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 firstSheet="7" activeTab="12"/>
  </bookViews>
  <sheets>
    <sheet name="Branch ATM_1" sheetId="1" r:id="rId1"/>
    <sheet name="CD Ratio_2" sheetId="2" r:id="rId2"/>
    <sheet name="CD Ratio_3(i)" sheetId="3" r:id="rId3"/>
    <sheet name="CD Ratio_3(ii)Dist" sheetId="4" r:id="rId4"/>
    <sheet name="OutstandingAgri_4" sheetId="5" r:id="rId5"/>
    <sheet name="MSMEoutstanding_5" sheetId="6" r:id="rId6"/>
    <sheet name="Pri Sec_outstanding_6" sheetId="7" r:id="rId7"/>
    <sheet name="Weaker Sec_7" sheetId="8" r:id="rId8"/>
    <sheet name="NPS_OS_8" sheetId="9" r:id="rId9"/>
    <sheet name="ACP_Agri_9(i)" sheetId="10" r:id="rId10"/>
    <sheet name="ACP_Agri_9(ii)" sheetId="11" r:id="rId11"/>
    <sheet name="ACP_MSME_10" sheetId="12" r:id="rId12"/>
    <sheet name="ACP_PS_11(i)" sheetId="13" r:id="rId13"/>
    <sheet name="ACP_PS_11(ii)" sheetId="14" r:id="rId14"/>
    <sheet name="ACP_NPS_12" sheetId="15" r:id="rId15"/>
    <sheet name="NPA_13" sheetId="16" r:id="rId16"/>
    <sheet name="NPA_PS_14" sheetId="17" r:id="rId17"/>
    <sheet name="NPA_NPS_15" sheetId="18" r:id="rId18"/>
    <sheet name="NPA_Govt. Sch16" sheetId="19" r:id="rId19"/>
    <sheet name="KCC_17" sheetId="20" r:id="rId20"/>
    <sheet name="Education Loan_18" sheetId="21" r:id="rId21"/>
    <sheet name="SHGs_19" sheetId="22" r:id="rId22"/>
    <sheet name="Restructured Acs_33" sheetId="23" state="hidden" r:id="rId23"/>
    <sheet name="Minority_OS_20" sheetId="24" r:id="rId24"/>
    <sheet name="Minority_Disb_21" sheetId="25" r:id="rId25"/>
    <sheet name="SCST_OS_22" sheetId="26" r:id="rId26"/>
    <sheet name="SCST_Disb_23" sheetId="27" r:id="rId27"/>
    <sheet name="Women_24" sheetId="28" r:id="rId28"/>
    <sheet name="PMJDY_25" sheetId="29" state="hidden" r:id="rId29"/>
    <sheet name="RSETIs_26" sheetId="30" state="hidden" r:id="rId30"/>
    <sheet name="MUDRA_27" sheetId="31" state="hidden" r:id="rId31"/>
    <sheet name="SUI_28_Dist." sheetId="32" state="hidden" r:id="rId32"/>
    <sheet name="PMAY_29" sheetId="33" state="hidden" r:id="rId33"/>
    <sheet name="Aadh_Auh_31" sheetId="34" state="hidden" r:id="rId34"/>
    <sheet name="Aadhaar Auth_31" sheetId="35" state="hidden" r:id="rId35"/>
    <sheet name="Sheet1" sheetId="36" state="hidden" r:id="rId36"/>
  </sheets>
  <definedNames>
    <definedName name="_xlnm._FilterDatabase" localSheetId="9" hidden="1">'ACP_Agri_9(i)'!$H$5:$K$51</definedName>
    <definedName name="_xlnm._FilterDatabase" localSheetId="10" hidden="1">'ACP_Agri_9(ii)'!$M$5:$P$56</definedName>
    <definedName name="_xlnm._FilterDatabase" localSheetId="11" hidden="1">ACP_MSME_10!$C$5:$P$56</definedName>
    <definedName name="_xlnm._FilterDatabase" localSheetId="13" hidden="1">'ACP_PS_11(ii)'!$S$5:$T$56</definedName>
    <definedName name="_xlnm._FilterDatabase" localSheetId="1" hidden="1">'CD Ratio_2'!$F$5:$H$54</definedName>
    <definedName name="_xlnm._FilterDatabase" localSheetId="2" hidden="1">'CD Ratio_3(i)'!$C$5:$J$55</definedName>
    <definedName name="_xlnm._FilterDatabase" localSheetId="3" hidden="1">'CD Ratio_3(ii)Dist'!$A$3:$E$56</definedName>
    <definedName name="_xlnm._FilterDatabase" localSheetId="5" hidden="1">MSMEoutstanding_5!$C$5:$N$48</definedName>
    <definedName name="_xlnm._FilterDatabase" localSheetId="4" hidden="1">OutstandingAgri_4!$C$5:$L$47</definedName>
    <definedName name="_xlnm._FilterDatabase" localSheetId="6" hidden="1">'Pri Sec_outstanding_6'!$C$5:$P$52</definedName>
    <definedName name="CompanyName">#REF!</definedName>
    <definedName name="CustomerLookup">#REF!</definedName>
    <definedName name="Invoice_No">#REF!</definedName>
    <definedName name="_xlnm.Print_Area" localSheetId="9">'ACP_Agri_9(i)'!$A$1:$L$58</definedName>
    <definedName name="_xlnm.Print_Area" localSheetId="10">'ACP_Agri_9(ii)'!$A$1:$Q$58</definedName>
    <definedName name="_xlnm.Print_Area" localSheetId="11">ACP_MSME_10!$A$1:$Q$58</definedName>
    <definedName name="_xlnm.Print_Area" localSheetId="14">ACP_NPS_12!$A$1:$Q$58</definedName>
    <definedName name="_xlnm.Print_Area" localSheetId="12">'ACP_PS_11(i)'!$A$1:$Q$58</definedName>
    <definedName name="_xlnm.Print_Area" localSheetId="13">'ACP_PS_11(ii)'!$A$1:$U$58</definedName>
    <definedName name="_xlnm.Print_Area" localSheetId="0">'Branch ATM_1'!$A$1:$G$64</definedName>
    <definedName name="_xlnm.Print_Area" localSheetId="1">'CD Ratio_2'!$A$1:$K$60</definedName>
    <definedName name="_xlnm.Print_Area" localSheetId="2">'CD Ratio_3(i)'!$A$1:$J$58</definedName>
    <definedName name="_xlnm.Print_Area" localSheetId="3">'CD Ratio_3(ii)Dist'!$A$1:$E$57</definedName>
    <definedName name="_xlnm.Print_Area" localSheetId="20">'Education Loan_18'!$A$1:$N$58</definedName>
    <definedName name="_xlnm.Print_Area" localSheetId="19">KCC_17!$A$1:$F$58</definedName>
    <definedName name="_xlnm.Print_Area" localSheetId="24">Minority_Disb_21!$A$1:$P$58</definedName>
    <definedName name="_xlnm.Print_Area" localSheetId="23">Minority_OS_20!$A$1:$P$58</definedName>
    <definedName name="_xlnm.Print_Area" localSheetId="5">MSMEoutstanding_5!$A$1:$O$58</definedName>
    <definedName name="_xlnm.Print_Area" localSheetId="15">NPA_13!$A$1:$G$58</definedName>
    <definedName name="_xlnm.Print_Area" localSheetId="18">'NPA_Govt. Sch16'!$A$1:$AA$58</definedName>
    <definedName name="_xlnm.Print_Area" localSheetId="17">NPA_NPS_15!$A$1:$K$58</definedName>
    <definedName name="_xlnm.Print_Area" localSheetId="16">NPA_PS_14!$A$1:$Q$58</definedName>
    <definedName name="_xlnm.Print_Area" localSheetId="8">NPS_OS_8!$A$1:$N$58</definedName>
    <definedName name="_xlnm.Print_Area" localSheetId="4">OutstandingAgri_4!$A$1:$M$58</definedName>
    <definedName name="_xlnm.Print_Area" localSheetId="6">'Pri Sec_outstanding_6'!$A$1:$Q$58</definedName>
    <definedName name="_xlnm.Print_Area" localSheetId="26">SCST_Disb_23!$A$1:$F$58</definedName>
    <definedName name="_xlnm.Print_Area" localSheetId="25">SCST_OS_22!$A$1:$F$58</definedName>
    <definedName name="_xlnm.Print_Area" localSheetId="21">SHGs_19!$A$1:$J$58</definedName>
    <definedName name="_xlnm.Print_Area" localSheetId="7">'Weaker Sec_7'!$A$1:$S$57</definedName>
    <definedName name="_xlnm.Print_Area" localSheetId="27">Women_24!$A$1:$H$58</definedName>
    <definedName name="rngInvoice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7" i="7" l="1"/>
  <c r="E57" i="7"/>
  <c r="F57" i="7"/>
  <c r="G57" i="7"/>
  <c r="H57" i="7"/>
  <c r="F60" i="1" l="1"/>
  <c r="F59" i="7" l="1"/>
  <c r="H60" i="7" l="1"/>
  <c r="D57" i="3" l="1"/>
  <c r="E57" i="3"/>
  <c r="F57" i="3"/>
  <c r="G57" i="3"/>
  <c r="C57" i="3"/>
  <c r="T7" i="19" l="1"/>
  <c r="U7" i="19"/>
  <c r="T8" i="19"/>
  <c r="U8" i="19"/>
  <c r="T9" i="19"/>
  <c r="U9" i="19"/>
  <c r="T10" i="19"/>
  <c r="U10" i="19"/>
  <c r="T11" i="19"/>
  <c r="U11" i="19"/>
  <c r="T12" i="19"/>
  <c r="U12" i="19"/>
  <c r="T13" i="19"/>
  <c r="U13" i="19"/>
  <c r="T14" i="19"/>
  <c r="U14" i="19"/>
  <c r="T15" i="19"/>
  <c r="U15" i="19"/>
  <c r="T16" i="19"/>
  <c r="U16" i="19"/>
  <c r="T17" i="19"/>
  <c r="U17" i="19"/>
  <c r="T18" i="19"/>
  <c r="U18" i="19"/>
  <c r="T19" i="19"/>
  <c r="U19" i="19"/>
  <c r="T20" i="19"/>
  <c r="U20" i="19"/>
  <c r="T21" i="19"/>
  <c r="U21" i="19"/>
  <c r="T22" i="19"/>
  <c r="U22" i="19"/>
  <c r="T23" i="19"/>
  <c r="U23" i="19"/>
  <c r="T24" i="19"/>
  <c r="U24" i="19"/>
  <c r="T25" i="19"/>
  <c r="U25" i="19"/>
  <c r="T26" i="19"/>
  <c r="U26" i="19"/>
  <c r="T27" i="19"/>
  <c r="U27" i="19"/>
  <c r="T28" i="19"/>
  <c r="U28" i="19"/>
  <c r="T29" i="19"/>
  <c r="U29" i="19"/>
  <c r="T30" i="19"/>
  <c r="U30" i="19"/>
  <c r="T31" i="19"/>
  <c r="U31" i="19"/>
  <c r="T32" i="19"/>
  <c r="U32" i="19"/>
  <c r="T33" i="19"/>
  <c r="U33" i="19"/>
  <c r="T34" i="19"/>
  <c r="U34" i="19"/>
  <c r="T35" i="19"/>
  <c r="U35" i="19"/>
  <c r="T36" i="19"/>
  <c r="U36" i="19"/>
  <c r="T37" i="19"/>
  <c r="U37" i="19"/>
  <c r="T38" i="19"/>
  <c r="U38" i="19"/>
  <c r="T39" i="19"/>
  <c r="U39" i="19"/>
  <c r="T40" i="19"/>
  <c r="U40" i="19"/>
  <c r="T41" i="19"/>
  <c r="U41" i="19"/>
  <c r="T42" i="19"/>
  <c r="U42" i="19"/>
  <c r="T43" i="19"/>
  <c r="U43" i="19"/>
  <c r="T44" i="19"/>
  <c r="U44" i="19"/>
  <c r="T45" i="19"/>
  <c r="U45" i="19"/>
  <c r="T46" i="19"/>
  <c r="U46" i="19"/>
  <c r="T47" i="19"/>
  <c r="U47" i="19"/>
  <c r="T48" i="19"/>
  <c r="U48" i="19"/>
  <c r="T49" i="19"/>
  <c r="U49" i="19"/>
  <c r="T50" i="19"/>
  <c r="U50" i="19"/>
  <c r="T51" i="19"/>
  <c r="U51" i="19"/>
  <c r="T52" i="19"/>
  <c r="U52" i="19"/>
  <c r="T53" i="19"/>
  <c r="U53" i="19"/>
  <c r="T54" i="19"/>
  <c r="U54" i="19"/>
  <c r="T55" i="19"/>
  <c r="U55" i="19"/>
  <c r="T56" i="19"/>
  <c r="U56" i="19"/>
  <c r="T57" i="19"/>
  <c r="U57" i="19"/>
  <c r="U6" i="19"/>
  <c r="T6" i="19"/>
  <c r="I7" i="8"/>
  <c r="J7" i="8"/>
  <c r="I8" i="8"/>
  <c r="J8" i="8"/>
  <c r="I9" i="8"/>
  <c r="J9" i="8"/>
  <c r="I10" i="8"/>
  <c r="J10" i="8"/>
  <c r="I11" i="8"/>
  <c r="J11" i="8"/>
  <c r="I12" i="8"/>
  <c r="J12" i="8"/>
  <c r="I13" i="8"/>
  <c r="J13" i="8"/>
  <c r="I14" i="8"/>
  <c r="J14" i="8"/>
  <c r="I15" i="8"/>
  <c r="J15" i="8"/>
  <c r="I16" i="8"/>
  <c r="J16" i="8"/>
  <c r="I17" i="8"/>
  <c r="J17" i="8"/>
  <c r="I18" i="8"/>
  <c r="J18" i="8"/>
  <c r="I19" i="8"/>
  <c r="J19" i="8"/>
  <c r="I20" i="8"/>
  <c r="J20" i="8"/>
  <c r="I21" i="8"/>
  <c r="J21" i="8"/>
  <c r="I22" i="8"/>
  <c r="J22" i="8"/>
  <c r="I23" i="8"/>
  <c r="J23" i="8"/>
  <c r="I24" i="8"/>
  <c r="J24" i="8"/>
  <c r="I25" i="8"/>
  <c r="J25" i="8"/>
  <c r="I26" i="8"/>
  <c r="J26" i="8"/>
  <c r="I27" i="8"/>
  <c r="J27" i="8"/>
  <c r="I28" i="8"/>
  <c r="J28" i="8"/>
  <c r="I29" i="8"/>
  <c r="J29" i="8"/>
  <c r="I30" i="8"/>
  <c r="J30" i="8"/>
  <c r="I31" i="8"/>
  <c r="J31" i="8"/>
  <c r="I32" i="8"/>
  <c r="J32" i="8"/>
  <c r="I33" i="8"/>
  <c r="J33" i="8"/>
  <c r="I34" i="8"/>
  <c r="J34" i="8"/>
  <c r="I35" i="8"/>
  <c r="J35" i="8"/>
  <c r="I36" i="8"/>
  <c r="J36" i="8"/>
  <c r="I37" i="8"/>
  <c r="J37" i="8"/>
  <c r="I38" i="8"/>
  <c r="J38" i="8"/>
  <c r="I39" i="8"/>
  <c r="J39" i="8"/>
  <c r="I40" i="8"/>
  <c r="J40" i="8"/>
  <c r="I41" i="8"/>
  <c r="J41" i="8"/>
  <c r="I42" i="8"/>
  <c r="J42" i="8"/>
  <c r="I43" i="8"/>
  <c r="J43" i="8"/>
  <c r="I44" i="8"/>
  <c r="J44" i="8"/>
  <c r="I45" i="8"/>
  <c r="J45" i="8"/>
  <c r="I46" i="8"/>
  <c r="J46" i="8"/>
  <c r="I47" i="8"/>
  <c r="J47" i="8"/>
  <c r="I48" i="8"/>
  <c r="J48" i="8"/>
  <c r="I49" i="8"/>
  <c r="J49" i="8"/>
  <c r="I50" i="8"/>
  <c r="J50" i="8"/>
  <c r="I51" i="8"/>
  <c r="J51" i="8"/>
  <c r="I52" i="8"/>
  <c r="J52" i="8"/>
  <c r="I53" i="8"/>
  <c r="J53" i="8"/>
  <c r="I54" i="8"/>
  <c r="J54" i="8"/>
  <c r="I55" i="8"/>
  <c r="J55" i="8"/>
  <c r="I56" i="8"/>
  <c r="J56" i="8"/>
  <c r="I57" i="8"/>
  <c r="J57" i="8"/>
  <c r="J6" i="8"/>
  <c r="I6" i="8"/>
  <c r="G7" i="8"/>
  <c r="H7" i="8"/>
  <c r="G8" i="8"/>
  <c r="H8" i="8"/>
  <c r="G9" i="8"/>
  <c r="H9" i="8"/>
  <c r="G10" i="8"/>
  <c r="H10" i="8"/>
  <c r="G11" i="8"/>
  <c r="H11" i="8"/>
  <c r="G12" i="8"/>
  <c r="H12" i="8"/>
  <c r="G13" i="8"/>
  <c r="H13" i="8"/>
  <c r="G14" i="8"/>
  <c r="H14" i="8"/>
  <c r="G15" i="8"/>
  <c r="H15" i="8"/>
  <c r="G16" i="8"/>
  <c r="H16" i="8"/>
  <c r="G17" i="8"/>
  <c r="H17" i="8"/>
  <c r="G19" i="8"/>
  <c r="H19" i="8"/>
  <c r="G20" i="8"/>
  <c r="H20" i="8"/>
  <c r="G21" i="8"/>
  <c r="H21" i="8"/>
  <c r="G22" i="8"/>
  <c r="H22" i="8"/>
  <c r="G23" i="8"/>
  <c r="H23" i="8"/>
  <c r="G24" i="8"/>
  <c r="H24" i="8"/>
  <c r="G25" i="8"/>
  <c r="H25" i="8"/>
  <c r="G26" i="8"/>
  <c r="H26" i="8"/>
  <c r="G27" i="8"/>
  <c r="H27" i="8"/>
  <c r="G28" i="8"/>
  <c r="H28" i="8"/>
  <c r="G29" i="8"/>
  <c r="H29" i="8"/>
  <c r="G30" i="8"/>
  <c r="H30" i="8"/>
  <c r="G31" i="8"/>
  <c r="H31" i="8"/>
  <c r="G32" i="8"/>
  <c r="H32" i="8"/>
  <c r="G33" i="8"/>
  <c r="H33" i="8"/>
  <c r="G34" i="8"/>
  <c r="H34" i="8"/>
  <c r="G35" i="8"/>
  <c r="H35" i="8"/>
  <c r="G36" i="8"/>
  <c r="H36" i="8"/>
  <c r="G37" i="8"/>
  <c r="H37" i="8"/>
  <c r="G38" i="8"/>
  <c r="H38" i="8"/>
  <c r="G39" i="8"/>
  <c r="H39" i="8"/>
  <c r="G40" i="8"/>
  <c r="H40" i="8"/>
  <c r="G43" i="8"/>
  <c r="H43" i="8"/>
  <c r="G44" i="8"/>
  <c r="H44" i="8"/>
  <c r="G46" i="8"/>
  <c r="H46" i="8"/>
  <c r="G48" i="8"/>
  <c r="H48" i="8"/>
  <c r="G49" i="8"/>
  <c r="H49" i="8"/>
  <c r="G50" i="8"/>
  <c r="H50" i="8"/>
  <c r="G51" i="8"/>
  <c r="H51" i="8"/>
  <c r="G52" i="8"/>
  <c r="H52" i="8"/>
  <c r="G53" i="8"/>
  <c r="H53" i="8"/>
  <c r="G54" i="8"/>
  <c r="H54" i="8"/>
  <c r="G55" i="8"/>
  <c r="H55" i="8"/>
  <c r="H6" i="8"/>
  <c r="G6" i="8"/>
  <c r="E7" i="8"/>
  <c r="F7" i="8"/>
  <c r="E8" i="8"/>
  <c r="F8" i="8"/>
  <c r="E9" i="8"/>
  <c r="F9" i="8"/>
  <c r="E10" i="8"/>
  <c r="F10" i="8"/>
  <c r="E11" i="8"/>
  <c r="F11" i="8"/>
  <c r="E12" i="8"/>
  <c r="F12" i="8"/>
  <c r="E13" i="8"/>
  <c r="F13" i="8"/>
  <c r="E14" i="8"/>
  <c r="F14" i="8"/>
  <c r="E15" i="8"/>
  <c r="F15" i="8"/>
  <c r="E16" i="8"/>
  <c r="F16" i="8"/>
  <c r="E17" i="8"/>
  <c r="F17" i="8"/>
  <c r="E18" i="8"/>
  <c r="F18" i="8"/>
  <c r="E19" i="8"/>
  <c r="F19" i="8"/>
  <c r="E20" i="8"/>
  <c r="F20" i="8"/>
  <c r="E21" i="8"/>
  <c r="F21" i="8"/>
  <c r="E22" i="8"/>
  <c r="F22" i="8"/>
  <c r="E23" i="8"/>
  <c r="F23" i="8"/>
  <c r="E24" i="8"/>
  <c r="F24" i="8"/>
  <c r="E25" i="8"/>
  <c r="F25" i="8"/>
  <c r="E26" i="8"/>
  <c r="F26" i="8"/>
  <c r="E27" i="8"/>
  <c r="F27" i="8"/>
  <c r="E28" i="8"/>
  <c r="F28" i="8"/>
  <c r="E29" i="8"/>
  <c r="F29" i="8"/>
  <c r="E30" i="8"/>
  <c r="F30" i="8"/>
  <c r="E31" i="8"/>
  <c r="F31" i="8"/>
  <c r="E32" i="8"/>
  <c r="F32" i="8"/>
  <c r="E33" i="8"/>
  <c r="F33" i="8"/>
  <c r="E34" i="8"/>
  <c r="F34" i="8"/>
  <c r="E35" i="8"/>
  <c r="F35" i="8"/>
  <c r="E36" i="8"/>
  <c r="F36" i="8"/>
  <c r="E37" i="8"/>
  <c r="F37" i="8"/>
  <c r="E38" i="8"/>
  <c r="F38" i="8"/>
  <c r="E39" i="8"/>
  <c r="F39" i="8"/>
  <c r="E40" i="8"/>
  <c r="F40" i="8"/>
  <c r="E41" i="8"/>
  <c r="F41" i="8"/>
  <c r="E42" i="8"/>
  <c r="F42" i="8"/>
  <c r="E43" i="8"/>
  <c r="F43" i="8"/>
  <c r="E44" i="8"/>
  <c r="F44" i="8"/>
  <c r="E45" i="8"/>
  <c r="F45" i="8"/>
  <c r="E46" i="8"/>
  <c r="F46" i="8"/>
  <c r="E47" i="8"/>
  <c r="F47" i="8"/>
  <c r="E48" i="8"/>
  <c r="F48" i="8"/>
  <c r="E49" i="8"/>
  <c r="F49" i="8"/>
  <c r="E50" i="8"/>
  <c r="F50" i="8"/>
  <c r="E51" i="8"/>
  <c r="F51" i="8"/>
  <c r="E52" i="8"/>
  <c r="F52" i="8"/>
  <c r="E53" i="8"/>
  <c r="F53" i="8"/>
  <c r="E54" i="8"/>
  <c r="F54" i="8"/>
  <c r="E55" i="8"/>
  <c r="F55" i="8"/>
  <c r="F56" i="8"/>
  <c r="F57" i="8"/>
  <c r="F6" i="8"/>
  <c r="E6" i="8"/>
  <c r="O27" i="21"/>
  <c r="K7" i="21"/>
  <c r="L7" i="21"/>
  <c r="K8" i="21"/>
  <c r="L8" i="21"/>
  <c r="K9" i="21"/>
  <c r="L9" i="21"/>
  <c r="K10" i="21"/>
  <c r="L10" i="21"/>
  <c r="K11" i="21"/>
  <c r="L11" i="21"/>
  <c r="K12" i="21"/>
  <c r="L12" i="21"/>
  <c r="K13" i="21"/>
  <c r="L13" i="21"/>
  <c r="K14" i="21"/>
  <c r="L14" i="21"/>
  <c r="K15" i="21"/>
  <c r="L15" i="21"/>
  <c r="K16" i="21"/>
  <c r="L16" i="21"/>
  <c r="K17" i="21"/>
  <c r="L17" i="21"/>
  <c r="K18" i="21"/>
  <c r="L18" i="21"/>
  <c r="K19" i="21"/>
  <c r="L19" i="21"/>
  <c r="K20" i="21"/>
  <c r="L20" i="21"/>
  <c r="K21" i="21"/>
  <c r="L21" i="21"/>
  <c r="K22" i="21"/>
  <c r="L22" i="21"/>
  <c r="K23" i="21"/>
  <c r="L23" i="21"/>
  <c r="K24" i="21"/>
  <c r="L24" i="21"/>
  <c r="K25" i="21"/>
  <c r="L25" i="21"/>
  <c r="K26" i="21"/>
  <c r="L26" i="21"/>
  <c r="K27" i="21"/>
  <c r="L27" i="21"/>
  <c r="K28" i="21"/>
  <c r="L28" i="21"/>
  <c r="K29" i="21"/>
  <c r="L29" i="21"/>
  <c r="K30" i="21"/>
  <c r="L30" i="21"/>
  <c r="K31" i="21"/>
  <c r="L31" i="21"/>
  <c r="K32" i="21"/>
  <c r="L32" i="21"/>
  <c r="K33" i="21"/>
  <c r="L33" i="21"/>
  <c r="K34" i="21"/>
  <c r="L34" i="21"/>
  <c r="K35" i="21"/>
  <c r="L35" i="21"/>
  <c r="K36" i="21"/>
  <c r="L36" i="21"/>
  <c r="K37" i="21"/>
  <c r="L37" i="21"/>
  <c r="K38" i="21"/>
  <c r="L38" i="21"/>
  <c r="K39" i="21"/>
  <c r="L39" i="21"/>
  <c r="K40" i="21"/>
  <c r="L40" i="21"/>
  <c r="K41" i="21"/>
  <c r="L41" i="21"/>
  <c r="K42" i="21"/>
  <c r="L42" i="21"/>
  <c r="K43" i="21"/>
  <c r="L43" i="21"/>
  <c r="K44" i="21"/>
  <c r="L44" i="21"/>
  <c r="K45" i="21"/>
  <c r="L45" i="21"/>
  <c r="K46" i="21"/>
  <c r="L46" i="21"/>
  <c r="K47" i="21"/>
  <c r="L47" i="21"/>
  <c r="K48" i="21"/>
  <c r="L48" i="21"/>
  <c r="K49" i="21"/>
  <c r="L49" i="21"/>
  <c r="K50" i="21"/>
  <c r="L50" i="21"/>
  <c r="K51" i="21"/>
  <c r="L51" i="21"/>
  <c r="K52" i="21"/>
  <c r="L52" i="21"/>
  <c r="K53" i="21"/>
  <c r="L53" i="21"/>
  <c r="K54" i="21"/>
  <c r="L54" i="21"/>
  <c r="K55" i="21"/>
  <c r="L55" i="21"/>
  <c r="K56" i="21"/>
  <c r="L56" i="21"/>
  <c r="K57" i="21"/>
  <c r="L57" i="21"/>
  <c r="L6" i="21"/>
  <c r="K6" i="21"/>
  <c r="E7" i="20"/>
  <c r="F7" i="20"/>
  <c r="E8" i="20"/>
  <c r="F8" i="20"/>
  <c r="E9" i="20"/>
  <c r="F9" i="20"/>
  <c r="E10" i="20"/>
  <c r="F10" i="20"/>
  <c r="E11" i="20"/>
  <c r="F11" i="20"/>
  <c r="E12" i="20"/>
  <c r="F12" i="20"/>
  <c r="E13" i="20"/>
  <c r="F13" i="20"/>
  <c r="E14" i="20"/>
  <c r="F14" i="20"/>
  <c r="E15" i="20"/>
  <c r="F15" i="20"/>
  <c r="E16" i="20"/>
  <c r="F16" i="20"/>
  <c r="E17" i="20"/>
  <c r="F17" i="20"/>
  <c r="E18" i="20"/>
  <c r="F18" i="20"/>
  <c r="E19" i="20"/>
  <c r="F19" i="20"/>
  <c r="E20" i="20"/>
  <c r="F20" i="20"/>
  <c r="E21" i="20"/>
  <c r="F21" i="20"/>
  <c r="E22" i="20"/>
  <c r="F22" i="20"/>
  <c r="E23" i="20"/>
  <c r="F23" i="20"/>
  <c r="E24" i="20"/>
  <c r="F24" i="20"/>
  <c r="E25" i="20"/>
  <c r="F25" i="20"/>
  <c r="E26" i="20"/>
  <c r="F26" i="20"/>
  <c r="E27" i="20"/>
  <c r="F27" i="20"/>
  <c r="E28" i="20"/>
  <c r="F28" i="20"/>
  <c r="E29" i="20"/>
  <c r="F29" i="20"/>
  <c r="E30" i="20"/>
  <c r="F30" i="20"/>
  <c r="E31" i="20"/>
  <c r="F31" i="20"/>
  <c r="E32" i="20"/>
  <c r="F32" i="20"/>
  <c r="E33" i="20"/>
  <c r="F33" i="20"/>
  <c r="E34" i="20"/>
  <c r="F34" i="20"/>
  <c r="E35" i="20"/>
  <c r="F35" i="20"/>
  <c r="E36" i="20"/>
  <c r="F36" i="20"/>
  <c r="E37" i="20"/>
  <c r="F37" i="20"/>
  <c r="E38" i="20"/>
  <c r="F38" i="20"/>
  <c r="E39" i="20"/>
  <c r="F39" i="20"/>
  <c r="E40" i="20"/>
  <c r="F40" i="20"/>
  <c r="E41" i="20"/>
  <c r="F41" i="20"/>
  <c r="E42" i="20"/>
  <c r="F42" i="20"/>
  <c r="E43" i="20"/>
  <c r="F43" i="20"/>
  <c r="E44" i="20"/>
  <c r="F44" i="20"/>
  <c r="E45" i="20"/>
  <c r="F45" i="20"/>
  <c r="E46" i="20"/>
  <c r="F46" i="20"/>
  <c r="E47" i="20"/>
  <c r="F47" i="20"/>
  <c r="E48" i="20"/>
  <c r="F48" i="20"/>
  <c r="E49" i="20"/>
  <c r="F49" i="20"/>
  <c r="E50" i="20"/>
  <c r="F50" i="20"/>
  <c r="E51" i="20"/>
  <c r="F51" i="20"/>
  <c r="E52" i="20"/>
  <c r="F52" i="20"/>
  <c r="E53" i="20"/>
  <c r="F53" i="20"/>
  <c r="E54" i="20"/>
  <c r="F54" i="20"/>
  <c r="E55" i="20"/>
  <c r="F55" i="20"/>
  <c r="E56" i="20"/>
  <c r="F56" i="20"/>
  <c r="E57" i="20"/>
  <c r="F57" i="20"/>
  <c r="F6" i="20"/>
  <c r="E6" i="20"/>
  <c r="L28" i="19"/>
  <c r="G43" i="19"/>
  <c r="H32" i="18"/>
  <c r="G32" i="18"/>
  <c r="H23" i="18"/>
  <c r="G23" i="18"/>
  <c r="H16" i="18"/>
  <c r="G16" i="18"/>
  <c r="H12" i="18"/>
  <c r="G12" i="18"/>
  <c r="L46" i="9"/>
  <c r="L31" i="9"/>
  <c r="L23" i="9"/>
  <c r="L16" i="9"/>
  <c r="L13" i="9"/>
  <c r="C18" i="28" l="1"/>
  <c r="D18" i="28"/>
  <c r="E18" i="28"/>
  <c r="F18" i="28"/>
  <c r="G18" i="28"/>
  <c r="H18" i="28"/>
  <c r="O48" i="15"/>
  <c r="O49" i="15"/>
  <c r="O50" i="15"/>
  <c r="O51" i="15"/>
  <c r="O52" i="15"/>
  <c r="O53" i="15"/>
  <c r="O54" i="15"/>
  <c r="O55" i="15"/>
  <c r="O6" i="15"/>
  <c r="P6" i="15"/>
  <c r="Q6" i="15" s="1"/>
  <c r="O7" i="15"/>
  <c r="P7" i="15"/>
  <c r="Q7" i="15" s="1"/>
  <c r="O8" i="15"/>
  <c r="P8" i="15"/>
  <c r="Q8" i="15" s="1"/>
  <c r="O9" i="15"/>
  <c r="P9" i="15"/>
  <c r="Q9" i="15" s="1"/>
  <c r="O10" i="15"/>
  <c r="P10" i="15"/>
  <c r="Q10" i="15" s="1"/>
  <c r="O11" i="15"/>
  <c r="P11" i="15"/>
  <c r="Q11" i="15" s="1"/>
  <c r="O12" i="15"/>
  <c r="P12" i="15"/>
  <c r="Q12" i="15" s="1"/>
  <c r="O13" i="15"/>
  <c r="P13" i="15"/>
  <c r="Q13" i="15" s="1"/>
  <c r="O14" i="15"/>
  <c r="P14" i="15"/>
  <c r="Q14" i="15" s="1"/>
  <c r="O15" i="15"/>
  <c r="P15" i="15"/>
  <c r="Q15" i="15" s="1"/>
  <c r="O16" i="15"/>
  <c r="P16" i="15"/>
  <c r="Q16" i="15" s="1"/>
  <c r="O17" i="15"/>
  <c r="P17" i="15"/>
  <c r="Q17" i="15" s="1"/>
  <c r="M43" i="9"/>
  <c r="N43" i="9"/>
  <c r="M44" i="9"/>
  <c r="N44" i="9"/>
  <c r="M6" i="9"/>
  <c r="N6" i="9"/>
  <c r="P6" i="9"/>
  <c r="M7" i="9"/>
  <c r="N7" i="9"/>
  <c r="P7" i="9"/>
  <c r="M8" i="9"/>
  <c r="N8" i="9"/>
  <c r="P8" i="9"/>
  <c r="M9" i="9"/>
  <c r="N9" i="9"/>
  <c r="P9" i="9"/>
  <c r="M10" i="9"/>
  <c r="N10" i="9"/>
  <c r="P10" i="9"/>
  <c r="M11" i="9"/>
  <c r="N11" i="9"/>
  <c r="P11" i="9"/>
  <c r="M12" i="9"/>
  <c r="N12" i="9"/>
  <c r="P12" i="9"/>
  <c r="M13" i="9"/>
  <c r="N13" i="9"/>
  <c r="P13" i="9"/>
  <c r="M14" i="9"/>
  <c r="N14" i="9"/>
  <c r="P14" i="9"/>
  <c r="M15" i="9"/>
  <c r="N15" i="9"/>
  <c r="P15" i="9"/>
  <c r="M16" i="9"/>
  <c r="N16" i="9"/>
  <c r="P16" i="9"/>
  <c r="M17" i="9"/>
  <c r="N17" i="9"/>
  <c r="P17" i="9"/>
  <c r="Q6" i="8"/>
  <c r="R6" i="8"/>
  <c r="Q7" i="8"/>
  <c r="R7" i="8"/>
  <c r="R8" i="8"/>
  <c r="Q8" i="8"/>
  <c r="Q9" i="8"/>
  <c r="R9" i="8"/>
  <c r="Q10" i="8"/>
  <c r="R10" i="8"/>
  <c r="Q11" i="8"/>
  <c r="R11" i="8"/>
  <c r="Q12" i="8"/>
  <c r="R12" i="8"/>
  <c r="Q13" i="8"/>
  <c r="R13" i="8"/>
  <c r="Q14" i="8"/>
  <c r="R14" i="8"/>
  <c r="Q15" i="8"/>
  <c r="R15" i="8"/>
  <c r="Q16" i="8"/>
  <c r="R16" i="8"/>
  <c r="Q17" i="8"/>
  <c r="R17" i="8"/>
  <c r="J15" i="3"/>
  <c r="J16" i="3"/>
  <c r="J17" i="3"/>
  <c r="I15" i="3"/>
  <c r="I16" i="3"/>
  <c r="I17" i="3"/>
  <c r="H15" i="3"/>
  <c r="H16" i="3"/>
  <c r="H17" i="3"/>
  <c r="S56" i="19"/>
  <c r="S47" i="19"/>
  <c r="S45" i="19"/>
  <c r="S41" i="19"/>
  <c r="S18" i="19"/>
  <c r="S42" i="19" l="1"/>
  <c r="S57" i="19"/>
  <c r="Q7" i="13" l="1"/>
  <c r="Q8" i="13"/>
  <c r="Q9" i="13"/>
  <c r="Q10" i="13"/>
  <c r="Q11" i="13"/>
  <c r="Q12" i="13"/>
  <c r="Q13" i="13"/>
  <c r="Q14" i="13"/>
  <c r="Q15" i="13"/>
  <c r="Q16" i="13"/>
  <c r="Q17" i="13"/>
  <c r="Q19" i="13"/>
  <c r="Q20" i="13"/>
  <c r="Q21" i="13"/>
  <c r="Q22" i="13"/>
  <c r="Q23" i="13"/>
  <c r="Q24" i="13"/>
  <c r="Q25" i="13"/>
  <c r="Q26" i="13"/>
  <c r="Q27" i="13"/>
  <c r="Q28" i="13"/>
  <c r="Q29" i="13"/>
  <c r="Q30" i="13"/>
  <c r="Q31" i="13"/>
  <c r="Q32" i="13"/>
  <c r="Q33" i="13"/>
  <c r="Q34" i="13"/>
  <c r="Q35" i="13"/>
  <c r="Q36" i="13"/>
  <c r="Q37" i="13"/>
  <c r="Q38" i="13"/>
  <c r="Q39" i="13"/>
  <c r="Q40" i="13"/>
  <c r="Q43" i="13"/>
  <c r="Q44" i="13"/>
  <c r="Q46" i="13"/>
  <c r="Q48" i="13"/>
  <c r="Q49" i="13"/>
  <c r="Q50" i="13"/>
  <c r="Q51" i="13"/>
  <c r="Q52" i="13"/>
  <c r="Q53" i="13"/>
  <c r="Q54" i="13"/>
  <c r="Q55" i="13"/>
  <c r="L7" i="13"/>
  <c r="L8" i="13"/>
  <c r="L9" i="13"/>
  <c r="L10" i="13"/>
  <c r="L11" i="13"/>
  <c r="L12" i="13"/>
  <c r="L13" i="13"/>
  <c r="L14" i="13"/>
  <c r="L15" i="13"/>
  <c r="L16" i="13"/>
  <c r="L17" i="13"/>
  <c r="L19" i="13"/>
  <c r="L20" i="13"/>
  <c r="L21" i="13"/>
  <c r="L22" i="13"/>
  <c r="L23" i="13"/>
  <c r="L24" i="13"/>
  <c r="L25" i="13"/>
  <c r="L26" i="13"/>
  <c r="L27" i="13"/>
  <c r="L28" i="13"/>
  <c r="L29" i="13"/>
  <c r="L30" i="13"/>
  <c r="L31" i="13"/>
  <c r="L32" i="13"/>
  <c r="L33" i="13"/>
  <c r="L34" i="13"/>
  <c r="L35" i="13"/>
  <c r="L36" i="13"/>
  <c r="L37" i="13"/>
  <c r="L38" i="13"/>
  <c r="L39" i="13"/>
  <c r="L40" i="13"/>
  <c r="L43" i="13"/>
  <c r="L44" i="13"/>
  <c r="L46" i="13"/>
  <c r="L48" i="13"/>
  <c r="L49" i="13"/>
  <c r="L50" i="13"/>
  <c r="L51" i="13"/>
  <c r="L52" i="13"/>
  <c r="L53" i="13"/>
  <c r="L54" i="13"/>
  <c r="L55" i="13"/>
  <c r="G7" i="13"/>
  <c r="G8" i="13"/>
  <c r="G9" i="13"/>
  <c r="G10" i="13"/>
  <c r="G11" i="13"/>
  <c r="G13" i="13"/>
  <c r="G14" i="13"/>
  <c r="G15" i="13"/>
  <c r="G16" i="13"/>
  <c r="G17" i="13"/>
  <c r="G19" i="13"/>
  <c r="G26" i="13"/>
  <c r="G27" i="13"/>
  <c r="G28" i="13"/>
  <c r="G30" i="13"/>
  <c r="G43" i="13"/>
  <c r="D56" i="13"/>
  <c r="D57" i="13" s="1"/>
  <c r="E56" i="13"/>
  <c r="F56" i="13"/>
  <c r="H56" i="13"/>
  <c r="I56" i="13"/>
  <c r="J56" i="13"/>
  <c r="K56" i="13"/>
  <c r="M56" i="13"/>
  <c r="N56" i="13"/>
  <c r="O56" i="13"/>
  <c r="P56" i="13"/>
  <c r="D47" i="13"/>
  <c r="E47" i="13"/>
  <c r="F47" i="13"/>
  <c r="H47" i="13"/>
  <c r="I47" i="13"/>
  <c r="J47" i="13"/>
  <c r="K47" i="13"/>
  <c r="L47" i="13" s="1"/>
  <c r="M47" i="13"/>
  <c r="N47" i="13"/>
  <c r="O47" i="13"/>
  <c r="P47" i="13"/>
  <c r="D45" i="13"/>
  <c r="E45" i="13"/>
  <c r="F45" i="13"/>
  <c r="G45" i="13" s="1"/>
  <c r="H45" i="13"/>
  <c r="I45" i="13"/>
  <c r="J45" i="13"/>
  <c r="K45" i="13"/>
  <c r="M45" i="13"/>
  <c r="N45" i="13"/>
  <c r="O45" i="13"/>
  <c r="P45" i="13"/>
  <c r="Q45" i="13" s="1"/>
  <c r="D41" i="13"/>
  <c r="D42" i="13" s="1"/>
  <c r="E41" i="13"/>
  <c r="F41" i="13"/>
  <c r="G41" i="13" s="1"/>
  <c r="H41" i="13"/>
  <c r="I41" i="13"/>
  <c r="J41" i="13"/>
  <c r="K41" i="13"/>
  <c r="M41" i="13"/>
  <c r="M42" i="13" s="1"/>
  <c r="M57" i="13" s="1"/>
  <c r="N41" i="13"/>
  <c r="O41" i="13"/>
  <c r="P41" i="13"/>
  <c r="E18" i="13"/>
  <c r="F18" i="13"/>
  <c r="H18" i="13"/>
  <c r="I18" i="13"/>
  <c r="J18" i="13"/>
  <c r="K18" i="13"/>
  <c r="M18" i="13"/>
  <c r="N18" i="13"/>
  <c r="N42" i="13" s="1"/>
  <c r="N57" i="13" s="1"/>
  <c r="O18" i="13"/>
  <c r="P18" i="13"/>
  <c r="D18" i="13"/>
  <c r="L7" i="11"/>
  <c r="L8" i="11"/>
  <c r="L9" i="11"/>
  <c r="L10" i="11"/>
  <c r="L11" i="11"/>
  <c r="L12" i="11"/>
  <c r="L13" i="11"/>
  <c r="L14" i="11"/>
  <c r="L15" i="11"/>
  <c r="L16" i="11"/>
  <c r="L17" i="11"/>
  <c r="L19" i="11"/>
  <c r="L20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L36" i="11"/>
  <c r="L37" i="11"/>
  <c r="L38" i="11"/>
  <c r="L40" i="11"/>
  <c r="L43" i="11"/>
  <c r="L44" i="11"/>
  <c r="L46" i="11"/>
  <c r="L48" i="11"/>
  <c r="L49" i="11"/>
  <c r="L50" i="11"/>
  <c r="L51" i="11"/>
  <c r="L52" i="11"/>
  <c r="L53" i="11"/>
  <c r="L54" i="11"/>
  <c r="L55" i="11"/>
  <c r="G7" i="11"/>
  <c r="G8" i="11"/>
  <c r="G9" i="11"/>
  <c r="G10" i="11"/>
  <c r="G11" i="11"/>
  <c r="G12" i="11"/>
  <c r="G13" i="11"/>
  <c r="G14" i="11"/>
  <c r="G15" i="11"/>
  <c r="G16" i="11"/>
  <c r="G17" i="11"/>
  <c r="G19" i="11"/>
  <c r="G20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40" i="11"/>
  <c r="G43" i="11"/>
  <c r="G44" i="11"/>
  <c r="G46" i="11"/>
  <c r="G48" i="11"/>
  <c r="G49" i="11"/>
  <c r="G50" i="11"/>
  <c r="G51" i="11"/>
  <c r="G52" i="11"/>
  <c r="G53" i="11"/>
  <c r="G54" i="11"/>
  <c r="G55" i="11"/>
  <c r="D56" i="11"/>
  <c r="E56" i="11"/>
  <c r="F56" i="11"/>
  <c r="G56" i="11" s="1"/>
  <c r="H56" i="11"/>
  <c r="I56" i="11"/>
  <c r="J56" i="11"/>
  <c r="K56" i="11"/>
  <c r="L56" i="11" s="1"/>
  <c r="D47" i="11"/>
  <c r="E47" i="11"/>
  <c r="F47" i="11"/>
  <c r="H47" i="11"/>
  <c r="I47" i="11"/>
  <c r="J47" i="11"/>
  <c r="K47" i="11"/>
  <c r="L47" i="11" s="1"/>
  <c r="D45" i="11"/>
  <c r="E45" i="11"/>
  <c r="F45" i="11"/>
  <c r="H45" i="11"/>
  <c r="I45" i="11"/>
  <c r="J45" i="11"/>
  <c r="K45" i="11"/>
  <c r="D41" i="11"/>
  <c r="E41" i="11"/>
  <c r="F41" i="11"/>
  <c r="H41" i="11"/>
  <c r="I41" i="11"/>
  <c r="J41" i="11"/>
  <c r="K41" i="11"/>
  <c r="D18" i="11"/>
  <c r="E18" i="11"/>
  <c r="F18" i="11"/>
  <c r="H18" i="11"/>
  <c r="I18" i="11"/>
  <c r="I42" i="11" s="1"/>
  <c r="J18" i="11"/>
  <c r="K18" i="11"/>
  <c r="O7" i="11"/>
  <c r="P7" i="11"/>
  <c r="O8" i="11"/>
  <c r="P8" i="11"/>
  <c r="O9" i="11"/>
  <c r="P9" i="11"/>
  <c r="Q9" i="11" s="1"/>
  <c r="O10" i="11"/>
  <c r="P10" i="11"/>
  <c r="O11" i="11"/>
  <c r="P11" i="11"/>
  <c r="Q11" i="11" s="1"/>
  <c r="O12" i="11"/>
  <c r="P12" i="11"/>
  <c r="O13" i="11"/>
  <c r="P13" i="11"/>
  <c r="Q13" i="11" s="1"/>
  <c r="O14" i="11"/>
  <c r="P14" i="11"/>
  <c r="O15" i="11"/>
  <c r="P15" i="11"/>
  <c r="O16" i="11"/>
  <c r="P16" i="11"/>
  <c r="O17" i="11"/>
  <c r="P17" i="11"/>
  <c r="Q17" i="11" s="1"/>
  <c r="O19" i="11"/>
  <c r="P19" i="11"/>
  <c r="O20" i="11"/>
  <c r="P20" i="11"/>
  <c r="O21" i="11"/>
  <c r="P21" i="11"/>
  <c r="O22" i="11"/>
  <c r="P22" i="11"/>
  <c r="Q22" i="11" s="1"/>
  <c r="O23" i="11"/>
  <c r="P23" i="11"/>
  <c r="O24" i="11"/>
  <c r="P24" i="11"/>
  <c r="O25" i="11"/>
  <c r="P25" i="11"/>
  <c r="O26" i="11"/>
  <c r="P26" i="11"/>
  <c r="Q26" i="11" s="1"/>
  <c r="O27" i="11"/>
  <c r="P27" i="11"/>
  <c r="Q27" i="11" s="1"/>
  <c r="O28" i="11"/>
  <c r="P28" i="11"/>
  <c r="O29" i="11"/>
  <c r="P29" i="11"/>
  <c r="O30" i="11"/>
  <c r="P30" i="11"/>
  <c r="Q30" i="11" s="1"/>
  <c r="O31" i="11"/>
  <c r="P31" i="11"/>
  <c r="O32" i="11"/>
  <c r="P32" i="11"/>
  <c r="Q32" i="11" s="1"/>
  <c r="O33" i="11"/>
  <c r="P33" i="11"/>
  <c r="O34" i="11"/>
  <c r="P34" i="11"/>
  <c r="Q34" i="11" s="1"/>
  <c r="O35" i="11"/>
  <c r="P35" i="11"/>
  <c r="Q35" i="11" s="1"/>
  <c r="O36" i="11"/>
  <c r="P36" i="11"/>
  <c r="Q36" i="11" s="1"/>
  <c r="O37" i="11"/>
  <c r="P37" i="11"/>
  <c r="O38" i="11"/>
  <c r="P38" i="11"/>
  <c r="Q38" i="11" s="1"/>
  <c r="O39" i="11"/>
  <c r="P39" i="11"/>
  <c r="O40" i="11"/>
  <c r="P40" i="11"/>
  <c r="Q40" i="11" s="1"/>
  <c r="O43" i="11"/>
  <c r="P43" i="11"/>
  <c r="Q43" i="11" s="1"/>
  <c r="O44" i="11"/>
  <c r="P44" i="11"/>
  <c r="O46" i="11"/>
  <c r="O47" i="11" s="1"/>
  <c r="P46" i="11"/>
  <c r="O48" i="11"/>
  <c r="P48" i="11"/>
  <c r="O49" i="11"/>
  <c r="P49" i="11"/>
  <c r="O50" i="11"/>
  <c r="P50" i="11"/>
  <c r="Q50" i="11" s="1"/>
  <c r="O51" i="11"/>
  <c r="P51" i="11"/>
  <c r="O52" i="11"/>
  <c r="P52" i="11"/>
  <c r="O53" i="11"/>
  <c r="P53" i="11"/>
  <c r="O54" i="11"/>
  <c r="P54" i="11"/>
  <c r="O55" i="11"/>
  <c r="P55" i="11"/>
  <c r="P6" i="11"/>
  <c r="P18" i="11" s="1"/>
  <c r="O6" i="11"/>
  <c r="M7" i="11"/>
  <c r="Q7" i="14" s="1"/>
  <c r="N7" i="11"/>
  <c r="R7" i="14" s="1"/>
  <c r="M8" i="11"/>
  <c r="Q8" i="14" s="1"/>
  <c r="N8" i="11"/>
  <c r="R8" i="14" s="1"/>
  <c r="M9" i="11"/>
  <c r="Q9" i="14" s="1"/>
  <c r="N9" i="11"/>
  <c r="R9" i="14" s="1"/>
  <c r="M10" i="11"/>
  <c r="Q10" i="14" s="1"/>
  <c r="N10" i="11"/>
  <c r="M11" i="11"/>
  <c r="Q11" i="14" s="1"/>
  <c r="N11" i="11"/>
  <c r="R11" i="14" s="1"/>
  <c r="M12" i="11"/>
  <c r="Q12" i="14" s="1"/>
  <c r="N12" i="11"/>
  <c r="R12" i="14" s="1"/>
  <c r="M13" i="11"/>
  <c r="Q13" i="14" s="1"/>
  <c r="N13" i="11"/>
  <c r="R13" i="14" s="1"/>
  <c r="M14" i="11"/>
  <c r="Q14" i="14" s="1"/>
  <c r="N14" i="11"/>
  <c r="R14" i="14" s="1"/>
  <c r="M15" i="11"/>
  <c r="Q15" i="14" s="1"/>
  <c r="N15" i="11"/>
  <c r="R15" i="14" s="1"/>
  <c r="M16" i="11"/>
  <c r="Q16" i="14" s="1"/>
  <c r="N16" i="11"/>
  <c r="R16" i="14" s="1"/>
  <c r="M17" i="11"/>
  <c r="Q17" i="14" s="1"/>
  <c r="N17" i="11"/>
  <c r="R17" i="14" s="1"/>
  <c r="M19" i="11"/>
  <c r="Q19" i="14" s="1"/>
  <c r="N19" i="11"/>
  <c r="M20" i="11"/>
  <c r="Q20" i="14" s="1"/>
  <c r="N20" i="11"/>
  <c r="R20" i="14" s="1"/>
  <c r="M21" i="11"/>
  <c r="Q21" i="14" s="1"/>
  <c r="N21" i="11"/>
  <c r="R21" i="14" s="1"/>
  <c r="M22" i="11"/>
  <c r="Q22" i="14" s="1"/>
  <c r="N22" i="11"/>
  <c r="R22" i="14" s="1"/>
  <c r="M23" i="11"/>
  <c r="Q23" i="14" s="1"/>
  <c r="N23" i="11"/>
  <c r="R23" i="14" s="1"/>
  <c r="M24" i="11"/>
  <c r="Q24" i="14" s="1"/>
  <c r="N24" i="11"/>
  <c r="R24" i="14" s="1"/>
  <c r="M25" i="11"/>
  <c r="Q25" i="14" s="1"/>
  <c r="N25" i="11"/>
  <c r="R25" i="14" s="1"/>
  <c r="M26" i="11"/>
  <c r="Q26" i="14" s="1"/>
  <c r="N26" i="11"/>
  <c r="R26" i="14" s="1"/>
  <c r="M27" i="11"/>
  <c r="Q27" i="14" s="1"/>
  <c r="N27" i="11"/>
  <c r="R27" i="14" s="1"/>
  <c r="M28" i="11"/>
  <c r="Q28" i="14" s="1"/>
  <c r="N28" i="11"/>
  <c r="R28" i="14" s="1"/>
  <c r="M29" i="11"/>
  <c r="Q29" i="14" s="1"/>
  <c r="N29" i="11"/>
  <c r="R29" i="14" s="1"/>
  <c r="M30" i="11"/>
  <c r="Q30" i="14" s="1"/>
  <c r="N30" i="11"/>
  <c r="R30" i="14" s="1"/>
  <c r="M31" i="11"/>
  <c r="Q31" i="14" s="1"/>
  <c r="N31" i="11"/>
  <c r="R31" i="14" s="1"/>
  <c r="M32" i="11"/>
  <c r="Q32" i="14" s="1"/>
  <c r="N32" i="11"/>
  <c r="R32" i="14" s="1"/>
  <c r="M33" i="11"/>
  <c r="Q33" i="14" s="1"/>
  <c r="N33" i="11"/>
  <c r="R33" i="14" s="1"/>
  <c r="M34" i="11"/>
  <c r="Q34" i="14" s="1"/>
  <c r="N34" i="11"/>
  <c r="R34" i="14" s="1"/>
  <c r="M35" i="11"/>
  <c r="Q35" i="14" s="1"/>
  <c r="N35" i="11"/>
  <c r="R35" i="14" s="1"/>
  <c r="M36" i="11"/>
  <c r="Q36" i="14" s="1"/>
  <c r="N36" i="11"/>
  <c r="R36" i="14" s="1"/>
  <c r="M37" i="11"/>
  <c r="Q37" i="14" s="1"/>
  <c r="N37" i="11"/>
  <c r="R37" i="14" s="1"/>
  <c r="M38" i="11"/>
  <c r="Q38" i="14" s="1"/>
  <c r="N38" i="11"/>
  <c r="R38" i="14" s="1"/>
  <c r="M39" i="11"/>
  <c r="Q39" i="14" s="1"/>
  <c r="N39" i="11"/>
  <c r="R39" i="14" s="1"/>
  <c r="M40" i="11"/>
  <c r="Q40" i="14" s="1"/>
  <c r="N40" i="11"/>
  <c r="R40" i="14" s="1"/>
  <c r="M43" i="11"/>
  <c r="M45" i="11" s="1"/>
  <c r="N43" i="11"/>
  <c r="N45" i="11" s="1"/>
  <c r="M44" i="11"/>
  <c r="Q44" i="14" s="1"/>
  <c r="N44" i="11"/>
  <c r="R44" i="14" s="1"/>
  <c r="M46" i="11"/>
  <c r="M47" i="11" s="1"/>
  <c r="N46" i="11"/>
  <c r="N47" i="11" s="1"/>
  <c r="M48" i="11"/>
  <c r="Q48" i="14" s="1"/>
  <c r="N48" i="11"/>
  <c r="R48" i="14" s="1"/>
  <c r="M49" i="11"/>
  <c r="Q49" i="14" s="1"/>
  <c r="N49" i="11"/>
  <c r="R49" i="14" s="1"/>
  <c r="M50" i="11"/>
  <c r="Q50" i="14" s="1"/>
  <c r="N50" i="11"/>
  <c r="R50" i="14" s="1"/>
  <c r="M51" i="11"/>
  <c r="Q51" i="14" s="1"/>
  <c r="N51" i="11"/>
  <c r="R51" i="14" s="1"/>
  <c r="M52" i="11"/>
  <c r="Q52" i="14" s="1"/>
  <c r="N52" i="11"/>
  <c r="R52" i="14" s="1"/>
  <c r="M53" i="11"/>
  <c r="Q53" i="14" s="1"/>
  <c r="N53" i="11"/>
  <c r="R53" i="14" s="1"/>
  <c r="M54" i="11"/>
  <c r="Q54" i="14" s="1"/>
  <c r="N54" i="11"/>
  <c r="R54" i="14" s="1"/>
  <c r="M55" i="11"/>
  <c r="Q55" i="14" s="1"/>
  <c r="N55" i="11"/>
  <c r="R55" i="14" s="1"/>
  <c r="N6" i="11"/>
  <c r="N18" i="11" s="1"/>
  <c r="M6" i="11"/>
  <c r="O42" i="13" l="1"/>
  <c r="L18" i="13"/>
  <c r="J42" i="11"/>
  <c r="P45" i="11"/>
  <c r="Q10" i="11"/>
  <c r="O18" i="11"/>
  <c r="N41" i="11"/>
  <c r="P56" i="11"/>
  <c r="Q51" i="11"/>
  <c r="R46" i="14"/>
  <c r="O56" i="11"/>
  <c r="K42" i="11"/>
  <c r="L42" i="11" s="1"/>
  <c r="F42" i="11"/>
  <c r="L45" i="11"/>
  <c r="G45" i="11"/>
  <c r="K42" i="13"/>
  <c r="K57" i="13" s="1"/>
  <c r="O57" i="13"/>
  <c r="Q47" i="13"/>
  <c r="Q46" i="14"/>
  <c r="M18" i="11"/>
  <c r="Q55" i="11"/>
  <c r="Q49" i="11"/>
  <c r="Q46" i="11"/>
  <c r="Q39" i="11"/>
  <c r="Q31" i="11"/>
  <c r="Q29" i="11"/>
  <c r="Q23" i="11"/>
  <c r="P41" i="11"/>
  <c r="P42" i="11" s="1"/>
  <c r="Q16" i="11"/>
  <c r="Q14" i="11"/>
  <c r="Q8" i="11"/>
  <c r="L18" i="11"/>
  <c r="G18" i="11"/>
  <c r="E42" i="11"/>
  <c r="E57" i="11" s="1"/>
  <c r="G47" i="11"/>
  <c r="G41" i="11"/>
  <c r="Q18" i="13"/>
  <c r="G18" i="13"/>
  <c r="J42" i="13"/>
  <c r="J57" i="13" s="1"/>
  <c r="E42" i="13"/>
  <c r="E57" i="13" s="1"/>
  <c r="L45" i="13"/>
  <c r="Q56" i="13"/>
  <c r="R10" i="14"/>
  <c r="Q19" i="11"/>
  <c r="Q6" i="14"/>
  <c r="N42" i="11"/>
  <c r="Q18" i="11"/>
  <c r="F57" i="11"/>
  <c r="O41" i="11"/>
  <c r="Q53" i="11"/>
  <c r="Q45" i="11"/>
  <c r="Q37" i="11"/>
  <c r="Q21" i="11"/>
  <c r="R43" i="14"/>
  <c r="R19" i="14"/>
  <c r="O45" i="11"/>
  <c r="L41" i="11"/>
  <c r="R6" i="14"/>
  <c r="D42" i="11"/>
  <c r="N56" i="11"/>
  <c r="Q56" i="11" s="1"/>
  <c r="Q52" i="11"/>
  <c r="Q44" i="11"/>
  <c r="Q28" i="11"/>
  <c r="Q20" i="11"/>
  <c r="Q12" i="11"/>
  <c r="Q43" i="14"/>
  <c r="J57" i="11"/>
  <c r="Q33" i="11"/>
  <c r="Q25" i="11"/>
  <c r="L41" i="13"/>
  <c r="M56" i="11"/>
  <c r="P47" i="11"/>
  <c r="Q47" i="11" s="1"/>
  <c r="I57" i="11"/>
  <c r="Q48" i="11"/>
  <c r="Q24" i="11"/>
  <c r="I42" i="13"/>
  <c r="I57" i="13" s="1"/>
  <c r="H57" i="13"/>
  <c r="L56" i="13"/>
  <c r="M41" i="11"/>
  <c r="H42" i="11"/>
  <c r="H57" i="11" s="1"/>
  <c r="Q15" i="11"/>
  <c r="Q7" i="11"/>
  <c r="H42" i="13"/>
  <c r="P57" i="13"/>
  <c r="Q57" i="13" s="1"/>
  <c r="Q54" i="11"/>
  <c r="P42" i="13"/>
  <c r="Q42" i="13" s="1"/>
  <c r="F42" i="13"/>
  <c r="F57" i="13" s="1"/>
  <c r="G57" i="13" s="1"/>
  <c r="Q41" i="13"/>
  <c r="D56" i="4"/>
  <c r="C56" i="4"/>
  <c r="L57" i="13" l="1"/>
  <c r="K57" i="11"/>
  <c r="O42" i="11"/>
  <c r="O57" i="11" s="1"/>
  <c r="P57" i="11"/>
  <c r="Q41" i="11"/>
  <c r="G42" i="13"/>
  <c r="G42" i="11"/>
  <c r="L57" i="11"/>
  <c r="N57" i="11"/>
  <c r="Q42" i="11"/>
  <c r="L42" i="13"/>
  <c r="D57" i="11"/>
  <c r="G57" i="11" s="1"/>
  <c r="M42" i="11"/>
  <c r="F38" i="1"/>
  <c r="K56" i="8"/>
  <c r="L56" i="8"/>
  <c r="M56" i="8"/>
  <c r="N56" i="8"/>
  <c r="O56" i="8"/>
  <c r="P56" i="8"/>
  <c r="K47" i="8"/>
  <c r="L47" i="8"/>
  <c r="M47" i="8"/>
  <c r="N47" i="8"/>
  <c r="O47" i="8"/>
  <c r="P47" i="8"/>
  <c r="K45" i="8"/>
  <c r="L45" i="8"/>
  <c r="M45" i="8"/>
  <c r="N45" i="8"/>
  <c r="O45" i="8"/>
  <c r="P45" i="8"/>
  <c r="K41" i="8"/>
  <c r="L41" i="8"/>
  <c r="M41" i="8"/>
  <c r="N41" i="8"/>
  <c r="O41" i="8"/>
  <c r="P41" i="8"/>
  <c r="D18" i="8"/>
  <c r="K18" i="8"/>
  <c r="L18" i="8"/>
  <c r="M18" i="8"/>
  <c r="N18" i="8"/>
  <c r="O18" i="8"/>
  <c r="P18" i="8"/>
  <c r="D56" i="22"/>
  <c r="E56" i="22"/>
  <c r="G56" i="8" s="1"/>
  <c r="F56" i="22"/>
  <c r="H56" i="8" s="1"/>
  <c r="G56" i="22"/>
  <c r="H56" i="22"/>
  <c r="I56" i="22"/>
  <c r="J56" i="22"/>
  <c r="D47" i="22"/>
  <c r="E47" i="22"/>
  <c r="G47" i="8" s="1"/>
  <c r="F47" i="22"/>
  <c r="H47" i="8" s="1"/>
  <c r="G47" i="22"/>
  <c r="H47" i="22"/>
  <c r="I47" i="22"/>
  <c r="J47" i="22"/>
  <c r="D45" i="22"/>
  <c r="E45" i="22"/>
  <c r="G45" i="8" s="1"/>
  <c r="F45" i="22"/>
  <c r="H45" i="8" s="1"/>
  <c r="G45" i="22"/>
  <c r="H45" i="22"/>
  <c r="I45" i="22"/>
  <c r="J45" i="22"/>
  <c r="D41" i="22"/>
  <c r="E41" i="22"/>
  <c r="F41" i="22"/>
  <c r="G41" i="22"/>
  <c r="H41" i="22"/>
  <c r="I41" i="22"/>
  <c r="J41" i="22"/>
  <c r="D18" i="22"/>
  <c r="E18" i="22"/>
  <c r="F18" i="22"/>
  <c r="G18" i="22"/>
  <c r="H18" i="22"/>
  <c r="I18" i="22"/>
  <c r="J18" i="22"/>
  <c r="H41" i="8" l="1"/>
  <c r="G41" i="8"/>
  <c r="H18" i="8"/>
  <c r="G18" i="8"/>
  <c r="G42" i="22"/>
  <c r="G57" i="22" s="1"/>
  <c r="Q57" i="11"/>
  <c r="M57" i="11"/>
  <c r="I42" i="22"/>
  <c r="I57" i="22" s="1"/>
  <c r="F42" i="22"/>
  <c r="E42" i="22"/>
  <c r="D42" i="22"/>
  <c r="D57" i="22" s="1"/>
  <c r="N42" i="8"/>
  <c r="N57" i="8" s="1"/>
  <c r="P42" i="8"/>
  <c r="P57" i="8" s="1"/>
  <c r="O42" i="8"/>
  <c r="M42" i="8"/>
  <c r="M57" i="8" s="1"/>
  <c r="L42" i="8"/>
  <c r="K42" i="8"/>
  <c r="K57" i="8" s="1"/>
  <c r="H42" i="22"/>
  <c r="H57" i="22"/>
  <c r="J42" i="22"/>
  <c r="F56" i="21"/>
  <c r="G56" i="21"/>
  <c r="H56" i="21"/>
  <c r="I56" i="21"/>
  <c r="J56" i="21"/>
  <c r="M56" i="21"/>
  <c r="N56" i="21"/>
  <c r="F47" i="21"/>
  <c r="G47" i="21"/>
  <c r="H47" i="21"/>
  <c r="I47" i="21"/>
  <c r="J47" i="21"/>
  <c r="M47" i="21"/>
  <c r="N47" i="21"/>
  <c r="F45" i="21"/>
  <c r="G45" i="21"/>
  <c r="H45" i="21"/>
  <c r="I45" i="21"/>
  <c r="J45" i="21"/>
  <c r="M45" i="21"/>
  <c r="N45" i="21"/>
  <c r="F41" i="21"/>
  <c r="G41" i="21"/>
  <c r="H41" i="21"/>
  <c r="I41" i="21"/>
  <c r="J41" i="21"/>
  <c r="M41" i="21"/>
  <c r="N41" i="21"/>
  <c r="F18" i="21"/>
  <c r="G18" i="21"/>
  <c r="H18" i="21"/>
  <c r="I18" i="21"/>
  <c r="I42" i="21" s="1"/>
  <c r="J18" i="21"/>
  <c r="J42" i="21" s="1"/>
  <c r="M18" i="21"/>
  <c r="N18" i="21"/>
  <c r="D18" i="20"/>
  <c r="H42" i="8" l="1"/>
  <c r="G42" i="8"/>
  <c r="H42" i="21"/>
  <c r="M42" i="21"/>
  <c r="J57" i="21"/>
  <c r="F42" i="21"/>
  <c r="F57" i="21" s="1"/>
  <c r="M57" i="21"/>
  <c r="N42" i="21"/>
  <c r="N57" i="21" s="1"/>
  <c r="I57" i="21"/>
  <c r="J57" i="22"/>
  <c r="G42" i="21"/>
  <c r="G57" i="21" s="1"/>
  <c r="F57" i="22"/>
  <c r="E57" i="22"/>
  <c r="L57" i="8"/>
  <c r="O57" i="8"/>
  <c r="J35" i="18"/>
  <c r="D56" i="18"/>
  <c r="E56" i="18"/>
  <c r="F56" i="18"/>
  <c r="G56" i="18"/>
  <c r="H56" i="18"/>
  <c r="D47" i="18"/>
  <c r="E47" i="18"/>
  <c r="F47" i="18"/>
  <c r="G47" i="18"/>
  <c r="H47" i="18"/>
  <c r="D45" i="18"/>
  <c r="E45" i="18"/>
  <c r="F45" i="18"/>
  <c r="G45" i="18"/>
  <c r="H45" i="18"/>
  <c r="D41" i="18"/>
  <c r="E41" i="18"/>
  <c r="F41" i="18"/>
  <c r="G41" i="18"/>
  <c r="D18" i="18"/>
  <c r="E18" i="18"/>
  <c r="F18" i="18"/>
  <c r="G18" i="18"/>
  <c r="H18" i="18"/>
  <c r="I7" i="18"/>
  <c r="J7" i="18"/>
  <c r="I8" i="18"/>
  <c r="J8" i="18"/>
  <c r="I9" i="18"/>
  <c r="J9" i="18"/>
  <c r="I10" i="18"/>
  <c r="J10" i="18"/>
  <c r="I11" i="18"/>
  <c r="J11" i="18"/>
  <c r="I12" i="18"/>
  <c r="J12" i="18"/>
  <c r="K12" i="18" s="1"/>
  <c r="I13" i="18"/>
  <c r="J13" i="18"/>
  <c r="I14" i="18"/>
  <c r="J14" i="18"/>
  <c r="I15" i="18"/>
  <c r="J15" i="18"/>
  <c r="I16" i="18"/>
  <c r="J16" i="18"/>
  <c r="I17" i="18"/>
  <c r="J17" i="18"/>
  <c r="I19" i="18"/>
  <c r="J19" i="18"/>
  <c r="I20" i="18"/>
  <c r="J20" i="18"/>
  <c r="I21" i="18"/>
  <c r="J21" i="18"/>
  <c r="I22" i="18"/>
  <c r="J22" i="18"/>
  <c r="I23" i="18"/>
  <c r="J23" i="18"/>
  <c r="I24" i="18"/>
  <c r="J24" i="18"/>
  <c r="I25" i="18"/>
  <c r="J25" i="18"/>
  <c r="I26" i="18"/>
  <c r="J26" i="18"/>
  <c r="I27" i="18"/>
  <c r="J27" i="18"/>
  <c r="K27" i="18" s="1"/>
  <c r="I28" i="18"/>
  <c r="J28" i="18"/>
  <c r="I29" i="18"/>
  <c r="J29" i="18"/>
  <c r="I30" i="18"/>
  <c r="J30" i="18"/>
  <c r="I31" i="18"/>
  <c r="J31" i="18"/>
  <c r="K31" i="18" s="1"/>
  <c r="I32" i="18"/>
  <c r="J32" i="18"/>
  <c r="I33" i="18"/>
  <c r="J33" i="18"/>
  <c r="K33" i="18" s="1"/>
  <c r="I34" i="18"/>
  <c r="J34" i="18"/>
  <c r="I35" i="18"/>
  <c r="I36" i="18"/>
  <c r="J36" i="18"/>
  <c r="I37" i="18"/>
  <c r="J37" i="18"/>
  <c r="I38" i="18"/>
  <c r="J38" i="18"/>
  <c r="I39" i="18"/>
  <c r="J39" i="18"/>
  <c r="I40" i="18"/>
  <c r="J40" i="18"/>
  <c r="I43" i="18"/>
  <c r="J43" i="18"/>
  <c r="J45" i="18" s="1"/>
  <c r="I44" i="18"/>
  <c r="J44" i="18"/>
  <c r="I46" i="18"/>
  <c r="I47" i="18" s="1"/>
  <c r="J46" i="18"/>
  <c r="J47" i="18" s="1"/>
  <c r="I48" i="18"/>
  <c r="J48" i="18"/>
  <c r="I49" i="18"/>
  <c r="J49" i="18"/>
  <c r="K49" i="18" s="1"/>
  <c r="I50" i="18"/>
  <c r="J50" i="18"/>
  <c r="I51" i="18"/>
  <c r="J51" i="18"/>
  <c r="I52" i="18"/>
  <c r="J52" i="18"/>
  <c r="I53" i="18"/>
  <c r="J53" i="18"/>
  <c r="I54" i="18"/>
  <c r="J54" i="18"/>
  <c r="I55" i="18"/>
  <c r="J55" i="18"/>
  <c r="D56" i="17"/>
  <c r="F56" i="17"/>
  <c r="G56" i="17"/>
  <c r="H56" i="17"/>
  <c r="I56" i="17"/>
  <c r="J56" i="17"/>
  <c r="K56" i="17"/>
  <c r="M56" i="17"/>
  <c r="N56" i="17"/>
  <c r="D47" i="17"/>
  <c r="F47" i="17"/>
  <c r="G47" i="17"/>
  <c r="H47" i="17"/>
  <c r="I47" i="17"/>
  <c r="J47" i="17"/>
  <c r="K47" i="17"/>
  <c r="M47" i="17"/>
  <c r="N47" i="17"/>
  <c r="D45" i="17"/>
  <c r="F45" i="17"/>
  <c r="G45" i="17"/>
  <c r="H45" i="17"/>
  <c r="I45" i="17"/>
  <c r="J45" i="17"/>
  <c r="K45" i="17"/>
  <c r="M45" i="17"/>
  <c r="N45" i="17"/>
  <c r="D41" i="17"/>
  <c r="F41" i="17"/>
  <c r="G41" i="17"/>
  <c r="H41" i="17"/>
  <c r="I41" i="17"/>
  <c r="J41" i="17"/>
  <c r="K41" i="17"/>
  <c r="M41" i="17"/>
  <c r="N41" i="17"/>
  <c r="D18" i="17"/>
  <c r="D42" i="17" s="1"/>
  <c r="F18" i="17"/>
  <c r="G18" i="17"/>
  <c r="H18" i="17"/>
  <c r="I18" i="17"/>
  <c r="J18" i="17"/>
  <c r="K18" i="17"/>
  <c r="M18" i="17"/>
  <c r="M42" i="17" s="1"/>
  <c r="N18" i="17"/>
  <c r="O7" i="17"/>
  <c r="P7" i="17"/>
  <c r="O8" i="17"/>
  <c r="L8" i="18" s="1"/>
  <c r="N8" i="18" s="1"/>
  <c r="P8" i="17"/>
  <c r="O9" i="17"/>
  <c r="P9" i="17"/>
  <c r="O10" i="17"/>
  <c r="P10" i="17"/>
  <c r="O11" i="17"/>
  <c r="P11" i="17"/>
  <c r="O12" i="17"/>
  <c r="L12" i="18" s="1"/>
  <c r="N12" i="18" s="1"/>
  <c r="P12" i="17"/>
  <c r="M12" i="18" s="1"/>
  <c r="O12" i="18" s="1"/>
  <c r="O13" i="17"/>
  <c r="L13" i="18" s="1"/>
  <c r="N13" i="18" s="1"/>
  <c r="P13" i="17"/>
  <c r="O14" i="17"/>
  <c r="P14" i="17"/>
  <c r="O15" i="17"/>
  <c r="P15" i="17"/>
  <c r="O16" i="17"/>
  <c r="L16" i="18" s="1"/>
  <c r="N16" i="18" s="1"/>
  <c r="P16" i="17"/>
  <c r="M16" i="18" s="1"/>
  <c r="O16" i="18" s="1"/>
  <c r="O17" i="17"/>
  <c r="P17" i="17"/>
  <c r="O19" i="17"/>
  <c r="P19" i="17"/>
  <c r="O20" i="17"/>
  <c r="P20" i="17"/>
  <c r="O21" i="17"/>
  <c r="L21" i="18" s="1"/>
  <c r="N21" i="18" s="1"/>
  <c r="P21" i="17"/>
  <c r="O22" i="17"/>
  <c r="L22" i="18" s="1"/>
  <c r="N22" i="18" s="1"/>
  <c r="P22" i="17"/>
  <c r="O23" i="17"/>
  <c r="P23" i="17"/>
  <c r="O24" i="17"/>
  <c r="P24" i="17"/>
  <c r="O25" i="17"/>
  <c r="L25" i="18" s="1"/>
  <c r="N25" i="18" s="1"/>
  <c r="P25" i="17"/>
  <c r="O26" i="17"/>
  <c r="L26" i="18" s="1"/>
  <c r="N26" i="18" s="1"/>
  <c r="P26" i="17"/>
  <c r="O27" i="17"/>
  <c r="L27" i="18" s="1"/>
  <c r="N27" i="18" s="1"/>
  <c r="P27" i="17"/>
  <c r="O28" i="17"/>
  <c r="P28" i="17"/>
  <c r="O29" i="17"/>
  <c r="P29" i="17"/>
  <c r="O30" i="17"/>
  <c r="L30" i="18" s="1"/>
  <c r="N30" i="18" s="1"/>
  <c r="P30" i="17"/>
  <c r="O31" i="17"/>
  <c r="L31" i="18" s="1"/>
  <c r="N31" i="18" s="1"/>
  <c r="P31" i="17"/>
  <c r="M31" i="18" s="1"/>
  <c r="O31" i="18" s="1"/>
  <c r="O32" i="17"/>
  <c r="P32" i="17"/>
  <c r="M32" i="18" s="1"/>
  <c r="O32" i="18" s="1"/>
  <c r="O33" i="17"/>
  <c r="L33" i="18" s="1"/>
  <c r="N33" i="18" s="1"/>
  <c r="P33" i="17"/>
  <c r="O34" i="17"/>
  <c r="L34" i="18" s="1"/>
  <c r="N34" i="18" s="1"/>
  <c r="P34" i="17"/>
  <c r="O35" i="17"/>
  <c r="P35" i="17"/>
  <c r="O36" i="17"/>
  <c r="P36" i="17"/>
  <c r="O37" i="17"/>
  <c r="P37" i="17"/>
  <c r="M37" i="18" s="1"/>
  <c r="O37" i="18" s="1"/>
  <c r="O38" i="17"/>
  <c r="P38" i="17"/>
  <c r="O39" i="17"/>
  <c r="L39" i="18" s="1"/>
  <c r="N39" i="18" s="1"/>
  <c r="P39" i="17"/>
  <c r="O40" i="17"/>
  <c r="P40" i="17"/>
  <c r="O43" i="17"/>
  <c r="L43" i="18" s="1"/>
  <c r="N43" i="18" s="1"/>
  <c r="P43" i="17"/>
  <c r="O44" i="17"/>
  <c r="P44" i="17"/>
  <c r="O46" i="17"/>
  <c r="L46" i="18" s="1"/>
  <c r="N46" i="18" s="1"/>
  <c r="P46" i="17"/>
  <c r="P47" i="17" s="1"/>
  <c r="O48" i="17"/>
  <c r="P48" i="17"/>
  <c r="O49" i="17"/>
  <c r="L49" i="18" s="1"/>
  <c r="N49" i="18" s="1"/>
  <c r="P49" i="17"/>
  <c r="M49" i="18" s="1"/>
  <c r="O49" i="18" s="1"/>
  <c r="O50" i="17"/>
  <c r="P50" i="17"/>
  <c r="O51" i="17"/>
  <c r="L51" i="18" s="1"/>
  <c r="N51" i="18" s="1"/>
  <c r="P51" i="17"/>
  <c r="M51" i="18" s="1"/>
  <c r="O51" i="18" s="1"/>
  <c r="O52" i="17"/>
  <c r="P52" i="17"/>
  <c r="O53" i="17"/>
  <c r="P53" i="17"/>
  <c r="M53" i="18" s="1"/>
  <c r="O53" i="18" s="1"/>
  <c r="O54" i="17"/>
  <c r="P54" i="17"/>
  <c r="O55" i="17"/>
  <c r="L55" i="18" s="1"/>
  <c r="N55" i="18" s="1"/>
  <c r="P55" i="17"/>
  <c r="M55" i="18" s="1"/>
  <c r="O55" i="18" s="1"/>
  <c r="D56" i="16"/>
  <c r="D47" i="16"/>
  <c r="D45" i="16"/>
  <c r="D41" i="16"/>
  <c r="D18" i="16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3" i="9"/>
  <c r="P44" i="9"/>
  <c r="P46" i="9"/>
  <c r="P48" i="9"/>
  <c r="P49" i="9"/>
  <c r="P50" i="9"/>
  <c r="P51" i="9"/>
  <c r="P52" i="9"/>
  <c r="P53" i="9"/>
  <c r="P54" i="9"/>
  <c r="P55" i="9"/>
  <c r="D56" i="9"/>
  <c r="E56" i="9"/>
  <c r="F56" i="9"/>
  <c r="G56" i="9"/>
  <c r="H56" i="9"/>
  <c r="I56" i="9"/>
  <c r="J56" i="9"/>
  <c r="K56" i="9"/>
  <c r="L56" i="9"/>
  <c r="D47" i="9"/>
  <c r="E47" i="9"/>
  <c r="F47" i="9"/>
  <c r="G47" i="9"/>
  <c r="H47" i="9"/>
  <c r="I47" i="9"/>
  <c r="J47" i="9"/>
  <c r="K47" i="9"/>
  <c r="L47" i="9"/>
  <c r="D45" i="9"/>
  <c r="E45" i="9"/>
  <c r="F45" i="9"/>
  <c r="G45" i="9"/>
  <c r="H45" i="9"/>
  <c r="I45" i="9"/>
  <c r="J45" i="9"/>
  <c r="K45" i="9"/>
  <c r="L45" i="9"/>
  <c r="D41" i="9"/>
  <c r="E41" i="9"/>
  <c r="F41" i="9"/>
  <c r="G41" i="9"/>
  <c r="H41" i="9"/>
  <c r="I41" i="9"/>
  <c r="J41" i="9"/>
  <c r="K41" i="9"/>
  <c r="L41" i="9"/>
  <c r="D18" i="9"/>
  <c r="E18" i="9"/>
  <c r="F18" i="9"/>
  <c r="G18" i="9"/>
  <c r="H18" i="9"/>
  <c r="I18" i="9"/>
  <c r="I42" i="9" s="1"/>
  <c r="J18" i="9"/>
  <c r="K18" i="9"/>
  <c r="L18" i="9"/>
  <c r="M19" i="9"/>
  <c r="N19" i="9"/>
  <c r="M20" i="9"/>
  <c r="N20" i="9"/>
  <c r="M21" i="9"/>
  <c r="N21" i="9"/>
  <c r="M22" i="9"/>
  <c r="N22" i="9"/>
  <c r="M23" i="9"/>
  <c r="N23" i="9"/>
  <c r="M24" i="9"/>
  <c r="N24" i="9"/>
  <c r="M25" i="9"/>
  <c r="N25" i="9"/>
  <c r="M26" i="9"/>
  <c r="N26" i="9"/>
  <c r="M27" i="9"/>
  <c r="N27" i="9"/>
  <c r="M28" i="9"/>
  <c r="N28" i="9"/>
  <c r="M29" i="9"/>
  <c r="N29" i="9"/>
  <c r="M30" i="9"/>
  <c r="N30" i="9"/>
  <c r="M31" i="9"/>
  <c r="N31" i="9"/>
  <c r="M32" i="9"/>
  <c r="N32" i="9"/>
  <c r="M33" i="9"/>
  <c r="N33" i="9"/>
  <c r="M34" i="9"/>
  <c r="N34" i="9"/>
  <c r="M35" i="9"/>
  <c r="N35" i="9"/>
  <c r="M36" i="9"/>
  <c r="N36" i="9"/>
  <c r="M37" i="9"/>
  <c r="N37" i="9"/>
  <c r="M38" i="9"/>
  <c r="N38" i="9"/>
  <c r="M39" i="9"/>
  <c r="N39" i="9"/>
  <c r="M40" i="9"/>
  <c r="N40" i="9"/>
  <c r="N45" i="9"/>
  <c r="M46" i="9"/>
  <c r="M47" i="9" s="1"/>
  <c r="N46" i="9"/>
  <c r="N47" i="9" s="1"/>
  <c r="M48" i="9"/>
  <c r="N48" i="9"/>
  <c r="M49" i="9"/>
  <c r="N49" i="9"/>
  <c r="M50" i="9"/>
  <c r="N50" i="9"/>
  <c r="M51" i="9"/>
  <c r="N51" i="9"/>
  <c r="M52" i="9"/>
  <c r="N52" i="9"/>
  <c r="M53" i="9"/>
  <c r="N53" i="9"/>
  <c r="M54" i="9"/>
  <c r="N54" i="9"/>
  <c r="M55" i="9"/>
  <c r="N55" i="9"/>
  <c r="D56" i="7"/>
  <c r="E56" i="7"/>
  <c r="F56" i="7"/>
  <c r="G56" i="7"/>
  <c r="H56" i="7"/>
  <c r="I56" i="7"/>
  <c r="J56" i="7"/>
  <c r="K56" i="7"/>
  <c r="L56" i="7"/>
  <c r="M56" i="7"/>
  <c r="N56" i="7"/>
  <c r="D47" i="7"/>
  <c r="E47" i="7"/>
  <c r="F47" i="7"/>
  <c r="G47" i="7"/>
  <c r="H47" i="7"/>
  <c r="I47" i="7"/>
  <c r="J47" i="7"/>
  <c r="K47" i="7"/>
  <c r="L47" i="7"/>
  <c r="M47" i="7"/>
  <c r="N47" i="7"/>
  <c r="D45" i="7"/>
  <c r="E45" i="7"/>
  <c r="F45" i="7"/>
  <c r="G45" i="7"/>
  <c r="H45" i="7"/>
  <c r="I45" i="7"/>
  <c r="J45" i="7"/>
  <c r="K45" i="7"/>
  <c r="L45" i="7"/>
  <c r="M45" i="7"/>
  <c r="N45" i="7"/>
  <c r="D41" i="7"/>
  <c r="E41" i="7"/>
  <c r="F41" i="7"/>
  <c r="G41" i="7"/>
  <c r="G42" i="7" s="1"/>
  <c r="H41" i="7"/>
  <c r="I41" i="7"/>
  <c r="J41" i="7"/>
  <c r="K41" i="7"/>
  <c r="L41" i="7"/>
  <c r="M41" i="7"/>
  <c r="N41" i="7"/>
  <c r="D18" i="7"/>
  <c r="D42" i="7" s="1"/>
  <c r="E18" i="7"/>
  <c r="F18" i="7"/>
  <c r="G18" i="7"/>
  <c r="H18" i="7"/>
  <c r="I18" i="7"/>
  <c r="J18" i="7"/>
  <c r="K18" i="7"/>
  <c r="L18" i="7"/>
  <c r="M18" i="7"/>
  <c r="N18" i="7"/>
  <c r="M38" i="6"/>
  <c r="N38" i="6"/>
  <c r="O38" i="6"/>
  <c r="D56" i="6"/>
  <c r="E56" i="6"/>
  <c r="F56" i="6"/>
  <c r="G56" i="6"/>
  <c r="H56" i="6"/>
  <c r="I56" i="6"/>
  <c r="J56" i="6"/>
  <c r="K56" i="6"/>
  <c r="L56" i="6"/>
  <c r="D47" i="6"/>
  <c r="E47" i="6"/>
  <c r="F47" i="6"/>
  <c r="G47" i="6"/>
  <c r="H47" i="6"/>
  <c r="I47" i="6"/>
  <c r="J47" i="6"/>
  <c r="K47" i="6"/>
  <c r="L47" i="6"/>
  <c r="D45" i="6"/>
  <c r="E45" i="6"/>
  <c r="F45" i="6"/>
  <c r="G45" i="6"/>
  <c r="H45" i="6"/>
  <c r="I45" i="6"/>
  <c r="J45" i="6"/>
  <c r="K45" i="6"/>
  <c r="L45" i="6"/>
  <c r="D41" i="6"/>
  <c r="E41" i="6"/>
  <c r="F41" i="6"/>
  <c r="G41" i="6"/>
  <c r="H41" i="6"/>
  <c r="I41" i="6"/>
  <c r="J41" i="6"/>
  <c r="K41" i="6"/>
  <c r="L41" i="6"/>
  <c r="D18" i="6"/>
  <c r="E18" i="6"/>
  <c r="F18" i="6"/>
  <c r="G18" i="6"/>
  <c r="H18" i="6"/>
  <c r="I18" i="6"/>
  <c r="I42" i="6" s="1"/>
  <c r="J18" i="6"/>
  <c r="K18" i="6"/>
  <c r="L18" i="6"/>
  <c r="O7" i="6"/>
  <c r="O8" i="6"/>
  <c r="O9" i="6"/>
  <c r="O10" i="6"/>
  <c r="O11" i="6"/>
  <c r="O12" i="6"/>
  <c r="O13" i="6"/>
  <c r="O14" i="6"/>
  <c r="O15" i="6"/>
  <c r="O16" i="6"/>
  <c r="O17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9" i="6"/>
  <c r="O40" i="6"/>
  <c r="O43" i="6"/>
  <c r="O44" i="6"/>
  <c r="O46" i="6"/>
  <c r="O48" i="6"/>
  <c r="O49" i="6"/>
  <c r="O50" i="6"/>
  <c r="O51" i="6"/>
  <c r="O52" i="6"/>
  <c r="O53" i="6"/>
  <c r="O54" i="6"/>
  <c r="O55" i="6"/>
  <c r="O6" i="6"/>
  <c r="M7" i="6"/>
  <c r="N7" i="6"/>
  <c r="M8" i="6"/>
  <c r="N8" i="6"/>
  <c r="P8" i="6" s="1"/>
  <c r="M9" i="6"/>
  <c r="N9" i="6"/>
  <c r="M10" i="6"/>
  <c r="N10" i="6"/>
  <c r="M11" i="6"/>
  <c r="N11" i="6"/>
  <c r="M12" i="6"/>
  <c r="N12" i="6"/>
  <c r="P12" i="6" s="1"/>
  <c r="M13" i="6"/>
  <c r="N13" i="6"/>
  <c r="M14" i="6"/>
  <c r="N14" i="6"/>
  <c r="M15" i="6"/>
  <c r="N15" i="6"/>
  <c r="M16" i="6"/>
  <c r="N16" i="6"/>
  <c r="P16" i="6" s="1"/>
  <c r="M17" i="6"/>
  <c r="N17" i="6"/>
  <c r="M19" i="6"/>
  <c r="N19" i="6"/>
  <c r="M20" i="6"/>
  <c r="N20" i="6"/>
  <c r="M21" i="6"/>
  <c r="N21" i="6"/>
  <c r="M22" i="6"/>
  <c r="N22" i="6"/>
  <c r="M23" i="6"/>
  <c r="N23" i="6"/>
  <c r="M24" i="6"/>
  <c r="N24" i="6"/>
  <c r="P24" i="6" s="1"/>
  <c r="M25" i="6"/>
  <c r="N25" i="6"/>
  <c r="P25" i="6" s="1"/>
  <c r="M26" i="6"/>
  <c r="N26" i="6"/>
  <c r="M27" i="6"/>
  <c r="N27" i="6"/>
  <c r="M28" i="6"/>
  <c r="N28" i="6"/>
  <c r="P28" i="6" s="1"/>
  <c r="M29" i="6"/>
  <c r="N29" i="6"/>
  <c r="M30" i="6"/>
  <c r="N30" i="6"/>
  <c r="M31" i="6"/>
  <c r="N31" i="6"/>
  <c r="M32" i="6"/>
  <c r="N32" i="6"/>
  <c r="M33" i="6"/>
  <c r="N33" i="6"/>
  <c r="P33" i="6" s="1"/>
  <c r="M34" i="6"/>
  <c r="N34" i="6"/>
  <c r="M35" i="6"/>
  <c r="N35" i="6"/>
  <c r="M36" i="6"/>
  <c r="N36" i="6"/>
  <c r="M37" i="6"/>
  <c r="N37" i="6"/>
  <c r="M39" i="6"/>
  <c r="N39" i="6"/>
  <c r="P39" i="6" s="1"/>
  <c r="M40" i="6"/>
  <c r="N40" i="6"/>
  <c r="M43" i="6"/>
  <c r="N43" i="6"/>
  <c r="P43" i="6" s="1"/>
  <c r="M44" i="6"/>
  <c r="N44" i="6"/>
  <c r="M46" i="6"/>
  <c r="N46" i="6"/>
  <c r="P46" i="6" s="1"/>
  <c r="M48" i="6"/>
  <c r="N48" i="6"/>
  <c r="M49" i="6"/>
  <c r="N49" i="6"/>
  <c r="M50" i="6"/>
  <c r="N50" i="6"/>
  <c r="M51" i="6"/>
  <c r="N51" i="6"/>
  <c r="P51" i="6" s="1"/>
  <c r="M52" i="6"/>
  <c r="N52" i="6"/>
  <c r="M53" i="6"/>
  <c r="N53" i="6"/>
  <c r="M54" i="6"/>
  <c r="N54" i="6"/>
  <c r="P54" i="6" s="1"/>
  <c r="M55" i="6"/>
  <c r="N55" i="6"/>
  <c r="P55" i="6" s="1"/>
  <c r="O7" i="5"/>
  <c r="O8" i="5"/>
  <c r="O9" i="5"/>
  <c r="O10" i="5"/>
  <c r="O11" i="5"/>
  <c r="O12" i="5"/>
  <c r="O13" i="5"/>
  <c r="O14" i="5"/>
  <c r="O15" i="5"/>
  <c r="O16" i="5"/>
  <c r="O17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3" i="5"/>
  <c r="O44" i="5"/>
  <c r="O46" i="5"/>
  <c r="O48" i="5"/>
  <c r="O49" i="5"/>
  <c r="O50" i="5"/>
  <c r="O51" i="5"/>
  <c r="O52" i="5"/>
  <c r="O53" i="5"/>
  <c r="O54" i="5"/>
  <c r="O55" i="5"/>
  <c r="O6" i="5"/>
  <c r="N7" i="5"/>
  <c r="N8" i="5"/>
  <c r="N9" i="5"/>
  <c r="N10" i="5"/>
  <c r="N11" i="5"/>
  <c r="N12" i="5"/>
  <c r="N13" i="5"/>
  <c r="N14" i="5"/>
  <c r="N15" i="5"/>
  <c r="N16" i="5"/>
  <c r="N17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3" i="5"/>
  <c r="N44" i="5"/>
  <c r="N46" i="5"/>
  <c r="N48" i="5"/>
  <c r="N49" i="5"/>
  <c r="N50" i="5"/>
  <c r="N51" i="5"/>
  <c r="N52" i="5"/>
  <c r="N53" i="5"/>
  <c r="N54" i="5"/>
  <c r="N55" i="5"/>
  <c r="N6" i="5"/>
  <c r="D56" i="5"/>
  <c r="E56" i="5"/>
  <c r="F56" i="5"/>
  <c r="G56" i="5"/>
  <c r="H56" i="5"/>
  <c r="I56" i="5"/>
  <c r="J56" i="5"/>
  <c r="D47" i="5"/>
  <c r="E47" i="5"/>
  <c r="F47" i="5"/>
  <c r="G47" i="5"/>
  <c r="H47" i="5"/>
  <c r="I47" i="5"/>
  <c r="J47" i="5"/>
  <c r="D45" i="5"/>
  <c r="E45" i="5"/>
  <c r="F45" i="5"/>
  <c r="G45" i="5"/>
  <c r="H45" i="5"/>
  <c r="I45" i="5"/>
  <c r="J45" i="5"/>
  <c r="D41" i="5"/>
  <c r="E41" i="5"/>
  <c r="F41" i="5"/>
  <c r="G41" i="5"/>
  <c r="H41" i="5"/>
  <c r="I41" i="5"/>
  <c r="I42" i="5" s="1"/>
  <c r="J41" i="5"/>
  <c r="D18" i="5"/>
  <c r="E18" i="5"/>
  <c r="F18" i="5"/>
  <c r="G18" i="5"/>
  <c r="H18" i="5"/>
  <c r="I18" i="5"/>
  <c r="J18" i="5"/>
  <c r="K7" i="5"/>
  <c r="O7" i="7" s="1"/>
  <c r="L7" i="5"/>
  <c r="E7" i="17" s="1"/>
  <c r="K8" i="5"/>
  <c r="L8" i="5"/>
  <c r="E8" i="17" s="1"/>
  <c r="K9" i="5"/>
  <c r="L9" i="5"/>
  <c r="M9" i="5" s="1"/>
  <c r="K10" i="5"/>
  <c r="L10" i="5"/>
  <c r="M10" i="5" s="1"/>
  <c r="K11" i="5"/>
  <c r="L11" i="5"/>
  <c r="E11" i="17" s="1"/>
  <c r="K12" i="5"/>
  <c r="L12" i="5"/>
  <c r="M12" i="5" s="1"/>
  <c r="K13" i="5"/>
  <c r="O13" i="7" s="1"/>
  <c r="L13" i="5"/>
  <c r="E13" i="17" s="1"/>
  <c r="K14" i="5"/>
  <c r="L14" i="5"/>
  <c r="E14" i="17" s="1"/>
  <c r="K15" i="5"/>
  <c r="O15" i="7" s="1"/>
  <c r="L15" i="5"/>
  <c r="E15" i="17" s="1"/>
  <c r="K16" i="5"/>
  <c r="L16" i="5"/>
  <c r="E16" i="17" s="1"/>
  <c r="K17" i="5"/>
  <c r="L17" i="5"/>
  <c r="M17" i="5" s="1"/>
  <c r="K19" i="5"/>
  <c r="L19" i="5"/>
  <c r="K20" i="5"/>
  <c r="L20" i="5"/>
  <c r="M20" i="5" s="1"/>
  <c r="K21" i="5"/>
  <c r="L21" i="5"/>
  <c r="P21" i="5" s="1"/>
  <c r="K22" i="5"/>
  <c r="O22" i="7" s="1"/>
  <c r="L22" i="5"/>
  <c r="E22" i="17" s="1"/>
  <c r="K23" i="5"/>
  <c r="L23" i="5"/>
  <c r="E23" i="17" s="1"/>
  <c r="K24" i="5"/>
  <c r="L24" i="5"/>
  <c r="E24" i="17" s="1"/>
  <c r="K25" i="5"/>
  <c r="L25" i="5"/>
  <c r="E25" i="17" s="1"/>
  <c r="K26" i="5"/>
  <c r="L26" i="5"/>
  <c r="P26" i="5" s="1"/>
  <c r="K27" i="5"/>
  <c r="L27" i="5"/>
  <c r="P27" i="5" s="1"/>
  <c r="K28" i="5"/>
  <c r="L28" i="5"/>
  <c r="M28" i="5" s="1"/>
  <c r="K29" i="5"/>
  <c r="L29" i="5"/>
  <c r="P29" i="5" s="1"/>
  <c r="K30" i="5"/>
  <c r="O30" i="7" s="1"/>
  <c r="L30" i="5"/>
  <c r="E30" i="17" s="1"/>
  <c r="K31" i="5"/>
  <c r="L31" i="5"/>
  <c r="E31" i="17" s="1"/>
  <c r="K32" i="5"/>
  <c r="L32" i="5"/>
  <c r="E32" i="17" s="1"/>
  <c r="K33" i="5"/>
  <c r="L33" i="5"/>
  <c r="E33" i="17" s="1"/>
  <c r="K34" i="5"/>
  <c r="L34" i="5"/>
  <c r="P34" i="5" s="1"/>
  <c r="K35" i="5"/>
  <c r="L35" i="5"/>
  <c r="P35" i="5" s="1"/>
  <c r="K36" i="5"/>
  <c r="L36" i="5"/>
  <c r="M36" i="5" s="1"/>
  <c r="K37" i="5"/>
  <c r="L37" i="5"/>
  <c r="P37" i="5" s="1"/>
  <c r="K38" i="5"/>
  <c r="L38" i="5"/>
  <c r="K39" i="5"/>
  <c r="L39" i="5"/>
  <c r="E39" i="17" s="1"/>
  <c r="K40" i="5"/>
  <c r="L40" i="5"/>
  <c r="E40" i="17" s="1"/>
  <c r="K43" i="5"/>
  <c r="L43" i="5"/>
  <c r="K44" i="5"/>
  <c r="L44" i="5"/>
  <c r="M44" i="5" s="1"/>
  <c r="K46" i="5"/>
  <c r="K47" i="5" s="1"/>
  <c r="L46" i="5"/>
  <c r="K48" i="5"/>
  <c r="L48" i="5"/>
  <c r="M48" i="5" s="1"/>
  <c r="K49" i="5"/>
  <c r="L49" i="5"/>
  <c r="K50" i="5"/>
  <c r="O50" i="7" s="1"/>
  <c r="L50" i="5"/>
  <c r="M50" i="5" s="1"/>
  <c r="K51" i="5"/>
  <c r="L51" i="5"/>
  <c r="E51" i="17" s="1"/>
  <c r="K52" i="5"/>
  <c r="L52" i="5"/>
  <c r="M52" i="5" s="1"/>
  <c r="K53" i="5"/>
  <c r="L53" i="5"/>
  <c r="K54" i="5"/>
  <c r="L54" i="5"/>
  <c r="K55" i="5"/>
  <c r="L55" i="5"/>
  <c r="K7" i="3"/>
  <c r="M7" i="3" s="1"/>
  <c r="L7" i="3"/>
  <c r="K8" i="3"/>
  <c r="M8" i="3" s="1"/>
  <c r="L8" i="3"/>
  <c r="N8" i="3" s="1"/>
  <c r="K9" i="3"/>
  <c r="M9" i="3" s="1"/>
  <c r="L9" i="3"/>
  <c r="K10" i="3"/>
  <c r="L10" i="3"/>
  <c r="N10" i="3" s="1"/>
  <c r="K11" i="3"/>
  <c r="M11" i="3" s="1"/>
  <c r="L11" i="3"/>
  <c r="K12" i="3"/>
  <c r="L12" i="3"/>
  <c r="N12" i="3" s="1"/>
  <c r="K13" i="3"/>
  <c r="M13" i="3" s="1"/>
  <c r="L13" i="3"/>
  <c r="K14" i="3"/>
  <c r="L14" i="3"/>
  <c r="N14" i="3" s="1"/>
  <c r="K15" i="3"/>
  <c r="M15" i="3" s="1"/>
  <c r="L15" i="3"/>
  <c r="K16" i="3"/>
  <c r="M16" i="3" s="1"/>
  <c r="L16" i="3"/>
  <c r="N16" i="3" s="1"/>
  <c r="K17" i="3"/>
  <c r="M17" i="3" s="1"/>
  <c r="L17" i="3"/>
  <c r="K19" i="3"/>
  <c r="L19" i="3"/>
  <c r="N19" i="3" s="1"/>
  <c r="K20" i="3"/>
  <c r="M20" i="3" s="1"/>
  <c r="L20" i="3"/>
  <c r="N20" i="3" s="1"/>
  <c r="K21" i="3"/>
  <c r="M21" i="3" s="1"/>
  <c r="L21" i="3"/>
  <c r="N21" i="3" s="1"/>
  <c r="K22" i="3"/>
  <c r="M22" i="3" s="1"/>
  <c r="L22" i="3"/>
  <c r="N22" i="3" s="1"/>
  <c r="K23" i="3"/>
  <c r="L23" i="3"/>
  <c r="N23" i="3" s="1"/>
  <c r="K24" i="3"/>
  <c r="M24" i="3" s="1"/>
  <c r="L24" i="3"/>
  <c r="N24" i="3" s="1"/>
  <c r="K25" i="3"/>
  <c r="M25" i="3" s="1"/>
  <c r="L25" i="3"/>
  <c r="N25" i="3" s="1"/>
  <c r="K26" i="3"/>
  <c r="M26" i="3" s="1"/>
  <c r="L26" i="3"/>
  <c r="N26" i="3" s="1"/>
  <c r="K27" i="3"/>
  <c r="M27" i="3" s="1"/>
  <c r="L27" i="3"/>
  <c r="N27" i="3" s="1"/>
  <c r="K28" i="3"/>
  <c r="M28" i="3" s="1"/>
  <c r="L28" i="3"/>
  <c r="N28" i="3" s="1"/>
  <c r="K29" i="3"/>
  <c r="M29" i="3" s="1"/>
  <c r="L29" i="3"/>
  <c r="K30" i="3"/>
  <c r="M30" i="3" s="1"/>
  <c r="L30" i="3"/>
  <c r="N30" i="3" s="1"/>
  <c r="K31" i="3"/>
  <c r="L31" i="3"/>
  <c r="N31" i="3" s="1"/>
  <c r="K32" i="3"/>
  <c r="M32" i="3" s="1"/>
  <c r="L32" i="3"/>
  <c r="N32" i="3" s="1"/>
  <c r="K33" i="3"/>
  <c r="M33" i="3" s="1"/>
  <c r="L33" i="3"/>
  <c r="N33" i="3" s="1"/>
  <c r="K34" i="3"/>
  <c r="M34" i="3" s="1"/>
  <c r="L34" i="3"/>
  <c r="N34" i="3" s="1"/>
  <c r="K35" i="3"/>
  <c r="L35" i="3"/>
  <c r="N35" i="3" s="1"/>
  <c r="K36" i="3"/>
  <c r="M36" i="3" s="1"/>
  <c r="L36" i="3"/>
  <c r="N36" i="3" s="1"/>
  <c r="K37" i="3"/>
  <c r="M37" i="3" s="1"/>
  <c r="L37" i="3"/>
  <c r="K38" i="3"/>
  <c r="M38" i="3" s="1"/>
  <c r="L38" i="3"/>
  <c r="N38" i="3" s="1"/>
  <c r="K39" i="3"/>
  <c r="L39" i="3"/>
  <c r="N39" i="3" s="1"/>
  <c r="K40" i="3"/>
  <c r="M40" i="3" s="1"/>
  <c r="L40" i="3"/>
  <c r="N40" i="3" s="1"/>
  <c r="K43" i="3"/>
  <c r="M43" i="3" s="1"/>
  <c r="L43" i="3"/>
  <c r="N43" i="3" s="1"/>
  <c r="K44" i="3"/>
  <c r="M44" i="3" s="1"/>
  <c r="L44" i="3"/>
  <c r="N44" i="3" s="1"/>
  <c r="K46" i="3"/>
  <c r="L46" i="3"/>
  <c r="N46" i="3" s="1"/>
  <c r="K48" i="3"/>
  <c r="M48" i="3" s="1"/>
  <c r="L48" i="3"/>
  <c r="K49" i="3"/>
  <c r="M49" i="3" s="1"/>
  <c r="L49" i="3"/>
  <c r="N49" i="3" s="1"/>
  <c r="K50" i="3"/>
  <c r="M50" i="3" s="1"/>
  <c r="L50" i="3"/>
  <c r="N50" i="3" s="1"/>
  <c r="K51" i="3"/>
  <c r="M51" i="3" s="1"/>
  <c r="L51" i="3"/>
  <c r="N51" i="3" s="1"/>
  <c r="K52" i="3"/>
  <c r="M52" i="3" s="1"/>
  <c r="L52" i="3"/>
  <c r="N52" i="3" s="1"/>
  <c r="K53" i="3"/>
  <c r="M53" i="3" s="1"/>
  <c r="L53" i="3"/>
  <c r="N53" i="3" s="1"/>
  <c r="K54" i="3"/>
  <c r="M54" i="3" s="1"/>
  <c r="L54" i="3"/>
  <c r="N54" i="3" s="1"/>
  <c r="K55" i="3"/>
  <c r="L55" i="3"/>
  <c r="N55" i="3" s="1"/>
  <c r="L6" i="3"/>
  <c r="N6" i="3" s="1"/>
  <c r="K6" i="3"/>
  <c r="M6" i="3" s="1"/>
  <c r="J7" i="3"/>
  <c r="J8" i="3"/>
  <c r="J9" i="3"/>
  <c r="J10" i="3"/>
  <c r="J11" i="3"/>
  <c r="J12" i="3"/>
  <c r="J13" i="3"/>
  <c r="J14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3" i="3"/>
  <c r="J44" i="3"/>
  <c r="J46" i="3"/>
  <c r="J48" i="3"/>
  <c r="J49" i="3"/>
  <c r="J50" i="3"/>
  <c r="J51" i="3"/>
  <c r="J52" i="3"/>
  <c r="J53" i="3"/>
  <c r="J54" i="3"/>
  <c r="J55" i="3"/>
  <c r="J6" i="3"/>
  <c r="I7" i="3"/>
  <c r="I8" i="3"/>
  <c r="I9" i="3"/>
  <c r="I10" i="3"/>
  <c r="I11" i="3"/>
  <c r="I12" i="3"/>
  <c r="I13" i="3"/>
  <c r="I14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3" i="3"/>
  <c r="I44" i="3"/>
  <c r="I46" i="3"/>
  <c r="I48" i="3"/>
  <c r="I49" i="3"/>
  <c r="I50" i="3"/>
  <c r="I51" i="3"/>
  <c r="I52" i="3"/>
  <c r="I53" i="3"/>
  <c r="I54" i="3"/>
  <c r="I55" i="3"/>
  <c r="H7" i="3"/>
  <c r="H8" i="3"/>
  <c r="H9" i="3"/>
  <c r="H10" i="3"/>
  <c r="H11" i="3"/>
  <c r="H12" i="3"/>
  <c r="H13" i="3"/>
  <c r="H14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3" i="3"/>
  <c r="H44" i="3"/>
  <c r="H46" i="3"/>
  <c r="H48" i="3"/>
  <c r="H49" i="3"/>
  <c r="H50" i="3"/>
  <c r="H51" i="3"/>
  <c r="H52" i="3"/>
  <c r="H53" i="3"/>
  <c r="H54" i="3"/>
  <c r="H55" i="3"/>
  <c r="D56" i="3"/>
  <c r="E56" i="3"/>
  <c r="F56" i="3"/>
  <c r="G56" i="3"/>
  <c r="D47" i="3"/>
  <c r="E47" i="3"/>
  <c r="F47" i="3"/>
  <c r="G47" i="3"/>
  <c r="D45" i="3"/>
  <c r="E45" i="3"/>
  <c r="F45" i="3"/>
  <c r="G45" i="3"/>
  <c r="D41" i="3"/>
  <c r="E41" i="3"/>
  <c r="F41" i="3"/>
  <c r="G41" i="3"/>
  <c r="G42" i="3" s="1"/>
  <c r="D18" i="3"/>
  <c r="E18" i="3"/>
  <c r="F18" i="3"/>
  <c r="P18" i="9" s="1"/>
  <c r="G18" i="3"/>
  <c r="D58" i="2"/>
  <c r="E58" i="2"/>
  <c r="F58" i="2"/>
  <c r="G58" i="2"/>
  <c r="H58" i="2"/>
  <c r="D56" i="2"/>
  <c r="E56" i="2"/>
  <c r="F56" i="2"/>
  <c r="I56" i="2" s="1"/>
  <c r="G56" i="2"/>
  <c r="H56" i="2"/>
  <c r="K56" i="2" s="1"/>
  <c r="D47" i="2"/>
  <c r="E47" i="2"/>
  <c r="F47" i="2"/>
  <c r="G47" i="2"/>
  <c r="H47" i="2"/>
  <c r="D45" i="2"/>
  <c r="E45" i="2"/>
  <c r="F45" i="2"/>
  <c r="G45" i="2"/>
  <c r="H45" i="2"/>
  <c r="D41" i="2"/>
  <c r="E41" i="2"/>
  <c r="F41" i="2"/>
  <c r="G41" i="2"/>
  <c r="H41" i="2"/>
  <c r="D18" i="2"/>
  <c r="E18" i="2"/>
  <c r="F18" i="2"/>
  <c r="G18" i="2"/>
  <c r="H18" i="2"/>
  <c r="K18" i="2" s="1"/>
  <c r="D58" i="1"/>
  <c r="E58" i="1"/>
  <c r="G58" i="1"/>
  <c r="D56" i="1"/>
  <c r="E56" i="1"/>
  <c r="G56" i="1"/>
  <c r="C56" i="1"/>
  <c r="D47" i="1"/>
  <c r="E47" i="1"/>
  <c r="G47" i="1"/>
  <c r="D45" i="1"/>
  <c r="E45" i="1"/>
  <c r="G45" i="1"/>
  <c r="D41" i="1"/>
  <c r="E41" i="1"/>
  <c r="G41" i="1"/>
  <c r="D18" i="1"/>
  <c r="E18" i="1"/>
  <c r="G18" i="1"/>
  <c r="F7" i="1"/>
  <c r="F8" i="1"/>
  <c r="F9" i="1"/>
  <c r="F10" i="1"/>
  <c r="F11" i="1"/>
  <c r="F12" i="1"/>
  <c r="F13" i="1"/>
  <c r="F14" i="1"/>
  <c r="F15" i="1"/>
  <c r="F16" i="1"/>
  <c r="F17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9" i="1"/>
  <c r="F40" i="1"/>
  <c r="F43" i="1"/>
  <c r="F44" i="1"/>
  <c r="F46" i="1"/>
  <c r="F47" i="1" s="1"/>
  <c r="F48" i="1"/>
  <c r="F49" i="1"/>
  <c r="F50" i="1"/>
  <c r="F51" i="1"/>
  <c r="F52" i="1"/>
  <c r="F53" i="1"/>
  <c r="F54" i="1"/>
  <c r="F55" i="1"/>
  <c r="F57" i="1"/>
  <c r="F58" i="1" s="1"/>
  <c r="F6" i="1"/>
  <c r="F52" i="34"/>
  <c r="G52" i="34" s="1"/>
  <c r="D52" i="34"/>
  <c r="E52" i="34" s="1"/>
  <c r="C52" i="34"/>
  <c r="E67" i="33"/>
  <c r="D67" i="33"/>
  <c r="C67" i="33"/>
  <c r="H26" i="32"/>
  <c r="G26" i="32"/>
  <c r="F26" i="32"/>
  <c r="E26" i="32"/>
  <c r="D26" i="32"/>
  <c r="C26" i="32"/>
  <c r="H49" i="31"/>
  <c r="G49" i="31"/>
  <c r="F49" i="31"/>
  <c r="E49" i="31"/>
  <c r="D49" i="31"/>
  <c r="C49" i="31"/>
  <c r="J48" i="31"/>
  <c r="I48" i="31"/>
  <c r="J47" i="31"/>
  <c r="I47" i="31"/>
  <c r="J46" i="31"/>
  <c r="I46" i="31"/>
  <c r="J45" i="31"/>
  <c r="I45" i="31"/>
  <c r="J44" i="31"/>
  <c r="I44" i="31"/>
  <c r="J43" i="31"/>
  <c r="I43" i="31"/>
  <c r="J42" i="31"/>
  <c r="I42" i="31"/>
  <c r="J41" i="31"/>
  <c r="I41" i="31"/>
  <c r="H40" i="31"/>
  <c r="G40" i="31"/>
  <c r="F40" i="31"/>
  <c r="E40" i="31"/>
  <c r="D40" i="31"/>
  <c r="C40" i="31"/>
  <c r="J39" i="31"/>
  <c r="J40" i="31" s="1"/>
  <c r="I39" i="31"/>
  <c r="J38" i="31"/>
  <c r="I38" i="31"/>
  <c r="H36" i="31"/>
  <c r="G36" i="31"/>
  <c r="F36" i="31"/>
  <c r="E36" i="31"/>
  <c r="D36" i="31"/>
  <c r="C36" i="31"/>
  <c r="J35" i="31"/>
  <c r="I35" i="31"/>
  <c r="J34" i="31"/>
  <c r="I34" i="31"/>
  <c r="J33" i="31"/>
  <c r="I33" i="31"/>
  <c r="J32" i="31"/>
  <c r="I32" i="31"/>
  <c r="J31" i="31"/>
  <c r="I31" i="31"/>
  <c r="J30" i="31"/>
  <c r="I30" i="31"/>
  <c r="J29" i="31"/>
  <c r="I29" i="31"/>
  <c r="J28" i="31"/>
  <c r="I28" i="31"/>
  <c r="J27" i="31"/>
  <c r="I27" i="31"/>
  <c r="J26" i="31"/>
  <c r="I26" i="31"/>
  <c r="J25" i="31"/>
  <c r="I25" i="31"/>
  <c r="J24" i="31"/>
  <c r="I24" i="31"/>
  <c r="J23" i="31"/>
  <c r="I23" i="31"/>
  <c r="J22" i="31"/>
  <c r="I22" i="31"/>
  <c r="J21" i="31"/>
  <c r="I21" i="31"/>
  <c r="H19" i="31"/>
  <c r="G19" i="31"/>
  <c r="F19" i="31"/>
  <c r="E19" i="31"/>
  <c r="D19" i="31"/>
  <c r="C19" i="31"/>
  <c r="J18" i="31"/>
  <c r="I18" i="31"/>
  <c r="J17" i="31"/>
  <c r="I17" i="31"/>
  <c r="J16" i="31"/>
  <c r="I16" i="31"/>
  <c r="J15" i="31"/>
  <c r="I15" i="31"/>
  <c r="J14" i="31"/>
  <c r="I14" i="31"/>
  <c r="J13" i="31"/>
  <c r="I13" i="31"/>
  <c r="J12" i="31"/>
  <c r="I12" i="31"/>
  <c r="J11" i="31"/>
  <c r="I11" i="31"/>
  <c r="J10" i="31"/>
  <c r="I10" i="31"/>
  <c r="J9" i="31"/>
  <c r="I9" i="31"/>
  <c r="J8" i="31"/>
  <c r="I8" i="31"/>
  <c r="J7" i="31"/>
  <c r="I7" i="31"/>
  <c r="H35" i="29"/>
  <c r="G35" i="29"/>
  <c r="F35" i="29"/>
  <c r="E35" i="29"/>
  <c r="D35" i="29"/>
  <c r="C35" i="29"/>
  <c r="H32" i="29"/>
  <c r="G32" i="29"/>
  <c r="F32" i="29"/>
  <c r="E32" i="29"/>
  <c r="D32" i="29"/>
  <c r="C32" i="29"/>
  <c r="H17" i="29"/>
  <c r="G17" i="29"/>
  <c r="F17" i="29"/>
  <c r="E17" i="29"/>
  <c r="D17" i="29"/>
  <c r="C17" i="29"/>
  <c r="H56" i="28"/>
  <c r="G56" i="28"/>
  <c r="F56" i="28"/>
  <c r="E56" i="28"/>
  <c r="D56" i="28"/>
  <c r="C56" i="28"/>
  <c r="H47" i="28"/>
  <c r="G47" i="28"/>
  <c r="F47" i="28"/>
  <c r="E47" i="28"/>
  <c r="D47" i="28"/>
  <c r="C47" i="28"/>
  <c r="H45" i="28"/>
  <c r="G45" i="28"/>
  <c r="F45" i="28"/>
  <c r="E45" i="28"/>
  <c r="D45" i="28"/>
  <c r="C45" i="28"/>
  <c r="H41" i="28"/>
  <c r="G41" i="28"/>
  <c r="F41" i="28"/>
  <c r="F42" i="28" s="1"/>
  <c r="E41" i="28"/>
  <c r="D41" i="28"/>
  <c r="C41" i="28"/>
  <c r="F56" i="27"/>
  <c r="E56" i="27"/>
  <c r="D56" i="27"/>
  <c r="C56" i="27"/>
  <c r="F47" i="27"/>
  <c r="E47" i="27"/>
  <c r="D47" i="27"/>
  <c r="C47" i="27"/>
  <c r="F45" i="27"/>
  <c r="E45" i="27"/>
  <c r="D45" i="27"/>
  <c r="C45" i="27"/>
  <c r="F41" i="27"/>
  <c r="E41" i="27"/>
  <c r="D41" i="27"/>
  <c r="C41" i="27"/>
  <c r="F18" i="27"/>
  <c r="E18" i="27"/>
  <c r="D18" i="27"/>
  <c r="C18" i="27"/>
  <c r="F56" i="26"/>
  <c r="E56" i="26"/>
  <c r="D56" i="26"/>
  <c r="C56" i="26"/>
  <c r="E56" i="8" s="1"/>
  <c r="F47" i="26"/>
  <c r="E47" i="26"/>
  <c r="D47" i="26"/>
  <c r="C47" i="26"/>
  <c r="F45" i="26"/>
  <c r="E45" i="26"/>
  <c r="D45" i="26"/>
  <c r="C45" i="26"/>
  <c r="F41" i="26"/>
  <c r="E41" i="26"/>
  <c r="D41" i="26"/>
  <c r="C41" i="26"/>
  <c r="F18" i="26"/>
  <c r="E18" i="26"/>
  <c r="D18" i="26"/>
  <c r="C18" i="26"/>
  <c r="N56" i="25"/>
  <c r="M56" i="25"/>
  <c r="L56" i="25"/>
  <c r="K56" i="25"/>
  <c r="J56" i="25"/>
  <c r="I56" i="25"/>
  <c r="H56" i="25"/>
  <c r="G56" i="25"/>
  <c r="F56" i="25"/>
  <c r="E56" i="25"/>
  <c r="D56" i="25"/>
  <c r="C56" i="25"/>
  <c r="P55" i="25"/>
  <c r="O55" i="25"/>
  <c r="P54" i="25"/>
  <c r="O54" i="25"/>
  <c r="P53" i="25"/>
  <c r="O53" i="25"/>
  <c r="P52" i="25"/>
  <c r="O52" i="25"/>
  <c r="P51" i="25"/>
  <c r="O51" i="25"/>
  <c r="P50" i="25"/>
  <c r="O50" i="25"/>
  <c r="P49" i="25"/>
  <c r="O49" i="25"/>
  <c r="P48" i="25"/>
  <c r="O48" i="25"/>
  <c r="N47" i="25"/>
  <c r="M47" i="25"/>
  <c r="L47" i="25"/>
  <c r="K47" i="25"/>
  <c r="J47" i="25"/>
  <c r="I47" i="25"/>
  <c r="H47" i="25"/>
  <c r="G47" i="25"/>
  <c r="F47" i="25"/>
  <c r="E47" i="25"/>
  <c r="D47" i="25"/>
  <c r="C47" i="25"/>
  <c r="P46" i="25"/>
  <c r="O46" i="25"/>
  <c r="O47" i="25" s="1"/>
  <c r="N45" i="25"/>
  <c r="M45" i="25"/>
  <c r="L45" i="25"/>
  <c r="K45" i="25"/>
  <c r="J45" i="25"/>
  <c r="I45" i="25"/>
  <c r="H45" i="25"/>
  <c r="G45" i="25"/>
  <c r="F45" i="25"/>
  <c r="E45" i="25"/>
  <c r="D45" i="25"/>
  <c r="C45" i="25"/>
  <c r="P44" i="25"/>
  <c r="O44" i="25"/>
  <c r="P43" i="25"/>
  <c r="O43" i="25"/>
  <c r="N41" i="25"/>
  <c r="M41" i="25"/>
  <c r="L41" i="25"/>
  <c r="K41" i="25"/>
  <c r="J41" i="25"/>
  <c r="I41" i="25"/>
  <c r="H41" i="25"/>
  <c r="G41" i="25"/>
  <c r="F41" i="25"/>
  <c r="E41" i="25"/>
  <c r="D41" i="25"/>
  <c r="C41" i="25"/>
  <c r="P40" i="25"/>
  <c r="O40" i="25"/>
  <c r="P39" i="25"/>
  <c r="O39" i="25"/>
  <c r="P38" i="25"/>
  <c r="O38" i="25"/>
  <c r="P37" i="25"/>
  <c r="O37" i="25"/>
  <c r="P36" i="25"/>
  <c r="O36" i="25"/>
  <c r="P35" i="25"/>
  <c r="O35" i="25"/>
  <c r="P34" i="25"/>
  <c r="O34" i="25"/>
  <c r="P33" i="25"/>
  <c r="O33" i="25"/>
  <c r="P32" i="25"/>
  <c r="O32" i="25"/>
  <c r="P31" i="25"/>
  <c r="O31" i="25"/>
  <c r="P30" i="25"/>
  <c r="O30" i="25"/>
  <c r="P29" i="25"/>
  <c r="O29" i="25"/>
  <c r="P28" i="25"/>
  <c r="O28" i="25"/>
  <c r="P27" i="25"/>
  <c r="O27" i="25"/>
  <c r="P26" i="25"/>
  <c r="O26" i="25"/>
  <c r="P25" i="25"/>
  <c r="O25" i="25"/>
  <c r="P24" i="25"/>
  <c r="O24" i="25"/>
  <c r="P23" i="25"/>
  <c r="O23" i="25"/>
  <c r="P22" i="25"/>
  <c r="O22" i="25"/>
  <c r="P21" i="25"/>
  <c r="O21" i="25"/>
  <c r="P20" i="25"/>
  <c r="O20" i="25"/>
  <c r="P19" i="25"/>
  <c r="O19" i="25"/>
  <c r="N18" i="25"/>
  <c r="M18" i="25"/>
  <c r="M42" i="25" s="1"/>
  <c r="L18" i="25"/>
  <c r="L42" i="25" s="1"/>
  <c r="K18" i="25"/>
  <c r="J18" i="25"/>
  <c r="I18" i="25"/>
  <c r="H18" i="25"/>
  <c r="G18" i="25"/>
  <c r="F18" i="25"/>
  <c r="E18" i="25"/>
  <c r="D18" i="25"/>
  <c r="C18" i="25"/>
  <c r="P17" i="25"/>
  <c r="O17" i="25"/>
  <c r="P16" i="25"/>
  <c r="O16" i="25"/>
  <c r="P15" i="25"/>
  <c r="O15" i="25"/>
  <c r="P14" i="25"/>
  <c r="O14" i="25"/>
  <c r="P13" i="25"/>
  <c r="O13" i="25"/>
  <c r="P12" i="25"/>
  <c r="O12" i="25"/>
  <c r="P11" i="25"/>
  <c r="O11" i="25"/>
  <c r="P10" i="25"/>
  <c r="O10" i="25"/>
  <c r="P9" i="25"/>
  <c r="O9" i="25"/>
  <c r="P8" i="25"/>
  <c r="O8" i="25"/>
  <c r="P7" i="25"/>
  <c r="O7" i="25"/>
  <c r="P6" i="25"/>
  <c r="O6" i="25"/>
  <c r="N56" i="24"/>
  <c r="M56" i="24"/>
  <c r="L56" i="24"/>
  <c r="K56" i="24"/>
  <c r="J56" i="24"/>
  <c r="I56" i="24"/>
  <c r="H56" i="24"/>
  <c r="G56" i="24"/>
  <c r="F56" i="24"/>
  <c r="E56" i="24"/>
  <c r="D56" i="24"/>
  <c r="C56" i="24"/>
  <c r="P55" i="24"/>
  <c r="R55" i="8" s="1"/>
  <c r="O55" i="24"/>
  <c r="Q55" i="8" s="1"/>
  <c r="P54" i="24"/>
  <c r="O54" i="24"/>
  <c r="P53" i="24"/>
  <c r="R53" i="8" s="1"/>
  <c r="O53" i="24"/>
  <c r="Q53" i="8" s="1"/>
  <c r="P52" i="24"/>
  <c r="R52" i="8" s="1"/>
  <c r="O52" i="24"/>
  <c r="P51" i="24"/>
  <c r="R51" i="8" s="1"/>
  <c r="O51" i="24"/>
  <c r="Q51" i="8" s="1"/>
  <c r="P50" i="24"/>
  <c r="O50" i="24"/>
  <c r="P49" i="24"/>
  <c r="O49" i="24"/>
  <c r="Q49" i="8" s="1"/>
  <c r="P48" i="24"/>
  <c r="R48" i="8" s="1"/>
  <c r="O48" i="24"/>
  <c r="N47" i="24"/>
  <c r="M47" i="24"/>
  <c r="L47" i="24"/>
  <c r="K47" i="24"/>
  <c r="J47" i="24"/>
  <c r="I47" i="24"/>
  <c r="H47" i="24"/>
  <c r="G47" i="24"/>
  <c r="F47" i="24"/>
  <c r="E47" i="24"/>
  <c r="D47" i="24"/>
  <c r="C47" i="24"/>
  <c r="P46" i="24"/>
  <c r="R46" i="8" s="1"/>
  <c r="O46" i="24"/>
  <c r="O47" i="24" s="1"/>
  <c r="N45" i="24"/>
  <c r="M45" i="24"/>
  <c r="L45" i="24"/>
  <c r="K45" i="24"/>
  <c r="J45" i="24"/>
  <c r="I45" i="24"/>
  <c r="H45" i="24"/>
  <c r="G45" i="24"/>
  <c r="F45" i="24"/>
  <c r="E45" i="24"/>
  <c r="D45" i="24"/>
  <c r="C45" i="24"/>
  <c r="P44" i="24"/>
  <c r="O44" i="24"/>
  <c r="Q44" i="8" s="1"/>
  <c r="P43" i="24"/>
  <c r="O43" i="24"/>
  <c r="N41" i="24"/>
  <c r="M41" i="24"/>
  <c r="L41" i="24"/>
  <c r="K41" i="24"/>
  <c r="J41" i="24"/>
  <c r="I41" i="24"/>
  <c r="H41" i="24"/>
  <c r="G41" i="24"/>
  <c r="F41" i="24"/>
  <c r="E41" i="24"/>
  <c r="D41" i="24"/>
  <c r="C41" i="24"/>
  <c r="P40" i="24"/>
  <c r="O40" i="24"/>
  <c r="Q40" i="8" s="1"/>
  <c r="P39" i="24"/>
  <c r="R39" i="8" s="1"/>
  <c r="O39" i="24"/>
  <c r="P38" i="24"/>
  <c r="O38" i="24"/>
  <c r="P37" i="24"/>
  <c r="R37" i="8" s="1"/>
  <c r="O37" i="24"/>
  <c r="P36" i="24"/>
  <c r="O36" i="24"/>
  <c r="P35" i="24"/>
  <c r="R35" i="8" s="1"/>
  <c r="O35" i="24"/>
  <c r="P34" i="24"/>
  <c r="O34" i="24"/>
  <c r="P33" i="24"/>
  <c r="R33" i="8" s="1"/>
  <c r="O33" i="24"/>
  <c r="P32" i="24"/>
  <c r="O32" i="24"/>
  <c r="P31" i="24"/>
  <c r="R31" i="8" s="1"/>
  <c r="O31" i="24"/>
  <c r="P30" i="24"/>
  <c r="O30" i="24"/>
  <c r="Q30" i="8" s="1"/>
  <c r="P29" i="24"/>
  <c r="O29" i="24"/>
  <c r="P28" i="24"/>
  <c r="O28" i="24"/>
  <c r="Q28" i="8" s="1"/>
  <c r="P27" i="24"/>
  <c r="R27" i="8" s="1"/>
  <c r="O27" i="24"/>
  <c r="P26" i="24"/>
  <c r="O26" i="24"/>
  <c r="Q26" i="8" s="1"/>
  <c r="P25" i="24"/>
  <c r="R25" i="8" s="1"/>
  <c r="O25" i="24"/>
  <c r="P24" i="24"/>
  <c r="O24" i="24"/>
  <c r="Q24" i="8" s="1"/>
  <c r="P23" i="24"/>
  <c r="R23" i="8" s="1"/>
  <c r="O23" i="24"/>
  <c r="P22" i="24"/>
  <c r="O22" i="24"/>
  <c r="P21" i="24"/>
  <c r="R21" i="8" s="1"/>
  <c r="O21" i="24"/>
  <c r="P20" i="24"/>
  <c r="O20" i="24"/>
  <c r="P19" i="24"/>
  <c r="O19" i="24"/>
  <c r="N18" i="24"/>
  <c r="M18" i="24"/>
  <c r="L18" i="24"/>
  <c r="K18" i="24"/>
  <c r="K42" i="24" s="1"/>
  <c r="J18" i="24"/>
  <c r="J42" i="24" s="1"/>
  <c r="I18" i="24"/>
  <c r="I42" i="24" s="1"/>
  <c r="H18" i="24"/>
  <c r="H42" i="24" s="1"/>
  <c r="G18" i="24"/>
  <c r="F18" i="24"/>
  <c r="E18" i="24"/>
  <c r="D18" i="24"/>
  <c r="C18" i="24"/>
  <c r="C42" i="24" s="1"/>
  <c r="P17" i="24"/>
  <c r="O17" i="24"/>
  <c r="P16" i="24"/>
  <c r="O16" i="24"/>
  <c r="P15" i="24"/>
  <c r="O15" i="24"/>
  <c r="P14" i="24"/>
  <c r="O14" i="24"/>
  <c r="P13" i="24"/>
  <c r="O13" i="24"/>
  <c r="P12" i="24"/>
  <c r="O12" i="24"/>
  <c r="P11" i="24"/>
  <c r="O11" i="24"/>
  <c r="P10" i="24"/>
  <c r="O10" i="24"/>
  <c r="P9" i="24"/>
  <c r="O9" i="24"/>
  <c r="P8" i="24"/>
  <c r="O8" i="24"/>
  <c r="P7" i="24"/>
  <c r="O7" i="24"/>
  <c r="P6" i="24"/>
  <c r="O6" i="24"/>
  <c r="J55" i="23"/>
  <c r="I55" i="23"/>
  <c r="H55" i="23"/>
  <c r="G55" i="23"/>
  <c r="F55" i="23"/>
  <c r="E55" i="23"/>
  <c r="D55" i="23"/>
  <c r="C55" i="23"/>
  <c r="C56" i="22"/>
  <c r="C47" i="22"/>
  <c r="C45" i="22"/>
  <c r="C41" i="22"/>
  <c r="C18" i="22"/>
  <c r="E56" i="21"/>
  <c r="E47" i="21"/>
  <c r="E45" i="21"/>
  <c r="E41" i="21"/>
  <c r="E18" i="21"/>
  <c r="D56" i="20"/>
  <c r="C56" i="20"/>
  <c r="D47" i="20"/>
  <c r="C47" i="20"/>
  <c r="D45" i="20"/>
  <c r="C45" i="20"/>
  <c r="D41" i="20"/>
  <c r="C41" i="20"/>
  <c r="C18" i="20"/>
  <c r="Z56" i="19"/>
  <c r="Y56" i="19"/>
  <c r="X56" i="19"/>
  <c r="W56" i="19"/>
  <c r="R56" i="19"/>
  <c r="P56" i="19"/>
  <c r="O56" i="19"/>
  <c r="N56" i="19"/>
  <c r="M56" i="19"/>
  <c r="K56" i="19"/>
  <c r="J56" i="19"/>
  <c r="I56" i="19"/>
  <c r="H56" i="19"/>
  <c r="F56" i="19"/>
  <c r="E56" i="19"/>
  <c r="AA55" i="19"/>
  <c r="AA53" i="19"/>
  <c r="AA50" i="19"/>
  <c r="AA48" i="19"/>
  <c r="Z47" i="19"/>
  <c r="Y47" i="19"/>
  <c r="X47" i="19"/>
  <c r="W47" i="19"/>
  <c r="R47" i="19"/>
  <c r="P47" i="19"/>
  <c r="O47" i="19"/>
  <c r="N47" i="19"/>
  <c r="M47" i="19"/>
  <c r="K47" i="19"/>
  <c r="J47" i="19"/>
  <c r="I47" i="19"/>
  <c r="H47" i="19"/>
  <c r="F47" i="19"/>
  <c r="E47" i="19"/>
  <c r="V46" i="19"/>
  <c r="Q46" i="19"/>
  <c r="Z45" i="19"/>
  <c r="Y45" i="19"/>
  <c r="X45" i="19"/>
  <c r="W45" i="19"/>
  <c r="R45" i="19"/>
  <c r="P45" i="19"/>
  <c r="O45" i="19"/>
  <c r="N45" i="19"/>
  <c r="M45" i="19"/>
  <c r="K45" i="19"/>
  <c r="J45" i="19"/>
  <c r="I45" i="19"/>
  <c r="H45" i="19"/>
  <c r="F45" i="19"/>
  <c r="G45" i="19" s="1"/>
  <c r="E45" i="19"/>
  <c r="AA44" i="19"/>
  <c r="V44" i="19"/>
  <c r="Q44" i="19"/>
  <c r="L44" i="19"/>
  <c r="G44" i="19"/>
  <c r="AA43" i="19"/>
  <c r="V43" i="19"/>
  <c r="Q43" i="19"/>
  <c r="L43" i="19"/>
  <c r="Z41" i="19"/>
  <c r="Y41" i="19"/>
  <c r="X41" i="19"/>
  <c r="W41" i="19"/>
  <c r="R41" i="19"/>
  <c r="P41" i="19"/>
  <c r="O41" i="19"/>
  <c r="N41" i="19"/>
  <c r="M41" i="19"/>
  <c r="K41" i="19"/>
  <c r="J41" i="19"/>
  <c r="I41" i="19"/>
  <c r="H41" i="19"/>
  <c r="F41" i="19"/>
  <c r="E41" i="19"/>
  <c r="D41" i="19"/>
  <c r="C41" i="19"/>
  <c r="AA39" i="19"/>
  <c r="AA36" i="19"/>
  <c r="AA34" i="19"/>
  <c r="AA28" i="19"/>
  <c r="V28" i="19"/>
  <c r="V27" i="19"/>
  <c r="AA26" i="19"/>
  <c r="V26" i="19"/>
  <c r="AA25" i="19"/>
  <c r="AA23" i="19"/>
  <c r="AA20" i="19"/>
  <c r="AA19" i="19"/>
  <c r="L19" i="19"/>
  <c r="Z18" i="19"/>
  <c r="Y18" i="19"/>
  <c r="Y42" i="19" s="1"/>
  <c r="X18" i="19"/>
  <c r="W18" i="19"/>
  <c r="R18" i="19"/>
  <c r="P18" i="19"/>
  <c r="O18" i="19"/>
  <c r="N18" i="19"/>
  <c r="M18" i="19"/>
  <c r="K18" i="19"/>
  <c r="J18" i="19"/>
  <c r="I18" i="19"/>
  <c r="H18" i="19"/>
  <c r="F18" i="19"/>
  <c r="E18" i="19"/>
  <c r="D18" i="19"/>
  <c r="C18" i="19"/>
  <c r="AA17" i="19"/>
  <c r="V17" i="19"/>
  <c r="Q17" i="19"/>
  <c r="L17" i="19"/>
  <c r="G17" i="19"/>
  <c r="AA16" i="19"/>
  <c r="V16" i="19"/>
  <c r="L16" i="19"/>
  <c r="G16" i="19"/>
  <c r="AA15" i="19"/>
  <c r="V15" i="19"/>
  <c r="Q15" i="19"/>
  <c r="L15" i="19"/>
  <c r="G15" i="19"/>
  <c r="AA14" i="19"/>
  <c r="V14" i="19"/>
  <c r="Q14" i="19"/>
  <c r="L14" i="19"/>
  <c r="G14" i="19"/>
  <c r="AA13" i="19"/>
  <c r="V13" i="19"/>
  <c r="L13" i="19"/>
  <c r="G13" i="19"/>
  <c r="AA12" i="19"/>
  <c r="V12" i="19"/>
  <c r="Q12" i="19"/>
  <c r="L12" i="19"/>
  <c r="G12" i="19"/>
  <c r="AA11" i="19"/>
  <c r="V11" i="19"/>
  <c r="Q11" i="19"/>
  <c r="L11" i="19"/>
  <c r="G11" i="19"/>
  <c r="AA10" i="19"/>
  <c r="V10" i="19"/>
  <c r="Q10" i="19"/>
  <c r="L10" i="19"/>
  <c r="G10" i="19"/>
  <c r="AA9" i="19"/>
  <c r="V9" i="19"/>
  <c r="L9" i="19"/>
  <c r="G9" i="19"/>
  <c r="AA8" i="19"/>
  <c r="V8" i="19"/>
  <c r="Q8" i="19"/>
  <c r="L8" i="19"/>
  <c r="G8" i="19"/>
  <c r="AA7" i="19"/>
  <c r="V7" i="19"/>
  <c r="Q7" i="19"/>
  <c r="L7" i="19"/>
  <c r="G7" i="19"/>
  <c r="AA6" i="19"/>
  <c r="V6" i="19"/>
  <c r="Q6" i="19"/>
  <c r="L6" i="19"/>
  <c r="G6" i="19"/>
  <c r="C56" i="18"/>
  <c r="C47" i="18"/>
  <c r="C45" i="18"/>
  <c r="C41" i="18"/>
  <c r="C18" i="18"/>
  <c r="J6" i="18"/>
  <c r="I6" i="18"/>
  <c r="C56" i="17"/>
  <c r="C47" i="17"/>
  <c r="C45" i="17"/>
  <c r="M44" i="18"/>
  <c r="O44" i="18" s="1"/>
  <c r="C41" i="17"/>
  <c r="L29" i="18"/>
  <c r="N29" i="18" s="1"/>
  <c r="M28" i="18"/>
  <c r="O28" i="18" s="1"/>
  <c r="M24" i="18"/>
  <c r="O24" i="18" s="1"/>
  <c r="M20" i="18"/>
  <c r="O20" i="18" s="1"/>
  <c r="L19" i="18"/>
  <c r="N19" i="18" s="1"/>
  <c r="C18" i="17"/>
  <c r="M13" i="18"/>
  <c r="O13" i="18" s="1"/>
  <c r="M11" i="18"/>
  <c r="O11" i="18" s="1"/>
  <c r="P6" i="17"/>
  <c r="O6" i="17"/>
  <c r="C56" i="16"/>
  <c r="C47" i="16"/>
  <c r="C45" i="16"/>
  <c r="C41" i="16"/>
  <c r="C18" i="16"/>
  <c r="N56" i="15"/>
  <c r="M56" i="15"/>
  <c r="L56" i="15"/>
  <c r="K56" i="15"/>
  <c r="J56" i="15"/>
  <c r="I56" i="15"/>
  <c r="H56" i="15"/>
  <c r="G56" i="15"/>
  <c r="F56" i="15"/>
  <c r="E56" i="15"/>
  <c r="D56" i="15"/>
  <c r="C56" i="15"/>
  <c r="P55" i="15"/>
  <c r="Q55" i="15" s="1"/>
  <c r="P54" i="15"/>
  <c r="Q54" i="15" s="1"/>
  <c r="P53" i="15"/>
  <c r="Q53" i="15" s="1"/>
  <c r="P52" i="15"/>
  <c r="Q52" i="15" s="1"/>
  <c r="P51" i="15"/>
  <c r="Q51" i="15" s="1"/>
  <c r="P50" i="15"/>
  <c r="Q50" i="15" s="1"/>
  <c r="P49" i="15"/>
  <c r="Q49" i="15" s="1"/>
  <c r="P48" i="15"/>
  <c r="Q48" i="15" s="1"/>
  <c r="N47" i="15"/>
  <c r="M47" i="15"/>
  <c r="L47" i="15"/>
  <c r="K47" i="15"/>
  <c r="J47" i="15"/>
  <c r="I47" i="15"/>
  <c r="H47" i="15"/>
  <c r="G47" i="15"/>
  <c r="F47" i="15"/>
  <c r="E47" i="15"/>
  <c r="D47" i="15"/>
  <c r="C47" i="15"/>
  <c r="P46" i="15"/>
  <c r="Q46" i="15" s="1"/>
  <c r="O46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P44" i="15"/>
  <c r="Q44" i="15" s="1"/>
  <c r="O44" i="15"/>
  <c r="P43" i="15"/>
  <c r="Q43" i="15" s="1"/>
  <c r="O43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P40" i="15"/>
  <c r="Q40" i="15" s="1"/>
  <c r="O40" i="15"/>
  <c r="P39" i="15"/>
  <c r="Q39" i="15" s="1"/>
  <c r="O39" i="15"/>
  <c r="P38" i="15"/>
  <c r="Q38" i="15" s="1"/>
  <c r="O38" i="15"/>
  <c r="P37" i="15"/>
  <c r="Q37" i="15" s="1"/>
  <c r="O37" i="15"/>
  <c r="P36" i="15"/>
  <c r="Q36" i="15" s="1"/>
  <c r="O36" i="15"/>
  <c r="P35" i="15"/>
  <c r="Q35" i="15" s="1"/>
  <c r="O35" i="15"/>
  <c r="P34" i="15"/>
  <c r="Q34" i="15" s="1"/>
  <c r="O34" i="15"/>
  <c r="P33" i="15"/>
  <c r="Q33" i="15" s="1"/>
  <c r="O33" i="15"/>
  <c r="P32" i="15"/>
  <c r="Q32" i="15" s="1"/>
  <c r="O32" i="15"/>
  <c r="P31" i="15"/>
  <c r="Q31" i="15" s="1"/>
  <c r="O31" i="15"/>
  <c r="P30" i="15"/>
  <c r="Q30" i="15" s="1"/>
  <c r="O30" i="15"/>
  <c r="P29" i="15"/>
  <c r="Q29" i="15" s="1"/>
  <c r="O29" i="15"/>
  <c r="P28" i="15"/>
  <c r="Q28" i="15" s="1"/>
  <c r="O28" i="15"/>
  <c r="P27" i="15"/>
  <c r="Q27" i="15" s="1"/>
  <c r="O27" i="15"/>
  <c r="P26" i="15"/>
  <c r="Q26" i="15" s="1"/>
  <c r="O26" i="15"/>
  <c r="P25" i="15"/>
  <c r="Q25" i="15" s="1"/>
  <c r="O25" i="15"/>
  <c r="P24" i="15"/>
  <c r="Q24" i="15" s="1"/>
  <c r="O24" i="15"/>
  <c r="P23" i="15"/>
  <c r="Q23" i="15" s="1"/>
  <c r="O23" i="15"/>
  <c r="P22" i="15"/>
  <c r="Q22" i="15" s="1"/>
  <c r="O22" i="15"/>
  <c r="P21" i="15"/>
  <c r="O21" i="15"/>
  <c r="P20" i="15"/>
  <c r="Q20" i="15" s="1"/>
  <c r="O20" i="15"/>
  <c r="P19" i="15"/>
  <c r="Q19" i="15" s="1"/>
  <c r="O19" i="15"/>
  <c r="N18" i="15"/>
  <c r="N42" i="15" s="1"/>
  <c r="M18" i="15"/>
  <c r="L18" i="15"/>
  <c r="K18" i="15"/>
  <c r="J18" i="15"/>
  <c r="I18" i="15"/>
  <c r="H18" i="15"/>
  <c r="G18" i="15"/>
  <c r="G42" i="15" s="1"/>
  <c r="F18" i="15"/>
  <c r="E18" i="15"/>
  <c r="D18" i="15"/>
  <c r="C18" i="15"/>
  <c r="P56" i="14"/>
  <c r="O56" i="14"/>
  <c r="N56" i="14"/>
  <c r="M56" i="14"/>
  <c r="K56" i="14"/>
  <c r="L56" i="14" s="1"/>
  <c r="J56" i="14"/>
  <c r="I56" i="14"/>
  <c r="H56" i="14"/>
  <c r="F56" i="14"/>
  <c r="E56" i="14"/>
  <c r="D56" i="14"/>
  <c r="C56" i="14"/>
  <c r="L55" i="14"/>
  <c r="L54" i="14"/>
  <c r="L53" i="14"/>
  <c r="L52" i="14"/>
  <c r="L51" i="14"/>
  <c r="L49" i="14"/>
  <c r="G49" i="14"/>
  <c r="L48" i="14"/>
  <c r="G48" i="14"/>
  <c r="P47" i="14"/>
  <c r="O47" i="14"/>
  <c r="N47" i="14"/>
  <c r="M47" i="14"/>
  <c r="K47" i="14"/>
  <c r="J47" i="14"/>
  <c r="I47" i="14"/>
  <c r="H47" i="14"/>
  <c r="F47" i="14"/>
  <c r="E47" i="14"/>
  <c r="D47" i="14"/>
  <c r="C47" i="14"/>
  <c r="L46" i="14"/>
  <c r="G46" i="14"/>
  <c r="P45" i="14"/>
  <c r="O45" i="14"/>
  <c r="N45" i="14"/>
  <c r="M45" i="14"/>
  <c r="K45" i="14"/>
  <c r="J45" i="14"/>
  <c r="I45" i="14"/>
  <c r="H45" i="14"/>
  <c r="F45" i="14"/>
  <c r="E45" i="14"/>
  <c r="D45" i="14"/>
  <c r="C45" i="14"/>
  <c r="L44" i="14"/>
  <c r="G44" i="14"/>
  <c r="L43" i="14"/>
  <c r="G43" i="14"/>
  <c r="P41" i="14"/>
  <c r="O41" i="14"/>
  <c r="N41" i="14"/>
  <c r="M41" i="14"/>
  <c r="K41" i="14"/>
  <c r="J41" i="14"/>
  <c r="I41" i="14"/>
  <c r="H41" i="14"/>
  <c r="F41" i="14"/>
  <c r="E41" i="14"/>
  <c r="D41" i="14"/>
  <c r="C41" i="14"/>
  <c r="L40" i="14"/>
  <c r="G40" i="14"/>
  <c r="L37" i="14"/>
  <c r="L36" i="14"/>
  <c r="G36" i="14"/>
  <c r="L35" i="14"/>
  <c r="G35" i="14"/>
  <c r="L34" i="14"/>
  <c r="G34" i="14"/>
  <c r="L33" i="14"/>
  <c r="L32" i="14"/>
  <c r="L31" i="14"/>
  <c r="L30" i="14"/>
  <c r="G30" i="14"/>
  <c r="L29" i="14"/>
  <c r="G29" i="14"/>
  <c r="L28" i="14"/>
  <c r="G28" i="14"/>
  <c r="L27" i="14"/>
  <c r="G27" i="14"/>
  <c r="L26" i="14"/>
  <c r="G26" i="14"/>
  <c r="L25" i="14"/>
  <c r="G25" i="14"/>
  <c r="L23" i="14"/>
  <c r="G23" i="14"/>
  <c r="L22" i="14"/>
  <c r="L21" i="14"/>
  <c r="L20" i="14"/>
  <c r="G20" i="14"/>
  <c r="L19" i="14"/>
  <c r="G19" i="14"/>
  <c r="P18" i="14"/>
  <c r="O18" i="14"/>
  <c r="O42" i="14" s="1"/>
  <c r="N18" i="14"/>
  <c r="M18" i="14"/>
  <c r="M42" i="14" s="1"/>
  <c r="K18" i="14"/>
  <c r="J18" i="14"/>
  <c r="I18" i="14"/>
  <c r="H18" i="14"/>
  <c r="H42" i="14" s="1"/>
  <c r="F18" i="14"/>
  <c r="E18" i="14"/>
  <c r="D18" i="14"/>
  <c r="C18" i="14"/>
  <c r="L17" i="14"/>
  <c r="G17" i="14"/>
  <c r="L16" i="14"/>
  <c r="G16" i="14"/>
  <c r="L15" i="14"/>
  <c r="G15" i="14"/>
  <c r="L14" i="14"/>
  <c r="G14" i="14"/>
  <c r="L13" i="14"/>
  <c r="G13" i="14"/>
  <c r="L12" i="14"/>
  <c r="G12" i="14"/>
  <c r="L11" i="14"/>
  <c r="G11" i="14"/>
  <c r="L10" i="14"/>
  <c r="G10" i="14"/>
  <c r="L9" i="14"/>
  <c r="G9" i="14"/>
  <c r="L8" i="14"/>
  <c r="G8" i="14"/>
  <c r="L7" i="14"/>
  <c r="G7" i="14"/>
  <c r="L6" i="14"/>
  <c r="G6" i="14"/>
  <c r="C56" i="13"/>
  <c r="C47" i="13"/>
  <c r="C45" i="13"/>
  <c r="C41" i="13"/>
  <c r="C18" i="13"/>
  <c r="Q6" i="13"/>
  <c r="L6" i="13"/>
  <c r="G6" i="13"/>
  <c r="N56" i="12"/>
  <c r="M56" i="12"/>
  <c r="L56" i="12"/>
  <c r="K56" i="12"/>
  <c r="J56" i="12"/>
  <c r="I56" i="12"/>
  <c r="H56" i="12"/>
  <c r="G56" i="12"/>
  <c r="F56" i="12"/>
  <c r="E56" i="12"/>
  <c r="D56" i="12"/>
  <c r="C56" i="12"/>
  <c r="P55" i="12"/>
  <c r="T55" i="14" s="1"/>
  <c r="U55" i="14" s="1"/>
  <c r="O55" i="12"/>
  <c r="S55" i="14" s="1"/>
  <c r="P54" i="12"/>
  <c r="T54" i="14" s="1"/>
  <c r="U54" i="14" s="1"/>
  <c r="O54" i="12"/>
  <c r="S54" i="14" s="1"/>
  <c r="P53" i="12"/>
  <c r="O53" i="12"/>
  <c r="S53" i="14" s="1"/>
  <c r="P52" i="12"/>
  <c r="T52" i="14" s="1"/>
  <c r="U52" i="14" s="1"/>
  <c r="O52" i="12"/>
  <c r="S52" i="14" s="1"/>
  <c r="P51" i="12"/>
  <c r="T51" i="14" s="1"/>
  <c r="O51" i="12"/>
  <c r="S51" i="14" s="1"/>
  <c r="P50" i="12"/>
  <c r="O50" i="12"/>
  <c r="S50" i="14" s="1"/>
  <c r="P49" i="12"/>
  <c r="O49" i="12"/>
  <c r="S49" i="14" s="1"/>
  <c r="P48" i="12"/>
  <c r="O48" i="12"/>
  <c r="S48" i="14" s="1"/>
  <c r="N47" i="12"/>
  <c r="M47" i="12"/>
  <c r="L47" i="12"/>
  <c r="K47" i="12"/>
  <c r="J47" i="12"/>
  <c r="I47" i="12"/>
  <c r="H47" i="12"/>
  <c r="G47" i="12"/>
  <c r="F47" i="12"/>
  <c r="E47" i="12"/>
  <c r="D47" i="12"/>
  <c r="R47" i="14" s="1"/>
  <c r="C47" i="12"/>
  <c r="P46" i="12"/>
  <c r="O46" i="12"/>
  <c r="S46" i="14" s="1"/>
  <c r="N45" i="12"/>
  <c r="M45" i="12"/>
  <c r="L45" i="12"/>
  <c r="K45" i="12"/>
  <c r="J45" i="12"/>
  <c r="I45" i="12"/>
  <c r="H45" i="12"/>
  <c r="G45" i="12"/>
  <c r="F45" i="12"/>
  <c r="E45" i="12"/>
  <c r="D45" i="12"/>
  <c r="C45" i="12"/>
  <c r="P44" i="12"/>
  <c r="O44" i="12"/>
  <c r="S44" i="14" s="1"/>
  <c r="P43" i="12"/>
  <c r="O43" i="12"/>
  <c r="S43" i="14" s="1"/>
  <c r="N41" i="12"/>
  <c r="M41" i="12"/>
  <c r="L41" i="12"/>
  <c r="K41" i="12"/>
  <c r="J41" i="12"/>
  <c r="I41" i="12"/>
  <c r="H41" i="12"/>
  <c r="G41" i="12"/>
  <c r="F41" i="12"/>
  <c r="E41" i="12"/>
  <c r="D41" i="12"/>
  <c r="C41" i="12"/>
  <c r="P40" i="12"/>
  <c r="O40" i="12"/>
  <c r="S40" i="14" s="1"/>
  <c r="P39" i="12"/>
  <c r="T39" i="14" s="1"/>
  <c r="U39" i="14" s="1"/>
  <c r="O39" i="12"/>
  <c r="S39" i="14" s="1"/>
  <c r="P38" i="12"/>
  <c r="T38" i="14" s="1"/>
  <c r="U38" i="14" s="1"/>
  <c r="O38" i="12"/>
  <c r="S38" i="14" s="1"/>
  <c r="P37" i="12"/>
  <c r="O37" i="12"/>
  <c r="S37" i="14" s="1"/>
  <c r="P36" i="12"/>
  <c r="T36" i="14" s="1"/>
  <c r="O36" i="12"/>
  <c r="S36" i="14" s="1"/>
  <c r="P35" i="12"/>
  <c r="T35" i="14" s="1"/>
  <c r="O35" i="12"/>
  <c r="S35" i="14" s="1"/>
  <c r="P34" i="12"/>
  <c r="O34" i="12"/>
  <c r="S34" i="14" s="1"/>
  <c r="P33" i="12"/>
  <c r="O33" i="12"/>
  <c r="S33" i="14" s="1"/>
  <c r="P32" i="12"/>
  <c r="O32" i="12"/>
  <c r="S32" i="14" s="1"/>
  <c r="P31" i="12"/>
  <c r="T31" i="14" s="1"/>
  <c r="U31" i="14" s="1"/>
  <c r="O31" i="12"/>
  <c r="S31" i="14" s="1"/>
  <c r="P30" i="12"/>
  <c r="T30" i="14" s="1"/>
  <c r="U30" i="14" s="1"/>
  <c r="O30" i="12"/>
  <c r="S30" i="14" s="1"/>
  <c r="P29" i="12"/>
  <c r="T29" i="14" s="1"/>
  <c r="U29" i="14" s="1"/>
  <c r="O29" i="12"/>
  <c r="S29" i="14" s="1"/>
  <c r="P28" i="12"/>
  <c r="T28" i="14" s="1"/>
  <c r="U28" i="14" s="1"/>
  <c r="O28" i="12"/>
  <c r="S28" i="14" s="1"/>
  <c r="P27" i="12"/>
  <c r="O27" i="12"/>
  <c r="S27" i="14" s="1"/>
  <c r="P26" i="12"/>
  <c r="O26" i="12"/>
  <c r="S26" i="14" s="1"/>
  <c r="P25" i="12"/>
  <c r="O25" i="12"/>
  <c r="S25" i="14" s="1"/>
  <c r="P24" i="12"/>
  <c r="O24" i="12"/>
  <c r="S24" i="14" s="1"/>
  <c r="P23" i="12"/>
  <c r="T23" i="14" s="1"/>
  <c r="U23" i="14" s="1"/>
  <c r="O23" i="12"/>
  <c r="S23" i="14" s="1"/>
  <c r="P22" i="12"/>
  <c r="T22" i="14" s="1"/>
  <c r="U22" i="14" s="1"/>
  <c r="O22" i="12"/>
  <c r="S22" i="14" s="1"/>
  <c r="P21" i="12"/>
  <c r="T21" i="14" s="1"/>
  <c r="U21" i="14" s="1"/>
  <c r="O21" i="12"/>
  <c r="S21" i="14" s="1"/>
  <c r="P20" i="12"/>
  <c r="T20" i="14" s="1"/>
  <c r="U20" i="14" s="1"/>
  <c r="O20" i="12"/>
  <c r="S20" i="14" s="1"/>
  <c r="P19" i="12"/>
  <c r="O19" i="12"/>
  <c r="S19" i="14" s="1"/>
  <c r="N18" i="12"/>
  <c r="M18" i="12"/>
  <c r="L18" i="12"/>
  <c r="K18" i="12"/>
  <c r="J18" i="12"/>
  <c r="I18" i="12"/>
  <c r="H18" i="12"/>
  <c r="G18" i="12"/>
  <c r="F18" i="12"/>
  <c r="E18" i="12"/>
  <c r="D18" i="12"/>
  <c r="C18" i="12"/>
  <c r="Q17" i="12"/>
  <c r="P17" i="12"/>
  <c r="T17" i="14" s="1"/>
  <c r="U17" i="14" s="1"/>
  <c r="O17" i="12"/>
  <c r="S17" i="14" s="1"/>
  <c r="P16" i="12"/>
  <c r="T16" i="14" s="1"/>
  <c r="U16" i="14" s="1"/>
  <c r="O16" i="12"/>
  <c r="S16" i="14" s="1"/>
  <c r="P15" i="12"/>
  <c r="O15" i="12"/>
  <c r="S15" i="14" s="1"/>
  <c r="P14" i="12"/>
  <c r="O14" i="12"/>
  <c r="S14" i="14" s="1"/>
  <c r="P13" i="12"/>
  <c r="O13" i="12"/>
  <c r="S13" i="14" s="1"/>
  <c r="P12" i="12"/>
  <c r="O12" i="12"/>
  <c r="S12" i="14" s="1"/>
  <c r="P11" i="12"/>
  <c r="T11" i="14" s="1"/>
  <c r="U11" i="14" s="1"/>
  <c r="O11" i="12"/>
  <c r="S11" i="14" s="1"/>
  <c r="P10" i="12"/>
  <c r="O10" i="12"/>
  <c r="S10" i="14" s="1"/>
  <c r="P9" i="12"/>
  <c r="T9" i="14" s="1"/>
  <c r="U9" i="14" s="1"/>
  <c r="O9" i="12"/>
  <c r="S9" i="14" s="1"/>
  <c r="P8" i="12"/>
  <c r="T8" i="14" s="1"/>
  <c r="U8" i="14" s="1"/>
  <c r="O8" i="12"/>
  <c r="S8" i="14" s="1"/>
  <c r="P7" i="12"/>
  <c r="O7" i="12"/>
  <c r="S7" i="14" s="1"/>
  <c r="P6" i="12"/>
  <c r="O6" i="12"/>
  <c r="S6" i="14" s="1"/>
  <c r="C56" i="11"/>
  <c r="U51" i="14"/>
  <c r="C47" i="11"/>
  <c r="C45" i="11"/>
  <c r="C41" i="11"/>
  <c r="U36" i="14"/>
  <c r="C18" i="11"/>
  <c r="L6" i="11"/>
  <c r="G6" i="11"/>
  <c r="K56" i="10"/>
  <c r="J56" i="10"/>
  <c r="I56" i="10"/>
  <c r="H56" i="10"/>
  <c r="F56" i="10"/>
  <c r="G56" i="10" s="1"/>
  <c r="E56" i="10"/>
  <c r="D56" i="10"/>
  <c r="C56" i="10"/>
  <c r="L55" i="10"/>
  <c r="G55" i="10"/>
  <c r="L54" i="10"/>
  <c r="G54" i="10"/>
  <c r="L53" i="10"/>
  <c r="G53" i="10"/>
  <c r="L52" i="10"/>
  <c r="G52" i="10"/>
  <c r="L51" i="10"/>
  <c r="G51" i="10"/>
  <c r="L50" i="10"/>
  <c r="G50" i="10"/>
  <c r="L49" i="10"/>
  <c r="G49" i="10"/>
  <c r="L48" i="10"/>
  <c r="G48" i="10"/>
  <c r="K47" i="10"/>
  <c r="J47" i="10"/>
  <c r="I47" i="10"/>
  <c r="H47" i="10"/>
  <c r="F47" i="10"/>
  <c r="G47" i="10" s="1"/>
  <c r="E47" i="10"/>
  <c r="D47" i="10"/>
  <c r="C47" i="10"/>
  <c r="L46" i="10"/>
  <c r="G46" i="10"/>
  <c r="K45" i="10"/>
  <c r="J45" i="10"/>
  <c r="I45" i="10"/>
  <c r="H45" i="10"/>
  <c r="F45" i="10"/>
  <c r="E45" i="10"/>
  <c r="D45" i="10"/>
  <c r="C45" i="10"/>
  <c r="L44" i="10"/>
  <c r="G44" i="10"/>
  <c r="L43" i="10"/>
  <c r="G43" i="10"/>
  <c r="K41" i="10"/>
  <c r="L41" i="10" s="1"/>
  <c r="J41" i="10"/>
  <c r="I41" i="10"/>
  <c r="H41" i="10"/>
  <c r="F41" i="10"/>
  <c r="E41" i="10"/>
  <c r="D41" i="10"/>
  <c r="D42" i="10" s="1"/>
  <c r="C41" i="10"/>
  <c r="L40" i="10"/>
  <c r="G40" i="10"/>
  <c r="L39" i="10"/>
  <c r="G39" i="10"/>
  <c r="L37" i="10"/>
  <c r="G37" i="10"/>
  <c r="L36" i="10"/>
  <c r="G36" i="10"/>
  <c r="L35" i="10"/>
  <c r="G35" i="10"/>
  <c r="L34" i="10"/>
  <c r="G34" i="10"/>
  <c r="L33" i="10"/>
  <c r="G33" i="10"/>
  <c r="L32" i="10"/>
  <c r="G32" i="10"/>
  <c r="G31" i="10"/>
  <c r="L30" i="10"/>
  <c r="G30" i="10"/>
  <c r="L29" i="10"/>
  <c r="G29" i="10"/>
  <c r="L28" i="10"/>
  <c r="G28" i="10"/>
  <c r="L27" i="10"/>
  <c r="G27" i="10"/>
  <c r="L26" i="10"/>
  <c r="G26" i="10"/>
  <c r="L25" i="10"/>
  <c r="G25" i="10"/>
  <c r="G24" i="10"/>
  <c r="L23" i="10"/>
  <c r="G23" i="10"/>
  <c r="L22" i="10"/>
  <c r="G22" i="10"/>
  <c r="L21" i="10"/>
  <c r="G21" i="10"/>
  <c r="L20" i="10"/>
  <c r="G20" i="10"/>
  <c r="L19" i="10"/>
  <c r="G19" i="10"/>
  <c r="K18" i="10"/>
  <c r="L18" i="10" s="1"/>
  <c r="J18" i="10"/>
  <c r="I18" i="10"/>
  <c r="H18" i="10"/>
  <c r="F18" i="10"/>
  <c r="G18" i="10" s="1"/>
  <c r="E18" i="10"/>
  <c r="D18" i="10"/>
  <c r="C18" i="10"/>
  <c r="L17" i="10"/>
  <c r="G17" i="10"/>
  <c r="L16" i="10"/>
  <c r="G16" i="10"/>
  <c r="L15" i="10"/>
  <c r="G15" i="10"/>
  <c r="L14" i="10"/>
  <c r="G14" i="10"/>
  <c r="L13" i="10"/>
  <c r="G13" i="10"/>
  <c r="L12" i="10"/>
  <c r="G12" i="10"/>
  <c r="L11" i="10"/>
  <c r="G11" i="10"/>
  <c r="L10" i="10"/>
  <c r="G10" i="10"/>
  <c r="L9" i="10"/>
  <c r="G9" i="10"/>
  <c r="L8" i="10"/>
  <c r="G8" i="10"/>
  <c r="L7" i="10"/>
  <c r="G7" i="10"/>
  <c r="L6" i="10"/>
  <c r="G6" i="10"/>
  <c r="C56" i="9"/>
  <c r="K55" i="18"/>
  <c r="C47" i="9"/>
  <c r="C45" i="9"/>
  <c r="K43" i="18"/>
  <c r="C41" i="9"/>
  <c r="K39" i="18"/>
  <c r="K23" i="18"/>
  <c r="C18" i="9"/>
  <c r="K17" i="18"/>
  <c r="K11" i="18"/>
  <c r="M18" i="9"/>
  <c r="D56" i="8"/>
  <c r="C56" i="8"/>
  <c r="R54" i="8"/>
  <c r="Q54" i="8"/>
  <c r="Q52" i="8"/>
  <c r="Q50" i="8"/>
  <c r="R49" i="8"/>
  <c r="D47" i="8"/>
  <c r="C47" i="8"/>
  <c r="Q46" i="8"/>
  <c r="D45" i="8"/>
  <c r="C45" i="8"/>
  <c r="R44" i="8"/>
  <c r="D41" i="8"/>
  <c r="D42" i="8" s="1"/>
  <c r="C41" i="8"/>
  <c r="R40" i="8"/>
  <c r="Q39" i="8"/>
  <c r="R38" i="8"/>
  <c r="Q38" i="8"/>
  <c r="Q37" i="8"/>
  <c r="R36" i="8"/>
  <c r="Q36" i="8"/>
  <c r="Q35" i="8"/>
  <c r="R34" i="8"/>
  <c r="Q34" i="8"/>
  <c r="Q33" i="8"/>
  <c r="R32" i="8"/>
  <c r="Q32" i="8"/>
  <c r="Q31" i="8"/>
  <c r="R30" i="8"/>
  <c r="R29" i="8"/>
  <c r="Q29" i="8"/>
  <c r="R28" i="8"/>
  <c r="Q27" i="8"/>
  <c r="R26" i="8"/>
  <c r="Q25" i="8"/>
  <c r="R24" i="8"/>
  <c r="Q23" i="8"/>
  <c r="R22" i="8"/>
  <c r="Q22" i="8"/>
  <c r="Q21" i="8"/>
  <c r="R20" i="8"/>
  <c r="Q20" i="8"/>
  <c r="C18" i="8"/>
  <c r="C56" i="7"/>
  <c r="C47" i="7"/>
  <c r="C45" i="7"/>
  <c r="C41" i="7"/>
  <c r="C18" i="7"/>
  <c r="C56" i="6"/>
  <c r="C47" i="6"/>
  <c r="C45" i="6"/>
  <c r="C41" i="6"/>
  <c r="C18" i="6"/>
  <c r="N6" i="6"/>
  <c r="M6" i="6"/>
  <c r="C56" i="5"/>
  <c r="C47" i="5"/>
  <c r="C45" i="5"/>
  <c r="C41" i="5"/>
  <c r="C42" i="5" s="1"/>
  <c r="C18" i="5"/>
  <c r="L6" i="5"/>
  <c r="K6" i="5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C56" i="3"/>
  <c r="M55" i="3"/>
  <c r="N48" i="3"/>
  <c r="C47" i="3"/>
  <c r="M46" i="3"/>
  <c r="C45" i="3"/>
  <c r="C41" i="3"/>
  <c r="M39" i="3"/>
  <c r="N37" i="3"/>
  <c r="M35" i="3"/>
  <c r="M31" i="3"/>
  <c r="N29" i="3"/>
  <c r="M23" i="3"/>
  <c r="M19" i="3"/>
  <c r="C18" i="3"/>
  <c r="N17" i="3"/>
  <c r="N15" i="3"/>
  <c r="M14" i="3"/>
  <c r="N13" i="3"/>
  <c r="M12" i="3"/>
  <c r="N11" i="3"/>
  <c r="M10" i="3"/>
  <c r="N9" i="3"/>
  <c r="N7" i="3"/>
  <c r="I6" i="3"/>
  <c r="H6" i="3"/>
  <c r="C58" i="2"/>
  <c r="K57" i="2"/>
  <c r="C56" i="2"/>
  <c r="K55" i="2"/>
  <c r="J55" i="2"/>
  <c r="I55" i="2"/>
  <c r="K54" i="2"/>
  <c r="J54" i="2"/>
  <c r="I54" i="2"/>
  <c r="K53" i="2"/>
  <c r="J53" i="2"/>
  <c r="I53" i="2"/>
  <c r="K52" i="2"/>
  <c r="J52" i="2"/>
  <c r="I52" i="2"/>
  <c r="K51" i="2"/>
  <c r="J51" i="2"/>
  <c r="I51" i="2"/>
  <c r="K50" i="2"/>
  <c r="J50" i="2"/>
  <c r="I50" i="2"/>
  <c r="K49" i="2"/>
  <c r="J49" i="2"/>
  <c r="I49" i="2"/>
  <c r="K48" i="2"/>
  <c r="J48" i="2"/>
  <c r="I48" i="2"/>
  <c r="C47" i="2"/>
  <c r="K47" i="3" s="1"/>
  <c r="K46" i="2"/>
  <c r="J46" i="2"/>
  <c r="I46" i="2"/>
  <c r="J45" i="2"/>
  <c r="C45" i="2"/>
  <c r="K44" i="2"/>
  <c r="J44" i="2"/>
  <c r="I44" i="2"/>
  <c r="K43" i="2"/>
  <c r="J43" i="2"/>
  <c r="I43" i="2"/>
  <c r="C41" i="2"/>
  <c r="K40" i="2"/>
  <c r="J40" i="2"/>
  <c r="I40" i="2"/>
  <c r="K39" i="2"/>
  <c r="J39" i="2"/>
  <c r="K38" i="2"/>
  <c r="K37" i="2"/>
  <c r="K36" i="2"/>
  <c r="J36" i="2"/>
  <c r="I36" i="2"/>
  <c r="K35" i="2"/>
  <c r="J35" i="2"/>
  <c r="K34" i="2"/>
  <c r="J34" i="2"/>
  <c r="I34" i="2"/>
  <c r="K33" i="2"/>
  <c r="K32" i="2"/>
  <c r="K31" i="2"/>
  <c r="K30" i="2"/>
  <c r="J30" i="2"/>
  <c r="I30" i="2"/>
  <c r="K29" i="2"/>
  <c r="J29" i="2"/>
  <c r="I29" i="2"/>
  <c r="K28" i="2"/>
  <c r="J28" i="2"/>
  <c r="I28" i="2"/>
  <c r="K27" i="2"/>
  <c r="J27" i="2"/>
  <c r="I27" i="2"/>
  <c r="K26" i="2"/>
  <c r="J26" i="2"/>
  <c r="I26" i="2"/>
  <c r="K25" i="2"/>
  <c r="J25" i="2"/>
  <c r="I25" i="2"/>
  <c r="K24" i="2"/>
  <c r="K23" i="2"/>
  <c r="J23" i="2"/>
  <c r="I23" i="2"/>
  <c r="K22" i="2"/>
  <c r="J22" i="2"/>
  <c r="K21" i="2"/>
  <c r="K20" i="2"/>
  <c r="J20" i="2"/>
  <c r="I20" i="2"/>
  <c r="K19" i="2"/>
  <c r="J19" i="2"/>
  <c r="I19" i="2"/>
  <c r="C18" i="2"/>
  <c r="K17" i="2"/>
  <c r="J17" i="2"/>
  <c r="I17" i="2"/>
  <c r="K16" i="2"/>
  <c r="J16" i="2"/>
  <c r="I16" i="2"/>
  <c r="K15" i="2"/>
  <c r="J15" i="2"/>
  <c r="I15" i="2"/>
  <c r="K14" i="2"/>
  <c r="J14" i="2"/>
  <c r="I14" i="2"/>
  <c r="K13" i="2"/>
  <c r="J13" i="2"/>
  <c r="I13" i="2"/>
  <c r="K12" i="2"/>
  <c r="J12" i="2"/>
  <c r="I12" i="2"/>
  <c r="K11" i="2"/>
  <c r="J11" i="2"/>
  <c r="I11" i="2"/>
  <c r="K10" i="2"/>
  <c r="J10" i="2"/>
  <c r="I10" i="2"/>
  <c r="K9" i="2"/>
  <c r="J9" i="2"/>
  <c r="I9" i="2"/>
  <c r="K8" i="2"/>
  <c r="J8" i="2"/>
  <c r="I8" i="2"/>
  <c r="K7" i="2"/>
  <c r="J7" i="2"/>
  <c r="I7" i="2"/>
  <c r="K6" i="2"/>
  <c r="J6" i="2"/>
  <c r="I6" i="2"/>
  <c r="D64" i="1"/>
  <c r="G63" i="1"/>
  <c r="F63" i="1"/>
  <c r="C58" i="1"/>
  <c r="C47" i="1"/>
  <c r="C45" i="1"/>
  <c r="C41" i="1"/>
  <c r="C18" i="1"/>
  <c r="P34" i="6" l="1"/>
  <c r="P30" i="6"/>
  <c r="P26" i="6"/>
  <c r="P22" i="6"/>
  <c r="L17" i="17"/>
  <c r="P17" i="6"/>
  <c r="L13" i="17"/>
  <c r="P13" i="6"/>
  <c r="L9" i="17"/>
  <c r="P9" i="6"/>
  <c r="P38" i="6"/>
  <c r="L50" i="17"/>
  <c r="P50" i="6"/>
  <c r="L44" i="17"/>
  <c r="P44" i="6"/>
  <c r="L37" i="17"/>
  <c r="P37" i="6"/>
  <c r="L29" i="17"/>
  <c r="P29" i="6"/>
  <c r="L21" i="17"/>
  <c r="P21" i="6"/>
  <c r="L53" i="17"/>
  <c r="P53" i="6"/>
  <c r="P49" i="6"/>
  <c r="P36" i="7"/>
  <c r="P36" i="6"/>
  <c r="P20" i="6"/>
  <c r="P15" i="6"/>
  <c r="L11" i="17"/>
  <c r="P11" i="6"/>
  <c r="P7" i="6"/>
  <c r="P32" i="6"/>
  <c r="P52" i="6"/>
  <c r="P48" i="6"/>
  <c r="P40" i="6"/>
  <c r="P35" i="6"/>
  <c r="P31" i="6"/>
  <c r="P27" i="6"/>
  <c r="P23" i="6"/>
  <c r="P19" i="6"/>
  <c r="P14" i="6"/>
  <c r="P10" i="6"/>
  <c r="D42" i="3"/>
  <c r="F42" i="3"/>
  <c r="P57" i="9" s="1"/>
  <c r="E42" i="3"/>
  <c r="E42" i="6"/>
  <c r="E15" i="16"/>
  <c r="E7" i="16"/>
  <c r="E30" i="16"/>
  <c r="E22" i="16"/>
  <c r="E13" i="16"/>
  <c r="H57" i="8"/>
  <c r="G57" i="8"/>
  <c r="O56" i="25"/>
  <c r="P47" i="25"/>
  <c r="H57" i="21"/>
  <c r="L35" i="18"/>
  <c r="N35" i="18" s="1"/>
  <c r="L23" i="18"/>
  <c r="N23" i="18" s="1"/>
  <c r="O52" i="7"/>
  <c r="H42" i="17"/>
  <c r="AA56" i="19"/>
  <c r="K53" i="18"/>
  <c r="L54" i="18"/>
  <c r="N54" i="18" s="1"/>
  <c r="L52" i="18"/>
  <c r="N52" i="18" s="1"/>
  <c r="L50" i="18"/>
  <c r="N50" i="18" s="1"/>
  <c r="L48" i="18"/>
  <c r="N48" i="18" s="1"/>
  <c r="J56" i="18"/>
  <c r="L44" i="18"/>
  <c r="N44" i="18" s="1"/>
  <c r="L40" i="18"/>
  <c r="N40" i="18" s="1"/>
  <c r="L38" i="18"/>
  <c r="N38" i="18" s="1"/>
  <c r="L36" i="18"/>
  <c r="N36" i="18" s="1"/>
  <c r="I18" i="18"/>
  <c r="J42" i="17"/>
  <c r="F42" i="17"/>
  <c r="M33" i="18"/>
  <c r="O33" i="18" s="1"/>
  <c r="M29" i="18"/>
  <c r="O29" i="18" s="1"/>
  <c r="M21" i="18"/>
  <c r="O21" i="18" s="1"/>
  <c r="M8" i="18"/>
  <c r="O8" i="18" s="1"/>
  <c r="D42" i="16"/>
  <c r="I42" i="15"/>
  <c r="Q54" i="12"/>
  <c r="Q23" i="12"/>
  <c r="Q8" i="12"/>
  <c r="E50" i="16"/>
  <c r="D42" i="9"/>
  <c r="K42" i="9"/>
  <c r="K57" i="9" s="1"/>
  <c r="J42" i="7"/>
  <c r="C42" i="7"/>
  <c r="N42" i="7"/>
  <c r="N57" i="7" s="1"/>
  <c r="F42" i="7"/>
  <c r="O40" i="7"/>
  <c r="L26" i="17"/>
  <c r="P55" i="5"/>
  <c r="P53" i="5"/>
  <c r="P49" i="5"/>
  <c r="P46" i="5"/>
  <c r="L45" i="5"/>
  <c r="E27" i="17"/>
  <c r="P24" i="5"/>
  <c r="G42" i="5"/>
  <c r="M33" i="5"/>
  <c r="O35" i="7"/>
  <c r="O31" i="7"/>
  <c r="E31" i="16" s="1"/>
  <c r="O27" i="7"/>
  <c r="O23" i="7"/>
  <c r="O19" i="7"/>
  <c r="J42" i="5"/>
  <c r="K18" i="5"/>
  <c r="M15" i="5"/>
  <c r="P8" i="5"/>
  <c r="O14" i="7"/>
  <c r="O10" i="7"/>
  <c r="K56" i="3"/>
  <c r="K45" i="3"/>
  <c r="H42" i="2"/>
  <c r="T44" i="14"/>
  <c r="U44" i="14" s="1"/>
  <c r="Q44" i="12"/>
  <c r="L18" i="3"/>
  <c r="N18" i="3" s="1"/>
  <c r="F42" i="2"/>
  <c r="F59" i="2" s="1"/>
  <c r="D42" i="15"/>
  <c r="L42" i="15"/>
  <c r="L57" i="15" s="1"/>
  <c r="O45" i="5"/>
  <c r="O54" i="7"/>
  <c r="O48" i="7"/>
  <c r="O44" i="7"/>
  <c r="O24" i="7"/>
  <c r="K41" i="3"/>
  <c r="I41" i="2"/>
  <c r="T37" i="14"/>
  <c r="U37" i="14" s="1"/>
  <c r="Q37" i="12"/>
  <c r="T53" i="14"/>
  <c r="U53" i="14" s="1"/>
  <c r="Q53" i="12"/>
  <c r="K56" i="5"/>
  <c r="O32" i="7"/>
  <c r="P32" i="5"/>
  <c r="M25" i="18"/>
  <c r="O25" i="18" s="1"/>
  <c r="K25" i="18"/>
  <c r="L47" i="3"/>
  <c r="N47" i="3" s="1"/>
  <c r="I47" i="2"/>
  <c r="J57" i="7"/>
  <c r="D57" i="9"/>
  <c r="D57" i="16"/>
  <c r="R18" i="14"/>
  <c r="J41" i="2"/>
  <c r="L56" i="3"/>
  <c r="N56" i="3" s="1"/>
  <c r="L41" i="5"/>
  <c r="M55" i="5"/>
  <c r="M31" i="5"/>
  <c r="P51" i="7"/>
  <c r="F51" i="16" s="1"/>
  <c r="P39" i="7"/>
  <c r="F39" i="16" s="1"/>
  <c r="G39" i="16" s="1"/>
  <c r="P20" i="7"/>
  <c r="O20" i="9" s="1"/>
  <c r="Q20" i="9" s="1"/>
  <c r="P11" i="7"/>
  <c r="G42" i="9"/>
  <c r="I57" i="9"/>
  <c r="M27" i="18"/>
  <c r="O27" i="18" s="1"/>
  <c r="E19" i="17"/>
  <c r="G42" i="18"/>
  <c r="G57" i="18" s="1"/>
  <c r="C42" i="2"/>
  <c r="Q11" i="12"/>
  <c r="Q21" i="12"/>
  <c r="Q30" i="12"/>
  <c r="Q39" i="12"/>
  <c r="H42" i="12"/>
  <c r="H57" i="12" s="1"/>
  <c r="Q52" i="12"/>
  <c r="G18" i="14"/>
  <c r="F42" i="14"/>
  <c r="G45" i="14"/>
  <c r="L45" i="14"/>
  <c r="C42" i="16"/>
  <c r="C57" i="16" s="1"/>
  <c r="L6" i="18"/>
  <c r="N6" i="18" s="1"/>
  <c r="J18" i="18"/>
  <c r="E42" i="26"/>
  <c r="C42" i="28"/>
  <c r="C57" i="28" s="1"/>
  <c r="G36" i="29"/>
  <c r="I36" i="31"/>
  <c r="L41" i="3"/>
  <c r="K45" i="5"/>
  <c r="K41" i="5"/>
  <c r="K42" i="5" s="1"/>
  <c r="P16" i="5"/>
  <c r="H42" i="5"/>
  <c r="H57" i="5" s="1"/>
  <c r="D42" i="5"/>
  <c r="D57" i="5" s="1"/>
  <c r="M49" i="5"/>
  <c r="M25" i="5"/>
  <c r="N18" i="5"/>
  <c r="P50" i="5"/>
  <c r="O55" i="7"/>
  <c r="O51" i="7"/>
  <c r="O46" i="7"/>
  <c r="O39" i="7"/>
  <c r="O34" i="7"/>
  <c r="O26" i="7"/>
  <c r="O17" i="7"/>
  <c r="O9" i="7"/>
  <c r="O38" i="7"/>
  <c r="I42" i="7"/>
  <c r="I57" i="7" s="1"/>
  <c r="M45" i="9"/>
  <c r="J42" i="9"/>
  <c r="J57" i="9" s="1"/>
  <c r="F42" i="9"/>
  <c r="L14" i="18"/>
  <c r="N14" i="18" s="1"/>
  <c r="L10" i="18"/>
  <c r="N10" i="18" s="1"/>
  <c r="I42" i="17"/>
  <c r="I57" i="17" s="1"/>
  <c r="E48" i="17"/>
  <c r="E10" i="17"/>
  <c r="I45" i="18"/>
  <c r="F42" i="18"/>
  <c r="C42" i="3"/>
  <c r="I42" i="10"/>
  <c r="L47" i="10"/>
  <c r="L56" i="10"/>
  <c r="R45" i="14"/>
  <c r="O56" i="12"/>
  <c r="S56" i="14" s="1"/>
  <c r="G56" i="14"/>
  <c r="Q45" i="19"/>
  <c r="C57" i="24"/>
  <c r="K57" i="24"/>
  <c r="P45" i="25"/>
  <c r="F42" i="26"/>
  <c r="H36" i="29"/>
  <c r="E42" i="1"/>
  <c r="E59" i="1" s="1"/>
  <c r="L45" i="3"/>
  <c r="N45" i="3" s="1"/>
  <c r="H47" i="3"/>
  <c r="P54" i="5"/>
  <c r="P38" i="5"/>
  <c r="P34" i="7"/>
  <c r="F34" i="16" s="1"/>
  <c r="P26" i="7"/>
  <c r="F26" i="16" s="1"/>
  <c r="G26" i="16" s="1"/>
  <c r="P17" i="7"/>
  <c r="P9" i="7"/>
  <c r="J57" i="5"/>
  <c r="M39" i="5"/>
  <c r="M23" i="5"/>
  <c r="M7" i="5"/>
  <c r="O47" i="5"/>
  <c r="P40" i="5"/>
  <c r="P10" i="5"/>
  <c r="P33" i="7"/>
  <c r="F33" i="16" s="1"/>
  <c r="P25" i="7"/>
  <c r="F25" i="16" s="1"/>
  <c r="P16" i="7"/>
  <c r="P12" i="7"/>
  <c r="P8" i="7"/>
  <c r="L42" i="7"/>
  <c r="L57" i="7" s="1"/>
  <c r="H42" i="7"/>
  <c r="K19" i="18"/>
  <c r="E42" i="9"/>
  <c r="E57" i="9" s="1"/>
  <c r="G57" i="9"/>
  <c r="E35" i="17"/>
  <c r="L34" i="17"/>
  <c r="M42" i="7"/>
  <c r="M57" i="7" s="1"/>
  <c r="F36" i="16"/>
  <c r="G36" i="16" s="1"/>
  <c r="O36" i="9"/>
  <c r="Q36" i="9" s="1"/>
  <c r="P45" i="24"/>
  <c r="R43" i="8"/>
  <c r="S43" i="8" s="1"/>
  <c r="J36" i="31"/>
  <c r="E6" i="17"/>
  <c r="L18" i="5"/>
  <c r="L42" i="5" s="1"/>
  <c r="E42" i="17" s="1"/>
  <c r="P6" i="5"/>
  <c r="M6" i="5"/>
  <c r="H42" i="10"/>
  <c r="H57" i="10" s="1"/>
  <c r="Q14" i="12"/>
  <c r="T14" i="14"/>
  <c r="U14" i="14" s="1"/>
  <c r="J42" i="12"/>
  <c r="J57" i="12" s="1"/>
  <c r="Q26" i="12"/>
  <c r="T26" i="14"/>
  <c r="U26" i="14" s="1"/>
  <c r="P47" i="12"/>
  <c r="I42" i="14"/>
  <c r="D42" i="14"/>
  <c r="N42" i="14"/>
  <c r="N57" i="14" s="1"/>
  <c r="F42" i="15"/>
  <c r="F57" i="15" s="1"/>
  <c r="I57" i="15"/>
  <c r="AA45" i="19"/>
  <c r="F42" i="24"/>
  <c r="F57" i="24" s="1"/>
  <c r="N42" i="24"/>
  <c r="P47" i="24"/>
  <c r="D42" i="26"/>
  <c r="F36" i="29"/>
  <c r="D50" i="31"/>
  <c r="K45" i="2"/>
  <c r="K47" i="2"/>
  <c r="J41" i="3"/>
  <c r="P41" i="9"/>
  <c r="J47" i="3"/>
  <c r="O47" i="6"/>
  <c r="P47" i="9"/>
  <c r="I41" i="3"/>
  <c r="K18" i="3"/>
  <c r="P48" i="5"/>
  <c r="O53" i="7"/>
  <c r="O49" i="7"/>
  <c r="O43" i="7"/>
  <c r="O36" i="7"/>
  <c r="O28" i="7"/>
  <c r="O20" i="7"/>
  <c r="O11" i="7"/>
  <c r="P18" i="24"/>
  <c r="S8" i="8"/>
  <c r="Q36" i="17"/>
  <c r="Q40" i="12"/>
  <c r="T40" i="14"/>
  <c r="U40" i="14" s="1"/>
  <c r="L45" i="10"/>
  <c r="Q18" i="14"/>
  <c r="Q20" i="12"/>
  <c r="Q33" i="12"/>
  <c r="T33" i="14"/>
  <c r="U33" i="14" s="1"/>
  <c r="Q36" i="12"/>
  <c r="G42" i="12"/>
  <c r="Q51" i="12"/>
  <c r="P56" i="12"/>
  <c r="G47" i="14"/>
  <c r="H42" i="19"/>
  <c r="H57" i="19" s="1"/>
  <c r="O41" i="24"/>
  <c r="Q19" i="8"/>
  <c r="Q41" i="8" s="1"/>
  <c r="G42" i="24"/>
  <c r="G57" i="24" s="1"/>
  <c r="O45" i="24"/>
  <c r="Q43" i="8"/>
  <c r="O56" i="24"/>
  <c r="Q48" i="8"/>
  <c r="E50" i="31"/>
  <c r="G42" i="2"/>
  <c r="J47" i="2"/>
  <c r="J18" i="3"/>
  <c r="I57" i="5"/>
  <c r="P52" i="7"/>
  <c r="F52" i="16" s="1"/>
  <c r="L52" i="17"/>
  <c r="L48" i="17"/>
  <c r="P40" i="7"/>
  <c r="F40" i="16" s="1"/>
  <c r="L40" i="17"/>
  <c r="P35" i="7"/>
  <c r="F35" i="16" s="1"/>
  <c r="L35" i="17"/>
  <c r="P31" i="7"/>
  <c r="F31" i="16" s="1"/>
  <c r="L31" i="17"/>
  <c r="P27" i="7"/>
  <c r="F27" i="16" s="1"/>
  <c r="L27" i="17"/>
  <c r="P23" i="7"/>
  <c r="F23" i="16" s="1"/>
  <c r="L23" i="17"/>
  <c r="P19" i="7"/>
  <c r="Q19" i="17" s="1"/>
  <c r="L19" i="17"/>
  <c r="P14" i="7"/>
  <c r="Q14" i="17" s="1"/>
  <c r="L14" i="17"/>
  <c r="P10" i="7"/>
  <c r="Q15" i="12"/>
  <c r="T15" i="14"/>
  <c r="Q27" i="12"/>
  <c r="T27" i="14"/>
  <c r="U27" i="14" s="1"/>
  <c r="Q48" i="12"/>
  <c r="T48" i="14"/>
  <c r="U48" i="14" s="1"/>
  <c r="Q34" i="12"/>
  <c r="T34" i="14"/>
  <c r="U34" i="14" s="1"/>
  <c r="I42" i="12"/>
  <c r="I57" i="12" s="1"/>
  <c r="Q43" i="12"/>
  <c r="T43" i="14"/>
  <c r="U43" i="14" s="1"/>
  <c r="I19" i="31"/>
  <c r="G50" i="31"/>
  <c r="H18" i="3"/>
  <c r="G57" i="5"/>
  <c r="H42" i="9"/>
  <c r="H57" i="9" s="1"/>
  <c r="F57" i="9"/>
  <c r="L10" i="17"/>
  <c r="N57" i="15"/>
  <c r="J19" i="31"/>
  <c r="H50" i="31"/>
  <c r="H59" i="2"/>
  <c r="I45" i="3"/>
  <c r="P45" i="9"/>
  <c r="J56" i="3"/>
  <c r="P56" i="9"/>
  <c r="O41" i="5"/>
  <c r="P18" i="12"/>
  <c r="Q18" i="12" s="1"/>
  <c r="Q24" i="12"/>
  <c r="T24" i="14"/>
  <c r="U24" i="14" s="1"/>
  <c r="P45" i="12"/>
  <c r="C42" i="9"/>
  <c r="G45" i="10"/>
  <c r="Q6" i="12"/>
  <c r="T6" i="14"/>
  <c r="U6" i="14" s="1"/>
  <c r="Q9" i="12"/>
  <c r="Q16" i="12"/>
  <c r="Q28" i="12"/>
  <c r="Q31" i="12"/>
  <c r="C42" i="12"/>
  <c r="Q41" i="14"/>
  <c r="K42" i="12"/>
  <c r="K57" i="12" s="1"/>
  <c r="Q47" i="14"/>
  <c r="Q55" i="12"/>
  <c r="O18" i="24"/>
  <c r="Q18" i="8"/>
  <c r="E57" i="26"/>
  <c r="C36" i="29"/>
  <c r="I49" i="31"/>
  <c r="D42" i="1"/>
  <c r="H45" i="3"/>
  <c r="H56" i="3"/>
  <c r="P45" i="5"/>
  <c r="M45" i="5"/>
  <c r="M41" i="5"/>
  <c r="O18" i="6"/>
  <c r="P48" i="7"/>
  <c r="M56" i="9"/>
  <c r="P41" i="24"/>
  <c r="R19" i="8"/>
  <c r="R41" i="8" s="1"/>
  <c r="F50" i="31"/>
  <c r="J50" i="31" s="1"/>
  <c r="C42" i="10"/>
  <c r="C57" i="10" s="1"/>
  <c r="Q12" i="12"/>
  <c r="T12" i="14"/>
  <c r="U12" i="14" s="1"/>
  <c r="Q49" i="12"/>
  <c r="T49" i="14"/>
  <c r="U49" i="14" s="1"/>
  <c r="O6" i="7"/>
  <c r="Q13" i="12"/>
  <c r="T13" i="14"/>
  <c r="U13" i="14" s="1"/>
  <c r="Q19" i="12"/>
  <c r="T19" i="14"/>
  <c r="U19" i="14" s="1"/>
  <c r="Q25" i="12"/>
  <c r="T25" i="14"/>
  <c r="U25" i="14" s="1"/>
  <c r="Q35" i="12"/>
  <c r="D42" i="12"/>
  <c r="R41" i="14"/>
  <c r="L42" i="12"/>
  <c r="L57" i="12" s="1"/>
  <c r="Q50" i="12"/>
  <c r="T50" i="14"/>
  <c r="U50" i="14" s="1"/>
  <c r="Q56" i="14"/>
  <c r="P42" i="14"/>
  <c r="P57" i="14" s="1"/>
  <c r="O45" i="15"/>
  <c r="P47" i="15"/>
  <c r="Q47" i="15" s="1"/>
  <c r="D42" i="24"/>
  <c r="L42" i="24"/>
  <c r="P56" i="24"/>
  <c r="R50" i="8"/>
  <c r="R56" i="8" s="1"/>
  <c r="D36" i="29"/>
  <c r="J49" i="31"/>
  <c r="K41" i="2"/>
  <c r="J45" i="3"/>
  <c r="O37" i="7"/>
  <c r="O33" i="7"/>
  <c r="O29" i="7"/>
  <c r="O25" i="7"/>
  <c r="O21" i="7"/>
  <c r="O16" i="7"/>
  <c r="O12" i="7"/>
  <c r="O8" i="7"/>
  <c r="E42" i="7"/>
  <c r="O51" i="9"/>
  <c r="L6" i="17"/>
  <c r="P6" i="6"/>
  <c r="Q7" i="12"/>
  <c r="T7" i="14"/>
  <c r="U7" i="14" s="1"/>
  <c r="Q10" i="12"/>
  <c r="T10" i="14"/>
  <c r="U10" i="14" s="1"/>
  <c r="Q22" i="12"/>
  <c r="Q32" i="12"/>
  <c r="T32" i="14"/>
  <c r="U32" i="14" s="1"/>
  <c r="Q38" i="12"/>
  <c r="C57" i="12"/>
  <c r="Q45" i="14"/>
  <c r="O47" i="12"/>
  <c r="S47" i="14" s="1"/>
  <c r="R56" i="14"/>
  <c r="C42" i="14"/>
  <c r="C57" i="14" s="1"/>
  <c r="M42" i="15"/>
  <c r="M57" i="15" s="1"/>
  <c r="E42" i="24"/>
  <c r="E57" i="24" s="1"/>
  <c r="M42" i="24"/>
  <c r="M57" i="24" s="1"/>
  <c r="C42" i="26"/>
  <c r="E36" i="29"/>
  <c r="I40" i="31"/>
  <c r="C50" i="31"/>
  <c r="D42" i="2"/>
  <c r="J42" i="2" s="1"/>
  <c r="I18" i="3"/>
  <c r="P53" i="7"/>
  <c r="Q53" i="7" s="1"/>
  <c r="L49" i="17"/>
  <c r="P49" i="7"/>
  <c r="F49" i="16" s="1"/>
  <c r="P43" i="7"/>
  <c r="F43" i="16" s="1"/>
  <c r="L43" i="17"/>
  <c r="L36" i="17"/>
  <c r="P32" i="7"/>
  <c r="F32" i="16" s="1"/>
  <c r="L32" i="17"/>
  <c r="L28" i="17"/>
  <c r="P24" i="7"/>
  <c r="F24" i="16" s="1"/>
  <c r="L24" i="17"/>
  <c r="L20" i="17"/>
  <c r="P15" i="7"/>
  <c r="L15" i="17"/>
  <c r="P7" i="7"/>
  <c r="L7" i="17"/>
  <c r="P28" i="7"/>
  <c r="Q28" i="17" s="1"/>
  <c r="M41" i="9"/>
  <c r="M42" i="9" s="1"/>
  <c r="L47" i="5"/>
  <c r="M51" i="5"/>
  <c r="M43" i="5"/>
  <c r="M35" i="5"/>
  <c r="M27" i="5"/>
  <c r="M19" i="5"/>
  <c r="M11" i="5"/>
  <c r="P52" i="5"/>
  <c r="P44" i="5"/>
  <c r="P36" i="5"/>
  <c r="P28" i="5"/>
  <c r="P20" i="5"/>
  <c r="P12" i="5"/>
  <c r="P50" i="7"/>
  <c r="F50" i="16" s="1"/>
  <c r="P38" i="7"/>
  <c r="P30" i="7"/>
  <c r="Q30" i="17" s="1"/>
  <c r="P22" i="7"/>
  <c r="Q22" i="17" s="1"/>
  <c r="P13" i="7"/>
  <c r="K42" i="7"/>
  <c r="K57" i="7" s="1"/>
  <c r="K42" i="17"/>
  <c r="K57" i="17" s="1"/>
  <c r="E47" i="17"/>
  <c r="E50" i="17"/>
  <c r="E37" i="17"/>
  <c r="E29" i="17"/>
  <c r="E21" i="17"/>
  <c r="E12" i="17"/>
  <c r="L55" i="17"/>
  <c r="L12" i="17"/>
  <c r="Q27" i="17"/>
  <c r="L56" i="5"/>
  <c r="M34" i="5"/>
  <c r="M26" i="5"/>
  <c r="N45" i="5"/>
  <c r="O56" i="5"/>
  <c r="P51" i="5"/>
  <c r="P43" i="5"/>
  <c r="P19" i="5"/>
  <c r="P11" i="5"/>
  <c r="P37" i="7"/>
  <c r="F37" i="16" s="1"/>
  <c r="G37" i="16" s="1"/>
  <c r="P29" i="7"/>
  <c r="F29" i="16" s="1"/>
  <c r="G29" i="16" s="1"/>
  <c r="P21" i="7"/>
  <c r="F21" i="16" s="1"/>
  <c r="G21" i="16" s="1"/>
  <c r="N56" i="9"/>
  <c r="P45" i="17"/>
  <c r="M45" i="18" s="1"/>
  <c r="O45" i="18" s="1"/>
  <c r="O56" i="17"/>
  <c r="L56" i="18" s="1"/>
  <c r="N56" i="18" s="1"/>
  <c r="E49" i="17"/>
  <c r="E36" i="17"/>
  <c r="E28" i="17"/>
  <c r="E20" i="17"/>
  <c r="L54" i="17"/>
  <c r="L46" i="17"/>
  <c r="M40" i="5"/>
  <c r="M32" i="5"/>
  <c r="M24" i="5"/>
  <c r="M16" i="5"/>
  <c r="M8" i="5"/>
  <c r="P33" i="5"/>
  <c r="P25" i="5"/>
  <c r="P17" i="5"/>
  <c r="P9" i="5"/>
  <c r="P55" i="7"/>
  <c r="F55" i="16" s="1"/>
  <c r="G55" i="16" s="1"/>
  <c r="P46" i="7"/>
  <c r="Q46" i="17" s="1"/>
  <c r="E55" i="17"/>
  <c r="E46" i="17"/>
  <c r="E34" i="17"/>
  <c r="E26" i="17"/>
  <c r="E17" i="17"/>
  <c r="E9" i="17"/>
  <c r="L33" i="17"/>
  <c r="L25" i="17"/>
  <c r="M52" i="18"/>
  <c r="O52" i="18" s="1"/>
  <c r="M40" i="18"/>
  <c r="O40" i="18" s="1"/>
  <c r="L32" i="18"/>
  <c r="N32" i="18" s="1"/>
  <c r="P54" i="7"/>
  <c r="P44" i="7"/>
  <c r="E54" i="17"/>
  <c r="E44" i="17"/>
  <c r="L51" i="17"/>
  <c r="L16" i="17"/>
  <c r="L8" i="17"/>
  <c r="I56" i="18"/>
  <c r="M14" i="18"/>
  <c r="O14" i="18" s="1"/>
  <c r="E42" i="5"/>
  <c r="E57" i="5" s="1"/>
  <c r="M54" i="5"/>
  <c r="M46" i="5"/>
  <c r="M38" i="5"/>
  <c r="M30" i="5"/>
  <c r="M22" i="5"/>
  <c r="M14" i="5"/>
  <c r="N41" i="5"/>
  <c r="P39" i="5"/>
  <c r="P31" i="5"/>
  <c r="P23" i="5"/>
  <c r="P15" i="5"/>
  <c r="P7" i="5"/>
  <c r="O45" i="6"/>
  <c r="E53" i="17"/>
  <c r="E43" i="17"/>
  <c r="I41" i="18"/>
  <c r="I42" i="18" s="1"/>
  <c r="D42" i="18"/>
  <c r="M53" i="5"/>
  <c r="M37" i="5"/>
  <c r="M29" i="5"/>
  <c r="M21" i="5"/>
  <c r="M13" i="5"/>
  <c r="N56" i="5"/>
  <c r="P30" i="5"/>
  <c r="P22" i="5"/>
  <c r="P14" i="5"/>
  <c r="O41" i="17"/>
  <c r="E41" i="17"/>
  <c r="E52" i="17"/>
  <c r="L39" i="17"/>
  <c r="L30" i="17"/>
  <c r="L22" i="17"/>
  <c r="M26" i="18"/>
  <c r="O26" i="18" s="1"/>
  <c r="N47" i="5"/>
  <c r="P13" i="5"/>
  <c r="N18" i="9"/>
  <c r="E45" i="17"/>
  <c r="M54" i="18"/>
  <c r="O54" i="18" s="1"/>
  <c r="M38" i="18"/>
  <c r="O38" i="18" s="1"/>
  <c r="D57" i="18"/>
  <c r="P18" i="15"/>
  <c r="Q18" i="15" s="1"/>
  <c r="G57" i="15"/>
  <c r="L18" i="14"/>
  <c r="T18" i="14"/>
  <c r="J42" i="14"/>
  <c r="J57" i="14" s="1"/>
  <c r="E42" i="14"/>
  <c r="E57" i="14" s="1"/>
  <c r="Q47" i="12"/>
  <c r="T47" i="14"/>
  <c r="Q46" i="12"/>
  <c r="T46" i="14"/>
  <c r="U46" i="14" s="1"/>
  <c r="M42" i="12"/>
  <c r="M57" i="12" s="1"/>
  <c r="Q29" i="12"/>
  <c r="N42" i="12"/>
  <c r="N57" i="12" s="1"/>
  <c r="O18" i="12"/>
  <c r="S18" i="14" s="1"/>
  <c r="F42" i="12"/>
  <c r="F57" i="12" s="1"/>
  <c r="J42" i="10"/>
  <c r="J57" i="10" s="1"/>
  <c r="C42" i="13"/>
  <c r="C57" i="13" s="1"/>
  <c r="C42" i="1"/>
  <c r="C59" i="1" s="1"/>
  <c r="S55" i="8"/>
  <c r="S39" i="8"/>
  <c r="C42" i="8"/>
  <c r="C57" i="8" s="1"/>
  <c r="S12" i="8"/>
  <c r="S16" i="8"/>
  <c r="S24" i="8"/>
  <c r="S28" i="8"/>
  <c r="S32" i="8"/>
  <c r="S36" i="8"/>
  <c r="S52" i="8"/>
  <c r="S21" i="8"/>
  <c r="S40" i="8"/>
  <c r="S20" i="8"/>
  <c r="S9" i="8"/>
  <c r="S13" i="8"/>
  <c r="S17" i="8"/>
  <c r="S25" i="8"/>
  <c r="S29" i="8"/>
  <c r="S33" i="8"/>
  <c r="S37" i="8"/>
  <c r="D57" i="8"/>
  <c r="S49" i="8"/>
  <c r="S53" i="8"/>
  <c r="S22" i="8"/>
  <c r="Q47" i="8"/>
  <c r="S10" i="8"/>
  <c r="S14" i="8"/>
  <c r="S26" i="8"/>
  <c r="S30" i="8"/>
  <c r="S34" i="8"/>
  <c r="S38" i="8"/>
  <c r="R47" i="8"/>
  <c r="S54" i="8"/>
  <c r="S23" i="8"/>
  <c r="S7" i="8"/>
  <c r="S11" i="8"/>
  <c r="S15" i="8"/>
  <c r="S27" i="8"/>
  <c r="S31" i="8"/>
  <c r="S35" i="8"/>
  <c r="S51" i="8"/>
  <c r="S46" i="8"/>
  <c r="S44" i="8"/>
  <c r="S48" i="8"/>
  <c r="S6" i="8"/>
  <c r="Q6" i="11"/>
  <c r="F42" i="27"/>
  <c r="E42" i="27"/>
  <c r="D42" i="27"/>
  <c r="C42" i="27"/>
  <c r="O18" i="25"/>
  <c r="K42" i="25"/>
  <c r="K57" i="25" s="1"/>
  <c r="F42" i="25"/>
  <c r="F57" i="25" s="1"/>
  <c r="N42" i="25"/>
  <c r="N57" i="25" s="1"/>
  <c r="P56" i="25"/>
  <c r="O45" i="25"/>
  <c r="J42" i="25"/>
  <c r="I42" i="25"/>
  <c r="H42" i="25"/>
  <c r="P41" i="25"/>
  <c r="G42" i="25"/>
  <c r="E42" i="25"/>
  <c r="E57" i="25" s="1"/>
  <c r="C42" i="25"/>
  <c r="O41" i="25"/>
  <c r="P18" i="25"/>
  <c r="D42" i="25"/>
  <c r="C42" i="22"/>
  <c r="O18" i="5"/>
  <c r="F42" i="5"/>
  <c r="AA18" i="19"/>
  <c r="Q18" i="19"/>
  <c r="D42" i="28"/>
  <c r="D57" i="28" s="1"/>
  <c r="E42" i="28"/>
  <c r="E57" i="28" s="1"/>
  <c r="G42" i="28"/>
  <c r="H42" i="28"/>
  <c r="H57" i="28" s="1"/>
  <c r="F57" i="28"/>
  <c r="E42" i="21"/>
  <c r="E57" i="21" s="1"/>
  <c r="D42" i="20"/>
  <c r="D57" i="20" s="1"/>
  <c r="C42" i="20"/>
  <c r="P42" i="19"/>
  <c r="W42" i="19"/>
  <c r="W57" i="19" s="1"/>
  <c r="G41" i="19"/>
  <c r="AA41" i="19"/>
  <c r="L45" i="19"/>
  <c r="Q47" i="19"/>
  <c r="N42" i="19"/>
  <c r="N57" i="19" s="1"/>
  <c r="O42" i="19"/>
  <c r="O57" i="19" s="1"/>
  <c r="E42" i="19"/>
  <c r="E57" i="19" s="1"/>
  <c r="Z42" i="19"/>
  <c r="Z57" i="19" s="1"/>
  <c r="R42" i="19"/>
  <c r="R57" i="19" s="1"/>
  <c r="J42" i="19"/>
  <c r="J57" i="19" s="1"/>
  <c r="M42" i="19"/>
  <c r="M57" i="19" s="1"/>
  <c r="G18" i="19"/>
  <c r="F42" i="19"/>
  <c r="G42" i="19" s="1"/>
  <c r="L28" i="18"/>
  <c r="N28" i="18" s="1"/>
  <c r="L24" i="18"/>
  <c r="N24" i="18" s="1"/>
  <c r="L20" i="18"/>
  <c r="N20" i="18" s="1"/>
  <c r="L15" i="18"/>
  <c r="N15" i="18" s="1"/>
  <c r="L11" i="18"/>
  <c r="N11" i="18" s="1"/>
  <c r="L7" i="18"/>
  <c r="N7" i="18" s="1"/>
  <c r="M6" i="18"/>
  <c r="O6" i="18" s="1"/>
  <c r="F57" i="18"/>
  <c r="E42" i="18"/>
  <c r="E57" i="18" s="1"/>
  <c r="K35" i="18"/>
  <c r="J41" i="18"/>
  <c r="H41" i="18"/>
  <c r="H42" i="18" s="1"/>
  <c r="H57" i="18" s="1"/>
  <c r="M35" i="18"/>
  <c r="O35" i="18" s="1"/>
  <c r="M47" i="18"/>
  <c r="O47" i="18" s="1"/>
  <c r="M10" i="18"/>
  <c r="O10" i="18" s="1"/>
  <c r="K26" i="18"/>
  <c r="K50" i="18"/>
  <c r="K34" i="18"/>
  <c r="P41" i="17"/>
  <c r="M57" i="17"/>
  <c r="O45" i="17"/>
  <c r="F57" i="17"/>
  <c r="P56" i="17"/>
  <c r="P18" i="17"/>
  <c r="O18" i="17"/>
  <c r="N42" i="17"/>
  <c r="N57" i="17" s="1"/>
  <c r="D57" i="17"/>
  <c r="M46" i="18"/>
  <c r="O46" i="18" s="1"/>
  <c r="G42" i="17"/>
  <c r="J57" i="17"/>
  <c r="H57" i="17"/>
  <c r="O47" i="17"/>
  <c r="L42" i="9"/>
  <c r="L57" i="9" s="1"/>
  <c r="N41" i="9"/>
  <c r="K9" i="18"/>
  <c r="M45" i="6"/>
  <c r="J42" i="6"/>
  <c r="J57" i="6" s="1"/>
  <c r="G42" i="6"/>
  <c r="G57" i="6" s="1"/>
  <c r="E57" i="6"/>
  <c r="N18" i="6"/>
  <c r="P18" i="6" s="1"/>
  <c r="I57" i="6"/>
  <c r="F42" i="6"/>
  <c r="F57" i="6" s="1"/>
  <c r="L42" i="6"/>
  <c r="L57" i="6" s="1"/>
  <c r="D42" i="6"/>
  <c r="K42" i="6"/>
  <c r="K57" i="6" s="1"/>
  <c r="M47" i="6"/>
  <c r="M18" i="6"/>
  <c r="N47" i="6"/>
  <c r="P47" i="6" s="1"/>
  <c r="M56" i="6"/>
  <c r="N45" i="6"/>
  <c r="P45" i="6" s="1"/>
  <c r="N56" i="6"/>
  <c r="H42" i="6"/>
  <c r="H57" i="6" s="1"/>
  <c r="O56" i="6"/>
  <c r="O41" i="6"/>
  <c r="N41" i="6"/>
  <c r="L41" i="17" s="1"/>
  <c r="M41" i="6"/>
  <c r="P41" i="6" s="1"/>
  <c r="I56" i="3"/>
  <c r="I47" i="3"/>
  <c r="H41" i="3"/>
  <c r="M45" i="3"/>
  <c r="M18" i="3"/>
  <c r="E42" i="2"/>
  <c r="E59" i="2" s="1"/>
  <c r="F18" i="1"/>
  <c r="F45" i="1"/>
  <c r="F56" i="1"/>
  <c r="F41" i="1"/>
  <c r="G42" i="1"/>
  <c r="G59" i="1" s="1"/>
  <c r="D59" i="1"/>
  <c r="M56" i="3"/>
  <c r="M41" i="3"/>
  <c r="N41" i="3"/>
  <c r="I18" i="2"/>
  <c r="J56" i="2"/>
  <c r="M47" i="3"/>
  <c r="P6" i="7"/>
  <c r="J18" i="2"/>
  <c r="K58" i="2"/>
  <c r="I45" i="2"/>
  <c r="C59" i="2"/>
  <c r="U15" i="14"/>
  <c r="C42" i="6"/>
  <c r="C57" i="7"/>
  <c r="C57" i="9"/>
  <c r="E57" i="10"/>
  <c r="C57" i="5"/>
  <c r="E42" i="10"/>
  <c r="I57" i="10"/>
  <c r="O45" i="12"/>
  <c r="S45" i="14" s="1"/>
  <c r="K42" i="14"/>
  <c r="L42" i="14" s="1"/>
  <c r="L41" i="14"/>
  <c r="O47" i="15"/>
  <c r="P56" i="15"/>
  <c r="Q56" i="15" s="1"/>
  <c r="F42" i="10"/>
  <c r="G41" i="10"/>
  <c r="K42" i="10"/>
  <c r="D57" i="10"/>
  <c r="I57" i="14"/>
  <c r="F57" i="14"/>
  <c r="H42" i="15"/>
  <c r="P41" i="15"/>
  <c r="Q41" i="15" s="1"/>
  <c r="U35" i="14"/>
  <c r="M23" i="18"/>
  <c r="O23" i="18" s="1"/>
  <c r="Q36" i="7"/>
  <c r="L47" i="14"/>
  <c r="M34" i="18"/>
  <c r="O34" i="18" s="1"/>
  <c r="K45" i="18"/>
  <c r="O41" i="12"/>
  <c r="S41" i="14" s="1"/>
  <c r="M57" i="14"/>
  <c r="P41" i="12"/>
  <c r="O57" i="14"/>
  <c r="L18" i="18"/>
  <c r="N18" i="18" s="1"/>
  <c r="M36" i="18"/>
  <c r="O36" i="18" s="1"/>
  <c r="J42" i="15"/>
  <c r="J57" i="15" s="1"/>
  <c r="K47" i="18"/>
  <c r="C42" i="11"/>
  <c r="H57" i="14"/>
  <c r="O18" i="15"/>
  <c r="C42" i="15"/>
  <c r="C57" i="15" s="1"/>
  <c r="K42" i="15"/>
  <c r="K57" i="15" s="1"/>
  <c r="C42" i="17"/>
  <c r="K30" i="18"/>
  <c r="K51" i="18"/>
  <c r="G57" i="12"/>
  <c r="G41" i="14"/>
  <c r="D57" i="15"/>
  <c r="M15" i="18"/>
  <c r="O15" i="18" s="1"/>
  <c r="M43" i="18"/>
  <c r="O43" i="18" s="1"/>
  <c r="K20" i="18"/>
  <c r="E42" i="12"/>
  <c r="O41" i="15"/>
  <c r="E42" i="15"/>
  <c r="M17" i="18"/>
  <c r="O17" i="18" s="1"/>
  <c r="P45" i="15"/>
  <c r="Q45" i="15" s="1"/>
  <c r="M7" i="18"/>
  <c r="O7" i="18" s="1"/>
  <c r="M19" i="18"/>
  <c r="O19" i="18" s="1"/>
  <c r="M9" i="18"/>
  <c r="O9" i="18" s="1"/>
  <c r="M39" i="18"/>
  <c r="O39" i="18" s="1"/>
  <c r="K22" i="18"/>
  <c r="O56" i="15"/>
  <c r="K6" i="18"/>
  <c r="K16" i="18"/>
  <c r="K37" i="18"/>
  <c r="K40" i="18"/>
  <c r="K44" i="18"/>
  <c r="I42" i="19"/>
  <c r="L18" i="19"/>
  <c r="J57" i="24"/>
  <c r="D57" i="24"/>
  <c r="L57" i="24"/>
  <c r="N57" i="24"/>
  <c r="H57" i="25"/>
  <c r="M22" i="18"/>
  <c r="O22" i="18" s="1"/>
  <c r="K14" i="18"/>
  <c r="H57" i="24"/>
  <c r="F57" i="26"/>
  <c r="K7" i="18"/>
  <c r="K10" i="18"/>
  <c r="K28" i="18"/>
  <c r="K46" i="18"/>
  <c r="K54" i="18"/>
  <c r="I57" i="24"/>
  <c r="C57" i="25"/>
  <c r="I50" i="31"/>
  <c r="K21" i="18"/>
  <c r="K24" i="18"/>
  <c r="L57" i="25"/>
  <c r="L37" i="18"/>
  <c r="N37" i="18" s="1"/>
  <c r="M50" i="18"/>
  <c r="O50" i="18" s="1"/>
  <c r="L53" i="18"/>
  <c r="N53" i="18" s="1"/>
  <c r="K15" i="18"/>
  <c r="K36" i="18"/>
  <c r="K52" i="18"/>
  <c r="M57" i="25"/>
  <c r="E57" i="27"/>
  <c r="L9" i="18"/>
  <c r="N9" i="18" s="1"/>
  <c r="L17" i="18"/>
  <c r="N17" i="18" s="1"/>
  <c r="M30" i="18"/>
  <c r="O30" i="18" s="1"/>
  <c r="K8" i="18"/>
  <c r="K13" i="18"/>
  <c r="K29" i="18"/>
  <c r="K32" i="18"/>
  <c r="K48" i="18"/>
  <c r="L41" i="19"/>
  <c r="K42" i="19"/>
  <c r="Y57" i="19"/>
  <c r="C42" i="18"/>
  <c r="C57" i="18" s="1"/>
  <c r="M48" i="18"/>
  <c r="O48" i="18" s="1"/>
  <c r="X42" i="19"/>
  <c r="P56" i="6" l="1"/>
  <c r="E8" i="16"/>
  <c r="E11" i="16"/>
  <c r="E17" i="16"/>
  <c r="E19" i="16"/>
  <c r="E37" i="16"/>
  <c r="E9" i="16"/>
  <c r="E54" i="16"/>
  <c r="E40" i="16"/>
  <c r="E12" i="16"/>
  <c r="E6" i="16"/>
  <c r="E20" i="16"/>
  <c r="E26" i="16"/>
  <c r="E23" i="16"/>
  <c r="E16" i="16"/>
  <c r="Q31" i="17"/>
  <c r="E34" i="16"/>
  <c r="E10" i="16"/>
  <c r="E27" i="16"/>
  <c r="E21" i="16"/>
  <c r="E36" i="16"/>
  <c r="E39" i="16"/>
  <c r="E32" i="16"/>
  <c r="E24" i="16"/>
  <c r="E14" i="16"/>
  <c r="E52" i="16"/>
  <c r="E25" i="16"/>
  <c r="E43" i="16"/>
  <c r="E35" i="16"/>
  <c r="O31" i="9"/>
  <c r="Q31" i="9" s="1"/>
  <c r="E29" i="16"/>
  <c r="E49" i="16"/>
  <c r="E51" i="16"/>
  <c r="E44" i="16"/>
  <c r="E33" i="16"/>
  <c r="E53" i="16"/>
  <c r="E38" i="16"/>
  <c r="E55" i="16"/>
  <c r="E48" i="16"/>
  <c r="G57" i="28"/>
  <c r="K18" i="18"/>
  <c r="J42" i="18"/>
  <c r="J57" i="18" s="1"/>
  <c r="M42" i="6"/>
  <c r="L45" i="18"/>
  <c r="N45" i="18" s="1"/>
  <c r="Q43" i="17"/>
  <c r="Q51" i="17"/>
  <c r="F15" i="16"/>
  <c r="O15" i="9"/>
  <c r="Q15" i="9" s="1"/>
  <c r="F13" i="16"/>
  <c r="O13" i="9"/>
  <c r="Q13" i="9" s="1"/>
  <c r="Q10" i="17"/>
  <c r="F10" i="16"/>
  <c r="G10" i="16" s="1"/>
  <c r="O10" i="9"/>
  <c r="Q10" i="9" s="1"/>
  <c r="F8" i="16"/>
  <c r="O8" i="9"/>
  <c r="Q8" i="9" s="1"/>
  <c r="F12" i="16"/>
  <c r="G12" i="16" s="1"/>
  <c r="O12" i="9"/>
  <c r="Q12" i="9" s="1"/>
  <c r="F6" i="16"/>
  <c r="O6" i="9"/>
  <c r="Q6" i="9" s="1"/>
  <c r="F16" i="16"/>
  <c r="O16" i="9"/>
  <c r="Q16" i="9" s="1"/>
  <c r="F11" i="16"/>
  <c r="O11" i="9"/>
  <c r="Q11" i="9" s="1"/>
  <c r="F14" i="16"/>
  <c r="G14" i="16" s="1"/>
  <c r="O14" i="9"/>
  <c r="Q14" i="9" s="1"/>
  <c r="F7" i="16"/>
  <c r="G7" i="16" s="1"/>
  <c r="O7" i="9"/>
  <c r="Q7" i="9" s="1"/>
  <c r="F17" i="16"/>
  <c r="G17" i="16" s="1"/>
  <c r="O17" i="9"/>
  <c r="Q17" i="9" s="1"/>
  <c r="O52" i="9"/>
  <c r="F9" i="16"/>
  <c r="G9" i="16" s="1"/>
  <c r="O9" i="9"/>
  <c r="Q9" i="9" s="1"/>
  <c r="Q56" i="8"/>
  <c r="Q45" i="8"/>
  <c r="S19" i="8"/>
  <c r="S50" i="8"/>
  <c r="O42" i="24"/>
  <c r="I57" i="18"/>
  <c r="K41" i="18"/>
  <c r="O42" i="17"/>
  <c r="G42" i="14"/>
  <c r="R45" i="8"/>
  <c r="S45" i="8" s="1"/>
  <c r="Q55" i="7"/>
  <c r="Q21" i="7"/>
  <c r="F20" i="16"/>
  <c r="G20" i="16" s="1"/>
  <c r="Q35" i="17"/>
  <c r="Q33" i="17"/>
  <c r="O35" i="9"/>
  <c r="Q35" i="9" s="1"/>
  <c r="Q20" i="17"/>
  <c r="O19" i="9"/>
  <c r="Q39" i="17"/>
  <c r="O39" i="9"/>
  <c r="Q39" i="9" s="1"/>
  <c r="Q39" i="7"/>
  <c r="Q28" i="7"/>
  <c r="O27" i="9"/>
  <c r="O53" i="9"/>
  <c r="Q53" i="9" s="1"/>
  <c r="Q34" i="17"/>
  <c r="P41" i="5"/>
  <c r="Q20" i="7"/>
  <c r="Q37" i="7"/>
  <c r="O34" i="9"/>
  <c r="Q34" i="9" s="1"/>
  <c r="O33" i="9"/>
  <c r="Q33" i="9" s="1"/>
  <c r="Q17" i="17"/>
  <c r="Q17" i="7"/>
  <c r="Q16" i="17"/>
  <c r="Q9" i="17"/>
  <c r="Q9" i="7"/>
  <c r="Q12" i="17"/>
  <c r="Q8" i="17"/>
  <c r="Q11" i="17"/>
  <c r="O42" i="6"/>
  <c r="H57" i="3"/>
  <c r="O47" i="7"/>
  <c r="E46" i="16"/>
  <c r="O42" i="15"/>
  <c r="Q26" i="17"/>
  <c r="O23" i="9"/>
  <c r="Q23" i="9" s="1"/>
  <c r="L56" i="17"/>
  <c r="Q29" i="17"/>
  <c r="O50" i="9"/>
  <c r="Q50" i="9" s="1"/>
  <c r="K57" i="5"/>
  <c r="P42" i="15"/>
  <c r="Q42" i="15" s="1"/>
  <c r="E18" i="17"/>
  <c r="Q55" i="17"/>
  <c r="K42" i="3"/>
  <c r="M42" i="3" s="1"/>
  <c r="O45" i="7"/>
  <c r="O29" i="9"/>
  <c r="Q29" i="9" s="1"/>
  <c r="L42" i="3"/>
  <c r="N42" i="3" s="1"/>
  <c r="O57" i="24"/>
  <c r="P18" i="7"/>
  <c r="O18" i="9" s="1"/>
  <c r="Q25" i="17"/>
  <c r="H42" i="3"/>
  <c r="O26" i="9"/>
  <c r="Q26" i="9" s="1"/>
  <c r="O25" i="9"/>
  <c r="Q25" i="9" s="1"/>
  <c r="AA42" i="19"/>
  <c r="R18" i="8"/>
  <c r="S18" i="8" s="1"/>
  <c r="F44" i="16"/>
  <c r="G44" i="16" s="1"/>
  <c r="P45" i="7"/>
  <c r="O45" i="9" s="1"/>
  <c r="Q45" i="9" s="1"/>
  <c r="M56" i="5"/>
  <c r="L57" i="5"/>
  <c r="E57" i="17" s="1"/>
  <c r="P56" i="5"/>
  <c r="F38" i="16"/>
  <c r="O38" i="9"/>
  <c r="Q38" i="9" s="1"/>
  <c r="F53" i="16"/>
  <c r="G53" i="16" s="1"/>
  <c r="Q53" i="17"/>
  <c r="Q13" i="17"/>
  <c r="F54" i="16"/>
  <c r="G54" i="16" s="1"/>
  <c r="O54" i="9"/>
  <c r="Q54" i="9" s="1"/>
  <c r="O55" i="9"/>
  <c r="Q55" i="9" s="1"/>
  <c r="P42" i="9"/>
  <c r="I42" i="3"/>
  <c r="R42" i="14"/>
  <c r="O18" i="7"/>
  <c r="O56" i="7"/>
  <c r="Q15" i="17"/>
  <c r="C57" i="26"/>
  <c r="E57" i="8" s="1"/>
  <c r="O21" i="9"/>
  <c r="Q21" i="9" s="1"/>
  <c r="Q21" i="17"/>
  <c r="O44" i="9"/>
  <c r="Q44" i="9" s="1"/>
  <c r="E45" i="16"/>
  <c r="O42" i="12"/>
  <c r="S42" i="14" s="1"/>
  <c r="D57" i="14"/>
  <c r="G57" i="14" s="1"/>
  <c r="Q6" i="17"/>
  <c r="Q7" i="17"/>
  <c r="O37" i="9"/>
  <c r="Q37" i="9" s="1"/>
  <c r="Q56" i="12"/>
  <c r="T56" i="14"/>
  <c r="U56" i="14" s="1"/>
  <c r="Q37" i="17"/>
  <c r="D59" i="2"/>
  <c r="K57" i="3" s="1"/>
  <c r="M57" i="3" s="1"/>
  <c r="Q42" i="14"/>
  <c r="Q24" i="17"/>
  <c r="O43" i="9"/>
  <c r="Q43" i="9" s="1"/>
  <c r="M42" i="5"/>
  <c r="P42" i="5"/>
  <c r="Q49" i="17"/>
  <c r="G59" i="2"/>
  <c r="F46" i="16"/>
  <c r="F47" i="16" s="1"/>
  <c r="G47" i="16" s="1"/>
  <c r="O46" i="9"/>
  <c r="Q46" i="9" s="1"/>
  <c r="P47" i="7"/>
  <c r="Q47" i="7" s="1"/>
  <c r="Q44" i="17"/>
  <c r="M57" i="9"/>
  <c r="Q45" i="12"/>
  <c r="T45" i="14"/>
  <c r="U45" i="14" s="1"/>
  <c r="Q23" i="17"/>
  <c r="O24" i="9"/>
  <c r="Q24" i="9" s="1"/>
  <c r="Q40" i="17"/>
  <c r="O49" i="9"/>
  <c r="Q49" i="9" s="1"/>
  <c r="E56" i="17"/>
  <c r="M18" i="5"/>
  <c r="P18" i="5"/>
  <c r="L18" i="17"/>
  <c r="P47" i="5"/>
  <c r="M47" i="5"/>
  <c r="O42" i="25"/>
  <c r="O57" i="25" s="1"/>
  <c r="P42" i="24"/>
  <c r="C57" i="20"/>
  <c r="H57" i="15"/>
  <c r="P57" i="15" s="1"/>
  <c r="Q57" i="15" s="1"/>
  <c r="L45" i="17"/>
  <c r="N42" i="5"/>
  <c r="F22" i="16"/>
  <c r="G22" i="16" s="1"/>
  <c r="O22" i="9"/>
  <c r="Q22" i="9" s="1"/>
  <c r="F28" i="16"/>
  <c r="G28" i="16" s="1"/>
  <c r="O28" i="9"/>
  <c r="Q28" i="9" s="1"/>
  <c r="Q50" i="17"/>
  <c r="F48" i="16"/>
  <c r="P56" i="7"/>
  <c r="Q56" i="17" s="1"/>
  <c r="O48" i="9"/>
  <c r="Q48" i="9" s="1"/>
  <c r="J42" i="3"/>
  <c r="O32" i="9"/>
  <c r="Q32" i="9" s="1"/>
  <c r="Q48" i="17"/>
  <c r="L47" i="17"/>
  <c r="Q57" i="14"/>
  <c r="D57" i="26"/>
  <c r="K56" i="18"/>
  <c r="Q29" i="7"/>
  <c r="F30" i="16"/>
  <c r="G30" i="16" s="1"/>
  <c r="O30" i="9"/>
  <c r="Q30" i="9" s="1"/>
  <c r="D57" i="12"/>
  <c r="Q54" i="17"/>
  <c r="O40" i="9"/>
  <c r="Q40" i="9" s="1"/>
  <c r="Q52" i="17"/>
  <c r="F19" i="16"/>
  <c r="G19" i="16" s="1"/>
  <c r="P41" i="7"/>
  <c r="O41" i="7"/>
  <c r="E28" i="16"/>
  <c r="Q32" i="17"/>
  <c r="F57" i="19"/>
  <c r="G57" i="19" s="1"/>
  <c r="C57" i="22"/>
  <c r="E57" i="15"/>
  <c r="O57" i="15" s="1"/>
  <c r="K57" i="14"/>
  <c r="L57" i="14" s="1"/>
  <c r="Q41" i="12"/>
  <c r="T41" i="14"/>
  <c r="U41" i="14" s="1"/>
  <c r="P42" i="12"/>
  <c r="S56" i="8"/>
  <c r="S41" i="8"/>
  <c r="S47" i="8"/>
  <c r="Q42" i="8"/>
  <c r="C57" i="11"/>
  <c r="F57" i="27"/>
  <c r="D57" i="27"/>
  <c r="C57" i="27"/>
  <c r="P42" i="25"/>
  <c r="J57" i="25"/>
  <c r="I57" i="25"/>
  <c r="G57" i="25"/>
  <c r="D57" i="25"/>
  <c r="O42" i="5"/>
  <c r="F57" i="5"/>
  <c r="N57" i="5"/>
  <c r="Q42" i="19"/>
  <c r="P57" i="19"/>
  <c r="Q57" i="19" s="1"/>
  <c r="K57" i="19"/>
  <c r="L42" i="19"/>
  <c r="L42" i="18"/>
  <c r="N42" i="18" s="1"/>
  <c r="P42" i="17"/>
  <c r="O57" i="17"/>
  <c r="G57" i="17"/>
  <c r="L47" i="18"/>
  <c r="N47" i="18" s="1"/>
  <c r="C57" i="17"/>
  <c r="N42" i="9"/>
  <c r="Q26" i="7"/>
  <c r="C57" i="6"/>
  <c r="M57" i="6" s="1"/>
  <c r="P57" i="6" s="1"/>
  <c r="D57" i="6"/>
  <c r="N57" i="6" s="1"/>
  <c r="N42" i="6"/>
  <c r="J57" i="3"/>
  <c r="I57" i="3"/>
  <c r="F42" i="1"/>
  <c r="F59" i="1" s="1"/>
  <c r="I59" i="2"/>
  <c r="P57" i="12"/>
  <c r="G50" i="16"/>
  <c r="Q50" i="7"/>
  <c r="L42" i="10"/>
  <c r="K57" i="10"/>
  <c r="L57" i="10" s="1"/>
  <c r="Q30" i="7"/>
  <c r="Q22" i="7"/>
  <c r="G51" i="16"/>
  <c r="Q51" i="7"/>
  <c r="Q51" i="9"/>
  <c r="Q54" i="7"/>
  <c r="Q7" i="7"/>
  <c r="Q14" i="7"/>
  <c r="Q6" i="7"/>
  <c r="Q10" i="7"/>
  <c r="G33" i="16"/>
  <c r="Q33" i="7"/>
  <c r="G15" i="16"/>
  <c r="Q15" i="7"/>
  <c r="G34" i="16"/>
  <c r="Q34" i="7"/>
  <c r="Q48" i="7"/>
  <c r="Q12" i="7"/>
  <c r="G43" i="16"/>
  <c r="Q43" i="7"/>
  <c r="M18" i="18"/>
  <c r="O18" i="18" s="1"/>
  <c r="G31" i="16"/>
  <c r="Q31" i="7"/>
  <c r="G52" i="16"/>
  <c r="Q52" i="9"/>
  <c r="Q52" i="7"/>
  <c r="U47" i="14"/>
  <c r="G35" i="16"/>
  <c r="Q35" i="7"/>
  <c r="M41" i="18"/>
  <c r="O41" i="18" s="1"/>
  <c r="G40" i="16"/>
  <c r="Q40" i="7"/>
  <c r="G24" i="16"/>
  <c r="Q24" i="7"/>
  <c r="X57" i="19"/>
  <c r="AA57" i="19" s="1"/>
  <c r="M56" i="18"/>
  <c r="O56" i="18" s="1"/>
  <c r="I57" i="19"/>
  <c r="G23" i="16"/>
  <c r="Q23" i="7"/>
  <c r="G13" i="16"/>
  <c r="Q13" i="7"/>
  <c r="G27" i="16"/>
  <c r="Q27" i="7"/>
  <c r="Q27" i="9"/>
  <c r="G49" i="16"/>
  <c r="Q49" i="7"/>
  <c r="G25" i="16"/>
  <c r="Q25" i="7"/>
  <c r="G8" i="16"/>
  <c r="Q8" i="7"/>
  <c r="Q44" i="7"/>
  <c r="G42" i="10"/>
  <c r="F57" i="10"/>
  <c r="G57" i="10" s="1"/>
  <c r="E57" i="12"/>
  <c r="O57" i="12" s="1"/>
  <c r="S57" i="14" s="1"/>
  <c r="G11" i="16"/>
  <c r="Q11" i="7"/>
  <c r="Q19" i="7"/>
  <c r="Q19" i="9"/>
  <c r="G16" i="16"/>
  <c r="Q16" i="7"/>
  <c r="L41" i="18"/>
  <c r="N41" i="18" s="1"/>
  <c r="U18" i="14"/>
  <c r="Q46" i="7"/>
  <c r="K42" i="2"/>
  <c r="K59" i="2"/>
  <c r="G32" i="16"/>
  <c r="Q32" i="7"/>
  <c r="I42" i="2"/>
  <c r="P42" i="6" l="1"/>
  <c r="E56" i="16"/>
  <c r="E18" i="16"/>
  <c r="P57" i="25"/>
  <c r="E47" i="16"/>
  <c r="E41" i="16"/>
  <c r="L57" i="19"/>
  <c r="G46" i="16"/>
  <c r="Q56" i="7"/>
  <c r="F56" i="16"/>
  <c r="Q18" i="17"/>
  <c r="O42" i="7"/>
  <c r="P42" i="7"/>
  <c r="P57" i="7" s="1"/>
  <c r="F45" i="16"/>
  <c r="G45" i="16" s="1"/>
  <c r="R57" i="14"/>
  <c r="R42" i="8"/>
  <c r="S42" i="8" s="1"/>
  <c r="L57" i="3"/>
  <c r="N57" i="3" s="1"/>
  <c r="J59" i="2"/>
  <c r="L42" i="17"/>
  <c r="F41" i="16"/>
  <c r="G41" i="16" s="1"/>
  <c r="P57" i="5"/>
  <c r="M57" i="5"/>
  <c r="P57" i="24"/>
  <c r="K42" i="18"/>
  <c r="N57" i="9"/>
  <c r="K57" i="18" s="1"/>
  <c r="O41" i="9"/>
  <c r="Q41" i="9" s="1"/>
  <c r="O47" i="9"/>
  <c r="Q47" i="9" s="1"/>
  <c r="Q47" i="17"/>
  <c r="O56" i="9"/>
  <c r="Q56" i="9" s="1"/>
  <c r="Q45" i="17"/>
  <c r="Q41" i="17"/>
  <c r="G6" i="16"/>
  <c r="F18" i="16"/>
  <c r="G18" i="16" s="1"/>
  <c r="L57" i="17"/>
  <c r="Q42" i="12"/>
  <c r="T42" i="14"/>
  <c r="U42" i="14" s="1"/>
  <c r="Q57" i="12"/>
  <c r="T57" i="14"/>
  <c r="Q57" i="8"/>
  <c r="O57" i="5"/>
  <c r="P57" i="17"/>
  <c r="O57" i="6"/>
  <c r="L57" i="18"/>
  <c r="N57" i="18" s="1"/>
  <c r="Q18" i="7"/>
  <c r="Q18" i="9"/>
  <c r="G48" i="16"/>
  <c r="Q45" i="7"/>
  <c r="M42" i="18"/>
  <c r="O42" i="18" s="1"/>
  <c r="Q41" i="7"/>
  <c r="O57" i="7" l="1"/>
  <c r="E42" i="16"/>
  <c r="Q42" i="17"/>
  <c r="O42" i="9"/>
  <c r="Q42" i="9" s="1"/>
  <c r="Q57" i="17"/>
  <c r="R57" i="8"/>
  <c r="S57" i="8" s="1"/>
  <c r="F42" i="16"/>
  <c r="F57" i="16" s="1"/>
  <c r="M57" i="18"/>
  <c r="O57" i="18" s="1"/>
  <c r="O57" i="9"/>
  <c r="Q57" i="9" s="1"/>
  <c r="Q57" i="7"/>
  <c r="Q42" i="7"/>
  <c r="G56" i="16"/>
  <c r="U57" i="14"/>
  <c r="E57" i="16" l="1"/>
  <c r="G42" i="16"/>
  <c r="G57" i="16"/>
  <c r="V41" i="19"/>
  <c r="V45" i="19"/>
  <c r="V18" i="19"/>
  <c r="V42" i="19"/>
  <c r="V57" i="19"/>
  <c r="V47" i="19"/>
</calcChain>
</file>

<file path=xl/sharedStrings.xml><?xml version="1.0" encoding="utf-8"?>
<sst xmlns="http://schemas.openxmlformats.org/spreadsheetml/2006/main" count="3226" uniqueCount="1055">
  <si>
    <t>SLBC Madhya Pradesh Convenor: Central Bank of India    TABLE: 1</t>
  </si>
  <si>
    <t>Sr.</t>
  </si>
  <si>
    <t>BANKS</t>
  </si>
  <si>
    <t>RURAL</t>
  </si>
  <si>
    <t>SEMI URBAN</t>
  </si>
  <si>
    <t>URBAN</t>
  </si>
  <si>
    <t>TOTAL</t>
  </si>
  <si>
    <t>ATMS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</si>
  <si>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</si>
  <si>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</si>
  <si>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</si>
  <si>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</si>
  <si>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</si>
  <si>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</si>
  <si>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</si>
  <si>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National Bank</t>
  </si>
  <si>
    <t>State Bank of India</t>
  </si>
  <si>
    <t>UCO Bank</t>
  </si>
  <si>
    <t>Union Bank of India</t>
  </si>
  <si>
    <t>PSBs - SUB TOTAL</t>
  </si>
  <si>
    <t>Axis Bank</t>
  </si>
  <si>
    <t>Bandhan Bank</t>
  </si>
  <si>
    <t>Catholic Syrian Bank</t>
  </si>
  <si>
    <t>City Union Bank</t>
  </si>
  <si>
    <t>Development Credit Bank</t>
  </si>
  <si>
    <t>Dhan Lakshmi Bank</t>
  </si>
  <si>
    <t>Federal Bank Ltd.</t>
  </si>
  <si>
    <t>HDFC Bank</t>
  </si>
  <si>
    <t>ICICI Bank</t>
  </si>
  <si>
    <t>IDBI Bank</t>
  </si>
  <si>
    <t>IDFC First Bank</t>
  </si>
  <si>
    <t>Indusind Bank Limited</t>
  </si>
  <si>
    <t>Jammu and Kashmir Bank</t>
  </si>
  <si>
    <t>Karnataka Bank Limited</t>
  </si>
  <si>
    <t>Karur Vysya Bank Ltd.</t>
  </si>
  <si>
    <t>Kotak Mahindra Bank</t>
  </si>
  <si>
    <t>Lakshmi Vilas Bank</t>
  </si>
  <si>
    <t>Ratnakar Bank Ltd. (RBL)</t>
  </si>
  <si>
    <t>South Indian Bank</t>
  </si>
  <si>
    <t>Standard Chartered Bank</t>
  </si>
  <si>
    <t>Tamilnadu Mercantile Bank</t>
  </si>
  <si>
    <t>Yes Bank</t>
  </si>
  <si>
    <t>PRIVATE BANK SUB TOTAL</t>
  </si>
  <si>
    <t>COMMERCIAL BANKS SUB TOTAL</t>
  </si>
  <si>
    <t>MGB</t>
  </si>
  <si>
    <t>MPGB</t>
  </si>
  <si>
    <t>RRBs - SUB TOTAL</t>
  </si>
  <si>
    <t>DCCB &amp; Apex Bank</t>
  </si>
  <si>
    <t>CO-OPERATIVE BANK - SUB TOTAL</t>
  </si>
  <si>
    <t>AU Small Finance Bank</t>
  </si>
  <si>
    <t>Equitas Small Finance Bank</t>
  </si>
  <si>
    <t>ESAF</t>
  </si>
  <si>
    <t>Fincare Small Finance Bank</t>
  </si>
  <si>
    <t>Jana Small Finance Bank</t>
  </si>
  <si>
    <t>Suryoday Small Finance Bank</t>
  </si>
  <si>
    <t>Ujjivan Small Finance Bank</t>
  </si>
  <si>
    <t>Utkarsh Small Finance Bank</t>
  </si>
  <si>
    <t>SMALL FINANCE BANK SUB TOTAL</t>
  </si>
  <si>
    <t>INDIA POST PAYMENT BANK</t>
  </si>
  <si>
    <t>PAYMENT BANK - SUB TOTAL</t>
  </si>
  <si>
    <t>Page-</t>
  </si>
  <si>
    <t>SLBC, Madhya Pradesh  Convenor: Central Bank of India</t>
  </si>
  <si>
    <t>[Amt. in lacs]</t>
  </si>
  <si>
    <t>TABLE-2</t>
  </si>
  <si>
    <t>DEPOSIT</t>
  </si>
  <si>
    <t>ADVANCES</t>
  </si>
  <si>
    <t>C.D RATIO</t>
  </si>
  <si>
    <t>SLBC, Madhya Pradesh Convenor-Central Bank of India</t>
  </si>
  <si>
    <t>TABLE: 3(i)</t>
  </si>
  <si>
    <t>SR</t>
  </si>
  <si>
    <t>DEPOSITS</t>
  </si>
  <si>
    <t>Difference</t>
  </si>
  <si>
    <t>Dep</t>
  </si>
  <si>
    <t>Adv</t>
  </si>
  <si>
    <t xml:space="preserve">Amount in lakh </t>
  </si>
  <si>
    <t>District Name</t>
  </si>
  <si>
    <t>Deposits</t>
  </si>
  <si>
    <t>Advancs</t>
  </si>
  <si>
    <t>CD Ratio</t>
  </si>
  <si>
    <t>Total</t>
  </si>
  <si>
    <t>Amt. in Lakhs</t>
  </si>
  <si>
    <t>No. in actual</t>
  </si>
  <si>
    <t>TABLE: 4</t>
  </si>
  <si>
    <t>Banks</t>
  </si>
  <si>
    <t>Farm Credit</t>
  </si>
  <si>
    <t>Out of Farm Credit total Crop Loans</t>
  </si>
  <si>
    <t>Agri Infrastructure</t>
  </si>
  <si>
    <t>Ancillary Activities</t>
  </si>
  <si>
    <t>Total Agri</t>
  </si>
  <si>
    <t>No.</t>
  </si>
  <si>
    <t>Amt.</t>
  </si>
  <si>
    <t>TABLE:5</t>
  </si>
  <si>
    <t>% of Micro credit to total advances</t>
  </si>
  <si>
    <t>Micro</t>
  </si>
  <si>
    <t>Small</t>
  </si>
  <si>
    <t>Medium</t>
  </si>
  <si>
    <t>KVIC</t>
  </si>
  <si>
    <t>Other MSME</t>
  </si>
  <si>
    <t>No</t>
  </si>
  <si>
    <t>Amt</t>
  </si>
  <si>
    <t>Number in Actual</t>
  </si>
  <si>
    <t>TABLE:6</t>
  </si>
  <si>
    <t>% of Total Pri Sec loans to total advances</t>
  </si>
  <si>
    <t>Export Credit</t>
  </si>
  <si>
    <t>Education</t>
  </si>
  <si>
    <t>Housing</t>
  </si>
  <si>
    <t>Social Infra</t>
  </si>
  <si>
    <t>Renewable Energy</t>
  </si>
  <si>
    <t>Others</t>
  </si>
  <si>
    <t>Total Priority Sector</t>
  </si>
  <si>
    <t>PRIVATE BANK - SUB TOTAL</t>
  </si>
  <si>
    <t>TABLE:7</t>
  </si>
  <si>
    <t>Loans to small &amp; marginal farmers</t>
  </si>
  <si>
    <t>Loans to SC/ST</t>
  </si>
  <si>
    <t>Loans to SHGs</t>
  </si>
  <si>
    <t>Loans to Minority Communities</t>
  </si>
  <si>
    <t>OD under PMJDY</t>
  </si>
  <si>
    <t>Beneficiaries of DRI scheme</t>
  </si>
  <si>
    <t>Other loans to weaker sections</t>
  </si>
  <si>
    <t>Total advances to weaker sections</t>
  </si>
  <si>
    <t>Agriculture</t>
  </si>
  <si>
    <t>Personal loans under NPS</t>
  </si>
  <si>
    <t>Total NPS</t>
  </si>
  <si>
    <t>Actual</t>
  </si>
  <si>
    <t>Diff</t>
  </si>
  <si>
    <t>Table: 9(i)</t>
  </si>
  <si>
    <t>FARM CREDIT</t>
  </si>
  <si>
    <t>Achievement % (Amt.)</t>
  </si>
  <si>
    <t>CROP LOANS (Out of Farm Credit)</t>
  </si>
  <si>
    <t>TARGET</t>
  </si>
  <si>
    <t>ACHIVEMENT</t>
  </si>
  <si>
    <t>Number</t>
  </si>
  <si>
    <t>Amount</t>
  </si>
  <si>
    <t>TABLE: 9(ii)</t>
  </si>
  <si>
    <t>AGRI INFRASTRUCTURE</t>
  </si>
  <si>
    <t>ANCILLARY ACTIVITIES</t>
  </si>
  <si>
    <t>TOTAL AGRICULTURE (Farm Credit+Agri Infr+Anci Acti)</t>
  </si>
  <si>
    <t>TABLE:10</t>
  </si>
  <si>
    <t xml:space="preserve">TARGET </t>
  </si>
  <si>
    <t>Disbursement upto the end of current quarter 31.12.2021</t>
  </si>
  <si>
    <t>Total MSME</t>
  </si>
  <si>
    <t>TABLE: 11(i)</t>
  </si>
  <si>
    <t>EXPORT CREDIT</t>
  </si>
  <si>
    <t>EDUCATION</t>
  </si>
  <si>
    <t>HOUSING</t>
  </si>
  <si>
    <t>TABLE:11(ii)</t>
  </si>
  <si>
    <t>SOCIAL INFRASTRUCTURE</t>
  </si>
  <si>
    <t>RENEWABLE ENERGY</t>
  </si>
  <si>
    <t>OTHERS</t>
  </si>
  <si>
    <t>TOTAL PRIORITY SECTOR</t>
  </si>
  <si>
    <t>Page</t>
  </si>
  <si>
    <t>TABLE:12</t>
  </si>
  <si>
    <t>Sr</t>
  </si>
  <si>
    <t>Bank</t>
  </si>
  <si>
    <t>Target</t>
  </si>
  <si>
    <t>Achievement %</t>
  </si>
  <si>
    <t xml:space="preserve">                                                                 SLBC Madhya Pradesh. Convenor-Central Bank of India                                                               </t>
  </si>
  <si>
    <t>TABLE-13</t>
  </si>
  <si>
    <t>Sr.No</t>
  </si>
  <si>
    <t>TOTAL NPA</t>
  </si>
  <si>
    <t>TOTAL ADVANCES</t>
  </si>
  <si>
    <t>NPA %</t>
  </si>
  <si>
    <r>
      <rPr>
        <b/>
        <sz val="11"/>
        <rFont val="Times New Roman"/>
        <family val="1"/>
      </rPr>
      <t xml:space="preserve">SLBC Madhya Pradesh. Convenor-Central Bank of India                                                              </t>
    </r>
    <r>
      <rPr>
        <b/>
        <sz val="12"/>
        <rFont val="Times New Roman"/>
        <family val="1"/>
      </rPr>
      <t xml:space="preserve"> </t>
    </r>
  </si>
  <si>
    <t>TABLE-14</t>
  </si>
  <si>
    <t>AGRICULTURE</t>
  </si>
  <si>
    <t>MSME</t>
  </si>
  <si>
    <t>OTHERS PS</t>
  </si>
  <si>
    <t>TOTAL PS NPA</t>
  </si>
  <si>
    <t xml:space="preserve">                                             SLBC Madhya Pradesh. Convenor Central Bank of India                                                               </t>
  </si>
  <si>
    <t>TABLE: 15</t>
  </si>
  <si>
    <t>TOTAL NPS</t>
  </si>
  <si>
    <r>
      <rPr>
        <b/>
        <sz val="11"/>
        <rFont val="Times New Roman"/>
        <family val="1"/>
      </rPr>
      <t xml:space="preserve">SLBC Madhya Pradesh. Convenor-Central Bank of India                                 TABLE-16                             </t>
    </r>
    <r>
      <rPr>
        <b/>
        <sz val="12"/>
        <rFont val="Times New Roman"/>
        <family val="1"/>
      </rPr>
      <t xml:space="preserve"> </t>
    </r>
  </si>
  <si>
    <t>MMYUY/MMSY</t>
  </si>
  <si>
    <t>PMEGP</t>
  </si>
  <si>
    <t>CMRHM</t>
  </si>
  <si>
    <t>MUDRA LOANS</t>
  </si>
  <si>
    <t>SR.</t>
  </si>
  <si>
    <t>NPA</t>
  </si>
  <si>
    <t>OUTSTANDING</t>
  </si>
  <si>
    <t>NPA%</t>
  </si>
  <si>
    <t>NO.</t>
  </si>
  <si>
    <t>AMT.</t>
  </si>
  <si>
    <t>TABLE:17</t>
  </si>
  <si>
    <t>TABLE: 18</t>
  </si>
  <si>
    <t xml:space="preserve">Sr. No. </t>
  </si>
  <si>
    <t>Name of the Bank</t>
  </si>
  <si>
    <t xml:space="preserve">TARGET for FY   2021-22 </t>
  </si>
  <si>
    <t>Sanctioned during the year (including application received during previous year)</t>
  </si>
  <si>
    <t>of which no of loans guaranteed by  MP STATE GOVT</t>
  </si>
  <si>
    <t xml:space="preserve">Education Loan Outstanding </t>
  </si>
  <si>
    <t xml:space="preserve">      </t>
  </si>
  <si>
    <t>TABLE-19</t>
  </si>
  <si>
    <t>Current FY</t>
  </si>
  <si>
    <t>Savings Linked</t>
  </si>
  <si>
    <t>Credit Linked</t>
  </si>
  <si>
    <t>RELIEF MEASURES EXTENDED BY BANKS ON ACCOUNT OF NATURAL CALAMITIES IN MADHYA PRADESH</t>
  </si>
  <si>
    <t>TABLE: 33</t>
  </si>
  <si>
    <t>Year 2014-15</t>
  </si>
  <si>
    <t>Year 2015-16 (31.03.2016)</t>
  </si>
  <si>
    <t>Amt. In Crore</t>
  </si>
  <si>
    <t>S.No.</t>
  </si>
  <si>
    <t>Name of Bank</t>
  </si>
  <si>
    <t>Amt. Restructure / Rescheduled</t>
  </si>
  <si>
    <t>Fresh Finance / Relending provided</t>
  </si>
  <si>
    <t>No. of A/c</t>
  </si>
  <si>
    <t>Allahabad Bank</t>
  </si>
  <si>
    <t>Andhra Bank</t>
  </si>
  <si>
    <t>Corporation Bank</t>
  </si>
  <si>
    <t>Dena Bank</t>
  </si>
  <si>
    <t>Oriental Bank of Commerce</t>
  </si>
  <si>
    <t>Punjab &amp; Sind Bank</t>
  </si>
  <si>
    <t>Syndicate Bank</t>
  </si>
  <si>
    <t>Uco Bank</t>
  </si>
  <si>
    <t>United Bank of India</t>
  </si>
  <si>
    <t>Vijaya Bank</t>
  </si>
  <si>
    <t>Bandan Bank</t>
  </si>
  <si>
    <t>Bharatiya Mahila Bank</t>
  </si>
  <si>
    <t>S.B. of Hyderabad</t>
  </si>
  <si>
    <t>S.B.of Mysore</t>
  </si>
  <si>
    <t>S.B.of Patiala</t>
  </si>
  <si>
    <t>S.B.of Travancore</t>
  </si>
  <si>
    <t>S.B. of Bikaner &amp; Jaipur</t>
  </si>
  <si>
    <t>Karnataka Bank Ltd</t>
  </si>
  <si>
    <t>Dhan Laxmi Bank Ltd.</t>
  </si>
  <si>
    <t>Indusind Bank Ltd.</t>
  </si>
  <si>
    <t>Laxmi Vilas Bank Ltd.</t>
  </si>
  <si>
    <t>The Federal Bank Ltd.</t>
  </si>
  <si>
    <t xml:space="preserve">The Jammu &amp; Kashmir Bank </t>
  </si>
  <si>
    <t>Karur Vysya Bank</t>
  </si>
  <si>
    <t>Ratnakar Bank</t>
  </si>
  <si>
    <t>The South Indian Bank</t>
  </si>
  <si>
    <t>Citi Bank</t>
  </si>
  <si>
    <t>DCB Bank</t>
  </si>
  <si>
    <t xml:space="preserve">M G B </t>
  </si>
  <si>
    <t>NJGB</t>
  </si>
  <si>
    <t>CMPGB</t>
  </si>
  <si>
    <t>M.P.Co-operative Bank</t>
  </si>
  <si>
    <t xml:space="preserve">TOTAL </t>
  </si>
  <si>
    <t>TABLE-20</t>
  </si>
  <si>
    <t>CHRISTIANS</t>
  </si>
  <si>
    <t>MUSLIMS</t>
  </si>
  <si>
    <t>BUDDHISTS</t>
  </si>
  <si>
    <t>SIKHS</t>
  </si>
  <si>
    <t>ZORASTRIANS</t>
  </si>
  <si>
    <t>JAINS</t>
  </si>
  <si>
    <t>TABLE-21</t>
  </si>
  <si>
    <t>Table: 22</t>
  </si>
  <si>
    <t>SCHEDULED CASTE</t>
  </si>
  <si>
    <t>SCHEDULED TRIBES</t>
  </si>
  <si>
    <t>Table: 23</t>
  </si>
  <si>
    <t>Table: 24</t>
  </si>
  <si>
    <t>Outstanding loans to Women</t>
  </si>
  <si>
    <t>Individual woman beneficiary upto Rs. 1 Lakh (out of total loans o/s to women)</t>
  </si>
  <si>
    <t>Pradhan Mantri Jan Dhan Yojana (PMJDY) Cumulative status                          as on 31.03.2021</t>
  </si>
  <si>
    <t xml:space="preserve">No. in Actual </t>
  </si>
  <si>
    <t>Bank Name</t>
  </si>
  <si>
    <t>Total no. of A/cs</t>
  </si>
  <si>
    <t>Out of total Female A/cs</t>
  </si>
  <si>
    <t>No. of RuPay card issued</t>
  </si>
  <si>
    <t>Aadhaar Seeded</t>
  </si>
  <si>
    <t>Zero Balance A/cs</t>
  </si>
  <si>
    <t>Total Deposit in Rs crore</t>
  </si>
  <si>
    <t>PSBs Sub Total</t>
  </si>
  <si>
    <t>Axis Bank Ltd</t>
  </si>
  <si>
    <t>City Union Bank Ltd</t>
  </si>
  <si>
    <t>Federal Bank Ltd</t>
  </si>
  <si>
    <t>HDFC Bank Ltd</t>
  </si>
  <si>
    <t>ICICI Bank Ltd</t>
  </si>
  <si>
    <t>IDBI Bank Ltd.</t>
  </si>
  <si>
    <t>IndusInd Bank Ltd</t>
  </si>
  <si>
    <t>Jammu &amp; Kashmir Bank Ltd</t>
  </si>
  <si>
    <t>Kotak Mahindra Bank Ltd</t>
  </si>
  <si>
    <t>Lakshmi Vilas Bank Ltd</t>
  </si>
  <si>
    <t>RBL Bank Ltd</t>
  </si>
  <si>
    <t>South Indian Bank Ltd</t>
  </si>
  <si>
    <t>Yes Bank Ltd</t>
  </si>
  <si>
    <t>PVTs Sub Total</t>
  </si>
  <si>
    <t>MP Gramin Bank</t>
  </si>
  <si>
    <t>Madhyanchal Gramin Bank</t>
  </si>
  <si>
    <t>RRBs Sub Total</t>
  </si>
  <si>
    <t>Grand Total</t>
  </si>
  <si>
    <t>PROGRESS OF RURAL SELF EMPLOYMENT TRAINING INSTITUTES (RSETIs) IN THE STATE OF MADHYA PRADESH AS ON MAR- 2021</t>
  </si>
  <si>
    <t>RSETI</t>
  </si>
  <si>
    <t>Targets                 FY 2020-21</t>
  </si>
  <si>
    <t>Achievement FY-2020-21</t>
  </si>
  <si>
    <t>Cummulative achievement since 01.04.11</t>
  </si>
  <si>
    <t>No.of pro.</t>
  </si>
  <si>
    <t>No of Candidates</t>
  </si>
  <si>
    <t>No.ofpro</t>
  </si>
  <si>
    <t>No. of Candidates</t>
  </si>
  <si>
    <t>BPL</t>
  </si>
  <si>
    <t>APL</t>
  </si>
  <si>
    <t>SC</t>
  </si>
  <si>
    <t>ST</t>
  </si>
  <si>
    <t>OBC</t>
  </si>
  <si>
    <t>Minority</t>
  </si>
  <si>
    <t>No.ofpro.</t>
  </si>
  <si>
    <t>No.ofcanidatestrained</t>
  </si>
  <si>
    <t>No.of Candidates settled</t>
  </si>
  <si>
    <t>BF</t>
  </si>
  <si>
    <t>SF</t>
  </si>
  <si>
    <t>WE</t>
  </si>
  <si>
    <t>ALHBSatna</t>
  </si>
  <si>
    <t>  14  </t>
  </si>
  <si>
    <t>401  </t>
  </si>
  <si>
    <t>  8  </t>
  </si>
  <si>
    <t>  127  </t>
  </si>
  <si>
    <t>  29  </t>
  </si>
  <si>
    <t>  153  </t>
  </si>
  <si>
    <t>  236  </t>
  </si>
  <si>
    <t>  6884  </t>
  </si>
  <si>
    <t>  4836  </t>
  </si>
  <si>
    <t>  1508  </t>
  </si>
  <si>
    <t>  3328  </t>
  </si>
  <si>
    <t>  183  </t>
  </si>
  <si>
    <t>BF-Bank Finance</t>
  </si>
  <si>
    <t>BOBAlirajpur</t>
  </si>
  <si>
    <t>  461  </t>
  </si>
  <si>
    <t>422  </t>
  </si>
  <si>
    <t>  39  </t>
  </si>
  <si>
    <t>  3  </t>
  </si>
  <si>
    <t>  458  </t>
  </si>
  <si>
    <t>  169  </t>
  </si>
  <si>
    <t>  5028  </t>
  </si>
  <si>
    <t>  3371  </t>
  </si>
  <si>
    <t>  1893  </t>
  </si>
  <si>
    <t>  1478  </t>
  </si>
  <si>
    <t>  22  </t>
  </si>
  <si>
    <t>SF-Self Employed</t>
  </si>
  <si>
    <t>BOBJhabua</t>
  </si>
  <si>
    <t>  13  </t>
  </si>
  <si>
    <t>  376  </t>
  </si>
  <si>
    <t>376  </t>
  </si>
  <si>
    <t>  7  </t>
  </si>
  <si>
    <t>  362  </t>
  </si>
  <si>
    <t>  6  </t>
  </si>
  <si>
    <t>  234  </t>
  </si>
  <si>
    <t>  6887  </t>
  </si>
  <si>
    <t>  4814  </t>
  </si>
  <si>
    <t>  1485  </t>
  </si>
  <si>
    <t>  3329  </t>
  </si>
  <si>
    <t>  57  </t>
  </si>
  <si>
    <t>WE-Wage Employed</t>
  </si>
  <si>
    <t>BOIBarwani</t>
  </si>
  <si>
    <t>  17  </t>
  </si>
  <si>
    <t>  451  </t>
  </si>
  <si>
    <t>392  </t>
  </si>
  <si>
    <t>  5  </t>
  </si>
  <si>
    <t>  354  </t>
  </si>
  <si>
    <t>  88  </t>
  </si>
  <si>
    <t>  177  </t>
  </si>
  <si>
    <t>  4920  </t>
  </si>
  <si>
    <t>  3403  </t>
  </si>
  <si>
    <t>  1062  </t>
  </si>
  <si>
    <t>  2341  </t>
  </si>
  <si>
    <t>  68  </t>
  </si>
  <si>
    <t>BOIBhopal</t>
  </si>
  <si>
    <t>0</t>
  </si>
  <si>
    <t>  84  </t>
  </si>
  <si>
    <t>  2398  </t>
  </si>
  <si>
    <t>  1912  </t>
  </si>
  <si>
    <t>  1302  </t>
  </si>
  <si>
    <t>  610  </t>
  </si>
  <si>
    <t>  111  </t>
  </si>
  <si>
    <t>BOIBurhanpur</t>
  </si>
  <si>
    <t>  19  </t>
  </si>
  <si>
    <t>  455  </t>
  </si>
  <si>
    <t>426  </t>
  </si>
  <si>
    <t>  70  </t>
  </si>
  <si>
    <t>  43  </t>
  </si>
  <si>
    <t>  294  </t>
  </si>
  <si>
    <t>  37  </t>
  </si>
  <si>
    <t>  208  </t>
  </si>
  <si>
    <t>  5596  </t>
  </si>
  <si>
    <t>  4144  </t>
  </si>
  <si>
    <t>  1439  </t>
  </si>
  <si>
    <t>  2705  </t>
  </si>
  <si>
    <t>  187  </t>
  </si>
  <si>
    <t>BOIDewas</t>
  </si>
  <si>
    <t>  501  </t>
  </si>
  <si>
    <t>497  </t>
  </si>
  <si>
    <t>  4  </t>
  </si>
  <si>
    <t>  231  </t>
  </si>
  <si>
    <t>  64  </t>
  </si>
  <si>
    <t>  133  </t>
  </si>
  <si>
    <t>  49  </t>
  </si>
  <si>
    <t>  193  </t>
  </si>
  <si>
    <t>  5500  </t>
  </si>
  <si>
    <t>  3897  </t>
  </si>
  <si>
    <t>  1894  </t>
  </si>
  <si>
    <t>  2003  </t>
  </si>
  <si>
    <t>  160  </t>
  </si>
  <si>
    <t>BOIDhar</t>
  </si>
  <si>
    <t>  16  </t>
  </si>
  <si>
    <t>  410  </t>
  </si>
  <si>
    <t>400  </t>
  </si>
  <si>
    <t>  10  </t>
  </si>
  <si>
    <t>  51  </t>
  </si>
  <si>
    <t>  277  </t>
  </si>
  <si>
    <t>  44  </t>
  </si>
  <si>
    <t>  11  </t>
  </si>
  <si>
    <t>  5059  </t>
  </si>
  <si>
    <t>  3414  </t>
  </si>
  <si>
    <t>  1158  </t>
  </si>
  <si>
    <t>  2256  </t>
  </si>
  <si>
    <t>BOIKhandwa</t>
  </si>
  <si>
    <t>  15  </t>
  </si>
  <si>
    <t>  460  </t>
  </si>
  <si>
    <t>213  </t>
  </si>
  <si>
    <t>  151  </t>
  </si>
  <si>
    <t>  237  </t>
  </si>
  <si>
    <t>  6209  </t>
  </si>
  <si>
    <t>  4250  </t>
  </si>
  <si>
    <t>  1781  </t>
  </si>
  <si>
    <t>  2469  </t>
  </si>
  <si>
    <t>BOIKhargone</t>
  </si>
  <si>
    <t>  18  </t>
  </si>
  <si>
    <t>  454  </t>
  </si>
  <si>
    <t>167  </t>
  </si>
  <si>
    <t>  69  </t>
  </si>
  <si>
    <t>  50  </t>
  </si>
  <si>
    <t>  135  </t>
  </si>
  <si>
    <t>  244  </t>
  </si>
  <si>
    <t>  1  </t>
  </si>
  <si>
    <t>  194  </t>
  </si>
  <si>
    <t>  5405  </t>
  </si>
  <si>
    <t>  3981  </t>
  </si>
  <si>
    <t>  1459  </t>
  </si>
  <si>
    <t>  2522  </t>
  </si>
  <si>
    <t>  239  </t>
  </si>
  <si>
    <t>BOIRajgarh</t>
  </si>
  <si>
    <t>461  </t>
  </si>
  <si>
    <t>  107  </t>
  </si>
  <si>
    <t>  313  </t>
  </si>
  <si>
    <t>  257  </t>
  </si>
  <si>
    <t>  7821  </t>
  </si>
  <si>
    <t>  6455  </t>
  </si>
  <si>
    <t>  4978  </t>
  </si>
  <si>
    <t>  1477  </t>
  </si>
  <si>
    <t>  189  </t>
  </si>
  <si>
    <t>BOISehore</t>
  </si>
  <si>
    <t>  12  </t>
  </si>
  <si>
    <t>  308  </t>
  </si>
  <si>
    <t>242  </t>
  </si>
  <si>
    <t>  66  </t>
  </si>
  <si>
    <t>  113  </t>
  </si>
  <si>
    <t>  2  </t>
  </si>
  <si>
    <t>  170  </t>
  </si>
  <si>
    <t>  158  </t>
  </si>
  <si>
    <t>  4783  </t>
  </si>
  <si>
    <t>  3323  </t>
  </si>
  <si>
    <t>  2212  </t>
  </si>
  <si>
    <t>  1111  </t>
  </si>
  <si>
    <t>  63  </t>
  </si>
  <si>
    <t>BOIShajapur</t>
  </si>
  <si>
    <t>  453  </t>
  </si>
  <si>
    <t>332  </t>
  </si>
  <si>
    <t>  121  </t>
  </si>
  <si>
    <t>  179  </t>
  </si>
  <si>
    <t>  174  </t>
  </si>
  <si>
    <t>  5556  </t>
  </si>
  <si>
    <t>  4179  </t>
  </si>
  <si>
    <t>  1831  </t>
  </si>
  <si>
    <t>  2348  </t>
  </si>
  <si>
    <t>  387  </t>
  </si>
  <si>
    <t>BOIUjjain</t>
  </si>
  <si>
    <t>  486  </t>
  </si>
  <si>
    <t>306  </t>
  </si>
  <si>
    <t>  9  </t>
  </si>
  <si>
    <t>  161  </t>
  </si>
  <si>
    <t>  201  </t>
  </si>
  <si>
    <t>  5058  </t>
  </si>
  <si>
    <t>  3547  </t>
  </si>
  <si>
    <t>  1777  </t>
  </si>
  <si>
    <t>  1770  </t>
  </si>
  <si>
    <t>CBIAnuppur</t>
  </si>
  <si>
    <t>  372  </t>
  </si>
  <si>
    <t>370  </t>
  </si>
  <si>
    <t>  2</t>
  </si>
  <si>
    <t>  40  </t>
  </si>
  <si>
    <t>  211  </t>
  </si>
  <si>
    <t>  100  </t>
  </si>
  <si>
    <t>  165  </t>
  </si>
  <si>
    <t>  4205  </t>
  </si>
  <si>
    <t>  3246  </t>
  </si>
  <si>
    <t>  1457  </t>
  </si>
  <si>
    <t>  1789  </t>
  </si>
  <si>
    <t>  147  </t>
  </si>
  <si>
    <t>CBIBalaghat</t>
  </si>
  <si>
    <t>  457  </t>
  </si>
  <si>
    <t>349  </t>
  </si>
  <si>
    <t>  93  </t>
  </si>
  <si>
    <t>  391  </t>
  </si>
  <si>
    <t>  5429  </t>
  </si>
  <si>
    <t>  3797  </t>
  </si>
  <si>
    <t>  1751  </t>
  </si>
  <si>
    <t>  2046  </t>
  </si>
  <si>
    <t>  129  </t>
  </si>
  <si>
    <t>CBIBetul</t>
  </si>
  <si>
    <t>  405  </t>
  </si>
  <si>
    <t>236  </t>
  </si>
  <si>
    <t>  167  </t>
  </si>
  <si>
    <t>  150  </t>
  </si>
  <si>
    <t>  166  </t>
  </si>
  <si>
    <t>  4238  </t>
  </si>
  <si>
    <t>  2675  </t>
  </si>
  <si>
    <t>  1150  </t>
  </si>
  <si>
    <t>  1525  </t>
  </si>
  <si>
    <t>  -  </t>
  </si>
  <si>
    <t>CBIBhind</t>
  </si>
  <si>
    <t>  325  </t>
  </si>
  <si>
    <t>121  </t>
  </si>
  <si>
    <t>  204  </t>
  </si>
  <si>
    <t>  134  </t>
  </si>
  <si>
    <t>  144  </t>
  </si>
  <si>
    <t>  3964  </t>
  </si>
  <si>
    <t>  2470  </t>
  </si>
  <si>
    <t>  1089  </t>
  </si>
  <si>
    <t>  1381  </t>
  </si>
  <si>
    <t>  116  </t>
  </si>
  <si>
    <t>CBIChhindwara</t>
  </si>
  <si>
    <t>  343  </t>
  </si>
  <si>
    <t>274  </t>
  </si>
  <si>
    <t>  125  </t>
  </si>
  <si>
    <t>  148  </t>
  </si>
  <si>
    <t>  163  </t>
  </si>
  <si>
    <t>  4542  </t>
  </si>
  <si>
    <t>  2691  </t>
  </si>
  <si>
    <t>  1022  </t>
  </si>
  <si>
    <t>  1669  </t>
  </si>
  <si>
    <t>  137  </t>
  </si>
  <si>
    <t>CBIDindori</t>
  </si>
  <si>
    <t>  421  </t>
  </si>
  <si>
    <t>412  </t>
  </si>
  <si>
    <t>  271  </t>
  </si>
  <si>
    <t>  216  </t>
  </si>
  <si>
    <t>  6071  </t>
  </si>
  <si>
    <t>  3944  </t>
  </si>
  <si>
    <t>  1638  </t>
  </si>
  <si>
    <t>  2306  </t>
  </si>
  <si>
    <t>  25  </t>
  </si>
  <si>
    <t>CBIGwalior</t>
  </si>
  <si>
    <t>  490  </t>
  </si>
  <si>
    <t>266  </t>
  </si>
  <si>
    <t>  198  </t>
  </si>
  <si>
    <t>  97  </t>
  </si>
  <si>
    <t>  71  </t>
  </si>
  <si>
    <t>  35  </t>
  </si>
  <si>
    <t>  221  </t>
  </si>
  <si>
    <t>  5521  </t>
  </si>
  <si>
    <t>  3382  </t>
  </si>
  <si>
    <t>  2080  </t>
  </si>
  <si>
    <t>  89  </t>
  </si>
  <si>
    <t>CBIHoshangabad</t>
  </si>
  <si>
    <t>  360  </t>
  </si>
  <si>
    <t>181  </t>
  </si>
  <si>
    <t>  38  </t>
  </si>
  <si>
    <t>  172  </t>
  </si>
  <si>
    <t>  217  </t>
  </si>
  <si>
    <t>  5581  </t>
  </si>
  <si>
    <t>  3737  </t>
  </si>
  <si>
    <t>  2100  </t>
  </si>
  <si>
    <t>  1637  </t>
  </si>
  <si>
    <t>CBIJabalpur</t>
  </si>
  <si>
    <t>  383  </t>
  </si>
  <si>
    <t>  77  </t>
  </si>
  <si>
    <t>  56  </t>
  </si>
  <si>
    <t>  141  </t>
  </si>
  <si>
    <t>  162  </t>
  </si>
  <si>
    <t>  5910  </t>
  </si>
  <si>
    <t>  3811  </t>
  </si>
  <si>
    <t>  2972  </t>
  </si>
  <si>
    <t>  839  </t>
  </si>
  <si>
    <t>  159  </t>
  </si>
  <si>
    <t>CBIMandla</t>
  </si>
  <si>
    <t>  316  </t>
  </si>
  <si>
    <t>241  </t>
  </si>
  <si>
    <t>  74  </t>
  </si>
  <si>
    <t>  168  </t>
  </si>
  <si>
    <t>  171  </t>
  </si>
  <si>
    <t>  4651  </t>
  </si>
  <si>
    <t>  3049  </t>
  </si>
  <si>
    <t>  1254  </t>
  </si>
  <si>
    <t>  1795  </t>
  </si>
  <si>
    <t>  67  </t>
  </si>
  <si>
    <t>CBIMandsaur</t>
  </si>
  <si>
    <t>  353  </t>
  </si>
  <si>
    <t>205  </t>
  </si>
  <si>
    <t>  80  </t>
  </si>
  <si>
    <t>  154  </t>
  </si>
  <si>
    <t>  191  </t>
  </si>
  <si>
    <t>  5466  </t>
  </si>
  <si>
    <t>  3497  </t>
  </si>
  <si>
    <t>  1340  </t>
  </si>
  <si>
    <t>  2157  </t>
  </si>
  <si>
    <t>  514  </t>
  </si>
  <si>
    <t>CBIMorena</t>
  </si>
  <si>
    <t>228  </t>
  </si>
  <si>
    <t>  5044  </t>
  </si>
  <si>
    <t>  3461  </t>
  </si>
  <si>
    <t>  1102  </t>
  </si>
  <si>
    <t>  2359  </t>
  </si>
  <si>
    <t>  276  </t>
  </si>
  <si>
    <t>CBINarsinghpur</t>
  </si>
  <si>
    <t>232  </t>
  </si>
  <si>
    <t>  85  </t>
  </si>
  <si>
    <t>  32  </t>
  </si>
  <si>
    <t>  212  </t>
  </si>
  <si>
    <t>  6462  </t>
  </si>
  <si>
    <t>  4972  </t>
  </si>
  <si>
    <t>  3343  </t>
  </si>
  <si>
    <t>  1629  </t>
  </si>
  <si>
    <t>  175  </t>
  </si>
  <si>
    <t>CBIRaisen</t>
  </si>
  <si>
    <t>  304  </t>
  </si>
  <si>
    <t>281  </t>
  </si>
  <si>
    <t>  23  </t>
  </si>
  <si>
    <t>  46  </t>
  </si>
  <si>
    <t>  99  </t>
  </si>
  <si>
    <t>  192  </t>
  </si>
  <si>
    <t>  5966  </t>
  </si>
  <si>
    <t>  3825  </t>
  </si>
  <si>
    <t>  2806  </t>
  </si>
  <si>
    <t>  1019  </t>
  </si>
  <si>
    <t>CBIRatlam</t>
  </si>
  <si>
    <t>  279  </t>
  </si>
  <si>
    <t>230  </t>
  </si>
  <si>
    <t>  45  </t>
  </si>
  <si>
    <t>  58  </t>
  </si>
  <si>
    <t>  210  </t>
  </si>
  <si>
    <t>  256  </t>
  </si>
  <si>
    <t>  7016  </t>
  </si>
  <si>
    <t>  5492  </t>
  </si>
  <si>
    <t>  3086  </t>
  </si>
  <si>
    <t>  2406  </t>
  </si>
  <si>
    <t>CBISagar</t>
  </si>
  <si>
    <t>  203  </t>
  </si>
  <si>
    <t>173  </t>
  </si>
  <si>
    <t>  126  </t>
  </si>
  <si>
    <t>  6680  </t>
  </si>
  <si>
    <t>  4602  </t>
  </si>
  <si>
    <t>  2524  </t>
  </si>
  <si>
    <t>  2078  </t>
  </si>
  <si>
    <t>  55  </t>
  </si>
  <si>
    <t>CBISeoni</t>
  </si>
  <si>
    <t>  314  </t>
  </si>
  <si>
    <t>139  </t>
  </si>
  <si>
    <t>  72  </t>
  </si>
  <si>
    <t>  34  </t>
  </si>
  <si>
    <t>  105  </t>
  </si>
  <si>
    <t>  181  </t>
  </si>
  <si>
    <t>  4594  </t>
  </si>
  <si>
    <t>  3191  </t>
  </si>
  <si>
    <t>  1246  </t>
  </si>
  <si>
    <t>  1945  </t>
  </si>
  <si>
    <t>CBIShahdol</t>
  </si>
  <si>
    <t>  358  </t>
  </si>
  <si>
    <t>358  </t>
  </si>
  <si>
    <t>  233  </t>
  </si>
  <si>
    <t>  6951  </t>
  </si>
  <si>
    <t>  4358  </t>
  </si>
  <si>
    <t>  1808  </t>
  </si>
  <si>
    <t>  2550  </t>
  </si>
  <si>
    <t>PNBDatia</t>
  </si>
  <si>
    <t>  502  </t>
  </si>
  <si>
    <t>  250  </t>
  </si>
  <si>
    <t>  326  </t>
  </si>
  <si>
    <t>  8754  </t>
  </si>
  <si>
    <t>  5460  </t>
  </si>
  <si>
    <t>  586  </t>
  </si>
  <si>
    <t>RUDSETIBhopal</t>
  </si>
  <si>
    <t>  651  </t>
  </si>
  <si>
    <t>581  </t>
  </si>
  <si>
    <t>  42  </t>
  </si>
  <si>
    <t>  368  </t>
  </si>
  <si>
    <t>  24  </t>
  </si>
  <si>
    <t>  345  </t>
  </si>
  <si>
    <t>  9680  </t>
  </si>
  <si>
    <t>  6570  </t>
  </si>
  <si>
    <t>  2369  </t>
  </si>
  <si>
    <t>  4201  </t>
  </si>
  <si>
    <t>  1483  </t>
  </si>
  <si>
    <t>SBIAshokNagar</t>
  </si>
  <si>
    <t>  255  </t>
  </si>
  <si>
    <t>150  </t>
  </si>
  <si>
    <t>  90  </t>
  </si>
  <si>
    <t>  130  </t>
  </si>
  <si>
    <t>  186  </t>
  </si>
  <si>
    <t>  4642  </t>
  </si>
  <si>
    <t>  2886  </t>
  </si>
  <si>
    <t>  1199  </t>
  </si>
  <si>
    <t>  1687  </t>
  </si>
  <si>
    <t>  447  </t>
  </si>
  <si>
    <t>SBIChhatarpur</t>
  </si>
  <si>
    <t>  414  </t>
  </si>
  <si>
    <t>  119  </t>
  </si>
  <si>
    <t>  222  </t>
  </si>
  <si>
    <t>  240  </t>
  </si>
  <si>
    <t>  6809  </t>
  </si>
  <si>
    <t>  4431  </t>
  </si>
  <si>
    <t>  1807  </t>
  </si>
  <si>
    <t>  2637  </t>
  </si>
  <si>
    <t>SBIDamoh</t>
  </si>
  <si>
    <t>  307  </t>
  </si>
  <si>
    <t>305  </t>
  </si>
  <si>
    <t>  61  </t>
  </si>
  <si>
    <t>  7069  </t>
  </si>
  <si>
    <t>  4592  </t>
  </si>
  <si>
    <t>  1406  </t>
  </si>
  <si>
    <t>  3186  </t>
  </si>
  <si>
    <t>  1359  </t>
  </si>
  <si>
    <t>SBIGuna</t>
  </si>
  <si>
    <t>193  </t>
  </si>
  <si>
    <t>  54  </t>
  </si>
  <si>
    <t>  36  </t>
  </si>
  <si>
    <t>  136  </t>
  </si>
  <si>
    <t>  195  </t>
  </si>
  <si>
    <t>  5623  </t>
  </si>
  <si>
    <t>  3430  </t>
  </si>
  <si>
    <t>  1015  </t>
  </si>
  <si>
    <t>  2415  </t>
  </si>
  <si>
    <t>  1021  </t>
  </si>
  <si>
    <t>SBIHarda</t>
  </si>
  <si>
    <t>149  </t>
  </si>
  <si>
    <t>  52  </t>
  </si>
  <si>
    <t>  81  </t>
  </si>
  <si>
    <t>  164  </t>
  </si>
  <si>
    <t>  4163  </t>
  </si>
  <si>
    <t>  2658  </t>
  </si>
  <si>
    <t>  710  </t>
  </si>
  <si>
    <t>  1948  </t>
  </si>
  <si>
    <t>  247  </t>
  </si>
  <si>
    <t>SBIKatni</t>
  </si>
  <si>
    <t>  21  </t>
  </si>
  <si>
    <t>  592  </t>
  </si>
  <si>
    <t>425  </t>
  </si>
  <si>
    <t>  306  </t>
  </si>
  <si>
    <t>  5868  </t>
  </si>
  <si>
    <t>  4256  </t>
  </si>
  <si>
    <t>  1833  </t>
  </si>
  <si>
    <t>  2423  </t>
  </si>
  <si>
    <t>  337  </t>
  </si>
  <si>
    <t>SBINeemuch</t>
  </si>
  <si>
    <t>  328  </t>
  </si>
  <si>
    <t>191  </t>
  </si>
  <si>
    <t>  30  </t>
  </si>
  <si>
    <t>  185  </t>
  </si>
  <si>
    <t>  4684  </t>
  </si>
  <si>
    <t>  3025  </t>
  </si>
  <si>
    <t>  1014  </t>
  </si>
  <si>
    <t>  2011  </t>
  </si>
  <si>
    <t>  850  </t>
  </si>
  <si>
    <t>SBIPanna</t>
  </si>
  <si>
    <t>210  </t>
  </si>
  <si>
    <t>  3077  </t>
  </si>
  <si>
    <t>  1326  </t>
  </si>
  <si>
    <t>SBISheopur</t>
  </si>
  <si>
    <t>  351  </t>
  </si>
  <si>
    <t>327  </t>
  </si>
  <si>
    <t>  87  </t>
  </si>
  <si>
    <t>  5880  </t>
  </si>
  <si>
    <t>  3828  </t>
  </si>
  <si>
    <t>  1625  </t>
  </si>
  <si>
    <t>  2203  </t>
  </si>
  <si>
    <t>SBIShivpuri</t>
  </si>
  <si>
    <t>  303  </t>
  </si>
  <si>
    <t>143  </t>
  </si>
  <si>
    <t>  75  </t>
  </si>
  <si>
    <t>  188  </t>
  </si>
  <si>
    <t>  5064  </t>
  </si>
  <si>
    <t>  3064  </t>
  </si>
  <si>
    <t>  1352  </t>
  </si>
  <si>
    <t>  1712  </t>
  </si>
  <si>
    <t>  268  </t>
  </si>
  <si>
    <t>SBITikamgarh</t>
  </si>
  <si>
    <t>  366  </t>
  </si>
  <si>
    <t>189  </t>
  </si>
  <si>
    <t>  109  </t>
  </si>
  <si>
    <t>  219  </t>
  </si>
  <si>
    <t>  6022  </t>
  </si>
  <si>
    <t>  4037  </t>
  </si>
  <si>
    <t>  1417  </t>
  </si>
  <si>
    <t>  2620  </t>
  </si>
  <si>
    <t>  363  </t>
  </si>
  <si>
    <t>SBIUmaria</t>
  </si>
  <si>
    <t>  305  </t>
  </si>
  <si>
    <t>280  </t>
  </si>
  <si>
    <t>  190  </t>
  </si>
  <si>
    <t>  5499  </t>
  </si>
  <si>
    <t>  3968  </t>
  </si>
  <si>
    <t>  1210  </t>
  </si>
  <si>
    <t>  2758  </t>
  </si>
  <si>
    <t>  466  </t>
  </si>
  <si>
    <t>SBIVidisha</t>
  </si>
  <si>
    <t>  373  </t>
  </si>
  <si>
    <t>373  </t>
  </si>
  <si>
    <t>  228  </t>
  </si>
  <si>
    <t>  28  </t>
  </si>
  <si>
    <t>  4768  </t>
  </si>
  <si>
    <t>  3352  </t>
  </si>
  <si>
    <t>  1630  </t>
  </si>
  <si>
    <t>  1722  </t>
  </si>
  <si>
    <t>  346  </t>
  </si>
  <si>
    <t>UBIRewa</t>
  </si>
  <si>
    <t>  450  </t>
  </si>
  <si>
    <t>311  </t>
  </si>
  <si>
    <t>  139  </t>
  </si>
  <si>
    <t>  120  </t>
  </si>
  <si>
    <t>  245  </t>
  </si>
  <si>
    <t>  6689  </t>
  </si>
  <si>
    <t>  4362  </t>
  </si>
  <si>
    <t>  1785  </t>
  </si>
  <si>
    <t>  2577  </t>
  </si>
  <si>
    <t>UBISidhi</t>
  </si>
  <si>
    <t>  558  </t>
  </si>
  <si>
    <t>524  </t>
  </si>
  <si>
    <t>  33  </t>
  </si>
  <si>
    <t>  173  </t>
  </si>
  <si>
    <t>  196  </t>
  </si>
  <si>
    <t>  5404  </t>
  </si>
  <si>
    <t>  3213  </t>
  </si>
  <si>
    <t>  1041  </t>
  </si>
  <si>
    <t>  2172  </t>
  </si>
  <si>
    <t>  218  </t>
  </si>
  <si>
    <t>UBIsingarauli</t>
  </si>
  <si>
    <t>  300  </t>
  </si>
  <si>
    <t>294  </t>
  </si>
  <si>
    <t>  176  </t>
  </si>
  <si>
    <t>  5062  </t>
  </si>
  <si>
    <t>  3308  </t>
  </si>
  <si>
    <t>  1343  </t>
  </si>
  <si>
    <t>  1965  </t>
  </si>
  <si>
    <t>  128  </t>
  </si>
  <si>
    <t>BOBIndore</t>
  </si>
  <si>
    <t>145  </t>
  </si>
  <si>
    <t>  155  </t>
  </si>
  <si>
    <t>  106  </t>
  </si>
  <si>
    <t>  209  </t>
  </si>
  <si>
    <t>  4819  </t>
  </si>
  <si>
    <t>  3593  </t>
  </si>
  <si>
    <t>  1441  </t>
  </si>
  <si>
    <t>  2152  </t>
  </si>
  <si>
    <t>  413  </t>
  </si>
  <si>
    <t>  704  </t>
  </si>
  <si>
    <t>  19215  </t>
  </si>
  <si>
    <t>761  </t>
  </si>
  <si>
    <t>  2564  </t>
  </si>
  <si>
    <t>  4271  </t>
  </si>
  <si>
    <t>  4960  </t>
  </si>
  <si>
    <t>  7795  </t>
  </si>
  <si>
    <t>  438  </t>
  </si>
  <si>
    <t>  10342  </t>
  </si>
  <si>
    <t>  286814  </t>
  </si>
  <si>
    <t>  194836  </t>
  </si>
  <si>
    <t>  87116  </t>
  </si>
  <si>
    <t>  107733  </t>
  </si>
  <si>
    <t>  13837  </t>
  </si>
  <si>
    <t>Pradhan Mantri MUDRA Yojana Progress FY 2020-21</t>
  </si>
  <si>
    <t xml:space="preserve">        Numbers in actual &amp; Disbursed amount in Crore</t>
  </si>
  <si>
    <t>As on 31.03.2021</t>
  </si>
  <si>
    <t>Shishu</t>
  </si>
  <si>
    <t>Kishor</t>
  </si>
  <si>
    <t>Tarun</t>
  </si>
  <si>
    <t>Accounts</t>
  </si>
  <si>
    <t>Public Sector Banks</t>
  </si>
  <si>
    <t>Private Sector Banks</t>
  </si>
  <si>
    <t>Dhanlaxmi Bank</t>
  </si>
  <si>
    <t>Federal Bank</t>
  </si>
  <si>
    <t>IDBI Bank Limited</t>
  </si>
  <si>
    <t>IDFC Bank Limited</t>
  </si>
  <si>
    <t>IndusInd Bank</t>
  </si>
  <si>
    <t>Jammu &amp; Kashmir Bank</t>
  </si>
  <si>
    <t>Karnataka Bank</t>
  </si>
  <si>
    <t>Regional Rural Banks</t>
  </si>
  <si>
    <t>Madhya Pradesh Gramin Bank</t>
  </si>
  <si>
    <t>Jana Small Finance Bank Limited</t>
  </si>
  <si>
    <t>AU Small Finance Bank Limited</t>
  </si>
  <si>
    <t>ESAF Small Finance Bank</t>
  </si>
  <si>
    <t>SFBs Sub Total</t>
  </si>
  <si>
    <t>Stand-up India Scheme- District wise progress FY 2018-19</t>
  </si>
  <si>
    <t xml:space="preserve">As on 30.09.2018 </t>
  </si>
  <si>
    <t>Sanctioned amount in lakh</t>
  </si>
  <si>
    <t>District</t>
  </si>
  <si>
    <t>Female</t>
  </si>
  <si>
    <t>Male</t>
  </si>
  <si>
    <t>Sanc. Amount</t>
  </si>
  <si>
    <t>Barwani</t>
  </si>
  <si>
    <t>Bhopal</t>
  </si>
  <si>
    <t>Chhatarpur</t>
  </si>
  <si>
    <t>Dewas</t>
  </si>
  <si>
    <t>Dhar</t>
  </si>
  <si>
    <t>Gwalior</t>
  </si>
  <si>
    <t>Indore</t>
  </si>
  <si>
    <t>Jabalpur</t>
  </si>
  <si>
    <t>Katni</t>
  </si>
  <si>
    <t>Mandsaur</t>
  </si>
  <si>
    <t>Raisen</t>
  </si>
  <si>
    <t>Ratlam</t>
  </si>
  <si>
    <t>Rewa</t>
  </si>
  <si>
    <t>Seoni</t>
  </si>
  <si>
    <t>Shahdol</t>
  </si>
  <si>
    <t>Sidhi</t>
  </si>
  <si>
    <t>Singrauli</t>
  </si>
  <si>
    <t>Ujjain</t>
  </si>
  <si>
    <t>PRADHAN MANTRI AWAS YOJANA-URBAN AS ON 30.09.2018</t>
  </si>
  <si>
    <t>Rs. In Lakhs</t>
  </si>
  <si>
    <t>Sr. No.</t>
  </si>
  <si>
    <t>Name of Bank/HFC</t>
  </si>
  <si>
    <t>No. of Cases Disbursed</t>
  </si>
  <si>
    <t>Loan Sanctioned</t>
  </si>
  <si>
    <t>Subsidy Released</t>
  </si>
  <si>
    <t>Aadhar Housing Finance Ltd.</t>
  </si>
  <si>
    <t>Aditya Birla Housing Finance Ltd.</t>
  </si>
  <si>
    <t>Aspire Home Finance Corporation Ltd.</t>
  </si>
  <si>
    <t>AU Housing Finance Ltd.</t>
  </si>
  <si>
    <t>Axis Bank Ltd.</t>
  </si>
  <si>
    <t>Bhartiya Mahila Bank Ltd.</t>
  </si>
  <si>
    <t>Can Fin Homes Ltd.</t>
  </si>
  <si>
    <t>Capital First Home Finance Ltd.</t>
  </si>
  <si>
    <t>Cent Bank Home Finance Ltd.</t>
  </si>
  <si>
    <t>Central Madhya Pradesh Gramin Bank</t>
  </si>
  <si>
    <t xml:space="preserve">Centrum Housing Finance Ltd. </t>
  </si>
  <si>
    <t>Dewan Housing Finance Corporation Ltd.</t>
  </si>
  <si>
    <t>Equitas Housing Finance Pvt. Ltd.</t>
  </si>
  <si>
    <t xml:space="preserve">Equitas Small Finance Bank </t>
  </si>
  <si>
    <t>GIC Housing Finance Ltd.</t>
  </si>
  <si>
    <t>GRUH Finance Ltd.</t>
  </si>
  <si>
    <t>Home First Finance Company India Pvt. Ltd.</t>
  </si>
  <si>
    <t>Housing Development Finance Corporation Ltd.</t>
  </si>
  <si>
    <t>ICICI Bank Ltd.</t>
  </si>
  <si>
    <t>ICICI Home Finance Company Ltd.</t>
  </si>
  <si>
    <t>India Bulls Housing Finance Ltd.</t>
  </si>
  <si>
    <t>India Infoline Housing Finance Ltd.</t>
  </si>
  <si>
    <t>India Shelter Finance Corporation Ltd.</t>
  </si>
  <si>
    <t>Karnataka Bank Ltd.</t>
  </si>
  <si>
    <t>Kotak Mahindra Bank Ltd.</t>
  </si>
  <si>
    <t>LIC Housing Finance Ltd.</t>
  </si>
  <si>
    <t xml:space="preserve">Magma Housing Finance </t>
  </si>
  <si>
    <t>Mahindra Rural Housing Finance Ltd.</t>
  </si>
  <si>
    <t>Mentor Home Loans India Ltd.</t>
  </si>
  <si>
    <t>Micro Housing Finance Corporation Ltd.</t>
  </si>
  <si>
    <t>Muthoot Homefin(India) Ltd.</t>
  </si>
  <si>
    <t>Muthoot Housing Finance Company  Ltd.</t>
  </si>
  <si>
    <t>Narmada Jhabua Gramin Bank</t>
  </si>
  <si>
    <t>PNB Housing Finance Ltd.</t>
  </si>
  <si>
    <t>Reliance Home Finance Ltd.</t>
  </si>
  <si>
    <t>Repco Home Finance Ltd.</t>
  </si>
  <si>
    <t>SEWA Grih Rin Ltd.</t>
  </si>
  <si>
    <t xml:space="preserve">Shivalik Mercantile Co-Operative Bank </t>
  </si>
  <si>
    <t>Shriram Housing Finance Ltd.</t>
  </si>
  <si>
    <t>Shubham Housing Development Finance Company Pvt. Ltd.</t>
  </si>
  <si>
    <t>State Bank of Patiala</t>
  </si>
  <si>
    <t>Sundaram BNP Paribas Home Finance Ltd.</t>
  </si>
  <si>
    <t>Tata Capital Housing Finance Ltd.</t>
  </si>
  <si>
    <t>Vastu Housing Finance Corporation Ltd.</t>
  </si>
  <si>
    <t>BANK WISE CASA AND AADHAAR AUTHENTICATION AS ON 30.09.2018</t>
  </si>
  <si>
    <t>Number in Lakh</t>
  </si>
  <si>
    <t>Number of operative CASA</t>
  </si>
  <si>
    <t>Number of Aadhaar seeded CASA</t>
  </si>
  <si>
    <t>% of CASA Aadhaar seeding</t>
  </si>
  <si>
    <t>Number of Authenticated CASA</t>
  </si>
  <si>
    <t>% CASA authentication</t>
  </si>
  <si>
    <t>PSBs SUB TOTAL</t>
  </si>
  <si>
    <t>Airtel Payment Bank</t>
  </si>
  <si>
    <t>Catholic Syrian Bank Ltd</t>
  </si>
  <si>
    <t>DCB Bank Limited</t>
  </si>
  <si>
    <t>Dhanalakshmi Bank Ltd</t>
  </si>
  <si>
    <t>IDFC Bank Ltd.</t>
  </si>
  <si>
    <t>Tamilnadu Mercantile Bank Ltd</t>
  </si>
  <si>
    <t>PVBs SUB TOTAL</t>
  </si>
  <si>
    <t>RRBs SUB TOTAL</t>
  </si>
  <si>
    <t>BANK WISE AADHAAR AUTHENTICATION STATUS AS ON 31.12.2017</t>
  </si>
  <si>
    <t>Number in lakh</t>
  </si>
  <si>
    <t>Page-98</t>
  </si>
  <si>
    <t>Rural</t>
  </si>
  <si>
    <t>Semi-Urban</t>
  </si>
  <si>
    <t>Urban &amp; Metro</t>
  </si>
  <si>
    <t>Numbers</t>
  </si>
  <si>
    <t>% of Agri adv. to total credit</t>
  </si>
  <si>
    <t>Amt. in Lakh</t>
  </si>
  <si>
    <t>Outstanding at the end of the quarter (Amt in Lakh)</t>
  </si>
  <si>
    <r>
      <t>of which girl student</t>
    </r>
    <r>
      <rPr>
        <sz val="10.5"/>
        <rFont val="Times New Roman"/>
        <family val="1"/>
      </rPr>
      <t xml:space="preserve">          </t>
    </r>
    <r>
      <rPr>
        <b/>
        <sz val="10.5"/>
        <rFont val="Times New Roman"/>
        <family val="1"/>
      </rPr>
      <t>(Out of column 3)</t>
    </r>
  </si>
  <si>
    <r>
      <t>of Which Girl Student</t>
    </r>
    <r>
      <rPr>
        <sz val="10.5"/>
        <rFont val="Times New Roman"/>
        <family val="1"/>
      </rPr>
      <t> </t>
    </r>
  </si>
  <si>
    <t>Punjab and Sind Bank</t>
  </si>
  <si>
    <t>Agar-malwa</t>
  </si>
  <si>
    <t>Alirajpur</t>
  </si>
  <si>
    <t>Anuppur</t>
  </si>
  <si>
    <t>Ashoknagar</t>
  </si>
  <si>
    <t>Balaghat</t>
  </si>
  <si>
    <t>Betul</t>
  </si>
  <si>
    <t>Bhind</t>
  </si>
  <si>
    <t>Burhanpur</t>
  </si>
  <si>
    <t>Chhindwara</t>
  </si>
  <si>
    <t>Damoh</t>
  </si>
  <si>
    <t>Datia</t>
  </si>
  <si>
    <t>Dindori</t>
  </si>
  <si>
    <t>East nimar</t>
  </si>
  <si>
    <t>Guna</t>
  </si>
  <si>
    <t>Harda</t>
  </si>
  <si>
    <t>Hoshangabad</t>
  </si>
  <si>
    <t>Jhabua</t>
  </si>
  <si>
    <t>Khargone</t>
  </si>
  <si>
    <t>Mandla</t>
  </si>
  <si>
    <t>Morena</t>
  </si>
  <si>
    <t>Narsimhapur</t>
  </si>
  <si>
    <t>Neemuch</t>
  </si>
  <si>
    <t>Niwari</t>
  </si>
  <si>
    <t>Panna</t>
  </si>
  <si>
    <t>Rajgarh</t>
  </si>
  <si>
    <t>Sagar</t>
  </si>
  <si>
    <t>Satna</t>
  </si>
  <si>
    <t>Sehore</t>
  </si>
  <si>
    <t>Shajapur</t>
  </si>
  <si>
    <t>Sheopur</t>
  </si>
  <si>
    <t>Shivpuri</t>
  </si>
  <si>
    <t>Tikamgarh</t>
  </si>
  <si>
    <t>Umaria</t>
  </si>
  <si>
    <t>Vidisha</t>
  </si>
  <si>
    <t>Bank wise Position of Branches/ATM as on 31.03.2022</t>
  </si>
  <si>
    <t>CENTRE WISE DEPOSITS, ADVANCES AND C.D.RATIO  31.03.2022</t>
  </si>
  <si>
    <t>BANKWISE TOTAL DEPOSITS, ADVANCES AND C.D.RATIO  As on 31.03.2022</t>
  </si>
  <si>
    <t>Previous Quarter 31.12.2021</t>
  </si>
  <si>
    <t>Current Quarter 31.03.2022</t>
  </si>
  <si>
    <t>Including Cr. as per place of utilization 31.03.2022</t>
  </si>
  <si>
    <t>Credit as per place of Utilization March-22</t>
  </si>
  <si>
    <t>AGRICULTURE LOANS OUTSTANDING AS ON 31.03.2022</t>
  </si>
  <si>
    <t>Outstanding at the end of  quarter 31.03.2022</t>
  </si>
  <si>
    <t>ADVANCES TO WEAKER SECTION OUTSTANDING AS ON 31.03.2022</t>
  </si>
  <si>
    <t>Outstanding at the end of the quarter 31.03.2022</t>
  </si>
  <si>
    <t>NON-PRIORITY SECTOR  OUTSTANDING AS ON 31.03.2022  Table: 8</t>
  </si>
  <si>
    <t>PRIORITY SECTOR  OUTSTANDING AS ON 31.03.2022</t>
  </si>
  <si>
    <t>Outstanding at the end of quarter 31.03.2022</t>
  </si>
  <si>
    <t>ANNUAL CREDIT PLAN ACHIEVEMENT UNDER AGRICULTURE AS ON 31.03.2022</t>
  </si>
  <si>
    <t>ANNUAL CREDIT PLAN ACHIEVEMENT UNDER MSME (PRI SEC) AS ON 31.03.2022</t>
  </si>
  <si>
    <t>ANNUAL CREDIT PLAN ACHIEVEMENT UNDER PRIORITY SECTOR AS ON 31.03.2022</t>
  </si>
  <si>
    <t>POSITION OF NPA AS ON 31.03.2022</t>
  </si>
  <si>
    <t>POSITION OF SECTOR WISE NPA (PRIORITY SECTOR) As on 31.03.2022</t>
  </si>
  <si>
    <t>POSITION OF SECTOR WISE NPA (NON PRIORITY SECTOR) As on 31.03.2022</t>
  </si>
  <si>
    <t>POSITION OF NPA UNDER GOVT. SPONSORED SCHEME As on 31.03.2022</t>
  </si>
  <si>
    <t>Total no. of KCC as on 31.03.2022</t>
  </si>
  <si>
    <t>PROGRESS UNDER KISAN CREDIT CARD (as on 31.03.2022)</t>
  </si>
  <si>
    <t>No. of KCC issued from 01.04.21 to 31.03.2022 (Including renewal)</t>
  </si>
  <si>
    <t>PROGRESS UNDER HIGHER EDUCATION LOANS AS ON 31.03.2022</t>
  </si>
  <si>
    <t>POSITION SHG BANK LINKAGE PROGRAMME AS ON 31.03.2022</t>
  </si>
  <si>
    <t>LOANS OUTSTANDING TO MINORITY COMMUNITIES AS ON 31.03.2022</t>
  </si>
  <si>
    <t>LOANS DISBURSED TO MINORITY COMMUNITIES 01.04.2021 TO 31.03.2022</t>
  </si>
  <si>
    <t>LOANS OUTSTANDING TO SC/ST AS ON 31.03.2022</t>
  </si>
  <si>
    <t>LOANS DISBURSED TO SC/ST 01.04.2021 TO 31.03.2022</t>
  </si>
  <si>
    <t>ADVANCES TO WOMEN AS ON 31.03.2022</t>
  </si>
  <si>
    <t>MSME  (PRIORITY SECTOR) OUTSTANDING AS ON 31.03.2022</t>
  </si>
  <si>
    <t>% of loans to weaker sections to total advances</t>
  </si>
  <si>
    <t>ANNUAL CREDIT PLAN ACHIEVEMENT UNDER NON-PRIORITY SECTOR AS ON 31.03.2022</t>
  </si>
  <si>
    <t>SHG LOANS (All SHGs loans)</t>
  </si>
  <si>
    <t>Loans disbursed to women 01.04.2021 to 31.03.22</t>
  </si>
  <si>
    <t>CREDIT DEPOSIT RATIO (DISTRICT WISE) AS ON MARCH 31,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</si>
</sst>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6" x14ac:knownFonts="1">
    <font>
      <sz val="10"/>
      <color rgb="FF21798F"/>
      <name val="Calibri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Calibri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0"/>
      <color rgb="FFFF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b/>
      <sz val="10.5"/>
      <name val="Times New Roman"/>
      <family val="1"/>
    </font>
    <font>
      <sz val="10.5"/>
      <name val="Calibri"/>
      <family val="2"/>
    </font>
    <font>
      <sz val="10.5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rgb="FF21798F"/>
      <name val="Times New Roman"/>
      <family val="1"/>
    </font>
    <font>
      <b/>
      <sz val="10"/>
      <color rgb="FF21798F"/>
      <name val="Calibri"/>
      <family val="2"/>
    </font>
    <font>
      <sz val="10.5"/>
      <color rgb="FF000000"/>
      <name val="Times New Roman"/>
      <family val="1"/>
    </font>
    <font>
      <b/>
      <sz val="10.5"/>
      <color rgb="FF000000"/>
      <name val="Times New Roman"/>
      <family val="1"/>
    </font>
    <font>
      <b/>
      <sz val="9"/>
      <name val="Times New Roman"/>
      <family val="1"/>
    </font>
    <font>
      <sz val="9"/>
      <name val="Calibri"/>
      <family val="2"/>
    </font>
    <font>
      <sz val="9"/>
      <name val="Times New Roman"/>
      <family val="1"/>
    </font>
    <font>
      <b/>
      <sz val="12"/>
      <name val="Times New Roman"/>
      <family val="1"/>
    </font>
    <font>
      <b/>
      <sz val="11"/>
      <color rgb="FF000000"/>
      <name val="Times New Roman"/>
      <family val="1"/>
    </font>
    <font>
      <sz val="11"/>
      <color rgb="FF21798F"/>
      <name val="Calibri"/>
      <family val="2"/>
    </font>
    <font>
      <sz val="10"/>
      <color rgb="FF21798F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6">
    <xf numFmtId="0" fontId="0" fillId="0" borderId="0" xfId="0" applyFont="1" applyAlignment="1">
      <alignment vertical="top" wrapText="1"/>
    </xf>
    <xf numFmtId="0" fontId="3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1" fontId="6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1" fontId="5" fillId="0" borderId="2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2" fontId="5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2" fontId="6" fillId="0" borderId="2" xfId="0" applyNumberFormat="1" applyFont="1" applyBorder="1" applyAlignment="1">
      <alignment vertical="center"/>
    </xf>
    <xf numFmtId="2" fontId="5" fillId="0" borderId="2" xfId="0" applyNumberFormat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2" fillId="0" borderId="2" xfId="0" applyNumberFormat="1" applyFont="1" applyBorder="1" applyAlignment="1">
      <alignment vertical="center"/>
    </xf>
    <xf numFmtId="2" fontId="2" fillId="0" borderId="2" xfId="0" applyNumberFormat="1" applyFont="1" applyBorder="1" applyAlignment="1">
      <alignment vertical="center"/>
    </xf>
    <xf numFmtId="1" fontId="3" fillId="0" borderId="2" xfId="0" applyNumberFormat="1" applyFont="1" applyBorder="1" applyAlignment="1">
      <alignment vertical="center"/>
    </xf>
    <xf numFmtId="2" fontId="3" fillId="0" borderId="2" xfId="0" applyNumberFormat="1" applyFont="1" applyBorder="1" applyAlignment="1">
      <alignment vertical="center"/>
    </xf>
    <xf numFmtId="1" fontId="3" fillId="0" borderId="2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vertical="center"/>
    </xf>
    <xf numFmtId="164" fontId="5" fillId="0" borderId="2" xfId="0" applyNumberFormat="1" applyFont="1" applyBorder="1" applyAlignment="1">
      <alignment vertical="center"/>
    </xf>
    <xf numFmtId="164" fontId="5" fillId="0" borderId="2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2" fontId="6" fillId="0" borderId="0" xfId="0" applyNumberFormat="1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2" fontId="5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164" fontId="6" fillId="0" borderId="0" xfId="0" applyNumberFormat="1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4" fillId="0" borderId="2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1" fontId="14" fillId="0" borderId="9" xfId="0" applyNumberFormat="1" applyFont="1" applyBorder="1" applyAlignment="1">
      <alignment horizontal="center" vertical="center" wrapText="1"/>
    </xf>
    <xf numFmtId="1" fontId="14" fillId="0" borderId="13" xfId="0" applyNumberFormat="1" applyFont="1" applyBorder="1" applyAlignment="1">
      <alignment horizontal="left" vertical="center" wrapText="1"/>
    </xf>
    <xf numFmtId="1" fontId="14" fillId="0" borderId="13" xfId="0" applyNumberFormat="1" applyFont="1" applyBorder="1" applyAlignment="1">
      <alignment horizontal="right" vertical="center" wrapText="1"/>
    </xf>
    <xf numFmtId="1" fontId="14" fillId="0" borderId="9" xfId="0" applyNumberFormat="1" applyFont="1" applyBorder="1" applyAlignment="1">
      <alignment horizontal="left" vertical="center" wrapText="1"/>
    </xf>
    <xf numFmtId="1" fontId="13" fillId="0" borderId="13" xfId="0" applyNumberFormat="1" applyFont="1" applyBorder="1" applyAlignment="1">
      <alignment horizontal="left" vertical="center" wrapText="1"/>
    </xf>
    <xf numFmtId="1" fontId="13" fillId="0" borderId="13" xfId="0" applyNumberFormat="1" applyFont="1" applyBorder="1" applyAlignment="1">
      <alignment horizontal="right" vertical="center" wrapText="1"/>
    </xf>
    <xf numFmtId="1" fontId="14" fillId="0" borderId="7" xfId="0" applyNumberFormat="1" applyFont="1" applyBorder="1" applyAlignment="1">
      <alignment horizontal="center" vertical="center" wrapText="1"/>
    </xf>
    <xf numFmtId="1" fontId="14" fillId="0" borderId="17" xfId="0" applyNumberFormat="1" applyFont="1" applyBorder="1" applyAlignment="1">
      <alignment horizontal="left" vertical="center" wrapText="1"/>
    </xf>
    <xf numFmtId="1" fontId="14" fillId="0" borderId="17" xfId="0" applyNumberFormat="1" applyFont="1" applyBorder="1" applyAlignment="1">
      <alignment horizontal="right" vertical="center" wrapText="1"/>
    </xf>
    <xf numFmtId="1" fontId="14" fillId="0" borderId="2" xfId="0" applyNumberFormat="1" applyFont="1" applyBorder="1" applyAlignment="1">
      <alignment horizontal="right" vertical="center" wrapText="1"/>
    </xf>
    <xf numFmtId="1" fontId="13" fillId="0" borderId="2" xfId="0" applyNumberFormat="1" applyFont="1" applyBorder="1" applyAlignment="1">
      <alignment horizontal="left" vertical="center" wrapText="1"/>
    </xf>
    <xf numFmtId="1" fontId="13" fillId="0" borderId="2" xfId="0" applyNumberFormat="1" applyFont="1" applyBorder="1" applyAlignment="1">
      <alignment horizontal="right" vertical="center" wrapText="1"/>
    </xf>
    <xf numFmtId="1" fontId="14" fillId="0" borderId="2" xfId="0" applyNumberFormat="1" applyFont="1" applyBorder="1" applyAlignment="1">
      <alignment horizontal="left" vertical="center" wrapText="1"/>
    </xf>
    <xf numFmtId="1" fontId="2" fillId="0" borderId="2" xfId="0" applyNumberFormat="1" applyFont="1" applyBorder="1" applyAlignment="1">
      <alignment horizontal="right" vertical="center" wrapText="1"/>
    </xf>
    <xf numFmtId="1" fontId="14" fillId="0" borderId="2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2" fontId="5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vertical="center" wrapText="1"/>
    </xf>
    <xf numFmtId="2" fontId="3" fillId="0" borderId="0" xfId="0" applyNumberFormat="1" applyFont="1" applyAlignment="1">
      <alignment vertical="center" wrapText="1"/>
    </xf>
    <xf numFmtId="0" fontId="2" fillId="0" borderId="0" xfId="0" applyFont="1" applyAlignment="1"/>
    <xf numFmtId="0" fontId="5" fillId="0" borderId="14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vertical="center" wrapText="1"/>
    </xf>
    <xf numFmtId="0" fontId="2" fillId="0" borderId="20" xfId="0" applyFont="1" applyBorder="1" applyAlignment="1">
      <alignment horizontal="right" vertical="center" wrapText="1"/>
    </xf>
    <xf numFmtId="0" fontId="3" fillId="0" borderId="19" xfId="0" applyFont="1" applyBorder="1" applyAlignment="1">
      <alignment vertical="center" wrapText="1"/>
    </xf>
    <xf numFmtId="0" fontId="3" fillId="0" borderId="20" xfId="0" applyFont="1" applyBorder="1" applyAlignment="1">
      <alignment horizontal="right" vertical="center" wrapText="1"/>
    </xf>
    <xf numFmtId="0" fontId="2" fillId="2" borderId="0" xfId="0" applyFont="1" applyFill="1" applyAlignment="1">
      <alignment vertical="center" wrapText="1"/>
    </xf>
    <xf numFmtId="0" fontId="0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vertical="center"/>
    </xf>
    <xf numFmtId="0" fontId="21" fillId="2" borderId="2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vertical="center"/>
    </xf>
    <xf numFmtId="0" fontId="22" fillId="2" borderId="9" xfId="0" applyFont="1" applyFill="1" applyBorder="1" applyAlignment="1">
      <alignment horizontal="center" vertical="center"/>
    </xf>
    <xf numFmtId="0" fontId="22" fillId="2" borderId="9" xfId="0" applyFont="1" applyFill="1" applyBorder="1" applyAlignment="1">
      <alignment vertical="center"/>
    </xf>
    <xf numFmtId="0" fontId="21" fillId="2" borderId="21" xfId="0" applyFont="1" applyFill="1" applyBorder="1" applyAlignment="1">
      <alignment horizontal="center" vertical="center" wrapText="1"/>
    </xf>
    <xf numFmtId="0" fontId="22" fillId="2" borderId="21" xfId="0" applyFont="1" applyFill="1" applyBorder="1" applyAlignment="1">
      <alignment horizontal="center" vertical="center"/>
    </xf>
    <xf numFmtId="0" fontId="22" fillId="2" borderId="21" xfId="0" applyFont="1" applyFill="1" applyBorder="1" applyAlignment="1">
      <alignment vertical="center"/>
    </xf>
    <xf numFmtId="0" fontId="21" fillId="2" borderId="2" xfId="0" applyFont="1" applyFill="1" applyBorder="1" applyAlignment="1">
      <alignment vertical="center" wrapText="1"/>
    </xf>
    <xf numFmtId="0" fontId="23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 wrapText="1"/>
    </xf>
    <xf numFmtId="0" fontId="24" fillId="2" borderId="10" xfId="0" applyFont="1" applyFill="1" applyBorder="1" applyAlignment="1">
      <alignment horizontal="center" vertical="center"/>
    </xf>
    <xf numFmtId="0" fontId="23" fillId="2" borderId="10" xfId="0" applyFont="1" applyFill="1" applyBorder="1" applyAlignment="1">
      <alignment vertical="center" wrapText="1"/>
    </xf>
    <xf numFmtId="0" fontId="23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1" fontId="23" fillId="2" borderId="0" xfId="0" applyNumberFormat="1" applyFont="1" applyFill="1" applyAlignment="1">
      <alignment horizontal="right" vertical="center" wrapText="1"/>
    </xf>
    <xf numFmtId="2" fontId="23" fillId="2" borderId="0" xfId="0" applyNumberFormat="1" applyFont="1" applyFill="1" applyAlignment="1">
      <alignment horizontal="center" vertical="center" wrapText="1"/>
    </xf>
    <xf numFmtId="0" fontId="0" fillId="2" borderId="0" xfId="0" applyFont="1" applyFill="1" applyAlignment="1">
      <alignment vertical="top" wrapText="1"/>
    </xf>
    <xf numFmtId="0" fontId="6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vertical="top" wrapText="1"/>
    </xf>
    <xf numFmtId="1" fontId="6" fillId="2" borderId="0" xfId="0" applyNumberFormat="1" applyFont="1" applyFill="1" applyAlignment="1">
      <alignment horizontal="center" vertical="top" wrapText="1"/>
    </xf>
    <xf numFmtId="1" fontId="17" fillId="2" borderId="6" xfId="0" applyNumberFormat="1" applyFont="1" applyFill="1" applyBorder="1" applyAlignment="1">
      <alignment horizontal="center" vertical="center" wrapText="1"/>
    </xf>
    <xf numFmtId="1" fontId="17" fillId="2" borderId="8" xfId="0" applyNumberFormat="1" applyFont="1" applyFill="1" applyBorder="1" applyAlignment="1">
      <alignment horizontal="center" vertical="center" wrapText="1"/>
    </xf>
    <xf numFmtId="1" fontId="17" fillId="2" borderId="3" xfId="0" applyNumberFormat="1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top" wrapText="1"/>
    </xf>
    <xf numFmtId="0" fontId="19" fillId="2" borderId="2" xfId="0" applyFont="1" applyFill="1" applyBorder="1" applyAlignment="1"/>
    <xf numFmtId="1" fontId="19" fillId="2" borderId="2" xfId="0" applyNumberFormat="1" applyFont="1" applyFill="1" applyBorder="1" applyAlignment="1"/>
    <xf numFmtId="164" fontId="19" fillId="2" borderId="2" xfId="0" applyNumberFormat="1" applyFont="1" applyFill="1" applyBorder="1" applyAlignment="1"/>
    <xf numFmtId="0" fontId="19" fillId="2" borderId="2" xfId="0" applyFont="1" applyFill="1" applyBorder="1" applyAlignment="1">
      <alignment vertical="top" wrapText="1"/>
    </xf>
    <xf numFmtId="0" fontId="17" fillId="2" borderId="2" xfId="0" applyFont="1" applyFill="1" applyBorder="1" applyAlignment="1">
      <alignment horizontal="center" vertical="top" wrapText="1"/>
    </xf>
    <xf numFmtId="0" fontId="17" fillId="2" borderId="2" xfId="0" applyFont="1" applyFill="1" applyBorder="1" applyAlignment="1">
      <alignment vertical="top" wrapText="1"/>
    </xf>
    <xf numFmtId="1" fontId="17" fillId="2" borderId="2" xfId="0" applyNumberFormat="1" applyFont="1" applyFill="1" applyBorder="1" applyAlignment="1"/>
    <xf numFmtId="164" fontId="17" fillId="2" borderId="2" xfId="0" applyNumberFormat="1" applyFont="1" applyFill="1" applyBorder="1" applyAlignment="1"/>
    <xf numFmtId="0" fontId="19" fillId="2" borderId="2" xfId="0" applyFont="1" applyFill="1" applyBorder="1" applyAlignment="1">
      <alignment vertical="center"/>
    </xf>
    <xf numFmtId="0" fontId="17" fillId="2" borderId="2" xfId="0" applyFont="1" applyFill="1" applyBorder="1" applyAlignment="1">
      <alignment vertical="center"/>
    </xf>
    <xf numFmtId="0" fontId="6" fillId="2" borderId="0" xfId="0" applyFont="1" applyFill="1" applyAlignment="1">
      <alignment vertical="top" wrapText="1"/>
    </xf>
    <xf numFmtId="1" fontId="5" fillId="2" borderId="0" xfId="0" applyNumberFormat="1" applyFont="1" applyFill="1" applyAlignment="1">
      <alignment horizontal="center" vertical="top" wrapText="1"/>
    </xf>
    <xf numFmtId="1" fontId="6" fillId="2" borderId="0" xfId="0" applyNumberFormat="1" applyFont="1" applyFill="1" applyAlignment="1">
      <alignment horizontal="right" vertical="top" wrapText="1"/>
    </xf>
    <xf numFmtId="1" fontId="5" fillId="2" borderId="2" xfId="0" applyNumberFormat="1" applyFont="1" applyFill="1" applyBorder="1" applyAlignment="1">
      <alignment horizontal="center" vertical="center" wrapText="1"/>
    </xf>
    <xf numFmtId="1" fontId="6" fillId="2" borderId="2" xfId="0" applyNumberFormat="1" applyFont="1" applyFill="1" applyBorder="1" applyAlignment="1">
      <alignment vertical="center"/>
    </xf>
    <xf numFmtId="1" fontId="6" fillId="2" borderId="2" xfId="0" applyNumberFormat="1" applyFont="1" applyFill="1" applyBorder="1" applyAlignment="1"/>
    <xf numFmtId="1" fontId="5" fillId="2" borderId="2" xfId="0" applyNumberFormat="1" applyFont="1" applyFill="1" applyBorder="1" applyAlignment="1">
      <alignment vertical="center"/>
    </xf>
    <xf numFmtId="1" fontId="17" fillId="2" borderId="2" xfId="0" applyNumberFormat="1" applyFont="1" applyFill="1" applyBorder="1" applyAlignment="1">
      <alignment horizontal="center" vertical="center" wrapText="1"/>
    </xf>
    <xf numFmtId="1" fontId="19" fillId="2" borderId="2" xfId="0" applyNumberFormat="1" applyFont="1" applyFill="1" applyBorder="1" applyAlignment="1">
      <alignment vertical="center"/>
    </xf>
    <xf numFmtId="2" fontId="19" fillId="2" borderId="2" xfId="0" applyNumberFormat="1" applyFont="1" applyFill="1" applyBorder="1" applyAlignment="1">
      <alignment horizontal="right" vertical="center" wrapText="1"/>
    </xf>
    <xf numFmtId="0" fontId="19" fillId="2" borderId="2" xfId="0" applyFont="1" applyFill="1" applyBorder="1" applyAlignment="1">
      <alignment horizontal="center" vertical="center"/>
    </xf>
    <xf numFmtId="1" fontId="17" fillId="2" borderId="2" xfId="0" applyNumberFormat="1" applyFont="1" applyFill="1" applyBorder="1" applyAlignment="1">
      <alignment horizontal="right" vertical="center"/>
    </xf>
    <xf numFmtId="2" fontId="17" fillId="2" borderId="2" xfId="0" applyNumberFormat="1" applyFont="1" applyFill="1" applyBorder="1" applyAlignment="1">
      <alignment horizontal="right" vertical="center" wrapText="1"/>
    </xf>
    <xf numFmtId="1" fontId="19" fillId="2" borderId="2" xfId="0" applyNumberFormat="1" applyFont="1" applyFill="1" applyBorder="1" applyAlignment="1">
      <alignment horizontal="right" vertical="center"/>
    </xf>
    <xf numFmtId="1" fontId="19" fillId="3" borderId="2" xfId="0" applyNumberFormat="1" applyFont="1" applyFill="1" applyBorder="1" applyAlignment="1">
      <alignment vertical="center"/>
    </xf>
    <xf numFmtId="0" fontId="17" fillId="2" borderId="2" xfId="0" applyFont="1" applyFill="1" applyBorder="1" applyAlignment="1">
      <alignment horizontal="center" vertical="center"/>
    </xf>
    <xf numFmtId="1" fontId="17" fillId="2" borderId="2" xfId="0" applyNumberFormat="1" applyFont="1" applyFill="1" applyBorder="1" applyAlignment="1">
      <alignment vertical="center"/>
    </xf>
    <xf numFmtId="1" fontId="6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top" wrapText="1"/>
    </xf>
    <xf numFmtId="1" fontId="7" fillId="2" borderId="0" xfId="0" applyNumberFormat="1" applyFont="1" applyFill="1" applyAlignment="1">
      <alignment horizontal="right" vertical="top" wrapText="1"/>
    </xf>
    <xf numFmtId="1" fontId="7" fillId="2" borderId="0" xfId="0" applyNumberFormat="1" applyFont="1" applyFill="1" applyAlignment="1">
      <alignment horizontal="right" vertical="center"/>
    </xf>
    <xf numFmtId="1" fontId="7" fillId="2" borderId="0" xfId="0" applyNumberFormat="1" applyFont="1" applyFill="1" applyAlignment="1">
      <alignment vertical="center"/>
    </xf>
    <xf numFmtId="1" fontId="5" fillId="2" borderId="0" xfId="0" applyNumberFormat="1" applyFont="1" applyFill="1" applyAlignment="1">
      <alignment horizontal="center" vertical="center"/>
    </xf>
    <xf numFmtId="1" fontId="2" fillId="2" borderId="0" xfId="0" applyNumberFormat="1" applyFont="1" applyFill="1" applyAlignment="1">
      <alignment vertical="center"/>
    </xf>
    <xf numFmtId="1" fontId="3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1" fontId="5" fillId="2" borderId="0" xfId="0" applyNumberFormat="1" applyFont="1" applyFill="1" applyAlignment="1">
      <alignment horizontal="right" vertical="center"/>
    </xf>
    <xf numFmtId="2" fontId="5" fillId="2" borderId="0" xfId="0" applyNumberFormat="1" applyFont="1" applyFill="1" applyAlignment="1">
      <alignment horizontal="right" vertical="center"/>
    </xf>
    <xf numFmtId="1" fontId="23" fillId="2" borderId="0" xfId="0" applyNumberFormat="1" applyFont="1" applyFill="1" applyAlignment="1">
      <alignment vertical="center"/>
    </xf>
    <xf numFmtId="1" fontId="21" fillId="2" borderId="0" xfId="0" applyNumberFormat="1" applyFont="1" applyFill="1" applyAlignment="1">
      <alignment vertical="center"/>
    </xf>
    <xf numFmtId="1" fontId="24" fillId="2" borderId="0" xfId="0" applyNumberFormat="1" applyFont="1" applyFill="1" applyAlignment="1">
      <alignment vertical="center"/>
    </xf>
    <xf numFmtId="0" fontId="26" fillId="2" borderId="0" xfId="0" applyFont="1" applyFill="1" applyAlignment="1">
      <alignment vertical="top" wrapText="1"/>
    </xf>
    <xf numFmtId="0" fontId="20" fillId="2" borderId="0" xfId="0" applyFont="1" applyFill="1" applyAlignment="1">
      <alignment vertical="center"/>
    </xf>
    <xf numFmtId="2" fontId="2" fillId="2" borderId="0" xfId="0" applyNumberFormat="1" applyFont="1" applyFill="1" applyAlignment="1">
      <alignment vertical="center"/>
    </xf>
    <xf numFmtId="1" fontId="17" fillId="2" borderId="2" xfId="0" applyNumberFormat="1" applyFont="1" applyFill="1" applyBorder="1" applyAlignment="1">
      <alignment horizontal="center" vertical="center"/>
    </xf>
    <xf numFmtId="2" fontId="19" fillId="2" borderId="2" xfId="0" applyNumberFormat="1" applyFont="1" applyFill="1" applyBorder="1" applyAlignment="1">
      <alignment vertical="center"/>
    </xf>
    <xf numFmtId="2" fontId="17" fillId="2" borderId="2" xfId="0" applyNumberFormat="1" applyFont="1" applyFill="1" applyBorder="1" applyAlignment="1">
      <alignment vertical="center"/>
    </xf>
    <xf numFmtId="1" fontId="9" fillId="2" borderId="0" xfId="0" applyNumberFormat="1" applyFont="1" applyFill="1" applyAlignment="1">
      <alignment vertical="center"/>
    </xf>
    <xf numFmtId="2" fontId="23" fillId="2" borderId="0" xfId="0" applyNumberFormat="1" applyFont="1" applyFill="1" applyAlignment="1">
      <alignment vertical="center"/>
    </xf>
    <xf numFmtId="0" fontId="26" fillId="2" borderId="0" xfId="0" applyFont="1" applyFill="1" applyAlignment="1">
      <alignment vertical="center" wrapText="1"/>
    </xf>
    <xf numFmtId="2" fontId="0" fillId="2" borderId="0" xfId="0" applyNumberFormat="1" applyFont="1" applyFill="1" applyAlignment="1">
      <alignment vertical="center" wrapText="1"/>
    </xf>
    <xf numFmtId="2" fontId="2" fillId="4" borderId="0" xfId="0" applyNumberFormat="1" applyFont="1" applyFill="1" applyAlignment="1">
      <alignment vertical="center"/>
    </xf>
    <xf numFmtId="1" fontId="5" fillId="2" borderId="2" xfId="0" applyNumberFormat="1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1" fontId="5" fillId="2" borderId="2" xfId="0" applyNumberFormat="1" applyFont="1" applyFill="1" applyBorder="1" applyAlignment="1"/>
    <xf numFmtId="1" fontId="19" fillId="2" borderId="2" xfId="0" applyNumberFormat="1" applyFont="1" applyFill="1" applyBorder="1" applyAlignment="1">
      <alignment horizontal="center" vertical="center"/>
    </xf>
    <xf numFmtId="0" fontId="25" fillId="2" borderId="0" xfId="0" applyFont="1" applyFill="1" applyAlignment="1">
      <alignment vertical="top" wrapText="1"/>
    </xf>
    <xf numFmtId="1" fontId="24" fillId="2" borderId="2" xfId="0" applyNumberFormat="1" applyFont="1" applyFill="1" applyBorder="1" applyAlignment="1">
      <alignment horizontal="center" vertical="center"/>
    </xf>
    <xf numFmtId="1" fontId="23" fillId="2" borderId="2" xfId="0" applyNumberFormat="1" applyFont="1" applyFill="1" applyBorder="1" applyAlignment="1">
      <alignment horizontal="center" vertical="center"/>
    </xf>
    <xf numFmtId="1" fontId="23" fillId="2" borderId="2" xfId="0" applyNumberFormat="1" applyFont="1" applyFill="1" applyBorder="1" applyAlignment="1">
      <alignment vertical="center"/>
    </xf>
    <xf numFmtId="1" fontId="23" fillId="2" borderId="2" xfId="0" applyNumberFormat="1" applyFont="1" applyFill="1" applyBorder="1" applyAlignment="1"/>
    <xf numFmtId="2" fontId="23" fillId="2" borderId="2" xfId="0" applyNumberFormat="1" applyFont="1" applyFill="1" applyBorder="1" applyAlignment="1">
      <alignment vertical="center"/>
    </xf>
    <xf numFmtId="1" fontId="24" fillId="2" borderId="2" xfId="0" applyNumberFormat="1" applyFont="1" applyFill="1" applyBorder="1" applyAlignment="1">
      <alignment vertical="center"/>
    </xf>
    <xf numFmtId="1" fontId="24" fillId="2" borderId="2" xfId="0" applyNumberFormat="1" applyFont="1" applyFill="1" applyBorder="1" applyAlignment="1"/>
    <xf numFmtId="2" fontId="24" fillId="2" borderId="2" xfId="0" applyNumberFormat="1" applyFont="1" applyFill="1" applyBorder="1" applyAlignment="1">
      <alignment vertical="center"/>
    </xf>
    <xf numFmtId="1" fontId="24" fillId="2" borderId="0" xfId="0" applyNumberFormat="1" applyFont="1" applyFill="1" applyAlignment="1">
      <alignment horizontal="center" vertical="center"/>
    </xf>
    <xf numFmtId="2" fontId="25" fillId="2" borderId="0" xfId="0" applyNumberFormat="1" applyFont="1" applyFill="1" applyAlignment="1">
      <alignment vertical="top" wrapText="1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vertical="center"/>
    </xf>
    <xf numFmtId="1" fontId="2" fillId="3" borderId="2" xfId="0" applyNumberFormat="1" applyFont="1" applyFill="1" applyBorder="1" applyAlignment="1">
      <alignment horizontal="center" vertical="center"/>
    </xf>
    <xf numFmtId="1" fontId="2" fillId="3" borderId="2" xfId="0" applyNumberFormat="1" applyFont="1" applyFill="1" applyBorder="1" applyAlignment="1">
      <alignment vertical="center"/>
    </xf>
    <xf numFmtId="1" fontId="3" fillId="2" borderId="2" xfId="0" applyNumberFormat="1" applyFont="1" applyFill="1" applyBorder="1" applyAlignment="1">
      <alignment vertical="center"/>
    </xf>
    <xf numFmtId="1" fontId="3" fillId="2" borderId="2" xfId="0" applyNumberFormat="1" applyFont="1" applyFill="1" applyBorder="1" applyAlignment="1">
      <alignment vertical="center" wrapText="1"/>
    </xf>
    <xf numFmtId="1" fontId="6" fillId="2" borderId="0" xfId="0" applyNumberFormat="1" applyFont="1" applyFill="1" applyAlignment="1">
      <alignment vertical="top" wrapText="1"/>
    </xf>
    <xf numFmtId="2" fontId="6" fillId="2" borderId="0" xfId="0" applyNumberFormat="1" applyFont="1" applyFill="1" applyAlignment="1">
      <alignment vertical="top" wrapText="1"/>
    </xf>
    <xf numFmtId="1" fontId="5" fillId="2" borderId="0" xfId="0" applyNumberFormat="1" applyFont="1" applyFill="1" applyAlignment="1">
      <alignment vertical="top" wrapText="1"/>
    </xf>
    <xf numFmtId="164" fontId="6" fillId="2" borderId="2" xfId="0" applyNumberFormat="1" applyFont="1" applyFill="1" applyBorder="1" applyAlignment="1">
      <alignment vertical="top" wrapText="1"/>
    </xf>
    <xf numFmtId="164" fontId="5" fillId="2" borderId="2" xfId="0" applyNumberFormat="1" applyFont="1" applyFill="1" applyBorder="1" applyAlignment="1">
      <alignment vertical="top" wrapText="1"/>
    </xf>
    <xf numFmtId="2" fontId="0" fillId="2" borderId="0" xfId="0" applyNumberFormat="1" applyFont="1" applyFill="1" applyAlignment="1">
      <alignment vertical="top" wrapText="1"/>
    </xf>
    <xf numFmtId="164" fontId="2" fillId="2" borderId="0" xfId="0" applyNumberFormat="1" applyFont="1" applyFill="1" applyAlignment="1">
      <alignment vertical="center" wrapText="1"/>
    </xf>
    <xf numFmtId="1" fontId="2" fillId="2" borderId="0" xfId="0" applyNumberFormat="1" applyFont="1" applyFill="1" applyAlignment="1">
      <alignment vertical="center" wrapText="1"/>
    </xf>
    <xf numFmtId="1" fontId="3" fillId="2" borderId="0" xfId="0" applyNumberFormat="1" applyFont="1" applyFill="1" applyAlignment="1">
      <alignment vertical="center" wrapText="1"/>
    </xf>
    <xf numFmtId="2" fontId="2" fillId="2" borderId="0" xfId="0" applyNumberFormat="1" applyFont="1" applyFill="1" applyAlignment="1">
      <alignment vertical="center" wrapText="1"/>
    </xf>
    <xf numFmtId="164" fontId="17" fillId="2" borderId="2" xfId="0" applyNumberFormat="1" applyFont="1" applyFill="1" applyBorder="1" applyAlignment="1">
      <alignment horizontal="center" vertical="center" wrapText="1"/>
    </xf>
    <xf numFmtId="1" fontId="17" fillId="2" borderId="2" xfId="0" applyNumberFormat="1" applyFont="1" applyFill="1" applyBorder="1" applyAlignment="1">
      <alignment vertical="center" wrapText="1"/>
    </xf>
    <xf numFmtId="1" fontId="28" fillId="2" borderId="2" xfId="0" applyNumberFormat="1" applyFont="1" applyFill="1" applyBorder="1" applyAlignment="1">
      <alignment horizontal="left" vertical="top" wrapText="1" readingOrder="1"/>
    </xf>
    <xf numFmtId="1" fontId="19" fillId="2" borderId="3" xfId="0" applyNumberFormat="1" applyFont="1" applyFill="1" applyBorder="1" applyAlignment="1">
      <alignment horizontal="center" vertical="center"/>
    </xf>
    <xf numFmtId="1" fontId="19" fillId="2" borderId="3" xfId="0" applyNumberFormat="1" applyFont="1" applyFill="1" applyBorder="1" applyAlignment="1">
      <alignment vertical="center"/>
    </xf>
    <xf numFmtId="1" fontId="19" fillId="2" borderId="2" xfId="0" applyNumberFormat="1" applyFont="1" applyFill="1" applyBorder="1" applyAlignment="1">
      <alignment horizontal="right" vertical="center" wrapText="1"/>
    </xf>
    <xf numFmtId="164" fontId="19" fillId="2" borderId="2" xfId="0" applyNumberFormat="1" applyFont="1" applyFill="1" applyBorder="1" applyAlignment="1">
      <alignment horizontal="right" vertical="center" wrapText="1"/>
    </xf>
    <xf numFmtId="164" fontId="17" fillId="2" borderId="2" xfId="0" applyNumberFormat="1" applyFont="1" applyFill="1" applyBorder="1" applyAlignment="1">
      <alignment horizontal="right" vertical="center" wrapText="1"/>
    </xf>
    <xf numFmtId="164" fontId="27" fillId="2" borderId="2" xfId="0" applyNumberFormat="1" applyFont="1" applyFill="1" applyBorder="1" applyAlignment="1">
      <alignment horizontal="right" vertical="center" wrapText="1"/>
    </xf>
    <xf numFmtId="164" fontId="28" fillId="2" borderId="2" xfId="0" applyNumberFormat="1" applyFont="1" applyFill="1" applyBorder="1" applyAlignment="1">
      <alignment horizontal="right" vertical="center" wrapText="1"/>
    </xf>
    <xf numFmtId="1" fontId="28" fillId="2" borderId="2" xfId="0" applyNumberFormat="1" applyFont="1" applyFill="1" applyBorder="1" applyAlignment="1">
      <alignment horizontal="right" vertical="center" wrapText="1"/>
    </xf>
    <xf numFmtId="1" fontId="12" fillId="2" borderId="0" xfId="0" applyNumberFormat="1" applyFont="1" applyFill="1" applyAlignment="1">
      <alignment horizontal="left" vertical="center" wrapText="1"/>
    </xf>
    <xf numFmtId="164" fontId="12" fillId="2" borderId="0" xfId="0" applyNumberFormat="1" applyFont="1" applyFill="1" applyAlignment="1">
      <alignment horizontal="left" vertical="center" wrapText="1"/>
    </xf>
    <xf numFmtId="0" fontId="0" fillId="2" borderId="0" xfId="0" applyFont="1" applyFill="1" applyAlignment="1">
      <alignment horizontal="center" vertical="center" wrapText="1"/>
    </xf>
    <xf numFmtId="1" fontId="2" fillId="2" borderId="0" xfId="0" applyNumberFormat="1" applyFont="1" applyFill="1" applyAlignment="1">
      <alignment vertical="top" wrapText="1"/>
    </xf>
    <xf numFmtId="1" fontId="3" fillId="2" borderId="0" xfId="0" applyNumberFormat="1" applyFont="1" applyFill="1" applyAlignment="1">
      <alignment vertical="top" wrapText="1"/>
    </xf>
    <xf numFmtId="2" fontId="19" fillId="2" borderId="2" xfId="0" applyNumberFormat="1" applyFont="1" applyFill="1" applyBorder="1" applyAlignment="1">
      <alignment vertical="center" wrapText="1"/>
    </xf>
    <xf numFmtId="2" fontId="17" fillId="2" borderId="2" xfId="0" applyNumberFormat="1" applyFont="1" applyFill="1" applyBorder="1" applyAlignment="1">
      <alignment vertical="center" wrapText="1"/>
    </xf>
    <xf numFmtId="1" fontId="20" fillId="2" borderId="0" xfId="0" applyNumberFormat="1" applyFont="1" applyFill="1" applyAlignment="1">
      <alignment horizontal="center" vertical="center" wrapText="1"/>
    </xf>
    <xf numFmtId="1" fontId="23" fillId="2" borderId="0" xfId="0" applyNumberFormat="1" applyFont="1" applyFill="1" applyAlignment="1">
      <alignment vertical="center" wrapText="1"/>
    </xf>
    <xf numFmtId="1" fontId="23" fillId="2" borderId="0" xfId="0" applyNumberFormat="1" applyFont="1" applyFill="1" applyAlignment="1">
      <alignment horizontal="center" vertical="center" wrapText="1"/>
    </xf>
    <xf numFmtId="1" fontId="24" fillId="2" borderId="0" xfId="0" applyNumberFormat="1" applyFont="1" applyFill="1" applyAlignment="1">
      <alignment vertical="center" wrapText="1"/>
    </xf>
    <xf numFmtId="1" fontId="23" fillId="2" borderId="10" xfId="0" applyNumberFormat="1" applyFont="1" applyFill="1" applyBorder="1" applyAlignment="1">
      <alignment vertical="center" wrapText="1"/>
    </xf>
    <xf numFmtId="0" fontId="23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top" wrapText="1"/>
    </xf>
    <xf numFmtId="1" fontId="29" fillId="2" borderId="2" xfId="0" applyNumberFormat="1" applyFont="1" applyFill="1" applyBorder="1" applyAlignment="1">
      <alignment horizontal="center" vertical="center" wrapText="1"/>
    </xf>
    <xf numFmtId="1" fontId="31" fillId="2" borderId="2" xfId="0" applyNumberFormat="1" applyFont="1" applyFill="1" applyBorder="1" applyAlignment="1">
      <alignment horizontal="center" vertical="center"/>
    </xf>
    <xf numFmtId="1" fontId="31" fillId="2" borderId="2" xfId="0" applyNumberFormat="1" applyFont="1" applyFill="1" applyBorder="1" applyAlignment="1">
      <alignment vertical="center"/>
    </xf>
    <xf numFmtId="1" fontId="31" fillId="3" borderId="2" xfId="0" applyNumberFormat="1" applyFont="1" applyFill="1" applyBorder="1" applyAlignment="1">
      <alignment horizontal="center" vertical="center"/>
    </xf>
    <xf numFmtId="1" fontId="31" fillId="3" borderId="2" xfId="0" applyNumberFormat="1" applyFont="1" applyFill="1" applyBorder="1" applyAlignment="1">
      <alignment vertical="center"/>
    </xf>
    <xf numFmtId="0" fontId="15" fillId="2" borderId="0" xfId="0" applyFont="1" applyFill="1" applyAlignment="1">
      <alignment vertical="center" wrapText="1"/>
    </xf>
    <xf numFmtId="1" fontId="15" fillId="2" borderId="0" xfId="0" applyNumberFormat="1" applyFont="1" applyFill="1" applyAlignment="1">
      <alignment vertical="center" wrapText="1"/>
    </xf>
    <xf numFmtId="1" fontId="8" fillId="2" borderId="0" xfId="0" applyNumberFormat="1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15" fillId="2" borderId="0" xfId="0" applyFont="1" applyFill="1" applyAlignment="1">
      <alignment horizontal="center" vertical="center" wrapText="1"/>
    </xf>
    <xf numFmtId="1" fontId="6" fillId="2" borderId="9" xfId="0" applyNumberFormat="1" applyFont="1" applyFill="1" applyBorder="1" applyAlignment="1">
      <alignment horizontal="center" vertical="center"/>
    </xf>
    <xf numFmtId="1" fontId="6" fillId="2" borderId="9" xfId="0" applyNumberFormat="1" applyFont="1" applyFill="1" applyBorder="1" applyAlignment="1">
      <alignment vertical="center"/>
    </xf>
    <xf numFmtId="1" fontId="6" fillId="2" borderId="21" xfId="0" applyNumberFormat="1" applyFont="1" applyFill="1" applyBorder="1" applyAlignment="1">
      <alignment horizontal="center" vertical="center"/>
    </xf>
    <xf numFmtId="1" fontId="6" fillId="2" borderId="21" xfId="0" applyNumberFormat="1" applyFont="1" applyFill="1" applyBorder="1" applyAlignment="1">
      <alignment vertical="center"/>
    </xf>
    <xf numFmtId="1" fontId="6" fillId="2" borderId="21" xfId="0" applyNumberFormat="1" applyFont="1" applyFill="1" applyBorder="1" applyAlignment="1">
      <alignment vertical="center" wrapText="1"/>
    </xf>
    <xf numFmtId="1" fontId="21" fillId="2" borderId="2" xfId="0" applyNumberFormat="1" applyFont="1" applyFill="1" applyBorder="1" applyAlignment="1">
      <alignment horizontal="center" vertical="center"/>
    </xf>
    <xf numFmtId="1" fontId="21" fillId="2" borderId="2" xfId="0" applyNumberFormat="1" applyFont="1" applyFill="1" applyBorder="1" applyAlignment="1">
      <alignment vertical="center"/>
    </xf>
    <xf numFmtId="1" fontId="33" fillId="2" borderId="2" xfId="0" applyNumberFormat="1" applyFont="1" applyFill="1" applyBorder="1" applyAlignment="1">
      <alignment vertical="center" wrapText="1"/>
    </xf>
    <xf numFmtId="1" fontId="21" fillId="2" borderId="2" xfId="0" applyNumberFormat="1" applyFont="1" applyFill="1" applyBorder="1" applyAlignment="1">
      <alignment horizontal="center" vertical="center" wrapText="1"/>
    </xf>
    <xf numFmtId="1" fontId="21" fillId="2" borderId="2" xfId="0" applyNumberFormat="1" applyFont="1" applyFill="1" applyBorder="1" applyAlignment="1">
      <alignment vertical="center" wrapText="1"/>
    </xf>
    <xf numFmtId="2" fontId="21" fillId="2" borderId="0" xfId="0" applyNumberFormat="1" applyFont="1" applyFill="1" applyAlignment="1">
      <alignment vertical="center"/>
    </xf>
    <xf numFmtId="2" fontId="22" fillId="2" borderId="0" xfId="0" applyNumberFormat="1" applyFont="1" applyFill="1" applyAlignment="1">
      <alignment vertical="center" wrapText="1"/>
    </xf>
    <xf numFmtId="1" fontId="22" fillId="2" borderId="0" xfId="0" applyNumberFormat="1" applyFont="1" applyFill="1" applyAlignment="1">
      <alignment vertical="center" wrapText="1"/>
    </xf>
    <xf numFmtId="0" fontId="34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top" wrapText="1"/>
    </xf>
    <xf numFmtId="1" fontId="27" fillId="2" borderId="2" xfId="0" applyNumberFormat="1" applyFont="1" applyFill="1" applyBorder="1" applyAlignment="1">
      <alignment horizontal="left" vertical="top" wrapText="1" readingOrder="1"/>
    </xf>
    <xf numFmtId="1" fontId="19" fillId="2" borderId="2" xfId="0" applyNumberFormat="1" applyFont="1" applyFill="1" applyBorder="1" applyAlignment="1">
      <alignment vertical="top" wrapText="1"/>
    </xf>
    <xf numFmtId="1" fontId="27" fillId="2" borderId="2" xfId="0" applyNumberFormat="1" applyFont="1" applyFill="1" applyBorder="1" applyAlignment="1">
      <alignment horizontal="right" vertical="top" wrapText="1" readingOrder="1"/>
    </xf>
    <xf numFmtId="1" fontId="19" fillId="2" borderId="2" xfId="0" applyNumberFormat="1" applyFont="1" applyFill="1" applyBorder="1" applyAlignment="1">
      <alignment horizontal="right" vertical="top" wrapText="1"/>
    </xf>
    <xf numFmtId="1" fontId="17" fillId="2" borderId="2" xfId="0" applyNumberFormat="1" applyFont="1" applyFill="1" applyBorder="1" applyAlignment="1">
      <alignment vertical="top" wrapText="1"/>
    </xf>
    <xf numFmtId="1" fontId="28" fillId="2" borderId="2" xfId="0" applyNumberFormat="1" applyFont="1" applyFill="1" applyBorder="1" applyAlignment="1">
      <alignment horizontal="right" vertical="top" wrapText="1" readingOrder="1"/>
    </xf>
    <xf numFmtId="1" fontId="19" fillId="2" borderId="9" xfId="0" applyNumberFormat="1" applyFont="1" applyFill="1" applyBorder="1" applyAlignment="1">
      <alignment horizontal="center" vertical="center"/>
    </xf>
    <xf numFmtId="1" fontId="19" fillId="2" borderId="9" xfId="0" applyNumberFormat="1" applyFont="1" applyFill="1" applyBorder="1" applyAlignment="1">
      <alignment vertical="center"/>
    </xf>
    <xf numFmtId="1" fontId="27" fillId="2" borderId="9" xfId="0" applyNumberFormat="1" applyFont="1" applyFill="1" applyBorder="1" applyAlignment="1">
      <alignment horizontal="left" vertical="top" wrapText="1" readingOrder="1"/>
    </xf>
    <xf numFmtId="1" fontId="19" fillId="2" borderId="9" xfId="0" applyNumberFormat="1" applyFont="1" applyFill="1" applyBorder="1" applyAlignment="1">
      <alignment vertical="top" wrapText="1"/>
    </xf>
    <xf numFmtId="1" fontId="27" fillId="2" borderId="9" xfId="0" applyNumberFormat="1" applyFont="1" applyFill="1" applyBorder="1" applyAlignment="1">
      <alignment horizontal="right" vertical="top" wrapText="1" readingOrder="1"/>
    </xf>
    <xf numFmtId="1" fontId="19" fillId="2" borderId="9" xfId="0" applyNumberFormat="1" applyFont="1" applyFill="1" applyBorder="1" applyAlignment="1">
      <alignment horizontal="right" vertical="top" wrapText="1"/>
    </xf>
    <xf numFmtId="1" fontId="17" fillId="2" borderId="2" xfId="0" applyNumberFormat="1" applyFont="1" applyFill="1" applyBorder="1" applyAlignment="1">
      <alignment horizontal="right" vertical="top" wrapText="1"/>
    </xf>
    <xf numFmtId="1" fontId="19" fillId="2" borderId="2" xfId="0" applyNumberFormat="1" applyFont="1" applyFill="1" applyBorder="1" applyAlignment="1">
      <alignment horizontal="center" vertical="center" wrapText="1"/>
    </xf>
    <xf numFmtId="1" fontId="17" fillId="2" borderId="6" xfId="0" applyNumberFormat="1" applyFont="1" applyFill="1" applyBorder="1" applyAlignment="1">
      <alignment vertical="top" wrapText="1"/>
    </xf>
    <xf numFmtId="1" fontId="19" fillId="2" borderId="6" xfId="0" applyNumberFormat="1" applyFont="1" applyFill="1" applyBorder="1" applyAlignment="1">
      <alignment vertical="top" wrapText="1"/>
    </xf>
    <xf numFmtId="1" fontId="17" fillId="2" borderId="5" xfId="0" applyNumberFormat="1" applyFont="1" applyFill="1" applyBorder="1" applyAlignment="1">
      <alignment horizontal="right" vertical="top" wrapText="1"/>
    </xf>
    <xf numFmtId="1" fontId="19" fillId="2" borderId="5" xfId="0" applyNumberFormat="1" applyFont="1" applyFill="1" applyBorder="1" applyAlignment="1">
      <alignment horizontal="right" vertical="top" wrapText="1"/>
    </xf>
    <xf numFmtId="1" fontId="19" fillId="2" borderId="3" xfId="0" applyNumberFormat="1" applyFont="1" applyFill="1" applyBorder="1" applyAlignment="1">
      <alignment horizontal="right" vertical="top" wrapText="1"/>
    </xf>
    <xf numFmtId="1" fontId="17" fillId="2" borderId="21" xfId="0" applyNumberFormat="1" applyFont="1" applyFill="1" applyBorder="1" applyAlignment="1">
      <alignment horizontal="right" vertical="top" wrapText="1"/>
    </xf>
    <xf numFmtId="1" fontId="19" fillId="2" borderId="21" xfId="0" applyNumberFormat="1" applyFont="1" applyFill="1" applyBorder="1" applyAlignment="1">
      <alignment horizontal="right" vertical="top" wrapText="1"/>
    </xf>
    <xf numFmtId="1" fontId="19" fillId="2" borderId="21" xfId="0" applyNumberFormat="1" applyFont="1" applyFill="1" applyBorder="1" applyAlignment="1">
      <alignment horizontal="right"/>
    </xf>
    <xf numFmtId="164" fontId="0" fillId="2" borderId="0" xfId="0" applyNumberFormat="1" applyFont="1" applyFill="1" applyAlignment="1">
      <alignment vertical="top" wrapText="1"/>
    </xf>
    <xf numFmtId="2" fontId="5" fillId="2" borderId="0" xfId="0" applyNumberFormat="1" applyFont="1" applyFill="1" applyAlignment="1">
      <alignment vertical="center"/>
    </xf>
    <xf numFmtId="2" fontId="6" fillId="2" borderId="0" xfId="0" applyNumberFormat="1" applyFont="1" applyFill="1" applyAlignment="1">
      <alignment horizontal="center" vertical="center" wrapText="1"/>
    </xf>
    <xf numFmtId="2" fontId="5" fillId="2" borderId="0" xfId="0" applyNumberFormat="1" applyFont="1" applyFill="1" applyAlignment="1">
      <alignment horizontal="center" vertical="center" wrapText="1"/>
    </xf>
    <xf numFmtId="1" fontId="5" fillId="2" borderId="0" xfId="0" applyNumberFormat="1" applyFont="1" applyFill="1" applyAlignment="1">
      <alignment vertical="center" wrapText="1"/>
    </xf>
    <xf numFmtId="2" fontId="6" fillId="2" borderId="0" xfId="0" applyNumberFormat="1" applyFont="1" applyFill="1" applyAlignment="1">
      <alignment horizontal="center" vertical="top" wrapText="1"/>
    </xf>
    <xf numFmtId="1" fontId="3" fillId="2" borderId="2" xfId="0" applyNumberFormat="1" applyFont="1" applyFill="1" applyBorder="1" applyAlignment="1">
      <alignment horizontal="center" vertical="center" wrapText="1"/>
    </xf>
    <xf numFmtId="1" fontId="19" fillId="2" borderId="6" xfId="0" applyNumberFormat="1" applyFont="1" applyFill="1" applyBorder="1" applyAlignment="1">
      <alignment horizontal="left" vertical="center" wrapText="1"/>
    </xf>
    <xf numFmtId="2" fontId="5" fillId="2" borderId="0" xfId="0" applyNumberFormat="1" applyFont="1" applyFill="1" applyAlignment="1">
      <alignment vertical="center" wrapText="1"/>
    </xf>
    <xf numFmtId="1" fontId="5" fillId="2" borderId="1" xfId="0" applyNumberFormat="1" applyFont="1" applyFill="1" applyBorder="1" applyAlignment="1">
      <alignment vertical="center" wrapText="1"/>
    </xf>
    <xf numFmtId="1" fontId="6" fillId="2" borderId="0" xfId="0" applyNumberFormat="1" applyFont="1" applyFill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1" fontId="24" fillId="2" borderId="2" xfId="0" applyNumberFormat="1" applyFont="1" applyFill="1" applyBorder="1" applyAlignment="1">
      <alignment horizontal="center" vertical="center" wrapText="1"/>
    </xf>
    <xf numFmtId="0" fontId="23" fillId="2" borderId="0" xfId="0" applyFont="1" applyFill="1" applyAlignment="1">
      <alignment vertical="top" wrapText="1"/>
    </xf>
    <xf numFmtId="2" fontId="22" fillId="2" borderId="0" xfId="0" applyNumberFormat="1" applyFont="1" applyFill="1" applyAlignment="1">
      <alignment horizontal="center" vertical="center" wrapText="1"/>
    </xf>
    <xf numFmtId="1" fontId="22" fillId="2" borderId="2" xfId="0" applyNumberFormat="1" applyFont="1" applyFill="1" applyBorder="1" applyAlignment="1">
      <alignment vertical="center"/>
    </xf>
    <xf numFmtId="1" fontId="23" fillId="2" borderId="2" xfId="0" applyNumberFormat="1" applyFont="1" applyFill="1" applyBorder="1" applyAlignment="1">
      <alignment vertical="center" wrapText="1"/>
    </xf>
    <xf numFmtId="1" fontId="24" fillId="2" borderId="2" xfId="0" applyNumberFormat="1" applyFont="1" applyFill="1" applyBorder="1" applyAlignment="1">
      <alignment vertical="center" wrapText="1"/>
    </xf>
    <xf numFmtId="0" fontId="22" fillId="2" borderId="0" xfId="0" applyFont="1" applyFill="1" applyAlignment="1">
      <alignment horizontal="center" vertical="center" wrapText="1"/>
    </xf>
    <xf numFmtId="0" fontId="22" fillId="2" borderId="0" xfId="0" applyFont="1" applyFill="1" applyAlignment="1">
      <alignment vertical="center" wrapText="1"/>
    </xf>
    <xf numFmtId="1" fontId="21" fillId="2" borderId="0" xfId="0" applyNumberFormat="1" applyFont="1" applyFill="1" applyAlignment="1">
      <alignment vertical="center" wrapText="1"/>
    </xf>
    <xf numFmtId="0" fontId="23" fillId="2" borderId="2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vertical="center"/>
    </xf>
    <xf numFmtId="0" fontId="23" fillId="3" borderId="2" xfId="0" applyFont="1" applyFill="1" applyBorder="1" applyAlignment="1">
      <alignment vertical="center"/>
    </xf>
    <xf numFmtId="0" fontId="24" fillId="2" borderId="2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vertical="center"/>
    </xf>
    <xf numFmtId="0" fontId="24" fillId="2" borderId="2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vertical="center" wrapText="1"/>
    </xf>
    <xf numFmtId="1" fontId="5" fillId="2" borderId="0" xfId="0" applyNumberFormat="1" applyFont="1" applyFill="1" applyAlignment="1">
      <alignment vertical="center"/>
    </xf>
    <xf numFmtId="1" fontId="19" fillId="3" borderId="2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Alignment="1">
      <alignment vertical="top" wrapText="1"/>
    </xf>
    <xf numFmtId="1" fontId="8" fillId="2" borderId="0" xfId="0" applyNumberFormat="1" applyFont="1" applyFill="1" applyAlignment="1">
      <alignment vertical="top" wrapText="1"/>
    </xf>
    <xf numFmtId="0" fontId="3" fillId="2" borderId="0" xfId="0" applyFont="1" applyFill="1" applyAlignment="1">
      <alignment vertical="top" wrapText="1"/>
    </xf>
    <xf numFmtId="164" fontId="6" fillId="2" borderId="2" xfId="0" applyNumberFormat="1" applyFont="1" applyFill="1" applyBorder="1" applyAlignment="1">
      <alignment horizontal="right" vertical="center"/>
    </xf>
    <xf numFmtId="164" fontId="6" fillId="2" borderId="2" xfId="0" applyNumberFormat="1" applyFont="1" applyFill="1" applyBorder="1" applyAlignment="1">
      <alignment vertical="center"/>
    </xf>
    <xf numFmtId="164" fontId="5" fillId="2" borderId="2" xfId="0" applyNumberFormat="1" applyFont="1" applyFill="1" applyBorder="1" applyAlignment="1">
      <alignment horizontal="right" vertical="center"/>
    </xf>
    <xf numFmtId="164" fontId="5" fillId="2" borderId="2" xfId="0" applyNumberFormat="1" applyFont="1" applyFill="1" applyBorder="1" applyAlignment="1">
      <alignment vertical="center"/>
    </xf>
    <xf numFmtId="1" fontId="3" fillId="2" borderId="0" xfId="0" applyNumberFormat="1" applyFont="1" applyFill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1" fontId="2" fillId="3" borderId="10" xfId="0" applyNumberFormat="1" applyFont="1" applyFill="1" applyBorder="1" applyAlignment="1">
      <alignment vertical="center"/>
    </xf>
    <xf numFmtId="164" fontId="2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" fontId="2" fillId="2" borderId="2" xfId="0" applyNumberFormat="1" applyFont="1" applyFill="1" applyBorder="1" applyAlignment="1"/>
    <xf numFmtId="1" fontId="3" fillId="2" borderId="2" xfId="0" applyNumberFormat="1" applyFont="1" applyFill="1" applyBorder="1" applyAlignment="1"/>
    <xf numFmtId="1" fontId="11" fillId="2" borderId="2" xfId="0" applyNumberFormat="1" applyFont="1" applyFill="1" applyBorder="1" applyAlignment="1">
      <alignment horizontal="right" vertical="top" wrapText="1" readingOrder="1"/>
    </xf>
    <xf numFmtId="164" fontId="2" fillId="2" borderId="2" xfId="0" applyNumberFormat="1" applyFont="1" applyFill="1" applyBorder="1" applyAlignment="1">
      <alignment horizontal="right" vertical="center" readingOrder="1"/>
    </xf>
    <xf numFmtId="1" fontId="2" fillId="2" borderId="2" xfId="0" applyNumberFormat="1" applyFont="1" applyFill="1" applyBorder="1" applyAlignment="1">
      <alignment horizontal="right" vertical="center" readingOrder="1"/>
    </xf>
    <xf numFmtId="1" fontId="10" fillId="2" borderId="2" xfId="0" applyNumberFormat="1" applyFont="1" applyFill="1" applyBorder="1" applyAlignment="1">
      <alignment horizontal="right" vertical="top" wrapText="1" readingOrder="1"/>
    </xf>
    <xf numFmtId="164" fontId="3" fillId="2" borderId="2" xfId="0" applyNumberFormat="1" applyFont="1" applyFill="1" applyBorder="1" applyAlignment="1">
      <alignment horizontal="right" vertical="center" readingOrder="1"/>
    </xf>
    <xf numFmtId="1" fontId="3" fillId="2" borderId="2" xfId="0" applyNumberFormat="1" applyFont="1" applyFill="1" applyBorder="1" applyAlignment="1">
      <alignment horizontal="right" vertical="center" readingOrder="1"/>
    </xf>
    <xf numFmtId="1" fontId="2" fillId="2" borderId="2" xfId="0" applyNumberFormat="1" applyFont="1" applyFill="1" applyBorder="1" applyAlignment="1">
      <alignment horizontal="right" vertical="top" wrapText="1" readingOrder="1"/>
    </xf>
    <xf numFmtId="1" fontId="2" fillId="2" borderId="2" xfId="0" applyNumberFormat="1" applyFont="1" applyFill="1" applyBorder="1" applyAlignment="1">
      <alignment horizontal="right"/>
    </xf>
    <xf numFmtId="0" fontId="0" fillId="2" borderId="0" xfId="0" applyFont="1" applyFill="1" applyAlignment="1">
      <alignment vertical="top" wrapText="1"/>
    </xf>
    <xf numFmtId="0" fontId="0" fillId="2" borderId="0" xfId="0" applyFont="1" applyFill="1" applyAlignment="1">
      <alignment vertical="top" wrapText="1"/>
    </xf>
    <xf numFmtId="0" fontId="6" fillId="2" borderId="0" xfId="0" applyFont="1" applyFill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2" fontId="5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2" fontId="6" fillId="2" borderId="2" xfId="0" applyNumberFormat="1" applyFont="1" applyFill="1" applyBorder="1" applyAlignment="1">
      <alignment vertical="center"/>
    </xf>
    <xf numFmtId="2" fontId="5" fillId="2" borderId="2" xfId="0" applyNumberFormat="1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2" fillId="2" borderId="2" xfId="0" applyNumberFormat="1" applyFont="1" applyFill="1" applyBorder="1" applyAlignment="1">
      <alignment horizontal="right" vertical="center"/>
    </xf>
    <xf numFmtId="1" fontId="3" fillId="2" borderId="2" xfId="0" applyNumberFormat="1" applyFont="1" applyFill="1" applyBorder="1" applyAlignment="1">
      <alignment horizontal="right"/>
    </xf>
    <xf numFmtId="164" fontId="3" fillId="2" borderId="2" xfId="0" applyNumberFormat="1" applyFont="1" applyFill="1" applyBorder="1" applyAlignment="1">
      <alignment horizontal="right" vertical="center"/>
    </xf>
    <xf numFmtId="1" fontId="10" fillId="2" borderId="2" xfId="0" applyNumberFormat="1" applyFont="1" applyFill="1" applyBorder="1" applyAlignment="1">
      <alignment horizontal="right" vertical="top" wrapText="1"/>
    </xf>
    <xf numFmtId="0" fontId="0" fillId="2" borderId="0" xfId="0" applyFont="1" applyFill="1" applyAlignment="1">
      <alignment vertical="center" wrapText="1"/>
    </xf>
    <xf numFmtId="0" fontId="0" fillId="2" borderId="0" xfId="0" applyFont="1" applyFill="1" applyAlignment="1">
      <alignment vertical="center" wrapText="1"/>
    </xf>
    <xf numFmtId="0" fontId="35" fillId="2" borderId="0" xfId="0" applyFont="1" applyFill="1" applyAlignment="1">
      <alignment vertical="center" wrapText="1"/>
    </xf>
    <xf numFmtId="0" fontId="0" fillId="2" borderId="0" xfId="0" applyFont="1" applyFill="1" applyAlignment="1">
      <alignment vertical="center" wrapText="1"/>
    </xf>
    <xf numFmtId="0" fontId="0" fillId="2" borderId="0" xfId="0" applyFont="1" applyFill="1" applyAlignment="1">
      <alignment vertical="center" wrapText="1"/>
    </xf>
    <xf numFmtId="2" fontId="23" fillId="2" borderId="0" xfId="0" applyNumberFormat="1" applyFont="1" applyFill="1" applyAlignment="1">
      <alignment vertical="top" wrapText="1"/>
    </xf>
    <xf numFmtId="2" fontId="0" fillId="2" borderId="0" xfId="0" applyNumberFormat="1" applyFont="1" applyFill="1" applyAlignment="1">
      <alignment horizontal="center" vertical="center" wrapText="1"/>
    </xf>
    <xf numFmtId="2" fontId="26" fillId="2" borderId="0" xfId="0" applyNumberFormat="1" applyFont="1" applyFill="1" applyAlignment="1">
      <alignment vertical="center" wrapText="1"/>
    </xf>
    <xf numFmtId="1" fontId="29" fillId="2" borderId="2" xfId="0" applyNumberFormat="1" applyFont="1" applyFill="1" applyBorder="1" applyAlignment="1">
      <alignment vertical="center" wrapText="1"/>
    </xf>
    <xf numFmtId="2" fontId="13" fillId="2" borderId="0" xfId="0" applyNumberFormat="1" applyFont="1" applyFill="1" applyAlignment="1">
      <alignment vertical="center" wrapText="1"/>
    </xf>
    <xf numFmtId="1" fontId="13" fillId="2" borderId="0" xfId="0" applyNumberFormat="1" applyFont="1" applyFill="1" applyAlignment="1">
      <alignment vertical="center" wrapText="1"/>
    </xf>
    <xf numFmtId="164" fontId="31" fillId="2" borderId="2" xfId="0" applyNumberFormat="1" applyFont="1" applyFill="1" applyBorder="1" applyAlignment="1">
      <alignment vertical="center" wrapText="1"/>
    </xf>
    <xf numFmtId="164" fontId="31" fillId="3" borderId="2" xfId="0" applyNumberFormat="1" applyFont="1" applyFill="1" applyBorder="1" applyAlignment="1">
      <alignment vertical="center" wrapText="1"/>
    </xf>
    <xf numFmtId="1" fontId="2" fillId="3" borderId="10" xfId="0" applyNumberFormat="1" applyFont="1" applyFill="1" applyBorder="1" applyAlignment="1">
      <alignment vertical="center" wrapText="1"/>
    </xf>
    <xf numFmtId="1" fontId="14" fillId="2" borderId="2" xfId="0" applyNumberFormat="1" applyFont="1" applyFill="1" applyBorder="1" applyAlignment="1">
      <alignment vertical="center"/>
    </xf>
    <xf numFmtId="164" fontId="14" fillId="2" borderId="2" xfId="0" applyNumberFormat="1" applyFont="1" applyFill="1" applyBorder="1" applyAlignment="1">
      <alignment vertical="center" wrapText="1"/>
    </xf>
    <xf numFmtId="164" fontId="26" fillId="2" borderId="0" xfId="0" applyNumberFormat="1" applyFont="1" applyFill="1" applyAlignment="1">
      <alignment vertical="top" wrapText="1"/>
    </xf>
    <xf numFmtId="2" fontId="3" fillId="2" borderId="0" xfId="0" applyNumberFormat="1" applyFont="1" applyFill="1" applyAlignment="1">
      <alignment vertical="center" wrapText="1"/>
    </xf>
    <xf numFmtId="1" fontId="5" fillId="2" borderId="21" xfId="0" applyNumberFormat="1" applyFont="1" applyFill="1" applyBorder="1" applyAlignment="1">
      <alignment vertical="center" wrapText="1"/>
    </xf>
    <xf numFmtId="2" fontId="3" fillId="2" borderId="2" xfId="0" applyNumberFormat="1" applyFont="1" applyFill="1" applyBorder="1" applyAlignment="1">
      <alignment vertical="center"/>
    </xf>
    <xf numFmtId="2" fontId="3" fillId="2" borderId="0" xfId="0" applyNumberFormat="1" applyFont="1" applyFill="1" applyAlignment="1">
      <alignment vertical="top" wrapText="1"/>
    </xf>
    <xf numFmtId="1" fontId="13" fillId="2" borderId="2" xfId="0" applyNumberFormat="1" applyFont="1" applyFill="1" applyBorder="1" applyAlignment="1">
      <alignment horizontal="center" vertical="center"/>
    </xf>
    <xf numFmtId="1" fontId="13" fillId="2" borderId="2" xfId="0" applyNumberFormat="1" applyFont="1" applyFill="1" applyBorder="1" applyAlignment="1">
      <alignment vertical="center"/>
    </xf>
    <xf numFmtId="164" fontId="13" fillId="2" borderId="2" xfId="0" applyNumberFormat="1" applyFont="1" applyFill="1" applyBorder="1" applyAlignment="1">
      <alignment vertical="center" wrapText="1"/>
    </xf>
    <xf numFmtId="1" fontId="13" fillId="2" borderId="2" xfId="0" applyNumberFormat="1" applyFont="1" applyFill="1" applyBorder="1" applyAlignment="1">
      <alignment horizontal="center" vertical="center" wrapText="1"/>
    </xf>
    <xf numFmtId="1" fontId="13" fillId="2" borderId="2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vertical="center" wrapText="1"/>
    </xf>
    <xf numFmtId="0" fontId="24" fillId="2" borderId="10" xfId="0" applyFont="1" applyFill="1" applyBorder="1" applyAlignment="1">
      <alignment horizontal="center" vertical="center"/>
    </xf>
    <xf numFmtId="0" fontId="23" fillId="2" borderId="10" xfId="0" applyFont="1" applyFill="1" applyBorder="1" applyAlignment="1">
      <alignment vertical="center" wrapText="1"/>
    </xf>
    <xf numFmtId="0" fontId="5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vertical="top" wrapText="1"/>
    </xf>
    <xf numFmtId="1" fontId="17" fillId="2" borderId="6" xfId="0" applyNumberFormat="1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vertical="top" wrapText="1"/>
    </xf>
    <xf numFmtId="0" fontId="18" fillId="2" borderId="5" xfId="0" applyFont="1" applyFill="1" applyBorder="1" applyAlignment="1">
      <alignment vertical="top" wrapText="1"/>
    </xf>
    <xf numFmtId="0" fontId="1" fillId="2" borderId="0" xfId="0" applyFont="1" applyFill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vertical="top" wrapText="1"/>
    </xf>
    <xf numFmtId="1" fontId="17" fillId="2" borderId="4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1" fontId="5" fillId="2" borderId="0" xfId="0" applyNumberFormat="1" applyFont="1" applyFill="1" applyAlignment="1">
      <alignment horizontal="center" vertical="center"/>
    </xf>
    <xf numFmtId="1" fontId="6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8" fillId="2" borderId="9" xfId="0" applyFont="1" applyFill="1" applyBorder="1" applyAlignment="1">
      <alignment vertical="top" wrapText="1"/>
    </xf>
    <xf numFmtId="1" fontId="5" fillId="2" borderId="0" xfId="0" applyNumberFormat="1" applyFont="1" applyFill="1" applyAlignment="1">
      <alignment horizontal="center" vertical="top" wrapText="1"/>
    </xf>
    <xf numFmtId="0" fontId="17" fillId="2" borderId="6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right" vertical="center"/>
    </xf>
    <xf numFmtId="0" fontId="18" fillId="2" borderId="5" xfId="0" applyFont="1" applyFill="1" applyBorder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vertical="center" wrapText="1"/>
    </xf>
    <xf numFmtId="2" fontId="17" fillId="2" borderId="3" xfId="0" applyNumberFormat="1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vertical="center" wrapText="1"/>
    </xf>
    <xf numFmtId="0" fontId="18" fillId="2" borderId="9" xfId="0" applyFont="1" applyFill="1" applyBorder="1" applyAlignment="1">
      <alignment vertical="center" wrapText="1"/>
    </xf>
    <xf numFmtId="0" fontId="17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vertical="center" wrapText="1"/>
    </xf>
    <xf numFmtId="1" fontId="17" fillId="2" borderId="3" xfId="0" applyNumberFormat="1" applyFont="1" applyFill="1" applyBorder="1" applyAlignment="1">
      <alignment horizontal="center" vertical="center" wrapText="1"/>
    </xf>
    <xf numFmtId="1" fontId="17" fillId="2" borderId="3" xfId="0" applyNumberFormat="1" applyFont="1" applyFill="1" applyBorder="1" applyAlignment="1">
      <alignment horizontal="center" vertical="center"/>
    </xf>
    <xf numFmtId="0" fontId="25" fillId="2" borderId="0" xfId="0" applyFont="1" applyFill="1" applyAlignment="1">
      <alignment vertical="top" wrapText="1"/>
    </xf>
    <xf numFmtId="1" fontId="24" fillId="2" borderId="3" xfId="0" applyNumberFormat="1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vertical="top" wrapText="1"/>
    </xf>
    <xf numFmtId="0" fontId="23" fillId="2" borderId="9" xfId="0" applyFont="1" applyFill="1" applyBorder="1" applyAlignment="1">
      <alignment vertical="top" wrapText="1"/>
    </xf>
    <xf numFmtId="1" fontId="24" fillId="2" borderId="6" xfId="0" applyNumberFormat="1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vertical="top" wrapText="1"/>
    </xf>
    <xf numFmtId="1" fontId="3" fillId="2" borderId="6" xfId="0" applyNumberFormat="1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vertical="top" wrapText="1"/>
    </xf>
    <xf numFmtId="1" fontId="24" fillId="2" borderId="3" xfId="0" applyNumberFormat="1" applyFont="1" applyFill="1" applyBorder="1" applyAlignment="1">
      <alignment horizontal="center" vertical="center"/>
    </xf>
    <xf numFmtId="1" fontId="1" fillId="2" borderId="0" xfId="0" applyNumberFormat="1" applyFont="1" applyFill="1" applyAlignment="1">
      <alignment horizontal="center" vertical="center"/>
    </xf>
    <xf numFmtId="0" fontId="23" fillId="2" borderId="0" xfId="0" applyFont="1" applyFill="1" applyAlignment="1">
      <alignment vertical="top" wrapText="1"/>
    </xf>
    <xf numFmtId="1" fontId="3" fillId="2" borderId="11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1" fontId="3" fillId="2" borderId="3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1" fontId="5" fillId="2" borderId="6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top" wrapText="1"/>
    </xf>
    <xf numFmtId="1" fontId="5" fillId="2" borderId="3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top" wrapText="1"/>
    </xf>
    <xf numFmtId="0" fontId="4" fillId="2" borderId="9" xfId="0" applyFont="1" applyFill="1" applyBorder="1" applyAlignment="1">
      <alignment vertical="top" wrapText="1"/>
    </xf>
    <xf numFmtId="1" fontId="5" fillId="2" borderId="3" xfId="0" applyNumberFormat="1" applyFont="1" applyFill="1" applyBorder="1" applyAlignment="1">
      <alignment horizontal="center" vertical="center"/>
    </xf>
    <xf numFmtId="1" fontId="5" fillId="2" borderId="6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top" wrapText="1"/>
    </xf>
    <xf numFmtId="164" fontId="5" fillId="2" borderId="3" xfId="0" applyNumberFormat="1" applyFont="1" applyFill="1" applyBorder="1" applyAlignment="1">
      <alignment horizontal="center" vertical="center" wrapText="1"/>
    </xf>
    <xf numFmtId="2" fontId="1" fillId="2" borderId="0" xfId="0" applyNumberFormat="1" applyFont="1" applyFill="1" applyAlignment="1">
      <alignment horizontal="center" vertical="center"/>
    </xf>
    <xf numFmtId="1" fontId="5" fillId="2" borderId="11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top" wrapText="1"/>
    </xf>
    <xf numFmtId="0" fontId="4" fillId="2" borderId="12" xfId="0" applyFont="1" applyFill="1" applyBorder="1" applyAlignment="1">
      <alignment vertical="top" wrapText="1"/>
    </xf>
    <xf numFmtId="0" fontId="4" fillId="2" borderId="13" xfId="0" applyFont="1" applyFill="1" applyBorder="1" applyAlignment="1">
      <alignment vertical="top" wrapText="1"/>
    </xf>
    <xf numFmtId="1" fontId="3" fillId="2" borderId="3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6" xfId="0" applyNumberFormat="1" applyFont="1" applyFill="1" applyBorder="1" applyAlignment="1">
      <alignment horizontal="center" vertical="center"/>
    </xf>
    <xf numFmtId="1" fontId="5" fillId="2" borderId="0" xfId="0" applyNumberFormat="1" applyFont="1" applyFill="1" applyAlignment="1">
      <alignment horizontal="center" vertical="center" wrapText="1"/>
    </xf>
    <xf numFmtId="1" fontId="1" fillId="2" borderId="0" xfId="0" applyNumberFormat="1" applyFont="1" applyFill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1" fontId="17" fillId="2" borderId="3" xfId="0" applyNumberFormat="1" applyFont="1" applyFill="1" applyBorder="1" applyAlignment="1">
      <alignment vertical="center" wrapText="1"/>
    </xf>
    <xf numFmtId="1" fontId="5" fillId="2" borderId="0" xfId="0" applyNumberFormat="1" applyFont="1" applyFill="1" applyAlignment="1">
      <alignment horizontal="right" vertical="center" wrapText="1"/>
    </xf>
    <xf numFmtId="0" fontId="19" fillId="2" borderId="5" xfId="0" applyFont="1" applyFill="1" applyBorder="1" applyAlignment="1">
      <alignment vertical="center" wrapText="1"/>
    </xf>
    <xf numFmtId="1" fontId="24" fillId="2" borderId="0" xfId="0" applyNumberFormat="1" applyFont="1" applyFill="1" applyAlignment="1">
      <alignment horizontal="center" vertical="center" wrapText="1"/>
    </xf>
    <xf numFmtId="0" fontId="23" fillId="2" borderId="0" xfId="0" applyFont="1" applyFill="1" applyAlignment="1">
      <alignment vertical="center" wrapText="1"/>
    </xf>
    <xf numFmtId="0" fontId="19" fillId="2" borderId="9" xfId="0" applyFont="1" applyFill="1" applyBorder="1" applyAlignment="1">
      <alignment vertical="center" wrapText="1"/>
    </xf>
    <xf numFmtId="1" fontId="24" fillId="2" borderId="0" xfId="0" applyNumberFormat="1" applyFont="1" applyFill="1" applyAlignment="1">
      <alignment horizontal="center" vertical="center"/>
    </xf>
    <xf numFmtId="1" fontId="3" fillId="2" borderId="0" xfId="0" applyNumberFormat="1" applyFont="1" applyFill="1" applyAlignment="1">
      <alignment horizontal="center" vertical="center" wrapText="1"/>
    </xf>
    <xf numFmtId="1" fontId="29" fillId="2" borderId="3" xfId="0" applyNumberFormat="1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vertical="center" wrapText="1"/>
    </xf>
    <xf numFmtId="1" fontId="29" fillId="2" borderId="6" xfId="0" applyNumberFormat="1" applyFont="1" applyFill="1" applyBorder="1" applyAlignment="1">
      <alignment horizontal="center" vertical="center" wrapText="1"/>
    </xf>
    <xf numFmtId="0" fontId="30" fillId="2" borderId="5" xfId="0" applyFont="1" applyFill="1" applyBorder="1" applyAlignment="1">
      <alignment vertical="center" wrapText="1"/>
    </xf>
    <xf numFmtId="2" fontId="1" fillId="2" borderId="0" xfId="0" applyNumberFormat="1" applyFont="1" applyFill="1" applyAlignment="1">
      <alignment horizontal="center" vertical="center" wrapText="1"/>
    </xf>
    <xf numFmtId="2" fontId="5" fillId="2" borderId="0" xfId="0" applyNumberFormat="1" applyFont="1" applyFill="1" applyAlignment="1">
      <alignment horizontal="center" vertical="center"/>
    </xf>
    <xf numFmtId="0" fontId="30" fillId="2" borderId="4" xfId="0" applyFont="1" applyFill="1" applyBorder="1" applyAlignment="1">
      <alignment vertical="center" wrapText="1"/>
    </xf>
    <xf numFmtId="1" fontId="13" fillId="2" borderId="6" xfId="0" applyNumberFormat="1" applyFont="1" applyFill="1" applyBorder="1" applyAlignment="1">
      <alignment horizontal="center" vertical="center" wrapText="1"/>
    </xf>
    <xf numFmtId="2" fontId="8" fillId="2" borderId="0" xfId="0" applyNumberFormat="1" applyFont="1" applyFill="1" applyAlignment="1">
      <alignment horizontal="center" vertical="center" wrapText="1"/>
    </xf>
    <xf numFmtId="1" fontId="21" fillId="2" borderId="21" xfId="0" applyNumberFormat="1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vertical="center" wrapText="1"/>
    </xf>
    <xf numFmtId="1" fontId="5" fillId="2" borderId="21" xfId="0" applyNumberFormat="1" applyFont="1" applyFill="1" applyBorder="1" applyAlignment="1">
      <alignment horizontal="center" vertical="center" wrapText="1"/>
    </xf>
    <xf numFmtId="1" fontId="8" fillId="2" borderId="21" xfId="0" applyNumberFormat="1" applyFont="1" applyFill="1" applyBorder="1" applyAlignment="1">
      <alignment horizontal="center" vertical="center" wrapText="1"/>
    </xf>
    <xf numFmtId="1" fontId="32" fillId="2" borderId="21" xfId="0" applyNumberFormat="1" applyFont="1" applyFill="1" applyBorder="1" applyAlignment="1">
      <alignment horizontal="center" vertical="center" wrapText="1"/>
    </xf>
    <xf numFmtId="1" fontId="5" fillId="2" borderId="22" xfId="0" applyNumberFormat="1" applyFont="1" applyFill="1" applyBorder="1" applyAlignment="1">
      <alignment horizontal="center" vertical="center" wrapText="1"/>
    </xf>
    <xf numFmtId="1" fontId="5" fillId="2" borderId="23" xfId="0" applyNumberFormat="1" applyFont="1" applyFill="1" applyBorder="1" applyAlignment="1">
      <alignment horizontal="center" vertical="center" wrapText="1"/>
    </xf>
    <xf numFmtId="1" fontId="5" fillId="2" borderId="24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1" fontId="3" fillId="2" borderId="0" xfId="0" applyNumberFormat="1" applyFont="1" applyFill="1" applyAlignment="1">
      <alignment horizontal="center" vertical="top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1" fontId="17" fillId="2" borderId="11" xfId="0" applyNumberFormat="1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3" fillId="0" borderId="6" xfId="0" applyFont="1" applyBorder="1" applyAlignment="1">
      <alignment horizontal="center" vertical="center" wrapText="1"/>
    </xf>
    <xf numFmtId="2" fontId="21" fillId="2" borderId="0" xfId="0" applyNumberFormat="1" applyFont="1" applyFill="1" applyAlignment="1">
      <alignment horizontal="center" vertical="center" wrapText="1"/>
    </xf>
    <xf numFmtId="0" fontId="23" fillId="2" borderId="5" xfId="0" applyFont="1" applyFill="1" applyBorder="1" applyAlignment="1">
      <alignment vertical="center" wrapText="1"/>
    </xf>
    <xf numFmtId="2" fontId="21" fillId="2" borderId="0" xfId="0" applyNumberFormat="1" applyFont="1" applyFill="1" applyAlignment="1">
      <alignment horizontal="center" vertical="center"/>
    </xf>
    <xf numFmtId="1" fontId="21" fillId="2" borderId="0" xfId="0" applyNumberFormat="1" applyFont="1" applyFill="1" applyAlignment="1">
      <alignment horizontal="center" vertical="center" wrapText="1"/>
    </xf>
    <xf numFmtId="0" fontId="23" fillId="2" borderId="9" xfId="0" applyFont="1" applyFill="1" applyBorder="1" applyAlignment="1">
      <alignment vertical="center" wrapText="1"/>
    </xf>
    <xf numFmtId="1" fontId="24" fillId="2" borderId="11" xfId="0" applyNumberFormat="1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vertical="top" wrapText="1"/>
    </xf>
    <xf numFmtId="2" fontId="21" fillId="2" borderId="1" xfId="0" applyNumberFormat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vertical="top" wrapText="1"/>
    </xf>
    <xf numFmtId="0" fontId="23" fillId="2" borderId="15" xfId="0" applyFont="1" applyFill="1" applyBorder="1" applyAlignment="1">
      <alignment vertical="top" wrapText="1"/>
    </xf>
    <xf numFmtId="2" fontId="5" fillId="2" borderId="1" xfId="0" applyNumberFormat="1" applyFont="1" applyFill="1" applyBorder="1" applyAlignment="1">
      <alignment horizontal="left" vertical="center" wrapText="1"/>
    </xf>
    <xf numFmtId="0" fontId="18" fillId="2" borderId="15" xfId="0" applyFont="1" applyFill="1" applyBorder="1" applyAlignment="1">
      <alignment vertical="top" wrapText="1"/>
    </xf>
    <xf numFmtId="0" fontId="18" fillId="2" borderId="16" xfId="0" applyFont="1" applyFill="1" applyBorder="1" applyAlignment="1">
      <alignment vertical="top" wrapText="1"/>
    </xf>
    <xf numFmtId="2" fontId="5" fillId="2" borderId="0" xfId="0" applyNumberFormat="1" applyFont="1" applyFill="1" applyAlignment="1">
      <alignment horizontal="center" vertical="top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vertical="top" wrapText="1"/>
    </xf>
    <xf numFmtId="0" fontId="5" fillId="0" borderId="6" xfId="0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top" wrapText="1"/>
    </xf>
    <xf numFmtId="0" fontId="3" fillId="0" borderId="3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1" fontId="13" fillId="0" borderId="6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5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2EDF4"/>
          <bgColor rgb="FFD2EDF4"/>
        </patternFill>
      </fill>
    </dxf>
  </dxfs>
  <tableStyles count="1">
    <tableStyle name="Branch ATM_1-style" pivot="0" count="2">
      <tableStyleElement type="firstRowStripe" dxfId="56"/>
      <tableStyleElement type="secondRowStripe" dxfId="5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495300</xdr:colOff>
      <xdr:row>6</xdr:row>
      <xdr:rowOff>0</xdr:rowOff>
    </xdr:from>
    <xdr:ext cx="180975" cy="25717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SpPr txBox="1"/>
      </xdr:nvSpPr>
      <xdr:spPr>
        <a:xfrm>
          <a:off x="3238500" y="1236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5:H61" headerRowCount="0" headerRowDxfId="54" dataDxfId="53" totalsRowDxfId="52">
  <tableColumns count="8">
    <tableColumn id="1" name="Column1" dataDxfId="51"/>
    <tableColumn id="2" name="Column2" dataDxfId="50"/>
    <tableColumn id="3" name="Column3" dataDxfId="49"/>
    <tableColumn id="4" name="Column4" dataDxfId="48"/>
    <tableColumn id="5" name="Column5" dataDxfId="47"/>
    <tableColumn id="6" name="Column6" dataDxfId="46"/>
    <tableColumn id="7" name="Column7" dataDxfId="45"/>
    <tableColumn id="8" name="Column8" headerRowDxfId="44" dataDxfId="43" totalsRowDxfId="42"/>
  </tableColumns>
  <tableStyleInfo name="Branch ATM_1-style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3333"/>
  </sheetPr>
  <dimension ref="A1:H102"/>
  <sheetViews>
    <sheetView showGridLines="0" zoomScaleNormal="100" workbookViewId="0">
      <pane xSplit="2" ySplit="5" topLeftCell="C45" activePane="bottomRight" state="frozen"/>
      <selection pane="topRight" activeCell="C1" sqref="C1"/>
      <selection pane="bottomLeft" activeCell="A4" sqref="A4"/>
      <selection pane="bottomRight" activeCell="F59" sqref="F59"/>
    </sheetView>
  </sheetViews>
  <sheetFormatPr defaultColWidth="14.42578125" defaultRowHeight="15" customHeight="1" x14ac:dyDescent="0.2"/>
  <cols>
    <col min="1" max="1" width="5.85546875" style="101" customWidth="1"/>
    <col min="2" max="2" width="26.28515625" style="101" customWidth="1"/>
    <col min="3" max="3" width="11.140625" style="101" customWidth="1"/>
    <col min="4" max="4" width="13.140625" style="101" customWidth="1"/>
    <col min="5" max="5" width="12.140625" style="101" customWidth="1"/>
    <col min="6" max="6" width="11" style="101" customWidth="1"/>
    <col min="7" max="7" width="12.85546875" style="101" customWidth="1"/>
    <col min="8" max="16384" width="14.42578125" style="101"/>
  </cols>
  <sheetData>
    <row r="1" spans="1:8" ht="18.75" customHeight="1" x14ac:dyDescent="0.2">
      <c r="A1" s="372" t="s">
        <v>1018</v>
      </c>
      <c r="B1" s="373"/>
      <c r="C1" s="373"/>
      <c r="D1" s="373"/>
      <c r="E1" s="373"/>
      <c r="F1" s="373"/>
      <c r="G1" s="373"/>
    </row>
    <row r="2" spans="1:8" ht="15" customHeight="1" x14ac:dyDescent="0.2">
      <c r="A2" s="374" t="s">
        <v>0</v>
      </c>
      <c r="B2" s="375"/>
      <c r="C2" s="375"/>
      <c r="D2" s="375"/>
      <c r="E2" s="375"/>
      <c r="F2" s="375"/>
      <c r="G2" s="375"/>
    </row>
    <row r="3" spans="1:8" ht="15" customHeight="1" x14ac:dyDescent="0.2">
      <c r="A3" s="102"/>
      <c r="B3" s="103"/>
      <c r="C3" s="103"/>
      <c r="D3" s="103"/>
      <c r="E3" s="103"/>
      <c r="F3" s="103"/>
      <c r="G3" s="103"/>
    </row>
    <row r="4" spans="1:8" ht="15" customHeight="1" x14ac:dyDescent="0.2">
      <c r="A4" s="102"/>
      <c r="B4" s="103"/>
      <c r="C4" s="103"/>
      <c r="D4" s="103"/>
      <c r="E4" s="103"/>
      <c r="F4" s="103" t="s">
        <v>977</v>
      </c>
      <c r="G4" s="103"/>
    </row>
    <row r="5" spans="1:8" ht="33" customHeight="1" x14ac:dyDescent="0.2">
      <c r="A5" s="94" t="s">
        <v>1</v>
      </c>
      <c r="B5" s="94" t="s">
        <v>2</v>
      </c>
      <c r="C5" s="94" t="s">
        <v>3</v>
      </c>
      <c r="D5" s="94" t="s">
        <v>4</v>
      </c>
      <c r="E5" s="94" t="s">
        <v>5</v>
      </c>
      <c r="F5" s="94" t="s">
        <v>6</v>
      </c>
      <c r="G5" s="94" t="s">
        <v>7</v>
      </c>
      <c r="H5" s="347"/>
    </row>
    <row r="6" spans="1:8" ht="13.5" customHeight="1" x14ac:dyDescent="0.2">
      <c r="A6" s="95">
        <v>1</v>
      </c>
      <c r="B6" s="96" t="s">
        <v>8</v>
      </c>
      <c r="C6" s="96">
        <v>45</v>
      </c>
      <c r="D6" s="96">
        <v>87</v>
      </c>
      <c r="E6" s="96">
        <v>138</v>
      </c>
      <c r="F6" s="96">
        <f>Table_1[[#This Row],[Column3]]+Table_1[[#This Row],[Column4]]+Table_1[[#This Row],[Column5]]</f>
        <v>270</v>
      </c>
      <c r="G6" s="96">
        <v>386</v>
      </c>
      <c r="H6" s="347"/>
    </row>
    <row r="7" spans="1:8" ht="13.5" customHeight="1" x14ac:dyDescent="0.2">
      <c r="A7" s="95">
        <v>2</v>
      </c>
      <c r="B7" s="96" t="s">
        <v>9</v>
      </c>
      <c r="C7" s="96">
        <v>166</v>
      </c>
      <c r="D7" s="96">
        <v>136</v>
      </c>
      <c r="E7" s="96">
        <v>140</v>
      </c>
      <c r="F7" s="96">
        <f>Table_1[[#This Row],[Column3]]+Table_1[[#This Row],[Column4]]+Table_1[[#This Row],[Column5]]</f>
        <v>442</v>
      </c>
      <c r="G7" s="96">
        <v>711</v>
      </c>
      <c r="H7" s="347"/>
    </row>
    <row r="8" spans="1:8" ht="13.5" customHeight="1" x14ac:dyDescent="0.2">
      <c r="A8" s="95">
        <v>3</v>
      </c>
      <c r="B8" s="96" t="s">
        <v>10</v>
      </c>
      <c r="C8" s="96">
        <v>78</v>
      </c>
      <c r="D8" s="96">
        <v>27</v>
      </c>
      <c r="E8" s="96">
        <v>58</v>
      </c>
      <c r="F8" s="96">
        <f>Table_1[[#This Row],[Column3]]+Table_1[[#This Row],[Column4]]+Table_1[[#This Row],[Column5]]</f>
        <v>163</v>
      </c>
      <c r="G8" s="96">
        <v>147</v>
      </c>
      <c r="H8" s="347"/>
    </row>
    <row r="9" spans="1:8" ht="13.5" customHeight="1" x14ac:dyDescent="0.2">
      <c r="A9" s="95">
        <v>4</v>
      </c>
      <c r="B9" s="96" t="s">
        <v>11</v>
      </c>
      <c r="C9" s="96">
        <v>48</v>
      </c>
      <c r="D9" s="96">
        <v>118</v>
      </c>
      <c r="E9" s="96">
        <v>159</v>
      </c>
      <c r="F9" s="96">
        <f>Table_1[[#This Row],[Column3]]+Table_1[[#This Row],[Column4]]+Table_1[[#This Row],[Column5]]</f>
        <v>325</v>
      </c>
      <c r="G9" s="96">
        <v>243</v>
      </c>
      <c r="H9" s="347"/>
    </row>
    <row r="10" spans="1:8" ht="13.5" customHeight="1" x14ac:dyDescent="0.2">
      <c r="A10" s="95">
        <v>5</v>
      </c>
      <c r="B10" s="96" t="s">
        <v>12</v>
      </c>
      <c r="C10" s="96">
        <v>229</v>
      </c>
      <c r="D10" s="96">
        <v>135</v>
      </c>
      <c r="E10" s="96">
        <v>95</v>
      </c>
      <c r="F10" s="96">
        <f>Table_1[[#This Row],[Column3]]+Table_1[[#This Row],[Column4]]+Table_1[[#This Row],[Column5]]</f>
        <v>459</v>
      </c>
      <c r="G10" s="96">
        <v>432</v>
      </c>
      <c r="H10" s="347"/>
    </row>
    <row r="11" spans="1:8" ht="13.5" customHeight="1" x14ac:dyDescent="0.2">
      <c r="A11" s="95">
        <v>6</v>
      </c>
      <c r="B11" s="96" t="s">
        <v>13</v>
      </c>
      <c r="C11" s="96">
        <v>79</v>
      </c>
      <c r="D11" s="96">
        <v>52</v>
      </c>
      <c r="E11" s="96">
        <v>100</v>
      </c>
      <c r="F11" s="96">
        <f>Table_1[[#This Row],[Column3]]+Table_1[[#This Row],[Column4]]+Table_1[[#This Row],[Column5]]</f>
        <v>231</v>
      </c>
      <c r="G11" s="96">
        <v>114</v>
      </c>
      <c r="H11" s="347"/>
    </row>
    <row r="12" spans="1:8" ht="13.5" customHeight="1" x14ac:dyDescent="0.2">
      <c r="A12" s="95">
        <v>7</v>
      </c>
      <c r="B12" s="96" t="s">
        <v>14</v>
      </c>
      <c r="C12" s="96">
        <v>9</v>
      </c>
      <c r="D12" s="96">
        <v>6</v>
      </c>
      <c r="E12" s="96">
        <v>42</v>
      </c>
      <c r="F12" s="96">
        <f>Table_1[[#This Row],[Column3]]+Table_1[[#This Row],[Column4]]+Table_1[[#This Row],[Column5]]</f>
        <v>57</v>
      </c>
      <c r="G12" s="96">
        <v>46</v>
      </c>
      <c r="H12" s="347"/>
    </row>
    <row r="13" spans="1:8" ht="13.5" customHeight="1" x14ac:dyDescent="0.2">
      <c r="A13" s="95">
        <v>8</v>
      </c>
      <c r="B13" s="96" t="s">
        <v>983</v>
      </c>
      <c r="C13" s="96">
        <v>10</v>
      </c>
      <c r="D13" s="96">
        <v>6</v>
      </c>
      <c r="E13" s="96">
        <v>24</v>
      </c>
      <c r="F13" s="96">
        <f>Table_1[[#This Row],[Column3]]+Table_1[[#This Row],[Column4]]+Table_1[[#This Row],[Column5]]</f>
        <v>40</v>
      </c>
      <c r="G13" s="96">
        <v>21</v>
      </c>
      <c r="H13" s="347"/>
    </row>
    <row r="14" spans="1:8" ht="12.75" customHeight="1" x14ac:dyDescent="0.2">
      <c r="A14" s="95">
        <v>9</v>
      </c>
      <c r="B14" s="96" t="s">
        <v>15</v>
      </c>
      <c r="C14" s="96">
        <v>89</v>
      </c>
      <c r="D14" s="96">
        <v>98</v>
      </c>
      <c r="E14" s="96">
        <v>182</v>
      </c>
      <c r="F14" s="96">
        <f>Table_1[[#This Row],[Column3]]+Table_1[[#This Row],[Column4]]+Table_1[[#This Row],[Column5]]</f>
        <v>369</v>
      </c>
      <c r="G14" s="96">
        <v>356</v>
      </c>
      <c r="H14" s="347"/>
    </row>
    <row r="15" spans="1:8" ht="13.5" customHeight="1" x14ac:dyDescent="0.2">
      <c r="A15" s="95">
        <v>10</v>
      </c>
      <c r="B15" s="96" t="s">
        <v>16</v>
      </c>
      <c r="C15" s="96">
        <v>341</v>
      </c>
      <c r="D15" s="96">
        <v>367</v>
      </c>
      <c r="E15" s="96">
        <v>403</v>
      </c>
      <c r="F15" s="96">
        <f>Table_1[[#This Row],[Column3]]+Table_1[[#This Row],[Column4]]+Table_1[[#This Row],[Column5]]</f>
        <v>1111</v>
      </c>
      <c r="G15" s="96">
        <v>4212</v>
      </c>
      <c r="H15" s="347"/>
    </row>
    <row r="16" spans="1:8" ht="13.5" customHeight="1" x14ac:dyDescent="0.2">
      <c r="A16" s="95">
        <v>11</v>
      </c>
      <c r="B16" s="96" t="s">
        <v>17</v>
      </c>
      <c r="C16" s="96">
        <v>41</v>
      </c>
      <c r="D16" s="96">
        <v>44</v>
      </c>
      <c r="E16" s="96">
        <v>82</v>
      </c>
      <c r="F16" s="96">
        <f>Table_1[[#This Row],[Column3]]+Table_1[[#This Row],[Column4]]+Table_1[[#This Row],[Column5]]</f>
        <v>167</v>
      </c>
      <c r="G16" s="96">
        <v>128</v>
      </c>
      <c r="H16" s="347"/>
    </row>
    <row r="17" spans="1:8" ht="13.5" customHeight="1" x14ac:dyDescent="0.2">
      <c r="A17" s="92">
        <v>12</v>
      </c>
      <c r="B17" s="93" t="s">
        <v>18</v>
      </c>
      <c r="C17" s="93">
        <v>101</v>
      </c>
      <c r="D17" s="93">
        <v>100</v>
      </c>
      <c r="E17" s="93">
        <v>184</v>
      </c>
      <c r="F17" s="93">
        <f>Table_1[[#This Row],[Column3]]+Table_1[[#This Row],[Column4]]+Table_1[[#This Row],[Column5]]</f>
        <v>385</v>
      </c>
      <c r="G17" s="93">
        <v>526</v>
      </c>
      <c r="H17" s="347"/>
    </row>
    <row r="18" spans="1:8" ht="13.5" customHeight="1" x14ac:dyDescent="0.2">
      <c r="A18" s="90"/>
      <c r="B18" s="91" t="s">
        <v>19</v>
      </c>
      <c r="C18" s="91">
        <f t="shared" ref="C18:G18" si="0">SUBTOTAL(109,C6:C17)</f>
        <v>1236</v>
      </c>
      <c r="D18" s="91">
        <f t="shared" si="0"/>
        <v>1176</v>
      </c>
      <c r="E18" s="91">
        <f t="shared" si="0"/>
        <v>1607</v>
      </c>
      <c r="F18" s="91">
        <f t="shared" si="0"/>
        <v>4019</v>
      </c>
      <c r="G18" s="91">
        <f t="shared" si="0"/>
        <v>7322</v>
      </c>
      <c r="H18" s="347"/>
    </row>
    <row r="19" spans="1:8" ht="13.5" customHeight="1" x14ac:dyDescent="0.2">
      <c r="A19" s="88">
        <v>13</v>
      </c>
      <c r="B19" s="89" t="s">
        <v>20</v>
      </c>
      <c r="C19" s="89">
        <v>38</v>
      </c>
      <c r="D19" s="89">
        <v>63</v>
      </c>
      <c r="E19" s="89">
        <v>98</v>
      </c>
      <c r="F19" s="89">
        <f>Table_1[[#This Row],[Column3]]+Table_1[[#This Row],[Column4]]+Table_1[[#This Row],[Column5]]</f>
        <v>199</v>
      </c>
      <c r="G19" s="89">
        <v>468</v>
      </c>
      <c r="H19" s="347"/>
    </row>
    <row r="20" spans="1:8" ht="13.5" customHeight="1" x14ac:dyDescent="0.2">
      <c r="A20" s="88">
        <v>14</v>
      </c>
      <c r="B20" s="89" t="s">
        <v>21</v>
      </c>
      <c r="C20" s="89">
        <v>28</v>
      </c>
      <c r="D20" s="89">
        <v>147</v>
      </c>
      <c r="E20" s="89">
        <v>111</v>
      </c>
      <c r="F20" s="89">
        <f>Table_1[[#This Row],[Column3]]+Table_1[[#This Row],[Column4]]+Table_1[[#This Row],[Column5]]</f>
        <v>286</v>
      </c>
      <c r="G20" s="89">
        <v>24</v>
      </c>
      <c r="H20" s="347"/>
    </row>
    <row r="21" spans="1:8" ht="13.5" customHeight="1" x14ac:dyDescent="0.2">
      <c r="A21" s="88">
        <v>15</v>
      </c>
      <c r="B21" s="89" t="s">
        <v>22</v>
      </c>
      <c r="C21" s="89">
        <v>0</v>
      </c>
      <c r="D21" s="89">
        <v>0</v>
      </c>
      <c r="E21" s="89">
        <v>6</v>
      </c>
      <c r="F21" s="89">
        <f>Table_1[[#This Row],[Column3]]+Table_1[[#This Row],[Column4]]+Table_1[[#This Row],[Column5]]</f>
        <v>6</v>
      </c>
      <c r="G21" s="89">
        <v>4</v>
      </c>
      <c r="H21" s="347"/>
    </row>
    <row r="22" spans="1:8" ht="13.5" customHeight="1" x14ac:dyDescent="0.2">
      <c r="A22" s="88">
        <v>16</v>
      </c>
      <c r="B22" s="89" t="s">
        <v>23</v>
      </c>
      <c r="C22" s="89">
        <v>0</v>
      </c>
      <c r="D22" s="89">
        <v>2</v>
      </c>
      <c r="E22" s="89">
        <v>2</v>
      </c>
      <c r="F22" s="89">
        <f>Table_1[[#This Row],[Column3]]+Table_1[[#This Row],[Column4]]+Table_1[[#This Row],[Column5]]</f>
        <v>4</v>
      </c>
      <c r="G22" s="89">
        <v>5</v>
      </c>
      <c r="H22" s="347"/>
    </row>
    <row r="23" spans="1:8" ht="13.5" customHeight="1" x14ac:dyDescent="0.2">
      <c r="A23" s="88">
        <v>17</v>
      </c>
      <c r="B23" s="89" t="s">
        <v>24</v>
      </c>
      <c r="C23" s="89">
        <v>11</v>
      </c>
      <c r="D23" s="89">
        <v>13</v>
      </c>
      <c r="E23" s="89">
        <v>9</v>
      </c>
      <c r="F23" s="89">
        <f>Table_1[[#This Row],[Column3]]+Table_1[[#This Row],[Column4]]+Table_1[[#This Row],[Column5]]</f>
        <v>33</v>
      </c>
      <c r="G23" s="89">
        <v>30</v>
      </c>
      <c r="H23" s="347"/>
    </row>
    <row r="24" spans="1:8" ht="13.5" customHeight="1" x14ac:dyDescent="0.2">
      <c r="A24" s="88">
        <v>18</v>
      </c>
      <c r="B24" s="89" t="s">
        <v>25</v>
      </c>
      <c r="C24" s="89">
        <v>0</v>
      </c>
      <c r="D24" s="89">
        <v>0</v>
      </c>
      <c r="E24" s="89">
        <v>1</v>
      </c>
      <c r="F24" s="89">
        <f>Table_1[[#This Row],[Column3]]+Table_1[[#This Row],[Column4]]+Table_1[[#This Row],[Column5]]</f>
        <v>1</v>
      </c>
      <c r="G24" s="89">
        <v>1</v>
      </c>
      <c r="H24" s="347"/>
    </row>
    <row r="25" spans="1:8" ht="13.5" customHeight="1" x14ac:dyDescent="0.2">
      <c r="A25" s="88">
        <v>19</v>
      </c>
      <c r="B25" s="89" t="s">
        <v>26</v>
      </c>
      <c r="C25" s="89">
        <v>1</v>
      </c>
      <c r="D25" s="89">
        <v>2</v>
      </c>
      <c r="E25" s="89">
        <v>8</v>
      </c>
      <c r="F25" s="89">
        <f>Table_1[[#This Row],[Column3]]+Table_1[[#This Row],[Column4]]+Table_1[[#This Row],[Column5]]</f>
        <v>11</v>
      </c>
      <c r="G25" s="89">
        <v>11</v>
      </c>
      <c r="H25" s="347"/>
    </row>
    <row r="26" spans="1:8" ht="13.5" customHeight="1" x14ac:dyDescent="0.2">
      <c r="A26" s="88">
        <v>20</v>
      </c>
      <c r="B26" s="89" t="s">
        <v>27</v>
      </c>
      <c r="C26" s="89">
        <v>11</v>
      </c>
      <c r="D26" s="89">
        <v>121</v>
      </c>
      <c r="E26" s="89">
        <v>115</v>
      </c>
      <c r="F26" s="89">
        <f>Table_1[[#This Row],[Column3]]+Table_1[[#This Row],[Column4]]+Table_1[[#This Row],[Column5]]</f>
        <v>247</v>
      </c>
      <c r="G26" s="89">
        <v>394</v>
      </c>
      <c r="H26" s="347"/>
    </row>
    <row r="27" spans="1:8" ht="13.5" customHeight="1" x14ac:dyDescent="0.2">
      <c r="A27" s="88">
        <v>21</v>
      </c>
      <c r="B27" s="89" t="s">
        <v>28</v>
      </c>
      <c r="C27" s="89">
        <v>61</v>
      </c>
      <c r="D27" s="89">
        <v>90</v>
      </c>
      <c r="E27" s="89">
        <v>103</v>
      </c>
      <c r="F27" s="89">
        <f>Table_1[[#This Row],[Column3]]+Table_1[[#This Row],[Column4]]+Table_1[[#This Row],[Column5]]</f>
        <v>254</v>
      </c>
      <c r="G27" s="89">
        <v>377</v>
      </c>
      <c r="H27" s="347"/>
    </row>
    <row r="28" spans="1:8" ht="13.5" customHeight="1" x14ac:dyDescent="0.2">
      <c r="A28" s="88">
        <v>22</v>
      </c>
      <c r="B28" s="89" t="s">
        <v>29</v>
      </c>
      <c r="C28" s="89">
        <v>24</v>
      </c>
      <c r="D28" s="89">
        <v>35</v>
      </c>
      <c r="E28" s="89">
        <v>47</v>
      </c>
      <c r="F28" s="89">
        <f>Table_1[[#This Row],[Column3]]+Table_1[[#This Row],[Column4]]+Table_1[[#This Row],[Column5]]</f>
        <v>106</v>
      </c>
      <c r="G28" s="89">
        <v>189</v>
      </c>
      <c r="H28" s="347"/>
    </row>
    <row r="29" spans="1:8" ht="13.5" customHeight="1" x14ac:dyDescent="0.2">
      <c r="A29" s="88">
        <v>23</v>
      </c>
      <c r="B29" s="89" t="s">
        <v>30</v>
      </c>
      <c r="C29" s="89">
        <v>18</v>
      </c>
      <c r="D29" s="89">
        <v>22</v>
      </c>
      <c r="E29" s="89">
        <v>39</v>
      </c>
      <c r="F29" s="89">
        <f>Table_1[[#This Row],[Column3]]+Table_1[[#This Row],[Column4]]+Table_1[[#This Row],[Column5]]</f>
        <v>79</v>
      </c>
      <c r="G29" s="89">
        <v>26</v>
      </c>
      <c r="H29" s="347"/>
    </row>
    <row r="30" spans="1:8" ht="13.5" customHeight="1" x14ac:dyDescent="0.2">
      <c r="A30" s="88">
        <v>24</v>
      </c>
      <c r="B30" s="89" t="s">
        <v>31</v>
      </c>
      <c r="C30" s="89">
        <v>33</v>
      </c>
      <c r="D30" s="89">
        <v>22</v>
      </c>
      <c r="E30" s="89">
        <v>51</v>
      </c>
      <c r="F30" s="89">
        <f>Table_1[[#This Row],[Column3]]+Table_1[[#This Row],[Column4]]+Table_1[[#This Row],[Column5]]</f>
        <v>106</v>
      </c>
      <c r="G30" s="89">
        <v>74</v>
      </c>
      <c r="H30" s="347"/>
    </row>
    <row r="31" spans="1:8" ht="13.5" customHeight="1" x14ac:dyDescent="0.2">
      <c r="A31" s="88">
        <v>25</v>
      </c>
      <c r="B31" s="89" t="s">
        <v>32</v>
      </c>
      <c r="C31" s="89">
        <v>0</v>
      </c>
      <c r="D31" s="89">
        <v>0</v>
      </c>
      <c r="E31" s="89">
        <v>2</v>
      </c>
      <c r="F31" s="89">
        <f>Table_1[[#This Row],[Column3]]+Table_1[[#This Row],[Column4]]+Table_1[[#This Row],[Column5]]</f>
        <v>2</v>
      </c>
      <c r="G31" s="89">
        <v>1</v>
      </c>
      <c r="H31" s="347"/>
    </row>
    <row r="32" spans="1:8" ht="13.5" customHeight="1" x14ac:dyDescent="0.2">
      <c r="A32" s="88">
        <v>26</v>
      </c>
      <c r="B32" s="89" t="s">
        <v>33</v>
      </c>
      <c r="C32" s="89">
        <v>0</v>
      </c>
      <c r="D32" s="89">
        <v>0</v>
      </c>
      <c r="E32" s="89">
        <v>7</v>
      </c>
      <c r="F32" s="89">
        <f>Table_1[[#This Row],[Column3]]+Table_1[[#This Row],[Column4]]+Table_1[[#This Row],[Column5]]</f>
        <v>7</v>
      </c>
      <c r="G32" s="89">
        <v>6</v>
      </c>
      <c r="H32" s="347"/>
    </row>
    <row r="33" spans="1:8" ht="13.5" customHeight="1" x14ac:dyDescent="0.2">
      <c r="A33" s="88">
        <v>27</v>
      </c>
      <c r="B33" s="89" t="s">
        <v>34</v>
      </c>
      <c r="C33" s="89">
        <v>0</v>
      </c>
      <c r="D33" s="89">
        <v>0</v>
      </c>
      <c r="E33" s="89">
        <v>4</v>
      </c>
      <c r="F33" s="89">
        <f>Table_1[[#This Row],[Column3]]+Table_1[[#This Row],[Column4]]+Table_1[[#This Row],[Column5]]</f>
        <v>4</v>
      </c>
      <c r="G33" s="89">
        <v>4</v>
      </c>
      <c r="H33" s="347"/>
    </row>
    <row r="34" spans="1:8" ht="13.5" customHeight="1" x14ac:dyDescent="0.2">
      <c r="A34" s="88">
        <v>28</v>
      </c>
      <c r="B34" s="89" t="s">
        <v>35</v>
      </c>
      <c r="C34" s="89">
        <v>7</v>
      </c>
      <c r="D34" s="89">
        <v>12</v>
      </c>
      <c r="E34" s="89">
        <v>30</v>
      </c>
      <c r="F34" s="89">
        <f>Table_1[[#This Row],[Column3]]+Table_1[[#This Row],[Column4]]+Table_1[[#This Row],[Column5]]</f>
        <v>49</v>
      </c>
      <c r="G34" s="89">
        <v>50</v>
      </c>
      <c r="H34" s="347"/>
    </row>
    <row r="35" spans="1:8" ht="13.5" customHeight="1" x14ac:dyDescent="0.2">
      <c r="A35" s="88">
        <v>29</v>
      </c>
      <c r="B35" s="89" t="s">
        <v>36</v>
      </c>
      <c r="C35" s="89">
        <v>0</v>
      </c>
      <c r="D35" s="89">
        <v>4</v>
      </c>
      <c r="E35" s="89">
        <v>1</v>
      </c>
      <c r="F35" s="89">
        <f>Table_1[[#This Row],[Column3]]+Table_1[[#This Row],[Column4]]+Table_1[[#This Row],[Column5]]</f>
        <v>5</v>
      </c>
      <c r="G35" s="89">
        <v>5</v>
      </c>
      <c r="H35" s="347"/>
    </row>
    <row r="36" spans="1:8" ht="13.5" customHeight="1" x14ac:dyDescent="0.2">
      <c r="A36" s="88">
        <v>30</v>
      </c>
      <c r="B36" s="89" t="s">
        <v>37</v>
      </c>
      <c r="C36" s="89">
        <v>4</v>
      </c>
      <c r="D36" s="89">
        <v>6</v>
      </c>
      <c r="E36" s="89">
        <v>5</v>
      </c>
      <c r="F36" s="89">
        <f>Table_1[[#This Row],[Column3]]+Table_1[[#This Row],[Column4]]+Table_1[[#This Row],[Column5]]</f>
        <v>15</v>
      </c>
      <c r="G36" s="89">
        <v>10</v>
      </c>
      <c r="H36" s="347"/>
    </row>
    <row r="37" spans="1:8" ht="13.5" customHeight="1" x14ac:dyDescent="0.2">
      <c r="A37" s="88">
        <v>31</v>
      </c>
      <c r="B37" s="89" t="s">
        <v>38</v>
      </c>
      <c r="C37" s="89">
        <v>0</v>
      </c>
      <c r="D37" s="89">
        <v>0</v>
      </c>
      <c r="E37" s="89">
        <v>4</v>
      </c>
      <c r="F37" s="89">
        <f>Table_1[[#This Row],[Column3]]+Table_1[[#This Row],[Column4]]+Table_1[[#This Row],[Column5]]</f>
        <v>4</v>
      </c>
      <c r="G37" s="89">
        <v>4</v>
      </c>
      <c r="H37" s="347"/>
    </row>
    <row r="38" spans="1:8" ht="13.5" customHeight="1" x14ac:dyDescent="0.2">
      <c r="A38" s="88">
        <v>32</v>
      </c>
      <c r="B38" s="89" t="s">
        <v>39</v>
      </c>
      <c r="C38" s="89">
        <v>0</v>
      </c>
      <c r="D38" s="89">
        <v>0</v>
      </c>
      <c r="E38" s="89">
        <v>0</v>
      </c>
      <c r="F38" s="89">
        <f>Table_1[[#This Row],[Column3]]+Table_1[[#This Row],[Column4]]+Table_1[[#This Row],[Column5]]</f>
        <v>0</v>
      </c>
      <c r="G38" s="89">
        <v>0</v>
      </c>
      <c r="H38" s="347"/>
    </row>
    <row r="39" spans="1:8" ht="13.5" customHeight="1" x14ac:dyDescent="0.2">
      <c r="A39" s="88">
        <v>33</v>
      </c>
      <c r="B39" s="89" t="s">
        <v>40</v>
      </c>
      <c r="C39" s="89">
        <v>0</v>
      </c>
      <c r="D39" s="89">
        <v>1</v>
      </c>
      <c r="E39" s="89">
        <v>2</v>
      </c>
      <c r="F39" s="89">
        <f>Table_1[[#This Row],[Column3]]+Table_1[[#This Row],[Column4]]+Table_1[[#This Row],[Column5]]</f>
        <v>3</v>
      </c>
      <c r="G39" s="89">
        <v>3</v>
      </c>
      <c r="H39" s="347"/>
    </row>
    <row r="40" spans="1:8" ht="13.5" customHeight="1" x14ac:dyDescent="0.2">
      <c r="A40" s="88">
        <v>34</v>
      </c>
      <c r="B40" s="89" t="s">
        <v>41</v>
      </c>
      <c r="C40" s="89">
        <v>12</v>
      </c>
      <c r="D40" s="89">
        <v>22</v>
      </c>
      <c r="E40" s="89">
        <v>24</v>
      </c>
      <c r="F40" s="89">
        <f>Table_1[[#This Row],[Column3]]+Table_1[[#This Row],[Column4]]+Table_1[[#This Row],[Column5]]</f>
        <v>58</v>
      </c>
      <c r="G40" s="89">
        <v>52</v>
      </c>
      <c r="H40" s="347"/>
    </row>
    <row r="41" spans="1:8" ht="13.5" customHeight="1" x14ac:dyDescent="0.2">
      <c r="A41" s="90"/>
      <c r="B41" s="91" t="s">
        <v>42</v>
      </c>
      <c r="C41" s="91">
        <f>SUBTOTAL(109,C19:C40)</f>
        <v>248</v>
      </c>
      <c r="D41" s="91">
        <f>SUBTOTAL(109,D19:D40)</f>
        <v>562</v>
      </c>
      <c r="E41" s="91">
        <f>SUBTOTAL(109,E19:E40)</f>
        <v>669</v>
      </c>
      <c r="F41" s="91">
        <f>SUBTOTAL(109,F19:F40)</f>
        <v>1479</v>
      </c>
      <c r="G41" s="91">
        <f>SUBTOTAL(109,G19:G40)</f>
        <v>1738</v>
      </c>
      <c r="H41" s="347"/>
    </row>
    <row r="42" spans="1:8" ht="13.5" customHeight="1" x14ac:dyDescent="0.2">
      <c r="A42" s="90"/>
      <c r="B42" s="97" t="s">
        <v>43</v>
      </c>
      <c r="C42" s="91">
        <f>C41+C18</f>
        <v>1484</v>
      </c>
      <c r="D42" s="91">
        <f>D41+D18</f>
        <v>1738</v>
      </c>
      <c r="E42" s="91">
        <f>E41+E18</f>
        <v>2276</v>
      </c>
      <c r="F42" s="91">
        <f>F41+F18</f>
        <v>5498</v>
      </c>
      <c r="G42" s="91">
        <f>G41+G18</f>
        <v>9060</v>
      </c>
      <c r="H42" s="347"/>
    </row>
    <row r="43" spans="1:8" ht="13.5" customHeight="1" x14ac:dyDescent="0.2">
      <c r="A43" s="88">
        <v>35</v>
      </c>
      <c r="B43" s="89" t="s">
        <v>44</v>
      </c>
      <c r="C43" s="89">
        <v>316</v>
      </c>
      <c r="D43" s="89">
        <v>90</v>
      </c>
      <c r="E43" s="89">
        <v>48</v>
      </c>
      <c r="F43" s="89">
        <f>Table_1[[#This Row],[Column3]]+Table_1[[#This Row],[Column4]]+Table_1[[#This Row],[Column5]]</f>
        <v>454</v>
      </c>
      <c r="G43" s="89">
        <v>1</v>
      </c>
      <c r="H43" s="347"/>
    </row>
    <row r="44" spans="1:8" ht="13.5" customHeight="1" x14ac:dyDescent="0.2">
      <c r="A44" s="88">
        <v>36</v>
      </c>
      <c r="B44" s="89" t="s">
        <v>45</v>
      </c>
      <c r="C44" s="89">
        <v>538</v>
      </c>
      <c r="D44" s="89">
        <v>228</v>
      </c>
      <c r="E44" s="89">
        <v>100</v>
      </c>
      <c r="F44" s="89">
        <f>Table_1[[#This Row],[Column3]]+Table_1[[#This Row],[Column4]]+Table_1[[#This Row],[Column5]]</f>
        <v>866</v>
      </c>
      <c r="G44" s="89">
        <v>0</v>
      </c>
      <c r="H44" s="347"/>
    </row>
    <row r="45" spans="1:8" ht="13.5" customHeight="1" x14ac:dyDescent="0.2">
      <c r="A45" s="90"/>
      <c r="B45" s="91" t="s">
        <v>46</v>
      </c>
      <c r="C45" s="91">
        <f t="shared" ref="C45:G45" si="1">C43+C44</f>
        <v>854</v>
      </c>
      <c r="D45" s="91">
        <f t="shared" si="1"/>
        <v>318</v>
      </c>
      <c r="E45" s="91">
        <f t="shared" si="1"/>
        <v>148</v>
      </c>
      <c r="F45" s="91">
        <f t="shared" si="1"/>
        <v>1320</v>
      </c>
      <c r="G45" s="91">
        <f t="shared" si="1"/>
        <v>1</v>
      </c>
      <c r="H45" s="347"/>
    </row>
    <row r="46" spans="1:8" ht="13.5" customHeight="1" x14ac:dyDescent="0.2">
      <c r="A46" s="88">
        <v>37</v>
      </c>
      <c r="B46" s="89" t="s">
        <v>47</v>
      </c>
      <c r="C46" s="89">
        <v>380</v>
      </c>
      <c r="D46" s="89">
        <v>250</v>
      </c>
      <c r="E46" s="89">
        <v>221</v>
      </c>
      <c r="F46" s="89">
        <f>Table_1[[#This Row],[Column3]]+Table_1[[#This Row],[Column4]]+Table_1[[#This Row],[Column5]]</f>
        <v>851</v>
      </c>
      <c r="G46" s="89">
        <v>27</v>
      </c>
      <c r="H46" s="347"/>
    </row>
    <row r="47" spans="1:8" ht="13.5" customHeight="1" x14ac:dyDescent="0.2">
      <c r="A47" s="90"/>
      <c r="B47" s="91" t="s">
        <v>48</v>
      </c>
      <c r="C47" s="91">
        <f t="shared" ref="C47:G47" si="2">C46</f>
        <v>380</v>
      </c>
      <c r="D47" s="91">
        <f t="shared" si="2"/>
        <v>250</v>
      </c>
      <c r="E47" s="91">
        <f t="shared" si="2"/>
        <v>221</v>
      </c>
      <c r="F47" s="91">
        <f t="shared" si="2"/>
        <v>851</v>
      </c>
      <c r="G47" s="91">
        <f t="shared" si="2"/>
        <v>27</v>
      </c>
      <c r="H47" s="347"/>
    </row>
    <row r="48" spans="1:8" ht="13.5" customHeight="1" x14ac:dyDescent="0.2">
      <c r="A48" s="88">
        <v>38</v>
      </c>
      <c r="B48" s="89" t="s">
        <v>49</v>
      </c>
      <c r="C48" s="89">
        <v>10</v>
      </c>
      <c r="D48" s="89">
        <v>31</v>
      </c>
      <c r="E48" s="89">
        <v>43</v>
      </c>
      <c r="F48" s="89">
        <f>Table_1[[#This Row],[Column3]]+Table_1[[#This Row],[Column4]]+Table_1[[#This Row],[Column5]]</f>
        <v>84</v>
      </c>
      <c r="G48" s="89">
        <v>43</v>
      </c>
      <c r="H48" s="347"/>
    </row>
    <row r="49" spans="1:8" ht="13.5" customHeight="1" x14ac:dyDescent="0.2">
      <c r="A49" s="88">
        <v>39</v>
      </c>
      <c r="B49" s="89" t="s">
        <v>50</v>
      </c>
      <c r="C49" s="89">
        <v>5</v>
      </c>
      <c r="D49" s="89">
        <v>13</v>
      </c>
      <c r="E49" s="89">
        <v>35</v>
      </c>
      <c r="F49" s="89">
        <f>Table_1[[#This Row],[Column3]]+Table_1[[#This Row],[Column4]]+Table_1[[#This Row],[Column5]]</f>
        <v>53</v>
      </c>
      <c r="G49" s="89">
        <v>20</v>
      </c>
      <c r="H49" s="347"/>
    </row>
    <row r="50" spans="1:8" ht="13.5" customHeight="1" x14ac:dyDescent="0.2">
      <c r="A50" s="88">
        <v>40</v>
      </c>
      <c r="B50" s="89" t="s">
        <v>51</v>
      </c>
      <c r="C50" s="89">
        <v>1</v>
      </c>
      <c r="D50" s="89">
        <v>25</v>
      </c>
      <c r="E50" s="89">
        <v>16</v>
      </c>
      <c r="F50" s="89">
        <f>Table_1[[#This Row],[Column3]]+Table_1[[#This Row],[Column4]]+Table_1[[#This Row],[Column5]]</f>
        <v>42</v>
      </c>
      <c r="G50" s="89">
        <v>19</v>
      </c>
      <c r="H50" s="347"/>
    </row>
    <row r="51" spans="1:8" ht="13.5" customHeight="1" x14ac:dyDescent="0.2">
      <c r="A51" s="88">
        <v>41</v>
      </c>
      <c r="B51" s="89" t="s">
        <v>52</v>
      </c>
      <c r="C51" s="89">
        <v>5</v>
      </c>
      <c r="D51" s="89">
        <v>45</v>
      </c>
      <c r="E51" s="89">
        <v>21</v>
      </c>
      <c r="F51" s="89">
        <f>Table_1[[#This Row],[Column3]]+Table_1[[#This Row],[Column4]]+Table_1[[#This Row],[Column5]]</f>
        <v>71</v>
      </c>
      <c r="G51" s="89">
        <v>6</v>
      </c>
      <c r="H51" s="347"/>
    </row>
    <row r="52" spans="1:8" ht="13.5" customHeight="1" x14ac:dyDescent="0.2">
      <c r="A52" s="88">
        <v>42</v>
      </c>
      <c r="B52" s="89" t="s">
        <v>53</v>
      </c>
      <c r="C52" s="89">
        <v>46</v>
      </c>
      <c r="D52" s="89">
        <v>5</v>
      </c>
      <c r="E52" s="89">
        <v>26</v>
      </c>
      <c r="F52" s="89">
        <f>Table_1[[#This Row],[Column3]]+Table_1[[#This Row],[Column4]]+Table_1[[#This Row],[Column5]]</f>
        <v>77</v>
      </c>
      <c r="G52" s="89">
        <v>4</v>
      </c>
      <c r="H52" s="347"/>
    </row>
    <row r="53" spans="1:8" ht="13.5" customHeight="1" x14ac:dyDescent="0.2">
      <c r="A53" s="88">
        <v>43</v>
      </c>
      <c r="B53" s="89" t="s">
        <v>54</v>
      </c>
      <c r="C53" s="89">
        <v>6</v>
      </c>
      <c r="D53" s="89">
        <v>8</v>
      </c>
      <c r="E53" s="89">
        <v>22</v>
      </c>
      <c r="F53" s="89">
        <f>Table_1[[#This Row],[Column3]]+Table_1[[#This Row],[Column4]]+Table_1[[#This Row],[Column5]]</f>
        <v>36</v>
      </c>
      <c r="G53" s="89">
        <v>0</v>
      </c>
      <c r="H53" s="347"/>
    </row>
    <row r="54" spans="1:8" ht="13.5" customHeight="1" x14ac:dyDescent="0.2">
      <c r="A54" s="88">
        <v>44</v>
      </c>
      <c r="B54" s="89" t="s">
        <v>55</v>
      </c>
      <c r="C54" s="89">
        <v>1</v>
      </c>
      <c r="D54" s="89">
        <v>4</v>
      </c>
      <c r="E54" s="89">
        <v>6</v>
      </c>
      <c r="F54" s="89">
        <f>Table_1[[#This Row],[Column3]]+Table_1[[#This Row],[Column4]]+Table_1[[#This Row],[Column5]]</f>
        <v>11</v>
      </c>
      <c r="G54" s="89">
        <v>11</v>
      </c>
      <c r="H54" s="347"/>
    </row>
    <row r="55" spans="1:8" ht="13.5" customHeight="1" x14ac:dyDescent="0.2">
      <c r="A55" s="88">
        <v>45</v>
      </c>
      <c r="B55" s="89" t="s">
        <v>56</v>
      </c>
      <c r="C55" s="89">
        <v>14</v>
      </c>
      <c r="D55" s="89">
        <v>2</v>
      </c>
      <c r="E55" s="89">
        <v>19</v>
      </c>
      <c r="F55" s="89">
        <f>Table_1[[#This Row],[Column3]]+Table_1[[#This Row],[Column4]]+Table_1[[#This Row],[Column5]]</f>
        <v>35</v>
      </c>
      <c r="G55" s="89">
        <v>9</v>
      </c>
      <c r="H55" s="347"/>
    </row>
    <row r="56" spans="1:8" ht="13.5" customHeight="1" x14ac:dyDescent="0.2">
      <c r="A56" s="90"/>
      <c r="B56" s="91" t="s">
        <v>57</v>
      </c>
      <c r="C56" s="91">
        <f>SUM(C48:C55)</f>
        <v>88</v>
      </c>
      <c r="D56" s="91">
        <f t="shared" ref="D56:G56" si="3">SUM(D48:D55)</f>
        <v>133</v>
      </c>
      <c r="E56" s="91">
        <f t="shared" si="3"/>
        <v>188</v>
      </c>
      <c r="F56" s="91">
        <f t="shared" si="3"/>
        <v>409</v>
      </c>
      <c r="G56" s="91">
        <f t="shared" si="3"/>
        <v>112</v>
      </c>
      <c r="H56" s="347"/>
    </row>
    <row r="57" spans="1:8" ht="13.5" customHeight="1" x14ac:dyDescent="0.2">
      <c r="A57" s="88">
        <v>46</v>
      </c>
      <c r="B57" s="89" t="s">
        <v>58</v>
      </c>
      <c r="C57" s="89">
        <v>0</v>
      </c>
      <c r="D57" s="89">
        <v>0</v>
      </c>
      <c r="E57" s="89">
        <v>42</v>
      </c>
      <c r="F57" s="89">
        <f>Table_1[[#This Row],[Column3]]+Table_1[[#This Row],[Column4]]+Table_1[[#This Row],[Column5]]</f>
        <v>42</v>
      </c>
      <c r="G57" s="89">
        <v>0</v>
      </c>
      <c r="H57" s="347"/>
    </row>
    <row r="58" spans="1:8" ht="13.5" customHeight="1" x14ac:dyDescent="0.2">
      <c r="A58" s="90"/>
      <c r="B58" s="91" t="s">
        <v>59</v>
      </c>
      <c r="C58" s="91">
        <f t="shared" ref="C58:G58" si="4">C57</f>
        <v>0</v>
      </c>
      <c r="D58" s="91">
        <f t="shared" si="4"/>
        <v>0</v>
      </c>
      <c r="E58" s="91">
        <f t="shared" si="4"/>
        <v>42</v>
      </c>
      <c r="F58" s="91">
        <f t="shared" si="4"/>
        <v>42</v>
      </c>
      <c r="G58" s="91">
        <f t="shared" si="4"/>
        <v>0</v>
      </c>
      <c r="H58" s="347"/>
    </row>
    <row r="59" spans="1:8" ht="13.5" customHeight="1" x14ac:dyDescent="0.2">
      <c r="A59" s="90"/>
      <c r="B59" s="91" t="s">
        <v>6</v>
      </c>
      <c r="C59" s="91">
        <f t="shared" ref="C59:G59" si="5">C58+C56+C47+C45+C42</f>
        <v>2806</v>
      </c>
      <c r="D59" s="91">
        <f t="shared" si="5"/>
        <v>2439</v>
      </c>
      <c r="E59" s="91">
        <f t="shared" si="5"/>
        <v>2875</v>
      </c>
      <c r="F59" s="91">
        <f t="shared" si="5"/>
        <v>8120</v>
      </c>
      <c r="G59" s="91">
        <f t="shared" si="5"/>
        <v>9200</v>
      </c>
      <c r="H59" s="347"/>
    </row>
    <row r="60" spans="1:8" ht="18.75" customHeight="1" x14ac:dyDescent="0.2">
      <c r="A60" s="98"/>
      <c r="B60" s="99"/>
      <c r="C60" s="100" t="s">
        <v>60</v>
      </c>
      <c r="D60" s="99"/>
      <c r="E60" s="99"/>
      <c r="F60" s="100">
        <f>4019/750</f>
        <v>5.3586666666666662</v>
      </c>
      <c r="G60" s="99"/>
      <c r="H60" s="347"/>
    </row>
    <row r="61" spans="1:8" ht="18.75" hidden="1" customHeight="1" x14ac:dyDescent="0.2">
      <c r="A61" s="98"/>
      <c r="B61" s="99"/>
      <c r="C61" s="100">
        <v>2720</v>
      </c>
      <c r="D61" s="100">
        <v>2367</v>
      </c>
      <c r="E61" s="100">
        <v>2429</v>
      </c>
      <c r="F61" s="100"/>
      <c r="G61" s="99">
        <v>9580</v>
      </c>
      <c r="H61" s="347"/>
    </row>
    <row r="62" spans="1:8" ht="18.75" hidden="1" customHeight="1" x14ac:dyDescent="0.2">
      <c r="A62" s="104"/>
      <c r="B62" s="104"/>
      <c r="C62" s="105"/>
      <c r="D62" s="105"/>
      <c r="E62" s="105"/>
      <c r="F62" s="106"/>
      <c r="G62" s="105"/>
    </row>
    <row r="63" spans="1:8" ht="18.75" hidden="1" customHeight="1" x14ac:dyDescent="0.2">
      <c r="A63" s="104"/>
      <c r="B63" s="104"/>
      <c r="C63" s="107"/>
      <c r="D63" s="107"/>
      <c r="E63" s="107"/>
      <c r="F63" s="107" t="e">
        <f t="shared" ref="F63:G63" si="6">#REF!-#REF!-F53</f>
        <v>#REF!</v>
      </c>
      <c r="G63" s="107" t="e">
        <f t="shared" si="6"/>
        <v>#REF!</v>
      </c>
    </row>
    <row r="64" spans="1:8" ht="18.75" hidden="1" customHeight="1" x14ac:dyDescent="0.2">
      <c r="A64" s="104"/>
      <c r="B64" s="104"/>
      <c r="C64" s="107"/>
      <c r="D64" s="107" t="e">
        <f>#REF!+#REF!</f>
        <v>#REF!</v>
      </c>
      <c r="E64" s="107"/>
      <c r="F64" s="106"/>
      <c r="G64" s="108"/>
    </row>
    <row r="65" spans="1:7" ht="18.75" customHeight="1" x14ac:dyDescent="0.2">
      <c r="A65" s="104"/>
      <c r="B65" s="104"/>
      <c r="C65" s="105"/>
      <c r="D65" s="105"/>
      <c r="E65" s="105"/>
      <c r="F65" s="106"/>
      <c r="G65" s="105"/>
    </row>
    <row r="66" spans="1:7" ht="18.75" customHeight="1" x14ac:dyDescent="0.2">
      <c r="A66" s="104"/>
      <c r="B66" s="104"/>
      <c r="C66" s="105"/>
      <c r="D66" s="105"/>
      <c r="E66" s="105"/>
      <c r="F66" s="106"/>
      <c r="G66" s="105"/>
    </row>
    <row r="67" spans="1:7" ht="18.75" customHeight="1" x14ac:dyDescent="0.2">
      <c r="A67" s="104"/>
      <c r="B67" s="104"/>
      <c r="C67" s="105"/>
      <c r="D67" s="105"/>
      <c r="E67" s="105"/>
      <c r="F67" s="106"/>
      <c r="G67" s="105"/>
    </row>
    <row r="68" spans="1:7" ht="18.75" customHeight="1" x14ac:dyDescent="0.2">
      <c r="A68" s="104"/>
      <c r="B68" s="104"/>
      <c r="C68" s="105"/>
      <c r="D68" s="105"/>
      <c r="E68" s="105"/>
      <c r="F68" s="106"/>
      <c r="G68" s="105"/>
    </row>
    <row r="69" spans="1:7" ht="18.75" customHeight="1" x14ac:dyDescent="0.2">
      <c r="A69" s="104"/>
      <c r="B69" s="104"/>
      <c r="C69" s="105"/>
      <c r="D69" s="105"/>
      <c r="E69" s="105"/>
      <c r="F69" s="106"/>
      <c r="G69" s="105"/>
    </row>
    <row r="70" spans="1:7" ht="18.75" customHeight="1" x14ac:dyDescent="0.2">
      <c r="A70" s="104"/>
      <c r="B70" s="104"/>
      <c r="C70" s="105"/>
      <c r="D70" s="105"/>
      <c r="E70" s="105"/>
      <c r="F70" s="106"/>
      <c r="G70" s="105"/>
    </row>
    <row r="71" spans="1:7" ht="18.75" customHeight="1" x14ac:dyDescent="0.2">
      <c r="A71" s="104"/>
      <c r="B71" s="104"/>
      <c r="C71" s="105"/>
      <c r="D71" s="105"/>
      <c r="E71" s="105"/>
      <c r="F71" s="106"/>
      <c r="G71" s="105"/>
    </row>
    <row r="72" spans="1:7" ht="18.75" customHeight="1" x14ac:dyDescent="0.2">
      <c r="A72" s="104"/>
      <c r="B72" s="104"/>
      <c r="C72" s="105"/>
      <c r="D72" s="105"/>
      <c r="E72" s="105"/>
      <c r="F72" s="106"/>
      <c r="G72" s="105"/>
    </row>
    <row r="73" spans="1:7" ht="18.75" customHeight="1" x14ac:dyDescent="0.2">
      <c r="A73" s="104"/>
      <c r="B73" s="104"/>
      <c r="C73" s="105"/>
      <c r="D73" s="105"/>
      <c r="E73" s="105"/>
      <c r="F73" s="106"/>
      <c r="G73" s="105"/>
    </row>
    <row r="74" spans="1:7" ht="18.75" customHeight="1" x14ac:dyDescent="0.2">
      <c r="A74" s="104"/>
      <c r="B74" s="104"/>
      <c r="C74" s="105"/>
      <c r="D74" s="105"/>
      <c r="E74" s="105"/>
      <c r="F74" s="106"/>
      <c r="G74" s="105"/>
    </row>
    <row r="75" spans="1:7" ht="18.75" customHeight="1" x14ac:dyDescent="0.2">
      <c r="A75" s="104"/>
      <c r="B75" s="104"/>
      <c r="C75" s="105"/>
      <c r="D75" s="105"/>
      <c r="E75" s="105"/>
      <c r="F75" s="106"/>
      <c r="G75" s="105"/>
    </row>
    <row r="76" spans="1:7" ht="18.75" customHeight="1" x14ac:dyDescent="0.2">
      <c r="A76" s="104"/>
      <c r="B76" s="104"/>
      <c r="C76" s="105"/>
      <c r="D76" s="105"/>
      <c r="E76" s="105"/>
      <c r="F76" s="106"/>
      <c r="G76" s="105"/>
    </row>
    <row r="77" spans="1:7" ht="18.75" customHeight="1" x14ac:dyDescent="0.2">
      <c r="A77" s="104"/>
      <c r="B77" s="104"/>
      <c r="C77" s="105"/>
      <c r="D77" s="105"/>
      <c r="E77" s="105"/>
      <c r="F77" s="106"/>
      <c r="G77" s="105"/>
    </row>
    <row r="78" spans="1:7" ht="18.75" customHeight="1" x14ac:dyDescent="0.2">
      <c r="A78" s="104"/>
      <c r="B78" s="104"/>
      <c r="C78" s="105"/>
      <c r="D78" s="105"/>
      <c r="E78" s="105"/>
      <c r="F78" s="106"/>
      <c r="G78" s="105"/>
    </row>
    <row r="79" spans="1:7" ht="18.75" customHeight="1" x14ac:dyDescent="0.2">
      <c r="A79" s="104"/>
      <c r="B79" s="104"/>
      <c r="C79" s="105"/>
      <c r="D79" s="105"/>
      <c r="E79" s="105"/>
      <c r="F79" s="106"/>
      <c r="G79" s="105"/>
    </row>
    <row r="80" spans="1:7" ht="18.75" customHeight="1" x14ac:dyDescent="0.2">
      <c r="A80" s="104"/>
      <c r="B80" s="104"/>
      <c r="C80" s="105"/>
      <c r="D80" s="105"/>
      <c r="E80" s="105"/>
      <c r="F80" s="106"/>
      <c r="G80" s="105"/>
    </row>
    <row r="81" spans="1:7" ht="18.75" customHeight="1" x14ac:dyDescent="0.2">
      <c r="A81" s="104"/>
      <c r="B81" s="104"/>
      <c r="C81" s="105"/>
      <c r="D81" s="105"/>
      <c r="E81" s="105"/>
      <c r="F81" s="106"/>
      <c r="G81" s="105"/>
    </row>
    <row r="82" spans="1:7" ht="18.75" customHeight="1" x14ac:dyDescent="0.2">
      <c r="A82" s="104"/>
      <c r="B82" s="104"/>
      <c r="C82" s="105"/>
      <c r="D82" s="105"/>
      <c r="E82" s="105"/>
      <c r="F82" s="106"/>
      <c r="G82" s="105"/>
    </row>
    <row r="83" spans="1:7" ht="18.75" customHeight="1" x14ac:dyDescent="0.2">
      <c r="A83" s="104"/>
      <c r="B83" s="104"/>
      <c r="C83" s="105"/>
      <c r="D83" s="105"/>
      <c r="E83" s="105"/>
      <c r="F83" s="106"/>
      <c r="G83" s="105"/>
    </row>
    <row r="84" spans="1:7" ht="18.75" customHeight="1" x14ac:dyDescent="0.2">
      <c r="A84" s="104"/>
      <c r="B84" s="104"/>
      <c r="C84" s="105"/>
      <c r="D84" s="105"/>
      <c r="E84" s="105"/>
      <c r="F84" s="106"/>
      <c r="G84" s="105"/>
    </row>
    <row r="85" spans="1:7" ht="18.75" customHeight="1" x14ac:dyDescent="0.2">
      <c r="A85" s="104"/>
      <c r="B85" s="104"/>
      <c r="C85" s="105"/>
      <c r="D85" s="105"/>
      <c r="E85" s="105"/>
      <c r="F85" s="106"/>
      <c r="G85" s="105"/>
    </row>
    <row r="86" spans="1:7" ht="18.75" customHeight="1" x14ac:dyDescent="0.2">
      <c r="A86" s="104"/>
      <c r="B86" s="104"/>
      <c r="C86" s="105"/>
      <c r="D86" s="105"/>
      <c r="E86" s="105"/>
      <c r="F86" s="106"/>
      <c r="G86" s="105"/>
    </row>
    <row r="87" spans="1:7" ht="18.75" customHeight="1" x14ac:dyDescent="0.2">
      <c r="A87" s="104"/>
      <c r="B87" s="104"/>
      <c r="C87" s="105"/>
      <c r="D87" s="105"/>
      <c r="E87" s="105"/>
      <c r="F87" s="106"/>
      <c r="G87" s="105"/>
    </row>
    <row r="88" spans="1:7" ht="18.75" customHeight="1" x14ac:dyDescent="0.2">
      <c r="A88" s="104"/>
      <c r="B88" s="104"/>
      <c r="C88" s="105"/>
      <c r="D88" s="105"/>
      <c r="E88" s="105"/>
      <c r="F88" s="106"/>
      <c r="G88" s="105"/>
    </row>
    <row r="89" spans="1:7" ht="18.75" customHeight="1" x14ac:dyDescent="0.2">
      <c r="A89" s="104"/>
      <c r="B89" s="104"/>
      <c r="C89" s="105"/>
      <c r="D89" s="105"/>
      <c r="E89" s="105"/>
      <c r="F89" s="106"/>
      <c r="G89" s="105"/>
    </row>
    <row r="90" spans="1:7" ht="18.75" customHeight="1" x14ac:dyDescent="0.2">
      <c r="A90" s="104"/>
      <c r="B90" s="104"/>
      <c r="C90" s="105"/>
      <c r="D90" s="105"/>
      <c r="E90" s="105"/>
      <c r="F90" s="106"/>
      <c r="G90" s="105"/>
    </row>
    <row r="91" spans="1:7" ht="18.75" customHeight="1" x14ac:dyDescent="0.2">
      <c r="A91" s="104"/>
      <c r="B91" s="104"/>
      <c r="C91" s="105"/>
      <c r="D91" s="105"/>
      <c r="E91" s="105"/>
      <c r="F91" s="106"/>
      <c r="G91" s="105"/>
    </row>
    <row r="92" spans="1:7" ht="18.75" customHeight="1" x14ac:dyDescent="0.2">
      <c r="A92" s="104"/>
      <c r="B92" s="104"/>
      <c r="C92" s="105"/>
      <c r="D92" s="105"/>
      <c r="E92" s="105"/>
      <c r="F92" s="106"/>
      <c r="G92" s="105"/>
    </row>
    <row r="93" spans="1:7" ht="18.75" customHeight="1" x14ac:dyDescent="0.2">
      <c r="A93" s="104"/>
      <c r="B93" s="104"/>
      <c r="C93" s="105"/>
      <c r="D93" s="105"/>
      <c r="E93" s="105"/>
      <c r="F93" s="106"/>
      <c r="G93" s="105"/>
    </row>
    <row r="94" spans="1:7" ht="18.75" customHeight="1" x14ac:dyDescent="0.2">
      <c r="A94" s="104"/>
      <c r="B94" s="104"/>
      <c r="C94" s="105"/>
      <c r="D94" s="105"/>
      <c r="E94" s="105"/>
      <c r="F94" s="106"/>
      <c r="G94" s="105"/>
    </row>
    <row r="95" spans="1:7" ht="18.75" customHeight="1" x14ac:dyDescent="0.2">
      <c r="A95" s="104"/>
      <c r="B95" s="104"/>
      <c r="C95" s="105"/>
      <c r="D95" s="105"/>
      <c r="E95" s="105"/>
      <c r="F95" s="106"/>
      <c r="G95" s="105"/>
    </row>
    <row r="96" spans="1:7" ht="18.75" customHeight="1" x14ac:dyDescent="0.2">
      <c r="A96" s="104"/>
      <c r="B96" s="104"/>
      <c r="C96" s="105"/>
      <c r="D96" s="105"/>
      <c r="E96" s="105"/>
      <c r="F96" s="106"/>
      <c r="G96" s="105"/>
    </row>
    <row r="97" spans="1:7" ht="18.75" customHeight="1" x14ac:dyDescent="0.2">
      <c r="A97" s="104"/>
      <c r="B97" s="104"/>
      <c r="C97" s="105"/>
      <c r="D97" s="105"/>
      <c r="E97" s="105"/>
      <c r="F97" s="106"/>
      <c r="G97" s="105"/>
    </row>
    <row r="98" spans="1:7" ht="18.75" customHeight="1" x14ac:dyDescent="0.2">
      <c r="A98" s="104"/>
      <c r="B98" s="104"/>
      <c r="C98" s="105"/>
      <c r="D98" s="105"/>
      <c r="E98" s="105"/>
      <c r="F98" s="106"/>
      <c r="G98" s="105"/>
    </row>
    <row r="99" spans="1:7" ht="18.75" customHeight="1" x14ac:dyDescent="0.2">
      <c r="A99" s="104"/>
      <c r="B99" s="104"/>
      <c r="C99" s="105"/>
      <c r="D99" s="105"/>
      <c r="E99" s="105"/>
      <c r="F99" s="106"/>
      <c r="G99" s="105"/>
    </row>
    <row r="100" spans="1:7" ht="18.75" customHeight="1" x14ac:dyDescent="0.2">
      <c r="A100" s="104"/>
      <c r="B100" s="104"/>
      <c r="C100" s="105"/>
      <c r="D100" s="105"/>
      <c r="E100" s="105"/>
      <c r="F100" s="106"/>
      <c r="G100" s="105"/>
    </row>
    <row r="101" spans="1:7" ht="18.75" customHeight="1" x14ac:dyDescent="0.2">
      <c r="A101" s="104"/>
      <c r="B101" s="104"/>
      <c r="C101" s="105"/>
      <c r="D101" s="105"/>
      <c r="E101" s="105"/>
      <c r="F101" s="106"/>
      <c r="G101" s="105"/>
    </row>
    <row r="102" spans="1:7" ht="18.75" customHeight="1" x14ac:dyDescent="0.2">
      <c r="A102" s="104"/>
      <c r="B102" s="104"/>
      <c r="C102" s="105"/>
      <c r="D102" s="105"/>
      <c r="E102" s="105"/>
      <c r="F102" s="106"/>
      <c r="G102" s="105"/>
    </row>
  </sheetData>
  <mergeCells count="2">
    <mergeCell ref="A1:G1"/>
    <mergeCell ref="A2:G2"/>
  </mergeCells>
  <printOptions horizontalCentered="1"/>
  <pageMargins left="0.25" right="0.25" top="0.25" bottom="0.25" header="0" footer="0"/>
  <pageSetup scale="87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0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14" sqref="B14"/>
    </sheetView>
  </sheetViews>
  <sheetFormatPr defaultColWidth="14.42578125" defaultRowHeight="15" customHeight="1" x14ac:dyDescent="0.2"/>
  <cols>
    <col min="1" max="1" width="4.42578125" style="109" customWidth="1"/>
    <col min="2" max="2" width="24.5703125" style="109" customWidth="1"/>
    <col min="3" max="4" width="11.85546875" style="109" customWidth="1"/>
    <col min="5" max="5" width="10.85546875" style="109" customWidth="1"/>
    <col min="6" max="6" width="12" style="109" customWidth="1"/>
    <col min="7" max="7" width="9.85546875" style="109" customWidth="1"/>
    <col min="8" max="8" width="10.5703125" style="109" customWidth="1"/>
    <col min="9" max="9" width="10.85546875" style="109" customWidth="1"/>
    <col min="10" max="10" width="10.5703125" style="109" customWidth="1"/>
    <col min="11" max="11" width="11.5703125" style="109" customWidth="1"/>
    <col min="12" max="12" width="8.140625" style="109" customWidth="1"/>
    <col min="13" max="16384" width="14.42578125" style="109"/>
  </cols>
  <sheetData>
    <row r="1" spans="1:12" ht="15" customHeight="1" x14ac:dyDescent="0.2">
      <c r="A1" s="395" t="s">
        <v>1032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</row>
    <row r="2" spans="1:12" ht="15" customHeight="1" x14ac:dyDescent="0.2">
      <c r="A2" s="84"/>
      <c r="B2" s="86" t="s">
        <v>80</v>
      </c>
      <c r="C2" s="152"/>
      <c r="D2" s="152"/>
      <c r="E2" s="151"/>
      <c r="F2" s="151"/>
      <c r="G2" s="151"/>
      <c r="H2" s="151"/>
      <c r="I2" s="152" t="s">
        <v>125</v>
      </c>
      <c r="J2" s="151"/>
      <c r="K2" s="151"/>
      <c r="L2" s="151"/>
    </row>
    <row r="3" spans="1:12" ht="15" customHeight="1" x14ac:dyDescent="0.2">
      <c r="A3" s="429" t="s">
        <v>1</v>
      </c>
      <c r="B3" s="429" t="s">
        <v>83</v>
      </c>
      <c r="C3" s="430" t="s">
        <v>126</v>
      </c>
      <c r="D3" s="431"/>
      <c r="E3" s="431"/>
      <c r="F3" s="425"/>
      <c r="G3" s="426" t="s">
        <v>127</v>
      </c>
      <c r="H3" s="424" t="s">
        <v>128</v>
      </c>
      <c r="I3" s="431"/>
      <c r="J3" s="431"/>
      <c r="K3" s="425"/>
      <c r="L3" s="426" t="s">
        <v>127</v>
      </c>
    </row>
    <row r="4" spans="1:12" ht="24.75" customHeight="1" x14ac:dyDescent="0.2">
      <c r="A4" s="427"/>
      <c r="B4" s="427"/>
      <c r="C4" s="424" t="s">
        <v>129</v>
      </c>
      <c r="D4" s="425"/>
      <c r="E4" s="424" t="s">
        <v>130</v>
      </c>
      <c r="F4" s="425"/>
      <c r="G4" s="427"/>
      <c r="H4" s="424" t="s">
        <v>129</v>
      </c>
      <c r="I4" s="425"/>
      <c r="J4" s="424" t="s">
        <v>130</v>
      </c>
      <c r="K4" s="425"/>
      <c r="L4" s="427"/>
    </row>
    <row r="5" spans="1:12" ht="15" customHeight="1" x14ac:dyDescent="0.2">
      <c r="A5" s="428"/>
      <c r="B5" s="428"/>
      <c r="C5" s="170" t="s">
        <v>131</v>
      </c>
      <c r="D5" s="170" t="s">
        <v>132</v>
      </c>
      <c r="E5" s="170" t="s">
        <v>131</v>
      </c>
      <c r="F5" s="170" t="s">
        <v>132</v>
      </c>
      <c r="G5" s="428"/>
      <c r="H5" s="170" t="s">
        <v>131</v>
      </c>
      <c r="I5" s="170" t="s">
        <v>132</v>
      </c>
      <c r="J5" s="170" t="s">
        <v>131</v>
      </c>
      <c r="K5" s="170" t="s">
        <v>132</v>
      </c>
      <c r="L5" s="428"/>
    </row>
    <row r="6" spans="1:12" ht="13.5" customHeight="1" x14ac:dyDescent="0.25">
      <c r="A6" s="171">
        <v>1</v>
      </c>
      <c r="B6" s="131" t="s">
        <v>8</v>
      </c>
      <c r="C6" s="132">
        <v>180089</v>
      </c>
      <c r="D6" s="132">
        <v>402078</v>
      </c>
      <c r="E6" s="132">
        <v>71711</v>
      </c>
      <c r="F6" s="132">
        <v>172873</v>
      </c>
      <c r="G6" s="311">
        <f t="shared" ref="G6:G37" si="0">F6*100/D6</f>
        <v>42.994891538457715</v>
      </c>
      <c r="H6" s="132">
        <v>139553</v>
      </c>
      <c r="I6" s="132">
        <v>263736</v>
      </c>
      <c r="J6" s="132">
        <v>63898</v>
      </c>
      <c r="K6" s="132">
        <v>153895</v>
      </c>
      <c r="L6" s="312">
        <f t="shared" ref="L6:L23" si="1">K6*100/I6</f>
        <v>58.351912518579184</v>
      </c>
    </row>
    <row r="7" spans="1:12" ht="13.5" customHeight="1" x14ac:dyDescent="0.25">
      <c r="A7" s="171">
        <v>2</v>
      </c>
      <c r="B7" s="131" t="s">
        <v>9</v>
      </c>
      <c r="C7" s="132">
        <v>444082</v>
      </c>
      <c r="D7" s="132">
        <v>957921</v>
      </c>
      <c r="E7" s="132">
        <v>388250</v>
      </c>
      <c r="F7" s="132">
        <v>672526.01</v>
      </c>
      <c r="G7" s="311">
        <f t="shared" si="0"/>
        <v>70.206834384046289</v>
      </c>
      <c r="H7" s="132">
        <v>365094</v>
      </c>
      <c r="I7" s="132">
        <v>709064</v>
      </c>
      <c r="J7" s="132">
        <v>329795</v>
      </c>
      <c r="K7" s="132">
        <v>582240.81000000006</v>
      </c>
      <c r="L7" s="312">
        <f t="shared" si="1"/>
        <v>82.113999582548274</v>
      </c>
    </row>
    <row r="8" spans="1:12" ht="13.5" customHeight="1" x14ac:dyDescent="0.25">
      <c r="A8" s="171">
        <v>3</v>
      </c>
      <c r="B8" s="131" t="s">
        <v>10</v>
      </c>
      <c r="C8" s="132">
        <v>86543</v>
      </c>
      <c r="D8" s="132">
        <v>229791</v>
      </c>
      <c r="E8" s="132">
        <v>20948</v>
      </c>
      <c r="F8" s="132">
        <v>35568</v>
      </c>
      <c r="G8" s="311">
        <f t="shared" si="0"/>
        <v>15.478412992675953</v>
      </c>
      <c r="H8" s="132">
        <v>62892</v>
      </c>
      <c r="I8" s="132">
        <v>143689</v>
      </c>
      <c r="J8" s="132">
        <v>20229</v>
      </c>
      <c r="K8" s="132">
        <v>33620</v>
      </c>
      <c r="L8" s="312">
        <f t="shared" si="1"/>
        <v>23.397754873372353</v>
      </c>
    </row>
    <row r="9" spans="1:12" ht="13.5" customHeight="1" x14ac:dyDescent="0.25">
      <c r="A9" s="171">
        <v>4</v>
      </c>
      <c r="B9" s="131" t="s">
        <v>11</v>
      </c>
      <c r="C9" s="132">
        <v>117951</v>
      </c>
      <c r="D9" s="132">
        <v>254348</v>
      </c>
      <c r="E9" s="132">
        <v>83281</v>
      </c>
      <c r="F9" s="132">
        <v>218406</v>
      </c>
      <c r="G9" s="311">
        <f t="shared" si="0"/>
        <v>85.868966927202095</v>
      </c>
      <c r="H9" s="132">
        <v>89887</v>
      </c>
      <c r="I9" s="132">
        <v>166250</v>
      </c>
      <c r="J9" s="132">
        <v>51681</v>
      </c>
      <c r="K9" s="132">
        <v>130175</v>
      </c>
      <c r="L9" s="312">
        <f t="shared" si="1"/>
        <v>78.300751879699249</v>
      </c>
    </row>
    <row r="10" spans="1:12" s="331" customFormat="1" ht="13.5" customHeight="1" x14ac:dyDescent="0.25">
      <c r="A10" s="171">
        <v>5</v>
      </c>
      <c r="B10" s="131" t="s">
        <v>12</v>
      </c>
      <c r="C10" s="132">
        <v>434339</v>
      </c>
      <c r="D10" s="132">
        <v>1120530</v>
      </c>
      <c r="E10" s="132">
        <v>470640</v>
      </c>
      <c r="F10" s="132">
        <v>531039</v>
      </c>
      <c r="G10" s="311">
        <f t="shared" si="0"/>
        <v>47.391769965998236</v>
      </c>
      <c r="H10" s="132">
        <v>324246</v>
      </c>
      <c r="I10" s="132">
        <v>694565</v>
      </c>
      <c r="J10" s="132">
        <v>227752</v>
      </c>
      <c r="K10" s="132">
        <v>253584</v>
      </c>
      <c r="L10" s="312">
        <f t="shared" si="1"/>
        <v>36.509757906027517</v>
      </c>
    </row>
    <row r="11" spans="1:12" ht="13.5" customHeight="1" x14ac:dyDescent="0.25">
      <c r="A11" s="171">
        <v>6</v>
      </c>
      <c r="B11" s="131" t="s">
        <v>13</v>
      </c>
      <c r="C11" s="132">
        <v>128831</v>
      </c>
      <c r="D11" s="132">
        <v>276167</v>
      </c>
      <c r="E11" s="132">
        <v>104084</v>
      </c>
      <c r="F11" s="132">
        <v>229430</v>
      </c>
      <c r="G11" s="311">
        <f t="shared" si="0"/>
        <v>83.076544264883211</v>
      </c>
      <c r="H11" s="132">
        <v>95560</v>
      </c>
      <c r="I11" s="132">
        <v>167368</v>
      </c>
      <c r="J11" s="132">
        <v>83079</v>
      </c>
      <c r="K11" s="132">
        <v>170459</v>
      </c>
      <c r="L11" s="312">
        <f t="shared" si="1"/>
        <v>101.84682854548062</v>
      </c>
    </row>
    <row r="12" spans="1:12" ht="13.5" customHeight="1" x14ac:dyDescent="0.25">
      <c r="A12" s="171">
        <v>7</v>
      </c>
      <c r="B12" s="131" t="s">
        <v>14</v>
      </c>
      <c r="C12" s="132">
        <v>15864</v>
      </c>
      <c r="D12" s="132">
        <v>34342</v>
      </c>
      <c r="E12" s="132">
        <v>4172</v>
      </c>
      <c r="F12" s="132">
        <v>7043.71</v>
      </c>
      <c r="G12" s="311">
        <f t="shared" si="0"/>
        <v>20.510482790751848</v>
      </c>
      <c r="H12" s="132">
        <v>11028</v>
      </c>
      <c r="I12" s="132">
        <v>20317</v>
      </c>
      <c r="J12" s="132">
        <v>2248</v>
      </c>
      <c r="K12" s="132">
        <v>3700.7</v>
      </c>
      <c r="L12" s="312">
        <f t="shared" si="1"/>
        <v>18.214795491460354</v>
      </c>
    </row>
    <row r="13" spans="1:12" ht="13.5" customHeight="1" x14ac:dyDescent="0.25">
      <c r="A13" s="171">
        <v>8</v>
      </c>
      <c r="B13" s="131" t="s">
        <v>983</v>
      </c>
      <c r="C13" s="132">
        <v>15924</v>
      </c>
      <c r="D13" s="132">
        <v>32947</v>
      </c>
      <c r="E13" s="132">
        <v>313</v>
      </c>
      <c r="F13" s="132">
        <v>547</v>
      </c>
      <c r="G13" s="311">
        <f t="shared" si="0"/>
        <v>1.6602422071812304</v>
      </c>
      <c r="H13" s="132">
        <v>12061</v>
      </c>
      <c r="I13" s="132">
        <v>20621</v>
      </c>
      <c r="J13" s="132">
        <v>210</v>
      </c>
      <c r="K13" s="132">
        <v>403</v>
      </c>
      <c r="L13" s="312">
        <f t="shared" si="1"/>
        <v>1.9543184132680278</v>
      </c>
    </row>
    <row r="14" spans="1:12" ht="13.5" customHeight="1" x14ac:dyDescent="0.25">
      <c r="A14" s="171">
        <v>9</v>
      </c>
      <c r="B14" s="131" t="s">
        <v>15</v>
      </c>
      <c r="C14" s="132">
        <v>257142</v>
      </c>
      <c r="D14" s="132">
        <v>584350</v>
      </c>
      <c r="E14" s="132">
        <v>61180</v>
      </c>
      <c r="F14" s="132">
        <v>174122.81</v>
      </c>
      <c r="G14" s="311">
        <f t="shared" si="0"/>
        <v>29.797691452040731</v>
      </c>
      <c r="H14" s="132">
        <v>201379</v>
      </c>
      <c r="I14" s="132">
        <v>400399</v>
      </c>
      <c r="J14" s="132">
        <v>58703</v>
      </c>
      <c r="K14" s="132">
        <v>168746.66</v>
      </c>
      <c r="L14" s="312">
        <f t="shared" si="1"/>
        <v>42.144625735828512</v>
      </c>
    </row>
    <row r="15" spans="1:12" ht="13.5" customHeight="1" x14ac:dyDescent="0.25">
      <c r="A15" s="171">
        <v>10</v>
      </c>
      <c r="B15" s="131" t="s">
        <v>16</v>
      </c>
      <c r="C15" s="132">
        <v>1254258</v>
      </c>
      <c r="D15" s="132">
        <v>2956644</v>
      </c>
      <c r="E15" s="132">
        <v>446848</v>
      </c>
      <c r="F15" s="132">
        <v>885083</v>
      </c>
      <c r="G15" s="311">
        <f t="shared" si="0"/>
        <v>29.935392965808532</v>
      </c>
      <c r="H15" s="132">
        <v>999455</v>
      </c>
      <c r="I15" s="132">
        <v>2054564</v>
      </c>
      <c r="J15" s="132">
        <v>434452</v>
      </c>
      <c r="K15" s="132">
        <v>849083</v>
      </c>
      <c r="L15" s="312">
        <f t="shared" si="1"/>
        <v>41.326675635317272</v>
      </c>
    </row>
    <row r="16" spans="1:12" ht="13.5" customHeight="1" x14ac:dyDescent="0.25">
      <c r="A16" s="171">
        <v>11</v>
      </c>
      <c r="B16" s="131" t="s">
        <v>17</v>
      </c>
      <c r="C16" s="132">
        <v>99291</v>
      </c>
      <c r="D16" s="132">
        <v>274004</v>
      </c>
      <c r="E16" s="132">
        <v>20171</v>
      </c>
      <c r="F16" s="132">
        <v>47839</v>
      </c>
      <c r="G16" s="311">
        <f t="shared" si="0"/>
        <v>17.459234171763917</v>
      </c>
      <c r="H16" s="132">
        <v>72175</v>
      </c>
      <c r="I16" s="132">
        <v>145339</v>
      </c>
      <c r="J16" s="132">
        <v>19142</v>
      </c>
      <c r="K16" s="132">
        <v>45308</v>
      </c>
      <c r="L16" s="312">
        <f t="shared" si="1"/>
        <v>31.174013857257858</v>
      </c>
    </row>
    <row r="17" spans="1:12" ht="13.5" customHeight="1" x14ac:dyDescent="0.25">
      <c r="A17" s="171">
        <v>12</v>
      </c>
      <c r="B17" s="131" t="s">
        <v>18</v>
      </c>
      <c r="C17" s="132">
        <v>237295</v>
      </c>
      <c r="D17" s="132">
        <v>499952</v>
      </c>
      <c r="E17" s="132">
        <v>108032</v>
      </c>
      <c r="F17" s="132">
        <v>254227</v>
      </c>
      <c r="G17" s="311">
        <f t="shared" si="0"/>
        <v>50.850281627036196</v>
      </c>
      <c r="H17" s="132">
        <v>190850</v>
      </c>
      <c r="I17" s="132">
        <v>337329</v>
      </c>
      <c r="J17" s="132">
        <v>102396</v>
      </c>
      <c r="K17" s="132">
        <v>235967</v>
      </c>
      <c r="L17" s="312">
        <f t="shared" si="1"/>
        <v>69.951590287227006</v>
      </c>
    </row>
    <row r="18" spans="1:12" ht="13.5" customHeight="1" x14ac:dyDescent="0.2">
      <c r="A18" s="170"/>
      <c r="B18" s="133" t="s">
        <v>19</v>
      </c>
      <c r="C18" s="173">
        <f t="shared" ref="C18:F18" si="2">SUM(C6:C17)</f>
        <v>3271609</v>
      </c>
      <c r="D18" s="173">
        <f t="shared" si="2"/>
        <v>7623074</v>
      </c>
      <c r="E18" s="173">
        <f t="shared" si="2"/>
        <v>1779630</v>
      </c>
      <c r="F18" s="173">
        <f t="shared" si="2"/>
        <v>3228704.5300000003</v>
      </c>
      <c r="G18" s="313">
        <f t="shared" si="0"/>
        <v>42.354364263025651</v>
      </c>
      <c r="H18" s="173">
        <f t="shared" ref="H18:K18" si="3">SUM(H6:H17)</f>
        <v>2564180</v>
      </c>
      <c r="I18" s="173">
        <f t="shared" si="3"/>
        <v>5123241</v>
      </c>
      <c r="J18" s="173">
        <f t="shared" si="3"/>
        <v>1393585</v>
      </c>
      <c r="K18" s="173">
        <f t="shared" si="3"/>
        <v>2627182.17</v>
      </c>
      <c r="L18" s="314">
        <f t="shared" si="1"/>
        <v>51.279691312589044</v>
      </c>
    </row>
    <row r="19" spans="1:12" ht="13.5" customHeight="1" x14ac:dyDescent="0.25">
      <c r="A19" s="171">
        <v>13</v>
      </c>
      <c r="B19" s="131" t="s">
        <v>20</v>
      </c>
      <c r="C19" s="132">
        <v>73445</v>
      </c>
      <c r="D19" s="132">
        <v>187586</v>
      </c>
      <c r="E19" s="132">
        <v>36019</v>
      </c>
      <c r="F19" s="132">
        <v>140990.53</v>
      </c>
      <c r="G19" s="311">
        <f t="shared" si="0"/>
        <v>75.160475728465883</v>
      </c>
      <c r="H19" s="132">
        <v>58359</v>
      </c>
      <c r="I19" s="132">
        <v>133406</v>
      </c>
      <c r="J19" s="132">
        <v>16467</v>
      </c>
      <c r="K19" s="132">
        <v>76956.240000000005</v>
      </c>
      <c r="L19" s="312">
        <f t="shared" si="1"/>
        <v>57.685741271007309</v>
      </c>
    </row>
    <row r="20" spans="1:12" ht="13.5" customHeight="1" x14ac:dyDescent="0.25">
      <c r="A20" s="171">
        <v>14</v>
      </c>
      <c r="B20" s="131" t="s">
        <v>21</v>
      </c>
      <c r="C20" s="132">
        <v>28939</v>
      </c>
      <c r="D20" s="132">
        <v>66631</v>
      </c>
      <c r="E20" s="132">
        <v>40889</v>
      </c>
      <c r="F20" s="132">
        <v>20932.43</v>
      </c>
      <c r="G20" s="311">
        <f t="shared" si="0"/>
        <v>31.415452266962824</v>
      </c>
      <c r="H20" s="132">
        <v>25418</v>
      </c>
      <c r="I20" s="132">
        <v>54986</v>
      </c>
      <c r="J20" s="132">
        <v>734</v>
      </c>
      <c r="K20" s="132">
        <v>4927.75</v>
      </c>
      <c r="L20" s="312">
        <f t="shared" si="1"/>
        <v>8.9618266467828178</v>
      </c>
    </row>
    <row r="21" spans="1:12" ht="13.5" customHeight="1" x14ac:dyDescent="0.25">
      <c r="A21" s="171">
        <v>15</v>
      </c>
      <c r="B21" s="131" t="s">
        <v>22</v>
      </c>
      <c r="C21" s="132">
        <v>158</v>
      </c>
      <c r="D21" s="132">
        <v>215</v>
      </c>
      <c r="E21" s="132">
        <v>0</v>
      </c>
      <c r="F21" s="132">
        <v>0</v>
      </c>
      <c r="G21" s="311">
        <f t="shared" si="0"/>
        <v>0</v>
      </c>
      <c r="H21" s="132">
        <v>114</v>
      </c>
      <c r="I21" s="132">
        <v>186</v>
      </c>
      <c r="J21" s="132">
        <v>0</v>
      </c>
      <c r="K21" s="132">
        <v>0</v>
      </c>
      <c r="L21" s="312">
        <f t="shared" si="1"/>
        <v>0</v>
      </c>
    </row>
    <row r="22" spans="1:12" ht="13.5" customHeight="1" x14ac:dyDescent="0.25">
      <c r="A22" s="171">
        <v>16</v>
      </c>
      <c r="B22" s="131" t="s">
        <v>23</v>
      </c>
      <c r="C22" s="132">
        <v>448</v>
      </c>
      <c r="D22" s="132">
        <v>948</v>
      </c>
      <c r="E22" s="132">
        <v>34</v>
      </c>
      <c r="F22" s="132">
        <v>24</v>
      </c>
      <c r="G22" s="311">
        <f t="shared" si="0"/>
        <v>2.5316455696202533</v>
      </c>
      <c r="H22" s="132">
        <v>254</v>
      </c>
      <c r="I22" s="132">
        <v>633</v>
      </c>
      <c r="J22" s="132">
        <v>0</v>
      </c>
      <c r="K22" s="132">
        <v>0</v>
      </c>
      <c r="L22" s="312">
        <f t="shared" si="1"/>
        <v>0</v>
      </c>
    </row>
    <row r="23" spans="1:12" ht="13.5" customHeight="1" x14ac:dyDescent="0.25">
      <c r="A23" s="171">
        <v>17</v>
      </c>
      <c r="B23" s="131" t="s">
        <v>24</v>
      </c>
      <c r="C23" s="132">
        <v>10083</v>
      </c>
      <c r="D23" s="132">
        <v>22940</v>
      </c>
      <c r="E23" s="132">
        <v>13560</v>
      </c>
      <c r="F23" s="132">
        <v>28902</v>
      </c>
      <c r="G23" s="311">
        <f t="shared" si="0"/>
        <v>125.98953792502179</v>
      </c>
      <c r="H23" s="132">
        <v>6917</v>
      </c>
      <c r="I23" s="132">
        <v>13875</v>
      </c>
      <c r="J23" s="132">
        <v>8679</v>
      </c>
      <c r="K23" s="132">
        <v>20042</v>
      </c>
      <c r="L23" s="312">
        <f t="shared" si="1"/>
        <v>144.44684684684685</v>
      </c>
    </row>
    <row r="24" spans="1:12" ht="13.5" customHeight="1" x14ac:dyDescent="0.25">
      <c r="A24" s="171">
        <v>18</v>
      </c>
      <c r="B24" s="131" t="s">
        <v>25</v>
      </c>
      <c r="C24" s="132">
        <v>38</v>
      </c>
      <c r="D24" s="132">
        <v>80</v>
      </c>
      <c r="E24" s="132">
        <v>0</v>
      </c>
      <c r="F24" s="132">
        <v>0</v>
      </c>
      <c r="G24" s="311">
        <f t="shared" si="0"/>
        <v>0</v>
      </c>
      <c r="H24" s="132">
        <v>0</v>
      </c>
      <c r="I24" s="132">
        <v>0</v>
      </c>
      <c r="J24" s="132">
        <v>0</v>
      </c>
      <c r="K24" s="132">
        <v>0</v>
      </c>
      <c r="L24" s="312">
        <v>0</v>
      </c>
    </row>
    <row r="25" spans="1:12" ht="13.5" customHeight="1" x14ac:dyDescent="0.25">
      <c r="A25" s="171">
        <v>19</v>
      </c>
      <c r="B25" s="131" t="s">
        <v>26</v>
      </c>
      <c r="C25" s="132">
        <v>2800</v>
      </c>
      <c r="D25" s="132">
        <v>5843</v>
      </c>
      <c r="E25" s="132">
        <v>8808</v>
      </c>
      <c r="F25" s="132">
        <v>15209</v>
      </c>
      <c r="G25" s="311">
        <f t="shared" si="0"/>
        <v>260.2943693308232</v>
      </c>
      <c r="H25" s="132">
        <v>1594</v>
      </c>
      <c r="I25" s="132">
        <v>3124</v>
      </c>
      <c r="J25" s="132">
        <v>8616</v>
      </c>
      <c r="K25" s="132">
        <v>14502</v>
      </c>
      <c r="L25" s="312">
        <f t="shared" ref="L25:L30" si="4">K25*100/I25</f>
        <v>464.21254801536492</v>
      </c>
    </row>
    <row r="26" spans="1:12" ht="13.5" customHeight="1" x14ac:dyDescent="0.25">
      <c r="A26" s="171">
        <v>20</v>
      </c>
      <c r="B26" s="131" t="s">
        <v>27</v>
      </c>
      <c r="C26" s="132">
        <v>133957</v>
      </c>
      <c r="D26" s="132">
        <v>289699</v>
      </c>
      <c r="E26" s="132">
        <v>164919</v>
      </c>
      <c r="F26" s="132">
        <v>341423</v>
      </c>
      <c r="G26" s="311">
        <f t="shared" si="0"/>
        <v>117.85439369828684</v>
      </c>
      <c r="H26" s="132">
        <v>100490</v>
      </c>
      <c r="I26" s="132">
        <v>190287</v>
      </c>
      <c r="J26" s="132">
        <v>47519</v>
      </c>
      <c r="K26" s="132">
        <v>192637.67</v>
      </c>
      <c r="L26" s="312">
        <f t="shared" si="4"/>
        <v>101.23532874027127</v>
      </c>
    </row>
    <row r="27" spans="1:12" ht="13.5" customHeight="1" x14ac:dyDescent="0.25">
      <c r="A27" s="171">
        <v>21</v>
      </c>
      <c r="B27" s="131" t="s">
        <v>28</v>
      </c>
      <c r="C27" s="132">
        <v>129814</v>
      </c>
      <c r="D27" s="132">
        <v>302120</v>
      </c>
      <c r="E27" s="132">
        <v>124319</v>
      </c>
      <c r="F27" s="132">
        <v>2800633</v>
      </c>
      <c r="G27" s="311">
        <f t="shared" si="0"/>
        <v>926.99357871044617</v>
      </c>
      <c r="H27" s="132">
        <v>98581</v>
      </c>
      <c r="I27" s="132">
        <v>200165</v>
      </c>
      <c r="J27" s="132">
        <v>69375</v>
      </c>
      <c r="K27" s="132">
        <v>183607</v>
      </c>
      <c r="L27" s="312">
        <f t="shared" si="4"/>
        <v>91.727824544750575</v>
      </c>
    </row>
    <row r="28" spans="1:12" ht="13.5" customHeight="1" x14ac:dyDescent="0.25">
      <c r="A28" s="171">
        <v>22</v>
      </c>
      <c r="B28" s="131" t="s">
        <v>29</v>
      </c>
      <c r="C28" s="132">
        <v>37510</v>
      </c>
      <c r="D28" s="132">
        <v>77137</v>
      </c>
      <c r="E28" s="132">
        <v>28376</v>
      </c>
      <c r="F28" s="132">
        <v>71625.34</v>
      </c>
      <c r="G28" s="311">
        <f t="shared" si="0"/>
        <v>92.854713043027346</v>
      </c>
      <c r="H28" s="132">
        <v>27060</v>
      </c>
      <c r="I28" s="132">
        <v>48288</v>
      </c>
      <c r="J28" s="132">
        <v>24986</v>
      </c>
      <c r="K28" s="132">
        <v>57254.8</v>
      </c>
      <c r="L28" s="312">
        <f t="shared" si="4"/>
        <v>118.5694168323393</v>
      </c>
    </row>
    <row r="29" spans="1:12" ht="13.5" customHeight="1" x14ac:dyDescent="0.25">
      <c r="A29" s="171">
        <v>23</v>
      </c>
      <c r="B29" s="131" t="s">
        <v>30</v>
      </c>
      <c r="C29" s="132">
        <v>8962</v>
      </c>
      <c r="D29" s="132">
        <v>18952</v>
      </c>
      <c r="E29" s="132">
        <v>81319</v>
      </c>
      <c r="F29" s="132">
        <v>61741</v>
      </c>
      <c r="G29" s="311">
        <f t="shared" si="0"/>
        <v>325.77564373153228</v>
      </c>
      <c r="H29" s="132">
        <v>6149</v>
      </c>
      <c r="I29" s="132">
        <v>11930</v>
      </c>
      <c r="J29" s="132">
        <v>2894</v>
      </c>
      <c r="K29" s="132">
        <v>17279</v>
      </c>
      <c r="L29" s="312">
        <f t="shared" si="4"/>
        <v>144.83654652137469</v>
      </c>
    </row>
    <row r="30" spans="1:12" ht="13.5" customHeight="1" x14ac:dyDescent="0.25">
      <c r="A30" s="171">
        <v>24</v>
      </c>
      <c r="B30" s="131" t="s">
        <v>31</v>
      </c>
      <c r="C30" s="132">
        <v>11836</v>
      </c>
      <c r="D30" s="132">
        <v>25643</v>
      </c>
      <c r="E30" s="132">
        <v>156978</v>
      </c>
      <c r="F30" s="132">
        <v>72830</v>
      </c>
      <c r="G30" s="311">
        <f t="shared" si="0"/>
        <v>284.01513083492569</v>
      </c>
      <c r="H30" s="132">
        <v>8284</v>
      </c>
      <c r="I30" s="132">
        <v>15464</v>
      </c>
      <c r="J30" s="132">
        <v>4579</v>
      </c>
      <c r="K30" s="132">
        <v>13284</v>
      </c>
      <c r="L30" s="312">
        <f t="shared" si="4"/>
        <v>85.902741852043462</v>
      </c>
    </row>
    <row r="31" spans="1:12" ht="13.5" customHeight="1" x14ac:dyDescent="0.25">
      <c r="A31" s="171">
        <v>25</v>
      </c>
      <c r="B31" s="131" t="s">
        <v>32</v>
      </c>
      <c r="C31" s="132">
        <v>36</v>
      </c>
      <c r="D31" s="132">
        <v>76</v>
      </c>
      <c r="E31" s="132">
        <v>0</v>
      </c>
      <c r="F31" s="132">
        <v>0</v>
      </c>
      <c r="G31" s="311">
        <f t="shared" si="0"/>
        <v>0</v>
      </c>
      <c r="H31" s="132">
        <v>0</v>
      </c>
      <c r="I31" s="132">
        <v>0</v>
      </c>
      <c r="J31" s="132">
        <v>0</v>
      </c>
      <c r="K31" s="132">
        <v>0</v>
      </c>
      <c r="L31" s="312">
        <v>0</v>
      </c>
    </row>
    <row r="32" spans="1:12" ht="13.5" customHeight="1" x14ac:dyDescent="0.25">
      <c r="A32" s="171">
        <v>26</v>
      </c>
      <c r="B32" s="131" t="s">
        <v>33</v>
      </c>
      <c r="C32" s="132">
        <v>656</v>
      </c>
      <c r="D32" s="132">
        <v>1551</v>
      </c>
      <c r="E32" s="132">
        <v>73</v>
      </c>
      <c r="F32" s="132">
        <v>264.17</v>
      </c>
      <c r="G32" s="311">
        <f t="shared" si="0"/>
        <v>17.032237266279818</v>
      </c>
      <c r="H32" s="132">
        <v>162</v>
      </c>
      <c r="I32" s="132">
        <v>425</v>
      </c>
      <c r="J32" s="132">
        <v>2</v>
      </c>
      <c r="K32" s="132">
        <v>12.21</v>
      </c>
      <c r="L32" s="312">
        <f t="shared" ref="L32:L37" si="5">K32*100/I32</f>
        <v>2.8729411764705883</v>
      </c>
    </row>
    <row r="33" spans="1:12" ht="13.5" customHeight="1" x14ac:dyDescent="0.25">
      <c r="A33" s="171">
        <v>27</v>
      </c>
      <c r="B33" s="131" t="s">
        <v>34</v>
      </c>
      <c r="C33" s="132">
        <v>139</v>
      </c>
      <c r="D33" s="132">
        <v>329</v>
      </c>
      <c r="E33" s="132">
        <v>0</v>
      </c>
      <c r="F33" s="132">
        <v>0</v>
      </c>
      <c r="G33" s="311">
        <f t="shared" si="0"/>
        <v>0</v>
      </c>
      <c r="H33" s="132">
        <v>23</v>
      </c>
      <c r="I33" s="132">
        <v>57</v>
      </c>
      <c r="J33" s="132">
        <v>0</v>
      </c>
      <c r="K33" s="132">
        <v>0</v>
      </c>
      <c r="L33" s="312">
        <f t="shared" si="5"/>
        <v>0</v>
      </c>
    </row>
    <row r="34" spans="1:12" ht="13.5" customHeight="1" x14ac:dyDescent="0.25">
      <c r="A34" s="171">
        <v>28</v>
      </c>
      <c r="B34" s="131" t="s">
        <v>35</v>
      </c>
      <c r="C34" s="132">
        <v>20775</v>
      </c>
      <c r="D34" s="132">
        <v>46559</v>
      </c>
      <c r="E34" s="132">
        <v>89916</v>
      </c>
      <c r="F34" s="132">
        <v>93287.11</v>
      </c>
      <c r="G34" s="311">
        <f t="shared" si="0"/>
        <v>200.36321656392963</v>
      </c>
      <c r="H34" s="132">
        <v>9256</v>
      </c>
      <c r="I34" s="132">
        <v>17087</v>
      </c>
      <c r="J34" s="132">
        <v>22</v>
      </c>
      <c r="K34" s="132">
        <v>1426.43</v>
      </c>
      <c r="L34" s="312">
        <f t="shared" si="5"/>
        <v>8.3480423713934577</v>
      </c>
    </row>
    <row r="35" spans="1:12" ht="13.5" customHeight="1" x14ac:dyDescent="0.25">
      <c r="A35" s="171">
        <v>29</v>
      </c>
      <c r="B35" s="131" t="s">
        <v>36</v>
      </c>
      <c r="C35" s="132">
        <v>720</v>
      </c>
      <c r="D35" s="132">
        <v>1594</v>
      </c>
      <c r="E35" s="132">
        <v>0</v>
      </c>
      <c r="F35" s="132">
        <v>0</v>
      </c>
      <c r="G35" s="311">
        <f t="shared" si="0"/>
        <v>0</v>
      </c>
      <c r="H35" s="132">
        <v>602</v>
      </c>
      <c r="I35" s="132">
        <v>1174</v>
      </c>
      <c r="J35" s="132">
        <v>0</v>
      </c>
      <c r="K35" s="132">
        <v>0</v>
      </c>
      <c r="L35" s="312">
        <f t="shared" si="5"/>
        <v>0</v>
      </c>
    </row>
    <row r="36" spans="1:12" ht="13.5" customHeight="1" x14ac:dyDescent="0.25">
      <c r="A36" s="171">
        <v>30</v>
      </c>
      <c r="B36" s="131" t="s">
        <v>37</v>
      </c>
      <c r="C36" s="132">
        <v>7951</v>
      </c>
      <c r="D36" s="132">
        <v>17250</v>
      </c>
      <c r="E36" s="132">
        <v>48947</v>
      </c>
      <c r="F36" s="132">
        <v>48904.84</v>
      </c>
      <c r="G36" s="311">
        <f t="shared" si="0"/>
        <v>283.5063188405797</v>
      </c>
      <c r="H36" s="132">
        <v>5738</v>
      </c>
      <c r="I36" s="132">
        <v>11019</v>
      </c>
      <c r="J36" s="132">
        <v>6692</v>
      </c>
      <c r="K36" s="132">
        <v>17722.72</v>
      </c>
      <c r="L36" s="312">
        <f t="shared" si="5"/>
        <v>160.83782557400852</v>
      </c>
    </row>
    <row r="37" spans="1:12" ht="13.5" customHeight="1" x14ac:dyDescent="0.25">
      <c r="A37" s="171">
        <v>31</v>
      </c>
      <c r="B37" s="131" t="s">
        <v>38</v>
      </c>
      <c r="C37" s="132">
        <v>465</v>
      </c>
      <c r="D37" s="132">
        <v>978</v>
      </c>
      <c r="E37" s="132">
        <v>0</v>
      </c>
      <c r="F37" s="132">
        <v>0</v>
      </c>
      <c r="G37" s="311">
        <f t="shared" si="0"/>
        <v>0</v>
      </c>
      <c r="H37" s="132">
        <v>230</v>
      </c>
      <c r="I37" s="132">
        <v>618</v>
      </c>
      <c r="J37" s="132">
        <v>0</v>
      </c>
      <c r="K37" s="132">
        <v>0</v>
      </c>
      <c r="L37" s="312">
        <f t="shared" si="5"/>
        <v>0</v>
      </c>
    </row>
    <row r="38" spans="1:12" ht="13.5" customHeight="1" x14ac:dyDescent="0.25">
      <c r="A38" s="171">
        <v>32</v>
      </c>
      <c r="B38" s="131" t="s">
        <v>39</v>
      </c>
      <c r="C38" s="132">
        <v>155</v>
      </c>
      <c r="D38" s="132">
        <v>698</v>
      </c>
      <c r="E38" s="132">
        <v>0</v>
      </c>
      <c r="F38" s="132">
        <v>0</v>
      </c>
      <c r="G38" s="311">
        <v>0</v>
      </c>
      <c r="H38" s="132">
        <v>145</v>
      </c>
      <c r="I38" s="132">
        <v>493</v>
      </c>
      <c r="J38" s="132">
        <v>0</v>
      </c>
      <c r="K38" s="132">
        <v>0</v>
      </c>
      <c r="L38" s="312">
        <v>0</v>
      </c>
    </row>
    <row r="39" spans="1:12" ht="13.5" customHeight="1" x14ac:dyDescent="0.25">
      <c r="A39" s="171">
        <v>33</v>
      </c>
      <c r="B39" s="131" t="s">
        <v>40</v>
      </c>
      <c r="C39" s="132">
        <v>656</v>
      </c>
      <c r="D39" s="132">
        <v>1640</v>
      </c>
      <c r="E39" s="132">
        <v>369</v>
      </c>
      <c r="F39" s="132">
        <v>592.84</v>
      </c>
      <c r="G39" s="311">
        <f t="shared" ref="G39:G57" si="6">F39*100/D39</f>
        <v>36.148780487804878</v>
      </c>
      <c r="H39" s="132">
        <v>496</v>
      </c>
      <c r="I39" s="132">
        <v>1166</v>
      </c>
      <c r="J39" s="132">
        <v>367</v>
      </c>
      <c r="K39" s="132">
        <v>582.34</v>
      </c>
      <c r="L39" s="312">
        <f t="shared" ref="L39:L57" si="7">K39*100/I39</f>
        <v>49.943396226415096</v>
      </c>
    </row>
    <row r="40" spans="1:12" ht="13.5" customHeight="1" x14ac:dyDescent="0.25">
      <c r="A40" s="171">
        <v>34</v>
      </c>
      <c r="B40" s="131" t="s">
        <v>41</v>
      </c>
      <c r="C40" s="132">
        <v>8120</v>
      </c>
      <c r="D40" s="132">
        <v>18962</v>
      </c>
      <c r="E40" s="132">
        <v>54947</v>
      </c>
      <c r="F40" s="132">
        <v>33182</v>
      </c>
      <c r="G40" s="311">
        <f t="shared" si="6"/>
        <v>174.99208944204199</v>
      </c>
      <c r="H40" s="132">
        <v>5653</v>
      </c>
      <c r="I40" s="132">
        <v>12158</v>
      </c>
      <c r="J40" s="132">
        <v>4205</v>
      </c>
      <c r="K40" s="132">
        <v>10383</v>
      </c>
      <c r="L40" s="312">
        <f t="shared" si="7"/>
        <v>85.400559302516868</v>
      </c>
    </row>
    <row r="41" spans="1:12" ht="13.5" customHeight="1" x14ac:dyDescent="0.2">
      <c r="A41" s="170"/>
      <c r="B41" s="133" t="s">
        <v>110</v>
      </c>
      <c r="C41" s="173">
        <f t="shared" ref="C41:F41" si="8">SUM(C19:C40)</f>
        <v>477663</v>
      </c>
      <c r="D41" s="173">
        <f t="shared" si="8"/>
        <v>1087431</v>
      </c>
      <c r="E41" s="173">
        <f t="shared" si="8"/>
        <v>849473</v>
      </c>
      <c r="F41" s="173">
        <f t="shared" si="8"/>
        <v>3730541.2599999993</v>
      </c>
      <c r="G41" s="313">
        <f t="shared" si="6"/>
        <v>343.06004334987688</v>
      </c>
      <c r="H41" s="173">
        <f t="shared" ref="H41:K41" si="9">SUM(H19:H40)</f>
        <v>355525</v>
      </c>
      <c r="I41" s="173">
        <f t="shared" si="9"/>
        <v>716541</v>
      </c>
      <c r="J41" s="173">
        <f t="shared" si="9"/>
        <v>195137</v>
      </c>
      <c r="K41" s="173">
        <f t="shared" si="9"/>
        <v>610617.16</v>
      </c>
      <c r="L41" s="314">
        <f t="shared" si="7"/>
        <v>85.217337179589165</v>
      </c>
    </row>
    <row r="42" spans="1:12" ht="13.5" customHeight="1" x14ac:dyDescent="0.2">
      <c r="A42" s="170"/>
      <c r="B42" s="133" t="s">
        <v>43</v>
      </c>
      <c r="C42" s="173">
        <f t="shared" ref="C42:F42" si="10">C41+C18</f>
        <v>3749272</v>
      </c>
      <c r="D42" s="173">
        <f t="shared" si="10"/>
        <v>8710505</v>
      </c>
      <c r="E42" s="173">
        <f t="shared" si="10"/>
        <v>2629103</v>
      </c>
      <c r="F42" s="173">
        <f t="shared" si="10"/>
        <v>6959245.7899999991</v>
      </c>
      <c r="G42" s="313">
        <f t="shared" si="6"/>
        <v>79.894860171712196</v>
      </c>
      <c r="H42" s="173">
        <f t="shared" ref="H42:K42" si="11">H41+H18</f>
        <v>2919705</v>
      </c>
      <c r="I42" s="173">
        <f t="shared" si="11"/>
        <v>5839782</v>
      </c>
      <c r="J42" s="173">
        <f t="shared" si="11"/>
        <v>1588722</v>
      </c>
      <c r="K42" s="173">
        <f t="shared" si="11"/>
        <v>3237799.33</v>
      </c>
      <c r="L42" s="314">
        <f t="shared" si="7"/>
        <v>55.443838999469499</v>
      </c>
    </row>
    <row r="43" spans="1:12" ht="13.5" customHeight="1" x14ac:dyDescent="0.25">
      <c r="A43" s="171">
        <v>35</v>
      </c>
      <c r="B43" s="131" t="s">
        <v>44</v>
      </c>
      <c r="C43" s="132">
        <v>452896</v>
      </c>
      <c r="D43" s="132">
        <v>979710</v>
      </c>
      <c r="E43" s="132">
        <v>144379</v>
      </c>
      <c r="F43" s="132">
        <v>167717</v>
      </c>
      <c r="G43" s="311">
        <f t="shared" si="6"/>
        <v>17.119045431811454</v>
      </c>
      <c r="H43" s="132">
        <v>387888</v>
      </c>
      <c r="I43" s="132">
        <v>724340</v>
      </c>
      <c r="J43" s="132">
        <v>143395</v>
      </c>
      <c r="K43" s="132">
        <v>166676</v>
      </c>
      <c r="L43" s="312">
        <f t="shared" si="7"/>
        <v>23.010740812325704</v>
      </c>
    </row>
    <row r="44" spans="1:12" ht="13.5" customHeight="1" x14ac:dyDescent="0.25">
      <c r="A44" s="171">
        <v>36</v>
      </c>
      <c r="B44" s="131" t="s">
        <v>45</v>
      </c>
      <c r="C44" s="132">
        <v>309016</v>
      </c>
      <c r="D44" s="132">
        <v>654669</v>
      </c>
      <c r="E44" s="132">
        <v>335110</v>
      </c>
      <c r="F44" s="132">
        <v>460414.26</v>
      </c>
      <c r="G44" s="311">
        <f t="shared" si="6"/>
        <v>70.327793129046896</v>
      </c>
      <c r="H44" s="132">
        <v>262256</v>
      </c>
      <c r="I44" s="132">
        <v>507887</v>
      </c>
      <c r="J44" s="132">
        <v>310119</v>
      </c>
      <c r="K44" s="132">
        <v>430591.53</v>
      </c>
      <c r="L44" s="312">
        <f t="shared" si="7"/>
        <v>84.780970964013648</v>
      </c>
    </row>
    <row r="45" spans="1:12" ht="13.5" customHeight="1" x14ac:dyDescent="0.2">
      <c r="A45" s="170"/>
      <c r="B45" s="133" t="s">
        <v>46</v>
      </c>
      <c r="C45" s="173">
        <f t="shared" ref="C45:F45" si="12">SUM(C43:C44)</f>
        <v>761912</v>
      </c>
      <c r="D45" s="173">
        <f t="shared" si="12"/>
        <v>1634379</v>
      </c>
      <c r="E45" s="173">
        <f t="shared" si="12"/>
        <v>479489</v>
      </c>
      <c r="F45" s="173">
        <f t="shared" si="12"/>
        <v>628131.26</v>
      </c>
      <c r="G45" s="313">
        <f t="shared" si="6"/>
        <v>38.432411331765763</v>
      </c>
      <c r="H45" s="173">
        <f t="shared" ref="H45:K45" si="13">SUM(H43:H44)</f>
        <v>650144</v>
      </c>
      <c r="I45" s="173">
        <f t="shared" si="13"/>
        <v>1232227</v>
      </c>
      <c r="J45" s="173">
        <f t="shared" si="13"/>
        <v>453514</v>
      </c>
      <c r="K45" s="173">
        <f t="shared" si="13"/>
        <v>597267.53</v>
      </c>
      <c r="L45" s="314">
        <f t="shared" si="7"/>
        <v>48.470576444112979</v>
      </c>
    </row>
    <row r="46" spans="1:12" ht="13.5" customHeight="1" x14ac:dyDescent="0.25">
      <c r="A46" s="171">
        <v>37</v>
      </c>
      <c r="B46" s="131" t="s">
        <v>47</v>
      </c>
      <c r="C46" s="132">
        <v>1540272</v>
      </c>
      <c r="D46" s="132">
        <v>3586527</v>
      </c>
      <c r="E46" s="132">
        <v>2544449</v>
      </c>
      <c r="F46" s="132">
        <v>1682113</v>
      </c>
      <c r="G46" s="311">
        <f t="shared" si="6"/>
        <v>46.900887683265736</v>
      </c>
      <c r="H46" s="132">
        <v>1426481</v>
      </c>
      <c r="I46" s="132">
        <v>2963077</v>
      </c>
      <c r="J46" s="132">
        <v>2544153</v>
      </c>
      <c r="K46" s="132">
        <v>1680703</v>
      </c>
      <c r="L46" s="312">
        <f t="shared" si="7"/>
        <v>56.721543179606876</v>
      </c>
    </row>
    <row r="47" spans="1:12" ht="13.5" customHeight="1" x14ac:dyDescent="0.2">
      <c r="A47" s="170"/>
      <c r="B47" s="133" t="s">
        <v>48</v>
      </c>
      <c r="C47" s="173">
        <f t="shared" ref="C47:F47" si="14">C46</f>
        <v>1540272</v>
      </c>
      <c r="D47" s="173">
        <f t="shared" si="14"/>
        <v>3586527</v>
      </c>
      <c r="E47" s="173">
        <f t="shared" si="14"/>
        <v>2544449</v>
      </c>
      <c r="F47" s="173">
        <f t="shared" si="14"/>
        <v>1682113</v>
      </c>
      <c r="G47" s="313">
        <f t="shared" si="6"/>
        <v>46.900887683265736</v>
      </c>
      <c r="H47" s="173">
        <f t="shared" ref="H47:K47" si="15">H46</f>
        <v>1426481</v>
      </c>
      <c r="I47" s="173">
        <f t="shared" si="15"/>
        <v>2963077</v>
      </c>
      <c r="J47" s="173">
        <f t="shared" si="15"/>
        <v>2544153</v>
      </c>
      <c r="K47" s="173">
        <f t="shared" si="15"/>
        <v>1680703</v>
      </c>
      <c r="L47" s="314">
        <f t="shared" si="7"/>
        <v>56.721543179606876</v>
      </c>
    </row>
    <row r="48" spans="1:12" ht="13.5" customHeight="1" x14ac:dyDescent="0.25">
      <c r="A48" s="171">
        <v>38</v>
      </c>
      <c r="B48" s="131" t="s">
        <v>49</v>
      </c>
      <c r="C48" s="132">
        <v>12107</v>
      </c>
      <c r="D48" s="132">
        <v>24121</v>
      </c>
      <c r="E48" s="132">
        <v>15670</v>
      </c>
      <c r="F48" s="132">
        <v>60945.55</v>
      </c>
      <c r="G48" s="311">
        <f t="shared" si="6"/>
        <v>252.66593424816551</v>
      </c>
      <c r="H48" s="132">
        <v>8176</v>
      </c>
      <c r="I48" s="132">
        <v>13277</v>
      </c>
      <c r="J48" s="132">
        <v>0</v>
      </c>
      <c r="K48" s="132">
        <v>0</v>
      </c>
      <c r="L48" s="312">
        <f t="shared" si="7"/>
        <v>0</v>
      </c>
    </row>
    <row r="49" spans="1:12" ht="13.5" customHeight="1" x14ac:dyDescent="0.25">
      <c r="A49" s="171">
        <v>39</v>
      </c>
      <c r="B49" s="131" t="s">
        <v>50</v>
      </c>
      <c r="C49" s="132">
        <v>5667</v>
      </c>
      <c r="D49" s="132">
        <v>10788</v>
      </c>
      <c r="E49" s="132">
        <v>10740</v>
      </c>
      <c r="F49" s="132">
        <v>5297</v>
      </c>
      <c r="G49" s="311">
        <f t="shared" si="6"/>
        <v>49.100852799406745</v>
      </c>
      <c r="H49" s="132">
        <v>3767</v>
      </c>
      <c r="I49" s="132">
        <v>6092</v>
      </c>
      <c r="J49" s="132">
        <v>0</v>
      </c>
      <c r="K49" s="132">
        <v>0</v>
      </c>
      <c r="L49" s="312">
        <f t="shared" si="7"/>
        <v>0</v>
      </c>
    </row>
    <row r="50" spans="1:12" ht="13.5" customHeight="1" x14ac:dyDescent="0.25">
      <c r="A50" s="171">
        <v>40</v>
      </c>
      <c r="B50" s="131" t="s">
        <v>51</v>
      </c>
      <c r="C50" s="132">
        <v>1416</v>
      </c>
      <c r="D50" s="132">
        <v>2658</v>
      </c>
      <c r="E50" s="132">
        <v>7</v>
      </c>
      <c r="F50" s="132">
        <v>6.41</v>
      </c>
      <c r="G50" s="311">
        <f t="shared" si="6"/>
        <v>0.24115876598946576</v>
      </c>
      <c r="H50" s="132">
        <v>621</v>
      </c>
      <c r="I50" s="132">
        <v>990</v>
      </c>
      <c r="J50" s="132">
        <v>7</v>
      </c>
      <c r="K50" s="132">
        <v>6.41</v>
      </c>
      <c r="L50" s="312">
        <f t="shared" si="7"/>
        <v>0.64747474747474743</v>
      </c>
    </row>
    <row r="51" spans="1:12" ht="13.5" customHeight="1" x14ac:dyDescent="0.25">
      <c r="A51" s="171">
        <v>41</v>
      </c>
      <c r="B51" s="131" t="s">
        <v>52</v>
      </c>
      <c r="C51" s="132">
        <v>15714</v>
      </c>
      <c r="D51" s="132">
        <v>35780</v>
      </c>
      <c r="E51" s="132">
        <v>150609</v>
      </c>
      <c r="F51" s="132">
        <v>32774.559999999998</v>
      </c>
      <c r="G51" s="311">
        <f t="shared" si="6"/>
        <v>91.600223588596975</v>
      </c>
      <c r="H51" s="132">
        <v>15252</v>
      </c>
      <c r="I51" s="132">
        <v>31808</v>
      </c>
      <c r="J51" s="132">
        <v>0</v>
      </c>
      <c r="K51" s="132">
        <v>0</v>
      </c>
      <c r="L51" s="312">
        <f t="shared" si="7"/>
        <v>0</v>
      </c>
    </row>
    <row r="52" spans="1:12" ht="13.5" customHeight="1" x14ac:dyDescent="0.25">
      <c r="A52" s="171">
        <v>42</v>
      </c>
      <c r="B52" s="131" t="s">
        <v>53</v>
      </c>
      <c r="C52" s="132">
        <v>2615</v>
      </c>
      <c r="D52" s="132">
        <v>6414</v>
      </c>
      <c r="E52" s="132">
        <v>68238</v>
      </c>
      <c r="F52" s="132">
        <v>29125</v>
      </c>
      <c r="G52" s="311">
        <f t="shared" si="6"/>
        <v>454.08481446835049</v>
      </c>
      <c r="H52" s="132">
        <v>1861</v>
      </c>
      <c r="I52" s="132">
        <v>4089</v>
      </c>
      <c r="J52" s="132">
        <v>0</v>
      </c>
      <c r="K52" s="132">
        <v>0</v>
      </c>
      <c r="L52" s="312">
        <f t="shared" si="7"/>
        <v>0</v>
      </c>
    </row>
    <row r="53" spans="1:12" ht="13.5" customHeight="1" x14ac:dyDescent="0.25">
      <c r="A53" s="171">
        <v>43</v>
      </c>
      <c r="B53" s="131" t="s">
        <v>54</v>
      </c>
      <c r="C53" s="132">
        <v>1286</v>
      </c>
      <c r="D53" s="132">
        <v>2896</v>
      </c>
      <c r="E53" s="132">
        <v>27240</v>
      </c>
      <c r="F53" s="132">
        <v>9142.48</v>
      </c>
      <c r="G53" s="311">
        <f t="shared" si="6"/>
        <v>315.69337016574588</v>
      </c>
      <c r="H53" s="132">
        <v>882</v>
      </c>
      <c r="I53" s="132">
        <v>1879</v>
      </c>
      <c r="J53" s="132">
        <v>0</v>
      </c>
      <c r="K53" s="132">
        <v>0</v>
      </c>
      <c r="L53" s="312">
        <f t="shared" si="7"/>
        <v>0</v>
      </c>
    </row>
    <row r="54" spans="1:12" ht="13.5" customHeight="1" x14ac:dyDescent="0.25">
      <c r="A54" s="171">
        <v>44</v>
      </c>
      <c r="B54" s="131" t="s">
        <v>55</v>
      </c>
      <c r="C54" s="132">
        <v>570</v>
      </c>
      <c r="D54" s="132">
        <v>1828</v>
      </c>
      <c r="E54" s="132">
        <v>20840</v>
      </c>
      <c r="F54" s="132">
        <v>10174.08</v>
      </c>
      <c r="G54" s="311">
        <f t="shared" si="6"/>
        <v>556.56892778993438</v>
      </c>
      <c r="H54" s="132">
        <v>490</v>
      </c>
      <c r="I54" s="132">
        <v>1523</v>
      </c>
      <c r="J54" s="132">
        <v>0</v>
      </c>
      <c r="K54" s="132">
        <v>0</v>
      </c>
      <c r="L54" s="312">
        <f t="shared" si="7"/>
        <v>0</v>
      </c>
    </row>
    <row r="55" spans="1:12" ht="13.5" customHeight="1" x14ac:dyDescent="0.25">
      <c r="A55" s="171">
        <v>45</v>
      </c>
      <c r="B55" s="131" t="s">
        <v>56</v>
      </c>
      <c r="C55" s="132">
        <v>5721</v>
      </c>
      <c r="D55" s="132">
        <v>6301</v>
      </c>
      <c r="E55" s="132">
        <v>40672</v>
      </c>
      <c r="F55" s="132">
        <v>17682</v>
      </c>
      <c r="G55" s="311">
        <f t="shared" si="6"/>
        <v>280.62212347246469</v>
      </c>
      <c r="H55" s="132">
        <v>4839</v>
      </c>
      <c r="I55" s="132">
        <v>4307</v>
      </c>
      <c r="J55" s="132">
        <v>0</v>
      </c>
      <c r="K55" s="132">
        <v>0</v>
      </c>
      <c r="L55" s="312">
        <f t="shared" si="7"/>
        <v>0</v>
      </c>
    </row>
    <row r="56" spans="1:12" ht="13.5" customHeight="1" x14ac:dyDescent="0.2">
      <c r="A56" s="170"/>
      <c r="B56" s="133" t="s">
        <v>57</v>
      </c>
      <c r="C56" s="173">
        <f t="shared" ref="C56:F56" si="16">SUM(C48:C55)</f>
        <v>45096</v>
      </c>
      <c r="D56" s="173">
        <f t="shared" si="16"/>
        <v>90786</v>
      </c>
      <c r="E56" s="173">
        <f t="shared" si="16"/>
        <v>334016</v>
      </c>
      <c r="F56" s="173">
        <f t="shared" si="16"/>
        <v>165147.07999999999</v>
      </c>
      <c r="G56" s="313">
        <f t="shared" si="6"/>
        <v>181.90809155596676</v>
      </c>
      <c r="H56" s="173">
        <f t="shared" ref="H56:K56" si="17">SUM(H48:H55)</f>
        <v>35888</v>
      </c>
      <c r="I56" s="173">
        <f t="shared" si="17"/>
        <v>63965</v>
      </c>
      <c r="J56" s="173">
        <f t="shared" si="17"/>
        <v>7</v>
      </c>
      <c r="K56" s="173">
        <f t="shared" si="17"/>
        <v>6.41</v>
      </c>
      <c r="L56" s="314">
        <f t="shared" si="7"/>
        <v>1.0021105291956539E-2</v>
      </c>
    </row>
    <row r="57" spans="1:12" ht="13.5" customHeight="1" x14ac:dyDescent="0.2">
      <c r="A57" s="133"/>
      <c r="B57" s="133" t="s">
        <v>6</v>
      </c>
      <c r="C57" s="173">
        <f t="shared" ref="C57:F57" si="18">C56+C47+C45+C42</f>
        <v>6096552</v>
      </c>
      <c r="D57" s="173">
        <f t="shared" si="18"/>
        <v>14022197</v>
      </c>
      <c r="E57" s="173">
        <f t="shared" si="18"/>
        <v>5987057</v>
      </c>
      <c r="F57" s="173">
        <f t="shared" si="18"/>
        <v>9434637.129999999</v>
      </c>
      <c r="G57" s="313">
        <f t="shared" si="6"/>
        <v>67.283587086959329</v>
      </c>
      <c r="H57" s="173">
        <f t="shared" ref="H57:K57" si="19">H56+H47+H45+H42</f>
        <v>5032218</v>
      </c>
      <c r="I57" s="173">
        <f t="shared" si="19"/>
        <v>10099051</v>
      </c>
      <c r="J57" s="173">
        <f t="shared" si="19"/>
        <v>4586396</v>
      </c>
      <c r="K57" s="173">
        <f t="shared" si="19"/>
        <v>5515776.2699999996</v>
      </c>
      <c r="L57" s="314">
        <f t="shared" si="7"/>
        <v>54.616778051719912</v>
      </c>
    </row>
    <row r="58" spans="1:12" ht="13.5" customHeight="1" x14ac:dyDescent="0.2">
      <c r="A58" s="84"/>
      <c r="B58" s="84"/>
      <c r="C58" s="151"/>
      <c r="D58" s="151"/>
      <c r="E58" s="315" t="s">
        <v>60</v>
      </c>
      <c r="F58" s="151"/>
      <c r="G58" s="151"/>
      <c r="H58" s="151"/>
      <c r="I58" s="151"/>
      <c r="J58" s="151"/>
      <c r="K58" s="151"/>
      <c r="L58" s="151"/>
    </row>
    <row r="59" spans="1:12" ht="13.5" customHeight="1" x14ac:dyDescent="0.2">
      <c r="A59" s="316"/>
      <c r="B59" s="316"/>
      <c r="C59" s="317"/>
      <c r="D59" s="317"/>
      <c r="E59" s="317"/>
      <c r="F59" s="317"/>
      <c r="G59" s="317"/>
      <c r="H59" s="317"/>
      <c r="I59" s="317"/>
      <c r="J59" s="317"/>
      <c r="K59" s="317"/>
      <c r="L59" s="317"/>
    </row>
    <row r="60" spans="1:12" ht="13.5" customHeight="1" x14ac:dyDescent="0.2">
      <c r="A60" s="84"/>
      <c r="B60" s="84"/>
      <c r="C60" s="151"/>
      <c r="D60" s="151"/>
      <c r="E60" s="151"/>
      <c r="F60" s="151"/>
      <c r="G60" s="151"/>
      <c r="H60" s="151"/>
      <c r="I60" s="151"/>
      <c r="J60" s="151"/>
      <c r="K60" s="151"/>
      <c r="L60" s="151"/>
    </row>
    <row r="61" spans="1:12" ht="13.5" customHeight="1" x14ac:dyDescent="0.2">
      <c r="A61" s="84"/>
      <c r="B61" s="84"/>
      <c r="C61" s="151"/>
      <c r="D61" s="151"/>
      <c r="E61" s="151"/>
      <c r="F61" s="151"/>
      <c r="G61" s="151"/>
      <c r="H61" s="151"/>
      <c r="I61" s="151"/>
      <c r="J61" s="151"/>
      <c r="K61" s="151"/>
      <c r="L61" s="151"/>
    </row>
    <row r="62" spans="1:12" ht="13.5" customHeight="1" x14ac:dyDescent="0.2">
      <c r="A62" s="84"/>
      <c r="B62" s="84"/>
      <c r="C62" s="151"/>
      <c r="D62" s="151"/>
      <c r="E62" s="151"/>
      <c r="F62" s="151"/>
      <c r="G62" s="151"/>
      <c r="H62" s="151"/>
      <c r="I62" s="151"/>
      <c r="J62" s="151"/>
      <c r="K62" s="151"/>
      <c r="L62" s="151"/>
    </row>
    <row r="63" spans="1:12" ht="13.5" customHeight="1" x14ac:dyDescent="0.2">
      <c r="A63" s="84"/>
      <c r="B63" s="84"/>
      <c r="C63" s="151"/>
      <c r="D63" s="151"/>
      <c r="E63" s="151"/>
      <c r="F63" s="151"/>
      <c r="G63" s="151"/>
      <c r="H63" s="151"/>
      <c r="I63" s="151"/>
      <c r="J63" s="151"/>
      <c r="K63" s="151"/>
      <c r="L63" s="151"/>
    </row>
    <row r="64" spans="1:12" ht="13.5" customHeight="1" x14ac:dyDescent="0.2">
      <c r="A64" s="84"/>
      <c r="B64" s="84"/>
      <c r="C64" s="151"/>
      <c r="D64" s="151"/>
      <c r="E64" s="151"/>
      <c r="F64" s="151"/>
      <c r="G64" s="151"/>
      <c r="H64" s="151"/>
      <c r="I64" s="151"/>
      <c r="J64" s="151"/>
      <c r="K64" s="151"/>
      <c r="L64" s="151"/>
    </row>
    <row r="65" spans="1:12" ht="13.5" customHeight="1" x14ac:dyDescent="0.2">
      <c r="A65" s="84"/>
      <c r="B65" s="84"/>
      <c r="C65" s="151"/>
      <c r="D65" s="151"/>
      <c r="E65" s="151"/>
      <c r="F65" s="151"/>
      <c r="G65" s="151"/>
      <c r="H65" s="151"/>
      <c r="I65" s="151"/>
      <c r="J65" s="151"/>
      <c r="K65" s="151"/>
      <c r="L65" s="151"/>
    </row>
    <row r="66" spans="1:12" ht="13.5" customHeight="1" x14ac:dyDescent="0.2">
      <c r="A66" s="84"/>
      <c r="B66" s="84"/>
      <c r="C66" s="151"/>
      <c r="D66" s="151"/>
      <c r="E66" s="151"/>
      <c r="F66" s="151"/>
      <c r="G66" s="151"/>
      <c r="H66" s="151"/>
      <c r="I66" s="151"/>
      <c r="J66" s="151"/>
      <c r="K66" s="151"/>
      <c r="L66" s="151"/>
    </row>
    <row r="67" spans="1:12" ht="13.5" customHeight="1" x14ac:dyDescent="0.2">
      <c r="A67" s="84"/>
      <c r="B67" s="84"/>
      <c r="C67" s="151"/>
      <c r="D67" s="151"/>
      <c r="E67" s="151"/>
      <c r="F67" s="151"/>
      <c r="G67" s="151"/>
      <c r="H67" s="151"/>
      <c r="I67" s="151"/>
      <c r="J67" s="151"/>
      <c r="K67" s="151"/>
      <c r="L67" s="151"/>
    </row>
    <row r="68" spans="1:12" ht="13.5" customHeight="1" x14ac:dyDescent="0.2">
      <c r="A68" s="84"/>
      <c r="B68" s="84"/>
      <c r="C68" s="151"/>
      <c r="D68" s="151"/>
      <c r="E68" s="151"/>
      <c r="F68" s="151"/>
      <c r="G68" s="151"/>
      <c r="H68" s="151"/>
      <c r="I68" s="151"/>
      <c r="J68" s="151"/>
      <c r="K68" s="151"/>
      <c r="L68" s="151"/>
    </row>
    <row r="69" spans="1:12" ht="13.5" customHeight="1" x14ac:dyDescent="0.2">
      <c r="A69" s="84"/>
      <c r="B69" s="84"/>
      <c r="C69" s="151"/>
      <c r="D69" s="151"/>
      <c r="E69" s="151"/>
      <c r="F69" s="151"/>
      <c r="G69" s="151"/>
      <c r="H69" s="151"/>
      <c r="I69" s="151"/>
      <c r="J69" s="151"/>
      <c r="K69" s="151"/>
      <c r="L69" s="151"/>
    </row>
    <row r="70" spans="1:12" ht="13.5" customHeight="1" x14ac:dyDescent="0.2">
      <c r="A70" s="84"/>
      <c r="B70" s="84"/>
      <c r="C70" s="151"/>
      <c r="D70" s="151"/>
      <c r="E70" s="151"/>
      <c r="F70" s="151"/>
      <c r="G70" s="151"/>
      <c r="H70" s="151"/>
      <c r="I70" s="151"/>
      <c r="J70" s="151"/>
      <c r="K70" s="151"/>
      <c r="L70" s="151"/>
    </row>
    <row r="71" spans="1:12" ht="13.5" customHeight="1" x14ac:dyDescent="0.2">
      <c r="A71" s="84"/>
      <c r="B71" s="84"/>
      <c r="C71" s="151"/>
      <c r="D71" s="151"/>
      <c r="E71" s="151"/>
      <c r="F71" s="151"/>
      <c r="G71" s="151"/>
      <c r="H71" s="151"/>
      <c r="I71" s="151"/>
      <c r="J71" s="151"/>
      <c r="K71" s="151"/>
      <c r="L71" s="151"/>
    </row>
    <row r="72" spans="1:12" ht="13.5" customHeight="1" x14ac:dyDescent="0.2">
      <c r="A72" s="84"/>
      <c r="B72" s="84"/>
      <c r="C72" s="151"/>
      <c r="D72" s="151"/>
      <c r="E72" s="151"/>
      <c r="F72" s="151"/>
      <c r="G72" s="151"/>
      <c r="H72" s="151"/>
      <c r="I72" s="151"/>
      <c r="J72" s="151"/>
      <c r="K72" s="151"/>
      <c r="L72" s="151"/>
    </row>
    <row r="73" spans="1:12" ht="13.5" customHeight="1" x14ac:dyDescent="0.2">
      <c r="A73" s="84"/>
      <c r="B73" s="84"/>
      <c r="C73" s="151"/>
      <c r="D73" s="151"/>
      <c r="E73" s="151"/>
      <c r="F73" s="151"/>
      <c r="G73" s="151"/>
      <c r="H73" s="151"/>
      <c r="I73" s="151"/>
      <c r="J73" s="151"/>
      <c r="K73" s="151"/>
      <c r="L73" s="151"/>
    </row>
    <row r="74" spans="1:12" ht="13.5" customHeight="1" x14ac:dyDescent="0.2">
      <c r="A74" s="84"/>
      <c r="B74" s="84"/>
      <c r="C74" s="151"/>
      <c r="D74" s="151"/>
      <c r="E74" s="151"/>
      <c r="F74" s="151"/>
      <c r="G74" s="151"/>
      <c r="H74" s="151"/>
      <c r="I74" s="151"/>
      <c r="J74" s="151"/>
      <c r="K74" s="151"/>
      <c r="L74" s="151"/>
    </row>
    <row r="75" spans="1:12" ht="13.5" customHeight="1" x14ac:dyDescent="0.2">
      <c r="A75" s="84"/>
      <c r="B75" s="84"/>
      <c r="C75" s="151"/>
      <c r="D75" s="151"/>
      <c r="E75" s="151"/>
      <c r="F75" s="151"/>
      <c r="G75" s="151"/>
      <c r="H75" s="151"/>
      <c r="I75" s="151"/>
      <c r="J75" s="151"/>
      <c r="K75" s="151"/>
      <c r="L75" s="151"/>
    </row>
    <row r="76" spans="1:12" ht="13.5" customHeight="1" x14ac:dyDescent="0.2">
      <c r="A76" s="84"/>
      <c r="B76" s="84"/>
      <c r="C76" s="151"/>
      <c r="D76" s="151"/>
      <c r="E76" s="151"/>
      <c r="F76" s="151"/>
      <c r="G76" s="151"/>
      <c r="H76" s="151"/>
      <c r="I76" s="151"/>
      <c r="J76" s="151"/>
      <c r="K76" s="151"/>
      <c r="L76" s="151"/>
    </row>
    <row r="77" spans="1:12" ht="13.5" customHeight="1" x14ac:dyDescent="0.2">
      <c r="A77" s="84"/>
      <c r="B77" s="84"/>
      <c r="C77" s="151"/>
      <c r="D77" s="151"/>
      <c r="E77" s="151"/>
      <c r="F77" s="151"/>
      <c r="G77" s="151"/>
      <c r="H77" s="151"/>
      <c r="I77" s="151"/>
      <c r="J77" s="151"/>
      <c r="K77" s="151"/>
      <c r="L77" s="151"/>
    </row>
    <row r="78" spans="1:12" ht="13.5" customHeight="1" x14ac:dyDescent="0.2">
      <c r="A78" s="84"/>
      <c r="B78" s="84"/>
      <c r="C78" s="151"/>
      <c r="D78" s="151"/>
      <c r="E78" s="151"/>
      <c r="F78" s="151"/>
      <c r="G78" s="151"/>
      <c r="H78" s="151"/>
      <c r="I78" s="151"/>
      <c r="J78" s="151"/>
      <c r="K78" s="151"/>
      <c r="L78" s="151"/>
    </row>
    <row r="79" spans="1:12" ht="13.5" customHeight="1" x14ac:dyDescent="0.2">
      <c r="A79" s="84"/>
      <c r="B79" s="84"/>
      <c r="C79" s="151"/>
      <c r="D79" s="151"/>
      <c r="E79" s="151"/>
      <c r="F79" s="151"/>
      <c r="G79" s="151"/>
      <c r="H79" s="151"/>
      <c r="I79" s="151"/>
      <c r="J79" s="151"/>
      <c r="K79" s="151"/>
      <c r="L79" s="151"/>
    </row>
    <row r="80" spans="1:12" ht="13.5" customHeight="1" x14ac:dyDescent="0.2">
      <c r="A80" s="84"/>
      <c r="B80" s="84"/>
      <c r="C80" s="151"/>
      <c r="D80" s="151"/>
      <c r="E80" s="151"/>
      <c r="F80" s="151"/>
      <c r="G80" s="151"/>
      <c r="H80" s="151"/>
      <c r="I80" s="151"/>
      <c r="J80" s="151"/>
      <c r="K80" s="151"/>
      <c r="L80" s="151"/>
    </row>
    <row r="81" spans="1:12" ht="13.5" customHeight="1" x14ac:dyDescent="0.2">
      <c r="A81" s="84"/>
      <c r="B81" s="84"/>
      <c r="C81" s="151"/>
      <c r="D81" s="151"/>
      <c r="E81" s="151"/>
      <c r="F81" s="151"/>
      <c r="G81" s="151"/>
      <c r="H81" s="151"/>
      <c r="I81" s="151"/>
      <c r="J81" s="151"/>
      <c r="K81" s="151"/>
      <c r="L81" s="151"/>
    </row>
    <row r="82" spans="1:12" ht="13.5" customHeight="1" x14ac:dyDescent="0.2">
      <c r="A82" s="84"/>
      <c r="B82" s="84"/>
      <c r="C82" s="151"/>
      <c r="D82" s="151"/>
      <c r="E82" s="151"/>
      <c r="F82" s="151"/>
      <c r="G82" s="151"/>
      <c r="H82" s="151"/>
      <c r="I82" s="151"/>
      <c r="J82" s="151"/>
      <c r="K82" s="151"/>
      <c r="L82" s="151"/>
    </row>
    <row r="83" spans="1:12" ht="13.5" customHeight="1" x14ac:dyDescent="0.2">
      <c r="A83" s="84"/>
      <c r="B83" s="84"/>
      <c r="C83" s="151"/>
      <c r="D83" s="151"/>
      <c r="E83" s="151"/>
      <c r="F83" s="151"/>
      <c r="G83" s="151"/>
      <c r="H83" s="151"/>
      <c r="I83" s="151"/>
      <c r="J83" s="151"/>
      <c r="K83" s="151"/>
      <c r="L83" s="151"/>
    </row>
    <row r="84" spans="1:12" ht="13.5" customHeight="1" x14ac:dyDescent="0.2">
      <c r="A84" s="84"/>
      <c r="B84" s="84"/>
      <c r="C84" s="151"/>
      <c r="D84" s="151"/>
      <c r="E84" s="151"/>
      <c r="F84" s="151"/>
      <c r="G84" s="151"/>
      <c r="H84" s="151"/>
      <c r="I84" s="151"/>
      <c r="J84" s="151"/>
      <c r="K84" s="151"/>
      <c r="L84" s="151"/>
    </row>
    <row r="85" spans="1:12" ht="13.5" customHeight="1" x14ac:dyDescent="0.2">
      <c r="A85" s="84"/>
      <c r="B85" s="84"/>
      <c r="C85" s="151"/>
      <c r="D85" s="151"/>
      <c r="E85" s="151"/>
      <c r="F85" s="151"/>
      <c r="G85" s="151"/>
      <c r="H85" s="151"/>
      <c r="I85" s="151"/>
      <c r="J85" s="151"/>
      <c r="K85" s="151"/>
      <c r="L85" s="151"/>
    </row>
    <row r="86" spans="1:12" ht="13.5" customHeight="1" x14ac:dyDescent="0.2">
      <c r="A86" s="84"/>
      <c r="B86" s="84"/>
      <c r="C86" s="151"/>
      <c r="D86" s="151"/>
      <c r="E86" s="151"/>
      <c r="F86" s="151"/>
      <c r="G86" s="151"/>
      <c r="H86" s="151"/>
      <c r="I86" s="151"/>
      <c r="J86" s="151"/>
      <c r="K86" s="151"/>
      <c r="L86" s="151"/>
    </row>
    <row r="87" spans="1:12" ht="13.5" customHeight="1" x14ac:dyDescent="0.2">
      <c r="A87" s="84"/>
      <c r="B87" s="84"/>
      <c r="C87" s="151"/>
      <c r="D87" s="151"/>
      <c r="E87" s="151"/>
      <c r="F87" s="151"/>
      <c r="G87" s="151"/>
      <c r="H87" s="151"/>
      <c r="I87" s="151"/>
      <c r="J87" s="151"/>
      <c r="K87" s="151"/>
      <c r="L87" s="151"/>
    </row>
    <row r="88" spans="1:12" ht="13.5" customHeight="1" x14ac:dyDescent="0.2">
      <c r="A88" s="84"/>
      <c r="B88" s="84"/>
      <c r="C88" s="151"/>
      <c r="D88" s="151"/>
      <c r="E88" s="151"/>
      <c r="F88" s="151"/>
      <c r="G88" s="151"/>
      <c r="H88" s="151"/>
      <c r="I88" s="151"/>
      <c r="J88" s="151"/>
      <c r="K88" s="151"/>
      <c r="L88" s="151"/>
    </row>
    <row r="89" spans="1:12" ht="13.5" customHeight="1" x14ac:dyDescent="0.2">
      <c r="A89" s="84"/>
      <c r="B89" s="84"/>
      <c r="C89" s="151"/>
      <c r="D89" s="151"/>
      <c r="E89" s="151"/>
      <c r="F89" s="151"/>
      <c r="G89" s="151"/>
      <c r="H89" s="151"/>
      <c r="I89" s="151"/>
      <c r="J89" s="151"/>
      <c r="K89" s="151"/>
      <c r="L89" s="151"/>
    </row>
    <row r="90" spans="1:12" ht="13.5" customHeight="1" x14ac:dyDescent="0.2">
      <c r="A90" s="84"/>
      <c r="B90" s="84"/>
      <c r="C90" s="151"/>
      <c r="D90" s="151"/>
      <c r="E90" s="151"/>
      <c r="F90" s="151"/>
      <c r="G90" s="151"/>
      <c r="H90" s="151"/>
      <c r="I90" s="151"/>
      <c r="J90" s="151"/>
      <c r="K90" s="151"/>
      <c r="L90" s="151"/>
    </row>
    <row r="91" spans="1:12" ht="13.5" customHeight="1" x14ac:dyDescent="0.2">
      <c r="A91" s="84"/>
      <c r="B91" s="84"/>
      <c r="C91" s="151"/>
      <c r="D91" s="151"/>
      <c r="E91" s="151"/>
      <c r="F91" s="151"/>
      <c r="G91" s="151"/>
      <c r="H91" s="151"/>
      <c r="I91" s="151"/>
      <c r="J91" s="151"/>
      <c r="K91" s="151"/>
      <c r="L91" s="151"/>
    </row>
    <row r="92" spans="1:12" ht="13.5" customHeight="1" x14ac:dyDescent="0.2">
      <c r="A92" s="84"/>
      <c r="B92" s="84"/>
      <c r="C92" s="151"/>
      <c r="D92" s="151"/>
      <c r="E92" s="151"/>
      <c r="F92" s="151"/>
      <c r="G92" s="151"/>
      <c r="H92" s="151"/>
      <c r="I92" s="151"/>
      <c r="J92" s="151"/>
      <c r="K92" s="151"/>
      <c r="L92" s="151"/>
    </row>
    <row r="93" spans="1:12" ht="13.5" customHeight="1" x14ac:dyDescent="0.2">
      <c r="A93" s="84"/>
      <c r="B93" s="84"/>
      <c r="C93" s="151"/>
      <c r="D93" s="151"/>
      <c r="E93" s="151"/>
      <c r="F93" s="151"/>
      <c r="G93" s="151"/>
      <c r="H93" s="151"/>
      <c r="I93" s="151"/>
      <c r="J93" s="151"/>
      <c r="K93" s="151"/>
      <c r="L93" s="151"/>
    </row>
    <row r="94" spans="1:12" ht="13.5" customHeight="1" x14ac:dyDescent="0.2">
      <c r="A94" s="84"/>
      <c r="B94" s="84"/>
      <c r="C94" s="151"/>
      <c r="D94" s="151"/>
      <c r="E94" s="151"/>
      <c r="F94" s="151"/>
      <c r="G94" s="151"/>
      <c r="H94" s="151"/>
      <c r="I94" s="151"/>
      <c r="J94" s="151"/>
      <c r="K94" s="151"/>
      <c r="L94" s="151"/>
    </row>
    <row r="95" spans="1:12" ht="13.5" customHeight="1" x14ac:dyDescent="0.2">
      <c r="A95" s="84"/>
      <c r="B95" s="84"/>
      <c r="C95" s="151"/>
      <c r="D95" s="151"/>
      <c r="E95" s="151"/>
      <c r="F95" s="151"/>
      <c r="G95" s="151"/>
      <c r="H95" s="151"/>
      <c r="I95" s="151"/>
      <c r="J95" s="151"/>
      <c r="K95" s="151"/>
      <c r="L95" s="151"/>
    </row>
    <row r="96" spans="1:12" ht="13.5" customHeight="1" x14ac:dyDescent="0.2">
      <c r="A96" s="84"/>
      <c r="B96" s="84"/>
      <c r="C96" s="151"/>
      <c r="D96" s="151"/>
      <c r="E96" s="151"/>
      <c r="F96" s="151"/>
      <c r="G96" s="151"/>
      <c r="H96" s="151"/>
      <c r="I96" s="151"/>
      <c r="J96" s="151"/>
      <c r="K96" s="151"/>
      <c r="L96" s="151"/>
    </row>
    <row r="97" spans="1:12" ht="13.5" customHeight="1" x14ac:dyDescent="0.2">
      <c r="A97" s="84"/>
      <c r="B97" s="84"/>
      <c r="C97" s="151"/>
      <c r="D97" s="151"/>
      <c r="E97" s="151"/>
      <c r="F97" s="151"/>
      <c r="G97" s="151"/>
      <c r="H97" s="151"/>
      <c r="I97" s="151"/>
      <c r="J97" s="151"/>
      <c r="K97" s="151"/>
      <c r="L97" s="151"/>
    </row>
    <row r="98" spans="1:12" ht="13.5" customHeight="1" x14ac:dyDescent="0.2">
      <c r="A98" s="84"/>
      <c r="B98" s="84"/>
      <c r="C98" s="151"/>
      <c r="D98" s="151"/>
      <c r="E98" s="151"/>
      <c r="F98" s="151"/>
      <c r="G98" s="151"/>
      <c r="H98" s="151"/>
      <c r="I98" s="151"/>
      <c r="J98" s="151"/>
      <c r="K98" s="151"/>
      <c r="L98" s="151"/>
    </row>
    <row r="99" spans="1:12" ht="13.5" customHeight="1" x14ac:dyDescent="0.2">
      <c r="A99" s="84"/>
      <c r="B99" s="84"/>
      <c r="C99" s="151"/>
      <c r="D99" s="151"/>
      <c r="E99" s="151"/>
      <c r="F99" s="151"/>
      <c r="G99" s="151"/>
      <c r="H99" s="151"/>
      <c r="I99" s="151"/>
      <c r="J99" s="151"/>
      <c r="K99" s="151"/>
      <c r="L99" s="151"/>
    </row>
    <row r="100" spans="1:12" ht="13.5" customHeight="1" x14ac:dyDescent="0.2">
      <c r="A100" s="84"/>
      <c r="B100" s="84"/>
      <c r="C100" s="151"/>
      <c r="D100" s="151"/>
      <c r="E100" s="151"/>
      <c r="F100" s="151"/>
      <c r="G100" s="151"/>
      <c r="H100" s="151"/>
      <c r="I100" s="151"/>
      <c r="J100" s="151"/>
      <c r="K100" s="151"/>
      <c r="L100" s="151"/>
    </row>
  </sheetData>
  <autoFilter ref="H5:K51"/>
  <mergeCells count="11">
    <mergeCell ref="A1:L1"/>
    <mergeCell ref="H4:I4"/>
    <mergeCell ref="G3:G5"/>
    <mergeCell ref="J4:K4"/>
    <mergeCell ref="L3:L5"/>
    <mergeCell ref="B3:B5"/>
    <mergeCell ref="A3:A5"/>
    <mergeCell ref="C3:F3"/>
    <mergeCell ref="H3:K3"/>
    <mergeCell ref="E4:F4"/>
    <mergeCell ref="C4:D4"/>
  </mergeCells>
  <pageMargins left="0.75" right="0.25" top="0.75" bottom="0.25" header="0" footer="0"/>
  <pageSetup scale="72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94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10" sqref="A10:XFD10"/>
    </sheetView>
  </sheetViews>
  <sheetFormatPr defaultColWidth="14.42578125" defaultRowHeight="15" customHeight="1" x14ac:dyDescent="0.2"/>
  <cols>
    <col min="1" max="1" width="4.42578125" style="331" customWidth="1"/>
    <col min="2" max="2" width="31.85546875" style="331" customWidth="1"/>
    <col min="3" max="3" width="8.5703125" style="331" customWidth="1"/>
    <col min="4" max="5" width="8.85546875" style="331" customWidth="1"/>
    <col min="6" max="6" width="8.42578125" style="331" customWidth="1"/>
    <col min="7" max="7" width="7.85546875" style="331" customWidth="1"/>
    <col min="8" max="8" width="8.85546875" style="331" customWidth="1"/>
    <col min="9" max="9" width="8.42578125" style="331" customWidth="1"/>
    <col min="10" max="10" width="8.7109375" style="331" customWidth="1"/>
    <col min="11" max="11" width="9.42578125" style="331" customWidth="1"/>
    <col min="12" max="12" width="10" style="331" customWidth="1"/>
    <col min="13" max="13" width="10.5703125" style="331" customWidth="1"/>
    <col min="14" max="14" width="10.42578125" style="331" customWidth="1"/>
    <col min="15" max="15" width="9.85546875" style="331" customWidth="1"/>
    <col min="16" max="16" width="10.85546875" style="331" customWidth="1"/>
    <col min="17" max="17" width="9.140625" style="331" customWidth="1"/>
    <col min="18" max="19" width="9.42578125" style="331" customWidth="1"/>
    <col min="20" max="16384" width="14.42578125" style="331"/>
  </cols>
  <sheetData>
    <row r="1" spans="1:19" ht="15" customHeight="1" x14ac:dyDescent="0.2">
      <c r="A1" s="395" t="s">
        <v>1032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7"/>
      <c r="R1" s="151"/>
      <c r="S1" s="151"/>
    </row>
    <row r="2" spans="1:19" ht="15" customHeight="1" x14ac:dyDescent="0.2">
      <c r="A2" s="85"/>
      <c r="B2" s="86" t="s">
        <v>80</v>
      </c>
      <c r="C2" s="152"/>
      <c r="D2" s="152"/>
      <c r="E2" s="151"/>
      <c r="F2" s="151" t="s">
        <v>81</v>
      </c>
      <c r="G2" s="318"/>
      <c r="H2" s="151"/>
      <c r="I2" s="152" t="s">
        <v>133</v>
      </c>
      <c r="J2" s="152"/>
      <c r="K2" s="152"/>
      <c r="L2" s="319"/>
      <c r="M2" s="152"/>
      <c r="N2" s="152"/>
      <c r="O2" s="151"/>
      <c r="P2" s="151"/>
      <c r="Q2" s="318"/>
      <c r="R2" s="151"/>
      <c r="S2" s="151"/>
    </row>
    <row r="3" spans="1:19" ht="34.5" customHeight="1" x14ac:dyDescent="0.2">
      <c r="A3" s="429" t="s">
        <v>1</v>
      </c>
      <c r="B3" s="429" t="s">
        <v>83</v>
      </c>
      <c r="C3" s="430" t="s">
        <v>134</v>
      </c>
      <c r="D3" s="431"/>
      <c r="E3" s="431"/>
      <c r="F3" s="431"/>
      <c r="G3" s="425"/>
      <c r="H3" s="430" t="s">
        <v>135</v>
      </c>
      <c r="I3" s="431"/>
      <c r="J3" s="431"/>
      <c r="K3" s="431"/>
      <c r="L3" s="425"/>
      <c r="M3" s="424" t="s">
        <v>136</v>
      </c>
      <c r="N3" s="431"/>
      <c r="O3" s="431"/>
      <c r="P3" s="431"/>
      <c r="Q3" s="425"/>
      <c r="R3" s="151"/>
      <c r="S3" s="151"/>
    </row>
    <row r="4" spans="1:19" ht="24.75" customHeight="1" x14ac:dyDescent="0.2">
      <c r="A4" s="427"/>
      <c r="B4" s="427"/>
      <c r="C4" s="424" t="s">
        <v>129</v>
      </c>
      <c r="D4" s="425"/>
      <c r="E4" s="424" t="s">
        <v>130</v>
      </c>
      <c r="F4" s="425"/>
      <c r="G4" s="432" t="s">
        <v>127</v>
      </c>
      <c r="H4" s="424" t="s">
        <v>129</v>
      </c>
      <c r="I4" s="425"/>
      <c r="J4" s="424" t="s">
        <v>130</v>
      </c>
      <c r="K4" s="425"/>
      <c r="L4" s="432" t="s">
        <v>127</v>
      </c>
      <c r="M4" s="424" t="s">
        <v>129</v>
      </c>
      <c r="N4" s="425"/>
      <c r="O4" s="424" t="s">
        <v>130</v>
      </c>
      <c r="P4" s="425"/>
      <c r="Q4" s="432" t="s">
        <v>127</v>
      </c>
      <c r="R4" s="151"/>
      <c r="S4" s="151"/>
    </row>
    <row r="5" spans="1:19" ht="15" customHeight="1" x14ac:dyDescent="0.2">
      <c r="A5" s="428"/>
      <c r="B5" s="428"/>
      <c r="C5" s="170" t="s">
        <v>89</v>
      </c>
      <c r="D5" s="170" t="s">
        <v>90</v>
      </c>
      <c r="E5" s="170" t="s">
        <v>89</v>
      </c>
      <c r="F5" s="170" t="s">
        <v>90</v>
      </c>
      <c r="G5" s="428"/>
      <c r="H5" s="170" t="s">
        <v>89</v>
      </c>
      <c r="I5" s="170" t="s">
        <v>90</v>
      </c>
      <c r="J5" s="170" t="s">
        <v>89</v>
      </c>
      <c r="K5" s="170" t="s">
        <v>90</v>
      </c>
      <c r="L5" s="428"/>
      <c r="M5" s="170" t="s">
        <v>89</v>
      </c>
      <c r="N5" s="170" t="s">
        <v>90</v>
      </c>
      <c r="O5" s="170" t="s">
        <v>89</v>
      </c>
      <c r="P5" s="170" t="s">
        <v>90</v>
      </c>
      <c r="Q5" s="428"/>
      <c r="R5" s="151"/>
      <c r="S5" s="151"/>
    </row>
    <row r="6" spans="1:19" ht="13.5" customHeight="1" x14ac:dyDescent="0.25">
      <c r="A6" s="171">
        <v>1</v>
      </c>
      <c r="B6" s="131" t="s">
        <v>8</v>
      </c>
      <c r="C6" s="132">
        <v>5042</v>
      </c>
      <c r="D6" s="132">
        <v>25653</v>
      </c>
      <c r="E6" s="132">
        <v>441</v>
      </c>
      <c r="F6" s="132">
        <v>16403</v>
      </c>
      <c r="G6" s="312">
        <f t="shared" ref="G6:G57" si="0">F6*100/D6</f>
        <v>63.941839161111758</v>
      </c>
      <c r="H6" s="132">
        <v>5217</v>
      </c>
      <c r="I6" s="132">
        <v>33312</v>
      </c>
      <c r="J6" s="132">
        <v>867</v>
      </c>
      <c r="K6" s="132">
        <v>96060</v>
      </c>
      <c r="L6" s="312">
        <f t="shared" ref="L6:L57" si="1">K6*100/I6</f>
        <v>288.36455331412105</v>
      </c>
      <c r="M6" s="132">
        <f>'ACP_Agri_9(i)'!C6+'ACP_Agri_9(ii)'!C6+'ACP_Agri_9(ii)'!H6</f>
        <v>190348</v>
      </c>
      <c r="N6" s="132">
        <f>'ACP_Agri_9(i)'!D6+'ACP_Agri_9(ii)'!D6+'ACP_Agri_9(ii)'!I6</f>
        <v>461043</v>
      </c>
      <c r="O6" s="132">
        <f>'ACP_Agri_9(i)'!E6+'ACP_Agri_9(ii)'!E6+'ACP_Agri_9(ii)'!J6</f>
        <v>73019</v>
      </c>
      <c r="P6" s="132">
        <f>'ACP_Agri_9(i)'!F6+'ACP_Agri_9(ii)'!F6+'ACP_Agri_9(ii)'!K6</f>
        <v>285336</v>
      </c>
      <c r="Q6" s="312">
        <f t="shared" ref="Q6:Q57" si="2">P6*100/N6</f>
        <v>61.889238097097234</v>
      </c>
      <c r="R6" s="151"/>
      <c r="S6" s="151"/>
    </row>
    <row r="7" spans="1:19" ht="13.5" customHeight="1" x14ac:dyDescent="0.25">
      <c r="A7" s="171">
        <v>2</v>
      </c>
      <c r="B7" s="131" t="s">
        <v>9</v>
      </c>
      <c r="C7" s="132">
        <v>7064</v>
      </c>
      <c r="D7" s="132">
        <v>34947</v>
      </c>
      <c r="E7" s="132">
        <v>463</v>
      </c>
      <c r="F7" s="132">
        <v>18261.59</v>
      </c>
      <c r="G7" s="312">
        <f t="shared" si="0"/>
        <v>52.255100580879621</v>
      </c>
      <c r="H7" s="132">
        <v>6219</v>
      </c>
      <c r="I7" s="132">
        <v>37258</v>
      </c>
      <c r="J7" s="132">
        <v>7820</v>
      </c>
      <c r="K7" s="132">
        <v>38874.42</v>
      </c>
      <c r="L7" s="312">
        <f t="shared" si="1"/>
        <v>104.33845080251221</v>
      </c>
      <c r="M7" s="132">
        <f>'ACP_Agri_9(i)'!C7+'ACP_Agri_9(ii)'!C7+'ACP_Agri_9(ii)'!H7</f>
        <v>457365</v>
      </c>
      <c r="N7" s="132">
        <f>'ACP_Agri_9(i)'!D7+'ACP_Agri_9(ii)'!D7+'ACP_Agri_9(ii)'!I7</f>
        <v>1030126</v>
      </c>
      <c r="O7" s="132">
        <f>'ACP_Agri_9(i)'!E7+'ACP_Agri_9(ii)'!E7+'ACP_Agri_9(ii)'!J7</f>
        <v>396533</v>
      </c>
      <c r="P7" s="132">
        <f>'ACP_Agri_9(i)'!F7+'ACP_Agri_9(ii)'!F7+'ACP_Agri_9(ii)'!K7</f>
        <v>729662.02</v>
      </c>
      <c r="Q7" s="312">
        <f t="shared" si="2"/>
        <v>70.832307892432581</v>
      </c>
      <c r="R7" s="151"/>
      <c r="S7" s="151"/>
    </row>
    <row r="8" spans="1:19" ht="13.5" customHeight="1" x14ac:dyDescent="0.25">
      <c r="A8" s="171">
        <v>3</v>
      </c>
      <c r="B8" s="131" t="s">
        <v>10</v>
      </c>
      <c r="C8" s="132">
        <v>1652</v>
      </c>
      <c r="D8" s="132">
        <v>10259</v>
      </c>
      <c r="E8" s="132">
        <v>131</v>
      </c>
      <c r="F8" s="132">
        <v>4734</v>
      </c>
      <c r="G8" s="312">
        <f t="shared" si="0"/>
        <v>46.144848425772494</v>
      </c>
      <c r="H8" s="132">
        <v>2048</v>
      </c>
      <c r="I8" s="132">
        <v>12974</v>
      </c>
      <c r="J8" s="132">
        <v>3293</v>
      </c>
      <c r="K8" s="132">
        <v>8423</v>
      </c>
      <c r="L8" s="312">
        <f t="shared" si="1"/>
        <v>64.922151996300286</v>
      </c>
      <c r="M8" s="132">
        <f>'ACP_Agri_9(i)'!C8+'ACP_Agri_9(ii)'!C8+'ACP_Agri_9(ii)'!H8</f>
        <v>90243</v>
      </c>
      <c r="N8" s="132">
        <f>'ACP_Agri_9(i)'!D8+'ACP_Agri_9(ii)'!D8+'ACP_Agri_9(ii)'!I8</f>
        <v>253024</v>
      </c>
      <c r="O8" s="132">
        <f>'ACP_Agri_9(i)'!E8+'ACP_Agri_9(ii)'!E8+'ACP_Agri_9(ii)'!J8</f>
        <v>24372</v>
      </c>
      <c r="P8" s="132">
        <f>'ACP_Agri_9(i)'!F8+'ACP_Agri_9(ii)'!F8+'ACP_Agri_9(ii)'!K8</f>
        <v>48725</v>
      </c>
      <c r="Q8" s="312">
        <f t="shared" si="2"/>
        <v>19.257066523333755</v>
      </c>
      <c r="R8" s="151"/>
      <c r="S8" s="151"/>
    </row>
    <row r="9" spans="1:19" ht="12.75" customHeight="1" x14ac:dyDescent="0.25">
      <c r="A9" s="171">
        <v>4</v>
      </c>
      <c r="B9" s="131" t="s">
        <v>11</v>
      </c>
      <c r="C9" s="132">
        <v>3108</v>
      </c>
      <c r="D9" s="132">
        <v>17904</v>
      </c>
      <c r="E9" s="132">
        <v>167</v>
      </c>
      <c r="F9" s="132">
        <v>828</v>
      </c>
      <c r="G9" s="312">
        <f t="shared" si="0"/>
        <v>4.6246648793565681</v>
      </c>
      <c r="H9" s="132">
        <v>3344</v>
      </c>
      <c r="I9" s="132">
        <v>20282</v>
      </c>
      <c r="J9" s="132">
        <v>2469</v>
      </c>
      <c r="K9" s="132">
        <v>6853</v>
      </c>
      <c r="L9" s="312">
        <f t="shared" si="1"/>
        <v>33.788581007790157</v>
      </c>
      <c r="M9" s="132">
        <f>'ACP_Agri_9(i)'!C9+'ACP_Agri_9(ii)'!C9+'ACP_Agri_9(ii)'!H9</f>
        <v>124403</v>
      </c>
      <c r="N9" s="132">
        <f>'ACP_Agri_9(i)'!D9+'ACP_Agri_9(ii)'!D9+'ACP_Agri_9(ii)'!I9</f>
        <v>292534</v>
      </c>
      <c r="O9" s="132">
        <f>'ACP_Agri_9(i)'!E9+'ACP_Agri_9(ii)'!E9+'ACP_Agri_9(ii)'!J9</f>
        <v>85917</v>
      </c>
      <c r="P9" s="132">
        <f>'ACP_Agri_9(i)'!F9+'ACP_Agri_9(ii)'!F9+'ACP_Agri_9(ii)'!K9</f>
        <v>226087</v>
      </c>
      <c r="Q9" s="312">
        <f t="shared" si="2"/>
        <v>77.285717215776629</v>
      </c>
      <c r="R9" s="151"/>
      <c r="S9" s="151"/>
    </row>
    <row r="10" spans="1:19" ht="13.5" customHeight="1" x14ac:dyDescent="0.25">
      <c r="A10" s="171">
        <v>5</v>
      </c>
      <c r="B10" s="131" t="s">
        <v>12</v>
      </c>
      <c r="C10" s="132">
        <v>7596</v>
      </c>
      <c r="D10" s="132">
        <v>40068</v>
      </c>
      <c r="E10" s="132">
        <v>451</v>
      </c>
      <c r="F10" s="132">
        <v>19469</v>
      </c>
      <c r="G10" s="312">
        <f t="shared" si="0"/>
        <v>48.589897174802836</v>
      </c>
      <c r="H10" s="132">
        <v>9284</v>
      </c>
      <c r="I10" s="132">
        <v>56237</v>
      </c>
      <c r="J10" s="132">
        <v>7491</v>
      </c>
      <c r="K10" s="132">
        <v>47525</v>
      </c>
      <c r="L10" s="312">
        <f t="shared" si="1"/>
        <v>84.508419723669476</v>
      </c>
      <c r="M10" s="132">
        <f>'ACP_Agri_9(i)'!C10+'ACP_Agri_9(ii)'!C10+'ACP_Agri_9(ii)'!H10</f>
        <v>451219</v>
      </c>
      <c r="N10" s="132">
        <f>'ACP_Agri_9(i)'!D10+'ACP_Agri_9(ii)'!D10+'ACP_Agri_9(ii)'!I10</f>
        <v>1216835</v>
      </c>
      <c r="O10" s="132">
        <f>'ACP_Agri_9(i)'!E10+'ACP_Agri_9(ii)'!E10+'ACP_Agri_9(ii)'!J10</f>
        <v>478582</v>
      </c>
      <c r="P10" s="132">
        <f>'ACP_Agri_9(i)'!F10+'ACP_Agri_9(ii)'!F10+'ACP_Agri_9(ii)'!K10</f>
        <v>598033</v>
      </c>
      <c r="Q10" s="312">
        <f t="shared" si="2"/>
        <v>49.146597525547833</v>
      </c>
      <c r="R10" s="151"/>
      <c r="S10" s="151"/>
    </row>
    <row r="11" spans="1:19" ht="13.5" customHeight="1" x14ac:dyDescent="0.25">
      <c r="A11" s="171">
        <v>6</v>
      </c>
      <c r="B11" s="131" t="s">
        <v>13</v>
      </c>
      <c r="C11" s="132">
        <v>2801</v>
      </c>
      <c r="D11" s="132">
        <v>20649</v>
      </c>
      <c r="E11" s="132">
        <v>12741</v>
      </c>
      <c r="F11" s="132">
        <v>33401</v>
      </c>
      <c r="G11" s="312">
        <f t="shared" si="0"/>
        <v>161.75601724054434</v>
      </c>
      <c r="H11" s="132">
        <v>3577</v>
      </c>
      <c r="I11" s="132">
        <v>21144</v>
      </c>
      <c r="J11" s="132">
        <v>8264</v>
      </c>
      <c r="K11" s="132">
        <v>25570</v>
      </c>
      <c r="L11" s="312">
        <f t="shared" si="1"/>
        <v>120.93265228906546</v>
      </c>
      <c r="M11" s="132">
        <f>'ACP_Agri_9(i)'!C11+'ACP_Agri_9(ii)'!C11+'ACP_Agri_9(ii)'!H11</f>
        <v>135209</v>
      </c>
      <c r="N11" s="132">
        <f>'ACP_Agri_9(i)'!D11+'ACP_Agri_9(ii)'!D11+'ACP_Agri_9(ii)'!I11</f>
        <v>317960</v>
      </c>
      <c r="O11" s="132">
        <f>'ACP_Agri_9(i)'!E11+'ACP_Agri_9(ii)'!E11+'ACP_Agri_9(ii)'!J11</f>
        <v>125089</v>
      </c>
      <c r="P11" s="132">
        <f>'ACP_Agri_9(i)'!F11+'ACP_Agri_9(ii)'!F11+'ACP_Agri_9(ii)'!K11</f>
        <v>288401</v>
      </c>
      <c r="Q11" s="312">
        <f t="shared" si="2"/>
        <v>90.703547616052333</v>
      </c>
      <c r="R11" s="151"/>
      <c r="S11" s="151"/>
    </row>
    <row r="12" spans="1:19" ht="13.5" customHeight="1" x14ac:dyDescent="0.25">
      <c r="A12" s="171">
        <v>7</v>
      </c>
      <c r="B12" s="131" t="s">
        <v>14</v>
      </c>
      <c r="C12" s="132">
        <v>849</v>
      </c>
      <c r="D12" s="132">
        <v>6367</v>
      </c>
      <c r="E12" s="132">
        <v>4</v>
      </c>
      <c r="F12" s="132">
        <v>185.72</v>
      </c>
      <c r="G12" s="312">
        <f t="shared" si="0"/>
        <v>2.9169153447463483</v>
      </c>
      <c r="H12" s="132">
        <v>433</v>
      </c>
      <c r="I12" s="132">
        <v>3131</v>
      </c>
      <c r="J12" s="132">
        <v>149</v>
      </c>
      <c r="K12" s="132">
        <v>1530.7</v>
      </c>
      <c r="L12" s="312">
        <f t="shared" si="1"/>
        <v>48.888534014691793</v>
      </c>
      <c r="M12" s="132">
        <f>'ACP_Agri_9(i)'!C12+'ACP_Agri_9(ii)'!C12+'ACP_Agri_9(ii)'!H12</f>
        <v>17146</v>
      </c>
      <c r="N12" s="132">
        <f>'ACP_Agri_9(i)'!D12+'ACP_Agri_9(ii)'!D12+'ACP_Agri_9(ii)'!I12</f>
        <v>43840</v>
      </c>
      <c r="O12" s="132">
        <f>'ACP_Agri_9(i)'!E12+'ACP_Agri_9(ii)'!E12+'ACP_Agri_9(ii)'!J12</f>
        <v>4325</v>
      </c>
      <c r="P12" s="132">
        <f>'ACP_Agri_9(i)'!F12+'ACP_Agri_9(ii)'!F12+'ACP_Agri_9(ii)'!K12</f>
        <v>8760.130000000001</v>
      </c>
      <c r="Q12" s="312">
        <f t="shared" si="2"/>
        <v>19.982048357664237</v>
      </c>
      <c r="R12" s="151"/>
      <c r="S12" s="151"/>
    </row>
    <row r="13" spans="1:19" ht="13.5" customHeight="1" x14ac:dyDescent="0.25">
      <c r="A13" s="171">
        <v>8</v>
      </c>
      <c r="B13" s="131" t="s">
        <v>983</v>
      </c>
      <c r="C13" s="132">
        <v>476</v>
      </c>
      <c r="D13" s="132">
        <v>2091</v>
      </c>
      <c r="E13" s="132">
        <v>31</v>
      </c>
      <c r="F13" s="132">
        <v>700</v>
      </c>
      <c r="G13" s="312">
        <f t="shared" si="0"/>
        <v>33.476805356288857</v>
      </c>
      <c r="H13" s="132">
        <v>390</v>
      </c>
      <c r="I13" s="132">
        <v>2696</v>
      </c>
      <c r="J13" s="132">
        <v>169</v>
      </c>
      <c r="K13" s="132">
        <v>666</v>
      </c>
      <c r="L13" s="312">
        <f t="shared" si="1"/>
        <v>24.70326409495549</v>
      </c>
      <c r="M13" s="132">
        <f>'ACP_Agri_9(i)'!C13+'ACP_Agri_9(ii)'!C13+'ACP_Agri_9(ii)'!H13</f>
        <v>16790</v>
      </c>
      <c r="N13" s="132">
        <f>'ACP_Agri_9(i)'!D13+'ACP_Agri_9(ii)'!D13+'ACP_Agri_9(ii)'!I13</f>
        <v>37734</v>
      </c>
      <c r="O13" s="132">
        <f>'ACP_Agri_9(i)'!E13+'ACP_Agri_9(ii)'!E13+'ACP_Agri_9(ii)'!J13</f>
        <v>513</v>
      </c>
      <c r="P13" s="132">
        <f>'ACP_Agri_9(i)'!F13+'ACP_Agri_9(ii)'!F13+'ACP_Agri_9(ii)'!K13</f>
        <v>1913</v>
      </c>
      <c r="Q13" s="312">
        <f t="shared" si="2"/>
        <v>5.0696984152223461</v>
      </c>
      <c r="R13" s="151"/>
      <c r="S13" s="151"/>
    </row>
    <row r="14" spans="1:19" ht="13.5" customHeight="1" x14ac:dyDescent="0.25">
      <c r="A14" s="171">
        <v>9</v>
      </c>
      <c r="B14" s="131" t="s">
        <v>15</v>
      </c>
      <c r="C14" s="132">
        <v>6772</v>
      </c>
      <c r="D14" s="132">
        <v>37950</v>
      </c>
      <c r="E14" s="132">
        <v>361</v>
      </c>
      <c r="F14" s="132">
        <v>12939.52</v>
      </c>
      <c r="G14" s="312">
        <f t="shared" si="0"/>
        <v>34.096231884057971</v>
      </c>
      <c r="H14" s="132">
        <v>6382</v>
      </c>
      <c r="I14" s="132">
        <v>41114</v>
      </c>
      <c r="J14" s="132">
        <v>1074</v>
      </c>
      <c r="K14" s="132">
        <v>29195.17</v>
      </c>
      <c r="L14" s="312">
        <f t="shared" si="1"/>
        <v>71.010288466215883</v>
      </c>
      <c r="M14" s="132">
        <f>'ACP_Agri_9(i)'!C14+'ACP_Agri_9(ii)'!C14+'ACP_Agri_9(ii)'!H14</f>
        <v>270296</v>
      </c>
      <c r="N14" s="132">
        <f>'ACP_Agri_9(i)'!D14+'ACP_Agri_9(ii)'!D14+'ACP_Agri_9(ii)'!I14</f>
        <v>663414</v>
      </c>
      <c r="O14" s="132">
        <f>'ACP_Agri_9(i)'!E14+'ACP_Agri_9(ii)'!E14+'ACP_Agri_9(ii)'!J14</f>
        <v>62615</v>
      </c>
      <c r="P14" s="132">
        <f>'ACP_Agri_9(i)'!F14+'ACP_Agri_9(ii)'!F14+'ACP_Agri_9(ii)'!K14</f>
        <v>216257.5</v>
      </c>
      <c r="Q14" s="312">
        <f t="shared" si="2"/>
        <v>32.597669027183628</v>
      </c>
      <c r="R14" s="151"/>
      <c r="S14" s="151"/>
    </row>
    <row r="15" spans="1:19" ht="13.5" customHeight="1" x14ac:dyDescent="0.25">
      <c r="A15" s="171">
        <v>10</v>
      </c>
      <c r="B15" s="131" t="s">
        <v>16</v>
      </c>
      <c r="C15" s="132">
        <v>21423</v>
      </c>
      <c r="D15" s="132">
        <v>120343</v>
      </c>
      <c r="E15" s="132">
        <v>58</v>
      </c>
      <c r="F15" s="132">
        <v>1290</v>
      </c>
      <c r="G15" s="312">
        <f t="shared" si="0"/>
        <v>1.0719360494586307</v>
      </c>
      <c r="H15" s="132">
        <v>26580</v>
      </c>
      <c r="I15" s="132">
        <v>162078</v>
      </c>
      <c r="J15" s="132">
        <v>2028</v>
      </c>
      <c r="K15" s="132">
        <v>118471</v>
      </c>
      <c r="L15" s="312">
        <f t="shared" si="1"/>
        <v>73.095052999173234</v>
      </c>
      <c r="M15" s="132">
        <f>'ACP_Agri_9(i)'!C15+'ACP_Agri_9(ii)'!C15+'ACP_Agri_9(ii)'!H15</f>
        <v>1302261</v>
      </c>
      <c r="N15" s="132">
        <f>'ACP_Agri_9(i)'!D15+'ACP_Agri_9(ii)'!D15+'ACP_Agri_9(ii)'!I15</f>
        <v>3239065</v>
      </c>
      <c r="O15" s="132">
        <f>'ACP_Agri_9(i)'!E15+'ACP_Agri_9(ii)'!E15+'ACP_Agri_9(ii)'!J15</f>
        <v>448934</v>
      </c>
      <c r="P15" s="132">
        <f>'ACP_Agri_9(i)'!F15+'ACP_Agri_9(ii)'!F15+'ACP_Agri_9(ii)'!K15</f>
        <v>1004844</v>
      </c>
      <c r="Q15" s="312">
        <f t="shared" si="2"/>
        <v>31.022656229498327</v>
      </c>
      <c r="R15" s="151"/>
      <c r="S15" s="151"/>
    </row>
    <row r="16" spans="1:19" ht="13.5" customHeight="1" x14ac:dyDescent="0.25">
      <c r="A16" s="171">
        <v>11</v>
      </c>
      <c r="B16" s="131" t="s">
        <v>17</v>
      </c>
      <c r="C16" s="132">
        <v>3114</v>
      </c>
      <c r="D16" s="132">
        <v>16065</v>
      </c>
      <c r="E16" s="132">
        <v>7</v>
      </c>
      <c r="F16" s="132">
        <v>75</v>
      </c>
      <c r="G16" s="312">
        <f t="shared" si="0"/>
        <v>0.46685340802987862</v>
      </c>
      <c r="H16" s="132">
        <v>2372</v>
      </c>
      <c r="I16" s="132">
        <v>15159</v>
      </c>
      <c r="J16" s="132">
        <v>42</v>
      </c>
      <c r="K16" s="132">
        <v>1054</v>
      </c>
      <c r="L16" s="312">
        <f t="shared" si="1"/>
        <v>6.9529652351738243</v>
      </c>
      <c r="M16" s="132">
        <f>'ACP_Agri_9(i)'!C16+'ACP_Agri_9(ii)'!C16+'ACP_Agri_9(ii)'!H16</f>
        <v>104777</v>
      </c>
      <c r="N16" s="132">
        <f>'ACP_Agri_9(i)'!D16+'ACP_Agri_9(ii)'!D16+'ACP_Agri_9(ii)'!I16</f>
        <v>305228</v>
      </c>
      <c r="O16" s="132">
        <f>'ACP_Agri_9(i)'!E16+'ACP_Agri_9(ii)'!E16+'ACP_Agri_9(ii)'!J16</f>
        <v>20220</v>
      </c>
      <c r="P16" s="132">
        <f>'ACP_Agri_9(i)'!F16+'ACP_Agri_9(ii)'!F16+'ACP_Agri_9(ii)'!K16</f>
        <v>48968</v>
      </c>
      <c r="Q16" s="312">
        <f t="shared" si="2"/>
        <v>16.04308910060676</v>
      </c>
      <c r="R16" s="151"/>
      <c r="S16" s="151"/>
    </row>
    <row r="17" spans="1:19" ht="13.5" customHeight="1" x14ac:dyDescent="0.25">
      <c r="A17" s="171">
        <v>12</v>
      </c>
      <c r="B17" s="131" t="s">
        <v>18</v>
      </c>
      <c r="C17" s="132">
        <v>4613</v>
      </c>
      <c r="D17" s="132">
        <v>30377</v>
      </c>
      <c r="E17" s="132">
        <v>150</v>
      </c>
      <c r="F17" s="132">
        <v>5782</v>
      </c>
      <c r="G17" s="312">
        <f t="shared" si="0"/>
        <v>19.034137669947658</v>
      </c>
      <c r="H17" s="132">
        <v>5743</v>
      </c>
      <c r="I17" s="132">
        <v>35577</v>
      </c>
      <c r="J17" s="132">
        <v>1176</v>
      </c>
      <c r="K17" s="132">
        <v>70834</v>
      </c>
      <c r="L17" s="312">
        <f t="shared" si="1"/>
        <v>199.10054248531355</v>
      </c>
      <c r="M17" s="132">
        <f>'ACP_Agri_9(i)'!C17+'ACP_Agri_9(ii)'!C17+'ACP_Agri_9(ii)'!H17</f>
        <v>247651</v>
      </c>
      <c r="N17" s="132">
        <f>'ACP_Agri_9(i)'!D17+'ACP_Agri_9(ii)'!D17+'ACP_Agri_9(ii)'!I17</f>
        <v>565906</v>
      </c>
      <c r="O17" s="132">
        <f>'ACP_Agri_9(i)'!E17+'ACP_Agri_9(ii)'!E17+'ACP_Agri_9(ii)'!J17</f>
        <v>109358</v>
      </c>
      <c r="P17" s="132">
        <f>'ACP_Agri_9(i)'!F17+'ACP_Agri_9(ii)'!F17+'ACP_Agri_9(ii)'!K17</f>
        <v>330843</v>
      </c>
      <c r="Q17" s="312">
        <f t="shared" si="2"/>
        <v>58.462536180920509</v>
      </c>
      <c r="R17" s="151"/>
      <c r="S17" s="151"/>
    </row>
    <row r="18" spans="1:19" s="159" customFormat="1" ht="13.5" customHeight="1" x14ac:dyDescent="0.2">
      <c r="A18" s="170"/>
      <c r="B18" s="133" t="s">
        <v>19</v>
      </c>
      <c r="C18" s="173">
        <f t="shared" ref="C18:P18" si="3">SUM(C6:C17)</f>
        <v>64510</v>
      </c>
      <c r="D18" s="173">
        <f t="shared" si="3"/>
        <v>362673</v>
      </c>
      <c r="E18" s="173">
        <f t="shared" si="3"/>
        <v>15005</v>
      </c>
      <c r="F18" s="173">
        <f t="shared" si="3"/>
        <v>114068.83</v>
      </c>
      <c r="G18" s="314">
        <f t="shared" si="0"/>
        <v>31.452253131608916</v>
      </c>
      <c r="H18" s="173">
        <f t="shared" si="3"/>
        <v>71589</v>
      </c>
      <c r="I18" s="173">
        <f t="shared" si="3"/>
        <v>440962</v>
      </c>
      <c r="J18" s="173">
        <f t="shared" si="3"/>
        <v>34842</v>
      </c>
      <c r="K18" s="173">
        <f t="shared" si="3"/>
        <v>445056.29</v>
      </c>
      <c r="L18" s="314">
        <f t="shared" si="1"/>
        <v>100.92849043681768</v>
      </c>
      <c r="M18" s="173">
        <f t="shared" si="3"/>
        <v>3407708</v>
      </c>
      <c r="N18" s="173">
        <f t="shared" si="3"/>
        <v>8426709</v>
      </c>
      <c r="O18" s="173">
        <f t="shared" si="3"/>
        <v>1829477</v>
      </c>
      <c r="P18" s="173">
        <f t="shared" si="3"/>
        <v>3787829.65</v>
      </c>
      <c r="Q18" s="314">
        <f t="shared" si="2"/>
        <v>44.950284268745961</v>
      </c>
      <c r="R18" s="152"/>
      <c r="S18" s="152"/>
    </row>
    <row r="19" spans="1:19" ht="13.5" customHeight="1" x14ac:dyDescent="0.25">
      <c r="A19" s="171">
        <v>13</v>
      </c>
      <c r="B19" s="131" t="s">
        <v>20</v>
      </c>
      <c r="C19" s="132">
        <v>2231</v>
      </c>
      <c r="D19" s="132">
        <v>11265</v>
      </c>
      <c r="E19" s="132">
        <v>76</v>
      </c>
      <c r="F19" s="132">
        <v>3681.77</v>
      </c>
      <c r="G19" s="312">
        <f t="shared" si="0"/>
        <v>32.683266755437195</v>
      </c>
      <c r="H19" s="132">
        <v>2645</v>
      </c>
      <c r="I19" s="132">
        <v>17550</v>
      </c>
      <c r="J19" s="132">
        <v>387</v>
      </c>
      <c r="K19" s="132">
        <v>59834.559999999998</v>
      </c>
      <c r="L19" s="312">
        <f t="shared" si="1"/>
        <v>340.9376638176638</v>
      </c>
      <c r="M19" s="132">
        <f>'ACP_Agri_9(i)'!C19+'ACP_Agri_9(ii)'!C19+'ACP_Agri_9(ii)'!H19</f>
        <v>78321</v>
      </c>
      <c r="N19" s="132">
        <f>'ACP_Agri_9(i)'!D19+'ACP_Agri_9(ii)'!D19+'ACP_Agri_9(ii)'!I19</f>
        <v>216401</v>
      </c>
      <c r="O19" s="132">
        <f>'ACP_Agri_9(i)'!E19+'ACP_Agri_9(ii)'!E19+'ACP_Agri_9(ii)'!J19</f>
        <v>36482</v>
      </c>
      <c r="P19" s="132">
        <f>'ACP_Agri_9(i)'!F19+'ACP_Agri_9(ii)'!F19+'ACP_Agri_9(ii)'!K19</f>
        <v>204506.86</v>
      </c>
      <c r="Q19" s="312">
        <f t="shared" si="2"/>
        <v>94.503657561656368</v>
      </c>
      <c r="R19" s="151"/>
      <c r="S19" s="151"/>
    </row>
    <row r="20" spans="1:19" ht="13.5" customHeight="1" x14ac:dyDescent="0.25">
      <c r="A20" s="171">
        <v>14</v>
      </c>
      <c r="B20" s="131" t="s">
        <v>21</v>
      </c>
      <c r="C20" s="132">
        <v>533</v>
      </c>
      <c r="D20" s="132">
        <v>5376</v>
      </c>
      <c r="E20" s="132">
        <v>309</v>
      </c>
      <c r="F20" s="132">
        <v>288.60000000000002</v>
      </c>
      <c r="G20" s="312">
        <f t="shared" si="0"/>
        <v>5.3683035714285721</v>
      </c>
      <c r="H20" s="132">
        <v>346</v>
      </c>
      <c r="I20" s="132">
        <v>2523</v>
      </c>
      <c r="J20" s="132">
        <v>58994</v>
      </c>
      <c r="K20" s="132">
        <v>38249.769999999997</v>
      </c>
      <c r="L20" s="312">
        <f t="shared" si="1"/>
        <v>1516.0432025366624</v>
      </c>
      <c r="M20" s="132">
        <f>'ACP_Agri_9(i)'!C20+'ACP_Agri_9(ii)'!C20+'ACP_Agri_9(ii)'!H20</f>
        <v>29818</v>
      </c>
      <c r="N20" s="132">
        <f>'ACP_Agri_9(i)'!D20+'ACP_Agri_9(ii)'!D20+'ACP_Agri_9(ii)'!I20</f>
        <v>74530</v>
      </c>
      <c r="O20" s="132">
        <f>'ACP_Agri_9(i)'!E20+'ACP_Agri_9(ii)'!E20+'ACP_Agri_9(ii)'!J20</f>
        <v>100192</v>
      </c>
      <c r="P20" s="132">
        <f>'ACP_Agri_9(i)'!F20+'ACP_Agri_9(ii)'!F20+'ACP_Agri_9(ii)'!K20</f>
        <v>59470.799999999996</v>
      </c>
      <c r="Q20" s="312">
        <f t="shared" si="2"/>
        <v>79.794445189856432</v>
      </c>
      <c r="R20" s="151"/>
      <c r="S20" s="151"/>
    </row>
    <row r="21" spans="1:19" ht="13.5" customHeight="1" x14ac:dyDescent="0.25">
      <c r="A21" s="171">
        <v>15</v>
      </c>
      <c r="B21" s="131" t="s">
        <v>22</v>
      </c>
      <c r="C21" s="132">
        <v>0</v>
      </c>
      <c r="D21" s="132">
        <v>0</v>
      </c>
      <c r="E21" s="132">
        <v>0</v>
      </c>
      <c r="F21" s="132">
        <v>0</v>
      </c>
      <c r="G21" s="312">
        <v>0</v>
      </c>
      <c r="H21" s="132">
        <v>0</v>
      </c>
      <c r="I21" s="132">
        <v>0</v>
      </c>
      <c r="J21" s="132">
        <v>388</v>
      </c>
      <c r="K21" s="132">
        <v>367</v>
      </c>
      <c r="L21" s="312">
        <v>0</v>
      </c>
      <c r="M21" s="132">
        <f>'ACP_Agri_9(i)'!C21+'ACP_Agri_9(ii)'!C21+'ACP_Agri_9(ii)'!H21</f>
        <v>158</v>
      </c>
      <c r="N21" s="132">
        <f>'ACP_Agri_9(i)'!D21+'ACP_Agri_9(ii)'!D21+'ACP_Agri_9(ii)'!I21</f>
        <v>215</v>
      </c>
      <c r="O21" s="132">
        <f>'ACP_Agri_9(i)'!E21+'ACP_Agri_9(ii)'!E21+'ACP_Agri_9(ii)'!J21</f>
        <v>388</v>
      </c>
      <c r="P21" s="132">
        <f>'ACP_Agri_9(i)'!F21+'ACP_Agri_9(ii)'!F21+'ACP_Agri_9(ii)'!K21</f>
        <v>367</v>
      </c>
      <c r="Q21" s="312">
        <f t="shared" si="2"/>
        <v>170.69767441860466</v>
      </c>
      <c r="R21" s="151"/>
      <c r="S21" s="151"/>
    </row>
    <row r="22" spans="1:19" ht="13.5" customHeight="1" x14ac:dyDescent="0.25">
      <c r="A22" s="171">
        <v>16</v>
      </c>
      <c r="B22" s="131" t="s">
        <v>23</v>
      </c>
      <c r="C22" s="132">
        <v>8</v>
      </c>
      <c r="D22" s="132">
        <v>40</v>
      </c>
      <c r="E22" s="132">
        <v>0</v>
      </c>
      <c r="F22" s="132">
        <v>0</v>
      </c>
      <c r="G22" s="312">
        <f t="shared" si="0"/>
        <v>0</v>
      </c>
      <c r="H22" s="132">
        <v>80</v>
      </c>
      <c r="I22" s="132">
        <v>484</v>
      </c>
      <c r="J22" s="132">
        <v>2</v>
      </c>
      <c r="K22" s="132">
        <v>28</v>
      </c>
      <c r="L22" s="312">
        <f t="shared" si="1"/>
        <v>5.785123966942149</v>
      </c>
      <c r="M22" s="132">
        <f>'ACP_Agri_9(i)'!C22+'ACP_Agri_9(ii)'!C22+'ACP_Agri_9(ii)'!H22</f>
        <v>536</v>
      </c>
      <c r="N22" s="132">
        <f>'ACP_Agri_9(i)'!D22+'ACP_Agri_9(ii)'!D22+'ACP_Agri_9(ii)'!I22</f>
        <v>1472</v>
      </c>
      <c r="O22" s="132">
        <f>'ACP_Agri_9(i)'!E22+'ACP_Agri_9(ii)'!E22+'ACP_Agri_9(ii)'!J22</f>
        <v>36</v>
      </c>
      <c r="P22" s="132">
        <f>'ACP_Agri_9(i)'!F22+'ACP_Agri_9(ii)'!F22+'ACP_Agri_9(ii)'!K22</f>
        <v>52</v>
      </c>
      <c r="Q22" s="312">
        <f t="shared" si="2"/>
        <v>3.5326086956521738</v>
      </c>
      <c r="R22" s="151"/>
      <c r="S22" s="151"/>
    </row>
    <row r="23" spans="1:19" ht="13.5" customHeight="1" x14ac:dyDescent="0.25">
      <c r="A23" s="171">
        <v>17</v>
      </c>
      <c r="B23" s="131" t="s">
        <v>24</v>
      </c>
      <c r="C23" s="132">
        <v>367</v>
      </c>
      <c r="D23" s="132">
        <v>2454</v>
      </c>
      <c r="E23" s="132">
        <v>0</v>
      </c>
      <c r="F23" s="132">
        <v>0</v>
      </c>
      <c r="G23" s="312">
        <f t="shared" si="0"/>
        <v>0</v>
      </c>
      <c r="H23" s="132">
        <v>410</v>
      </c>
      <c r="I23" s="132">
        <v>2391</v>
      </c>
      <c r="J23" s="132">
        <v>0</v>
      </c>
      <c r="K23" s="132">
        <v>0</v>
      </c>
      <c r="L23" s="312">
        <f t="shared" si="1"/>
        <v>0</v>
      </c>
      <c r="M23" s="132">
        <f>'ACP_Agri_9(i)'!C23+'ACP_Agri_9(ii)'!C23+'ACP_Agri_9(ii)'!H23</f>
        <v>10860</v>
      </c>
      <c r="N23" s="132">
        <f>'ACP_Agri_9(i)'!D23+'ACP_Agri_9(ii)'!D23+'ACP_Agri_9(ii)'!I23</f>
        <v>27785</v>
      </c>
      <c r="O23" s="132">
        <f>'ACP_Agri_9(i)'!E23+'ACP_Agri_9(ii)'!E23+'ACP_Agri_9(ii)'!J23</f>
        <v>13560</v>
      </c>
      <c r="P23" s="132">
        <f>'ACP_Agri_9(i)'!F23+'ACP_Agri_9(ii)'!F23+'ACP_Agri_9(ii)'!K23</f>
        <v>28902</v>
      </c>
      <c r="Q23" s="312">
        <f t="shared" si="2"/>
        <v>104.02015475976246</v>
      </c>
      <c r="R23" s="151"/>
      <c r="S23" s="151"/>
    </row>
    <row r="24" spans="1:19" ht="13.5" customHeight="1" x14ac:dyDescent="0.25">
      <c r="A24" s="171">
        <v>18</v>
      </c>
      <c r="B24" s="131" t="s">
        <v>25</v>
      </c>
      <c r="C24" s="132">
        <v>12</v>
      </c>
      <c r="D24" s="132">
        <v>60</v>
      </c>
      <c r="E24" s="132">
        <v>0</v>
      </c>
      <c r="F24" s="132">
        <v>0</v>
      </c>
      <c r="G24" s="312">
        <f t="shared" si="0"/>
        <v>0</v>
      </c>
      <c r="H24" s="132">
        <v>70</v>
      </c>
      <c r="I24" s="132">
        <v>360</v>
      </c>
      <c r="J24" s="132">
        <v>8</v>
      </c>
      <c r="K24" s="132">
        <v>41</v>
      </c>
      <c r="L24" s="312">
        <f t="shared" si="1"/>
        <v>11.388888888888889</v>
      </c>
      <c r="M24" s="132">
        <f>'ACP_Agri_9(i)'!C24+'ACP_Agri_9(ii)'!C24+'ACP_Agri_9(ii)'!H24</f>
        <v>120</v>
      </c>
      <c r="N24" s="132">
        <f>'ACP_Agri_9(i)'!D24+'ACP_Agri_9(ii)'!D24+'ACP_Agri_9(ii)'!I24</f>
        <v>500</v>
      </c>
      <c r="O24" s="132">
        <f>'ACP_Agri_9(i)'!E24+'ACP_Agri_9(ii)'!E24+'ACP_Agri_9(ii)'!J24</f>
        <v>8</v>
      </c>
      <c r="P24" s="132">
        <f>'ACP_Agri_9(i)'!F24+'ACP_Agri_9(ii)'!F24+'ACP_Agri_9(ii)'!K24</f>
        <v>41</v>
      </c>
      <c r="Q24" s="312">
        <f t="shared" si="2"/>
        <v>8.1999999999999993</v>
      </c>
      <c r="R24" s="151"/>
      <c r="S24" s="151"/>
    </row>
    <row r="25" spans="1:19" ht="13.5" customHeight="1" x14ac:dyDescent="0.25">
      <c r="A25" s="171">
        <v>19</v>
      </c>
      <c r="B25" s="131" t="s">
        <v>26</v>
      </c>
      <c r="C25" s="132">
        <v>96</v>
      </c>
      <c r="D25" s="132">
        <v>466</v>
      </c>
      <c r="E25" s="132">
        <v>5</v>
      </c>
      <c r="F25" s="132">
        <v>2817</v>
      </c>
      <c r="G25" s="312">
        <f t="shared" si="0"/>
        <v>604.50643776824029</v>
      </c>
      <c r="H25" s="132">
        <v>95</v>
      </c>
      <c r="I25" s="132">
        <v>678</v>
      </c>
      <c r="J25" s="132">
        <v>10</v>
      </c>
      <c r="K25" s="132">
        <v>773</v>
      </c>
      <c r="L25" s="312">
        <f t="shared" si="1"/>
        <v>114.0117994100295</v>
      </c>
      <c r="M25" s="132">
        <f>'ACP_Agri_9(i)'!C25+'ACP_Agri_9(ii)'!C25+'ACP_Agri_9(ii)'!H25</f>
        <v>2991</v>
      </c>
      <c r="N25" s="132">
        <f>'ACP_Agri_9(i)'!D25+'ACP_Agri_9(ii)'!D25+'ACP_Agri_9(ii)'!I25</f>
        <v>6987</v>
      </c>
      <c r="O25" s="132">
        <f>'ACP_Agri_9(i)'!E25+'ACP_Agri_9(ii)'!E25+'ACP_Agri_9(ii)'!J25</f>
        <v>8823</v>
      </c>
      <c r="P25" s="132">
        <f>'ACP_Agri_9(i)'!F25+'ACP_Agri_9(ii)'!F25+'ACP_Agri_9(ii)'!K25</f>
        <v>18799</v>
      </c>
      <c r="Q25" s="312">
        <f t="shared" si="2"/>
        <v>269.05681980821527</v>
      </c>
      <c r="R25" s="151"/>
      <c r="S25" s="151"/>
    </row>
    <row r="26" spans="1:19" ht="13.5" customHeight="1" x14ac:dyDescent="0.25">
      <c r="A26" s="171">
        <v>20</v>
      </c>
      <c r="B26" s="131" t="s">
        <v>27</v>
      </c>
      <c r="C26" s="132">
        <v>3765</v>
      </c>
      <c r="D26" s="132">
        <v>18561</v>
      </c>
      <c r="E26" s="132">
        <v>118</v>
      </c>
      <c r="F26" s="132">
        <v>3559.92</v>
      </c>
      <c r="G26" s="312">
        <f t="shared" si="0"/>
        <v>19.179570066267981</v>
      </c>
      <c r="H26" s="132">
        <v>4610</v>
      </c>
      <c r="I26" s="132">
        <v>29639</v>
      </c>
      <c r="J26" s="132">
        <v>2028</v>
      </c>
      <c r="K26" s="132">
        <v>137736.29999999999</v>
      </c>
      <c r="L26" s="312">
        <f t="shared" si="1"/>
        <v>464.71304699888651</v>
      </c>
      <c r="M26" s="132">
        <f>'ACP_Agri_9(i)'!C26+'ACP_Agri_9(ii)'!C26+'ACP_Agri_9(ii)'!H26</f>
        <v>142332</v>
      </c>
      <c r="N26" s="132">
        <f>'ACP_Agri_9(i)'!D26+'ACP_Agri_9(ii)'!D26+'ACP_Agri_9(ii)'!I26</f>
        <v>337899</v>
      </c>
      <c r="O26" s="132">
        <f>'ACP_Agri_9(i)'!E26+'ACP_Agri_9(ii)'!E26+'ACP_Agri_9(ii)'!J26</f>
        <v>167065</v>
      </c>
      <c r="P26" s="132">
        <f>'ACP_Agri_9(i)'!F26+'ACP_Agri_9(ii)'!F26+'ACP_Agri_9(ii)'!K26</f>
        <v>482719.22</v>
      </c>
      <c r="Q26" s="312">
        <f t="shared" si="2"/>
        <v>142.85902592194708</v>
      </c>
      <c r="R26" s="151"/>
      <c r="S26" s="151"/>
    </row>
    <row r="27" spans="1:19" ht="13.5" customHeight="1" x14ac:dyDescent="0.25">
      <c r="A27" s="171">
        <v>21</v>
      </c>
      <c r="B27" s="131" t="s">
        <v>28</v>
      </c>
      <c r="C27" s="132">
        <v>3104</v>
      </c>
      <c r="D27" s="132">
        <v>15840</v>
      </c>
      <c r="E27" s="132">
        <v>2</v>
      </c>
      <c r="F27" s="132">
        <v>500</v>
      </c>
      <c r="G27" s="312">
        <f t="shared" si="0"/>
        <v>3.1565656565656566</v>
      </c>
      <c r="H27" s="132">
        <v>4160</v>
      </c>
      <c r="I27" s="132">
        <v>25725</v>
      </c>
      <c r="J27" s="132">
        <v>405</v>
      </c>
      <c r="K27" s="132">
        <v>49028</v>
      </c>
      <c r="L27" s="312">
        <f t="shared" si="1"/>
        <v>190.58503401360545</v>
      </c>
      <c r="M27" s="132">
        <f>'ACP_Agri_9(i)'!C27+'ACP_Agri_9(ii)'!C27+'ACP_Agri_9(ii)'!H27</f>
        <v>137078</v>
      </c>
      <c r="N27" s="132">
        <f>'ACP_Agri_9(i)'!D27+'ACP_Agri_9(ii)'!D27+'ACP_Agri_9(ii)'!I27</f>
        <v>343685</v>
      </c>
      <c r="O27" s="132">
        <f>'ACP_Agri_9(i)'!E27+'ACP_Agri_9(ii)'!E27+'ACP_Agri_9(ii)'!J27</f>
        <v>124726</v>
      </c>
      <c r="P27" s="132">
        <f>'ACP_Agri_9(i)'!F27+'ACP_Agri_9(ii)'!F27+'ACP_Agri_9(ii)'!K27</f>
        <v>2850161</v>
      </c>
      <c r="Q27" s="312">
        <f t="shared" si="2"/>
        <v>829.29455751633031</v>
      </c>
      <c r="R27" s="151"/>
      <c r="S27" s="151"/>
    </row>
    <row r="28" spans="1:19" ht="13.5" customHeight="1" x14ac:dyDescent="0.25">
      <c r="A28" s="171">
        <v>22</v>
      </c>
      <c r="B28" s="131" t="s">
        <v>29</v>
      </c>
      <c r="C28" s="132">
        <v>1407</v>
      </c>
      <c r="D28" s="132">
        <v>8044</v>
      </c>
      <c r="E28" s="132">
        <v>62</v>
      </c>
      <c r="F28" s="132">
        <v>2903.57</v>
      </c>
      <c r="G28" s="312">
        <f t="shared" si="0"/>
        <v>36.0960964694182</v>
      </c>
      <c r="H28" s="132">
        <v>1620</v>
      </c>
      <c r="I28" s="132">
        <v>10823</v>
      </c>
      <c r="J28" s="132">
        <v>647</v>
      </c>
      <c r="K28" s="132">
        <v>6947.95</v>
      </c>
      <c r="L28" s="312">
        <f t="shared" si="1"/>
        <v>64.196156333733711</v>
      </c>
      <c r="M28" s="132">
        <f>'ACP_Agri_9(i)'!C28+'ACP_Agri_9(ii)'!C28+'ACP_Agri_9(ii)'!H28</f>
        <v>40537</v>
      </c>
      <c r="N28" s="132">
        <f>'ACP_Agri_9(i)'!D28+'ACP_Agri_9(ii)'!D28+'ACP_Agri_9(ii)'!I28</f>
        <v>96004</v>
      </c>
      <c r="O28" s="132">
        <f>'ACP_Agri_9(i)'!E28+'ACP_Agri_9(ii)'!E28+'ACP_Agri_9(ii)'!J28</f>
        <v>29085</v>
      </c>
      <c r="P28" s="132">
        <f>'ACP_Agri_9(i)'!F28+'ACP_Agri_9(ii)'!F28+'ACP_Agri_9(ii)'!K28</f>
        <v>81476.86</v>
      </c>
      <c r="Q28" s="312">
        <f t="shared" si="2"/>
        <v>84.868192991958665</v>
      </c>
      <c r="R28" s="151"/>
      <c r="S28" s="151"/>
    </row>
    <row r="29" spans="1:19" ht="13.5" customHeight="1" x14ac:dyDescent="0.25">
      <c r="A29" s="171">
        <v>23</v>
      </c>
      <c r="B29" s="131" t="s">
        <v>30</v>
      </c>
      <c r="C29" s="132">
        <v>931</v>
      </c>
      <c r="D29" s="132">
        <v>5053</v>
      </c>
      <c r="E29" s="132">
        <v>0</v>
      </c>
      <c r="F29" s="132">
        <v>0</v>
      </c>
      <c r="G29" s="312">
        <f t="shared" si="0"/>
        <v>0</v>
      </c>
      <c r="H29" s="132">
        <v>373</v>
      </c>
      <c r="I29" s="132">
        <v>2082</v>
      </c>
      <c r="J29" s="132">
        <v>63</v>
      </c>
      <c r="K29" s="132">
        <v>5516</v>
      </c>
      <c r="L29" s="312">
        <f t="shared" si="1"/>
        <v>264.93756003842458</v>
      </c>
      <c r="M29" s="132">
        <f>'ACP_Agri_9(i)'!C29+'ACP_Agri_9(ii)'!C29+'ACP_Agri_9(ii)'!H29</f>
        <v>10266</v>
      </c>
      <c r="N29" s="132">
        <f>'ACP_Agri_9(i)'!D29+'ACP_Agri_9(ii)'!D29+'ACP_Agri_9(ii)'!I29</f>
        <v>26087</v>
      </c>
      <c r="O29" s="132">
        <f>'ACP_Agri_9(i)'!E29+'ACP_Agri_9(ii)'!E29+'ACP_Agri_9(ii)'!J29</f>
        <v>81382</v>
      </c>
      <c r="P29" s="132">
        <f>'ACP_Agri_9(i)'!F29+'ACP_Agri_9(ii)'!F29+'ACP_Agri_9(ii)'!K29</f>
        <v>67257</v>
      </c>
      <c r="Q29" s="312">
        <f t="shared" si="2"/>
        <v>257.81807030321619</v>
      </c>
      <c r="R29" s="151"/>
      <c r="S29" s="151"/>
    </row>
    <row r="30" spans="1:19" ht="13.5" customHeight="1" x14ac:dyDescent="0.25">
      <c r="A30" s="171">
        <v>24</v>
      </c>
      <c r="B30" s="131" t="s">
        <v>31</v>
      </c>
      <c r="C30" s="132">
        <v>795</v>
      </c>
      <c r="D30" s="132">
        <v>6071</v>
      </c>
      <c r="E30" s="132">
        <v>0</v>
      </c>
      <c r="F30" s="132">
        <v>0</v>
      </c>
      <c r="G30" s="312">
        <f t="shared" si="0"/>
        <v>0</v>
      </c>
      <c r="H30" s="132">
        <v>477</v>
      </c>
      <c r="I30" s="132">
        <v>2959</v>
      </c>
      <c r="J30" s="132">
        <v>4</v>
      </c>
      <c r="K30" s="132">
        <v>169</v>
      </c>
      <c r="L30" s="312">
        <f t="shared" si="1"/>
        <v>5.7113889827644471</v>
      </c>
      <c r="M30" s="132">
        <f>'ACP_Agri_9(i)'!C30+'ACP_Agri_9(ii)'!C30+'ACP_Agri_9(ii)'!H30</f>
        <v>13108</v>
      </c>
      <c r="N30" s="132">
        <f>'ACP_Agri_9(i)'!D30+'ACP_Agri_9(ii)'!D30+'ACP_Agri_9(ii)'!I30</f>
        <v>34673</v>
      </c>
      <c r="O30" s="132">
        <f>'ACP_Agri_9(i)'!E30+'ACP_Agri_9(ii)'!E30+'ACP_Agri_9(ii)'!J30</f>
        <v>156982</v>
      </c>
      <c r="P30" s="132">
        <f>'ACP_Agri_9(i)'!F30+'ACP_Agri_9(ii)'!F30+'ACP_Agri_9(ii)'!K30</f>
        <v>72999</v>
      </c>
      <c r="Q30" s="312">
        <f t="shared" si="2"/>
        <v>210.53557523144809</v>
      </c>
      <c r="R30" s="151"/>
      <c r="S30" s="151"/>
    </row>
    <row r="31" spans="1:19" ht="13.5" customHeight="1" x14ac:dyDescent="0.25">
      <c r="A31" s="171">
        <v>25</v>
      </c>
      <c r="B31" s="131" t="s">
        <v>32</v>
      </c>
      <c r="C31" s="132">
        <v>6</v>
      </c>
      <c r="D31" s="132">
        <v>30</v>
      </c>
      <c r="E31" s="132">
        <v>0</v>
      </c>
      <c r="F31" s="132">
        <v>0</v>
      </c>
      <c r="G31" s="312">
        <f t="shared" si="0"/>
        <v>0</v>
      </c>
      <c r="H31" s="132">
        <v>74</v>
      </c>
      <c r="I31" s="132">
        <v>540</v>
      </c>
      <c r="J31" s="132">
        <v>0</v>
      </c>
      <c r="K31" s="132">
        <v>0</v>
      </c>
      <c r="L31" s="312">
        <f t="shared" si="1"/>
        <v>0</v>
      </c>
      <c r="M31" s="132">
        <f>'ACP_Agri_9(i)'!C31+'ACP_Agri_9(ii)'!C31+'ACP_Agri_9(ii)'!H31</f>
        <v>116</v>
      </c>
      <c r="N31" s="132">
        <f>'ACP_Agri_9(i)'!D31+'ACP_Agri_9(ii)'!D31+'ACP_Agri_9(ii)'!I31</f>
        <v>646</v>
      </c>
      <c r="O31" s="132">
        <f>'ACP_Agri_9(i)'!E31+'ACP_Agri_9(ii)'!E31+'ACP_Agri_9(ii)'!J31</f>
        <v>0</v>
      </c>
      <c r="P31" s="132">
        <f>'ACP_Agri_9(i)'!F31+'ACP_Agri_9(ii)'!F31+'ACP_Agri_9(ii)'!K31</f>
        <v>0</v>
      </c>
      <c r="Q31" s="312">
        <f t="shared" si="2"/>
        <v>0</v>
      </c>
      <c r="R31" s="151"/>
      <c r="S31" s="151"/>
    </row>
    <row r="32" spans="1:19" ht="13.5" customHeight="1" x14ac:dyDescent="0.25">
      <c r="A32" s="171">
        <v>26</v>
      </c>
      <c r="B32" s="131" t="s">
        <v>33</v>
      </c>
      <c r="C32" s="132">
        <v>13</v>
      </c>
      <c r="D32" s="132">
        <v>69</v>
      </c>
      <c r="E32" s="132">
        <v>1</v>
      </c>
      <c r="F32" s="132">
        <v>22.5</v>
      </c>
      <c r="G32" s="312">
        <f t="shared" si="0"/>
        <v>32.608695652173914</v>
      </c>
      <c r="H32" s="132">
        <v>173</v>
      </c>
      <c r="I32" s="132">
        <v>1048</v>
      </c>
      <c r="J32" s="132">
        <v>14</v>
      </c>
      <c r="K32" s="132">
        <v>132.16</v>
      </c>
      <c r="L32" s="312">
        <f t="shared" si="1"/>
        <v>12.610687022900763</v>
      </c>
      <c r="M32" s="132">
        <f>'ACP_Agri_9(i)'!C32+'ACP_Agri_9(ii)'!C32+'ACP_Agri_9(ii)'!H32</f>
        <v>842</v>
      </c>
      <c r="N32" s="132">
        <f>'ACP_Agri_9(i)'!D32+'ACP_Agri_9(ii)'!D32+'ACP_Agri_9(ii)'!I32</f>
        <v>2668</v>
      </c>
      <c r="O32" s="132">
        <f>'ACP_Agri_9(i)'!E32+'ACP_Agri_9(ii)'!E32+'ACP_Agri_9(ii)'!J32</f>
        <v>88</v>
      </c>
      <c r="P32" s="132">
        <f>'ACP_Agri_9(i)'!F32+'ACP_Agri_9(ii)'!F32+'ACP_Agri_9(ii)'!K32</f>
        <v>418.83000000000004</v>
      </c>
      <c r="Q32" s="312">
        <f t="shared" si="2"/>
        <v>15.698275862068968</v>
      </c>
      <c r="R32" s="151"/>
      <c r="S32" s="151"/>
    </row>
    <row r="33" spans="1:19" ht="13.5" customHeight="1" x14ac:dyDescent="0.25">
      <c r="A33" s="171">
        <v>27</v>
      </c>
      <c r="B33" s="131" t="s">
        <v>34</v>
      </c>
      <c r="C33" s="132">
        <v>13</v>
      </c>
      <c r="D33" s="132">
        <v>62</v>
      </c>
      <c r="E33" s="132">
        <v>0</v>
      </c>
      <c r="F33" s="132">
        <v>0</v>
      </c>
      <c r="G33" s="312">
        <f t="shared" si="0"/>
        <v>0</v>
      </c>
      <c r="H33" s="132">
        <v>109</v>
      </c>
      <c r="I33" s="132">
        <v>715</v>
      </c>
      <c r="J33" s="132">
        <v>0</v>
      </c>
      <c r="K33" s="132">
        <v>0</v>
      </c>
      <c r="L33" s="312">
        <f t="shared" si="1"/>
        <v>0</v>
      </c>
      <c r="M33" s="132">
        <f>'ACP_Agri_9(i)'!C33+'ACP_Agri_9(ii)'!C33+'ACP_Agri_9(ii)'!H33</f>
        <v>261</v>
      </c>
      <c r="N33" s="132">
        <f>'ACP_Agri_9(i)'!D33+'ACP_Agri_9(ii)'!D33+'ACP_Agri_9(ii)'!I33</f>
        <v>1106</v>
      </c>
      <c r="O33" s="132">
        <f>'ACP_Agri_9(i)'!E33+'ACP_Agri_9(ii)'!E33+'ACP_Agri_9(ii)'!J33</f>
        <v>0</v>
      </c>
      <c r="P33" s="132">
        <f>'ACP_Agri_9(i)'!F33+'ACP_Agri_9(ii)'!F33+'ACP_Agri_9(ii)'!K33</f>
        <v>0</v>
      </c>
      <c r="Q33" s="312">
        <f t="shared" si="2"/>
        <v>0</v>
      </c>
      <c r="R33" s="151"/>
      <c r="S33" s="151"/>
    </row>
    <row r="34" spans="1:19" ht="13.5" customHeight="1" x14ac:dyDescent="0.25">
      <c r="A34" s="171">
        <v>28</v>
      </c>
      <c r="B34" s="131" t="s">
        <v>35</v>
      </c>
      <c r="C34" s="132">
        <v>1763</v>
      </c>
      <c r="D34" s="132">
        <v>6703</v>
      </c>
      <c r="E34" s="132">
        <v>110</v>
      </c>
      <c r="F34" s="132">
        <v>5295.77</v>
      </c>
      <c r="G34" s="312">
        <f t="shared" si="0"/>
        <v>79.005967477248987</v>
      </c>
      <c r="H34" s="132">
        <v>1047</v>
      </c>
      <c r="I34" s="132">
        <v>7338</v>
      </c>
      <c r="J34" s="132">
        <v>629</v>
      </c>
      <c r="K34" s="132">
        <v>56548.04</v>
      </c>
      <c r="L34" s="312">
        <f t="shared" si="1"/>
        <v>770.61924230035436</v>
      </c>
      <c r="M34" s="132">
        <f>'ACP_Agri_9(i)'!C34+'ACP_Agri_9(ii)'!C34+'ACP_Agri_9(ii)'!H34</f>
        <v>23585</v>
      </c>
      <c r="N34" s="132">
        <f>'ACP_Agri_9(i)'!D34+'ACP_Agri_9(ii)'!D34+'ACP_Agri_9(ii)'!I34</f>
        <v>60600</v>
      </c>
      <c r="O34" s="132">
        <f>'ACP_Agri_9(i)'!E34+'ACP_Agri_9(ii)'!E34+'ACP_Agri_9(ii)'!J34</f>
        <v>90655</v>
      </c>
      <c r="P34" s="132">
        <f>'ACP_Agri_9(i)'!F34+'ACP_Agri_9(ii)'!F34+'ACP_Agri_9(ii)'!K34</f>
        <v>155130.92000000001</v>
      </c>
      <c r="Q34" s="312">
        <f t="shared" si="2"/>
        <v>255.99161716171619</v>
      </c>
      <c r="R34" s="151"/>
      <c r="S34" s="151"/>
    </row>
    <row r="35" spans="1:19" ht="13.5" customHeight="1" x14ac:dyDescent="0.25">
      <c r="A35" s="171">
        <v>29</v>
      </c>
      <c r="B35" s="131" t="s">
        <v>36</v>
      </c>
      <c r="C35" s="132">
        <v>28</v>
      </c>
      <c r="D35" s="132">
        <v>140</v>
      </c>
      <c r="E35" s="132">
        <v>0</v>
      </c>
      <c r="F35" s="132">
        <v>0</v>
      </c>
      <c r="G35" s="312">
        <f t="shared" si="0"/>
        <v>0</v>
      </c>
      <c r="H35" s="132">
        <v>118</v>
      </c>
      <c r="I35" s="132">
        <v>758</v>
      </c>
      <c r="J35" s="132">
        <v>26</v>
      </c>
      <c r="K35" s="132">
        <v>49</v>
      </c>
      <c r="L35" s="312">
        <f t="shared" si="1"/>
        <v>6.4643799472295518</v>
      </c>
      <c r="M35" s="132">
        <f>'ACP_Agri_9(i)'!C35+'ACP_Agri_9(ii)'!C35+'ACP_Agri_9(ii)'!H35</f>
        <v>866</v>
      </c>
      <c r="N35" s="132">
        <f>'ACP_Agri_9(i)'!D35+'ACP_Agri_9(ii)'!D35+'ACP_Agri_9(ii)'!I35</f>
        <v>2492</v>
      </c>
      <c r="O35" s="132">
        <f>'ACP_Agri_9(i)'!E35+'ACP_Agri_9(ii)'!E35+'ACP_Agri_9(ii)'!J35</f>
        <v>26</v>
      </c>
      <c r="P35" s="132">
        <f>'ACP_Agri_9(i)'!F35+'ACP_Agri_9(ii)'!F35+'ACP_Agri_9(ii)'!K35</f>
        <v>49</v>
      </c>
      <c r="Q35" s="312">
        <f t="shared" si="2"/>
        <v>1.9662921348314606</v>
      </c>
      <c r="R35" s="151"/>
      <c r="S35" s="151"/>
    </row>
    <row r="36" spans="1:19" ht="13.5" customHeight="1" x14ac:dyDescent="0.25">
      <c r="A36" s="171">
        <v>30</v>
      </c>
      <c r="B36" s="131" t="s">
        <v>37</v>
      </c>
      <c r="C36" s="132">
        <v>184</v>
      </c>
      <c r="D36" s="132">
        <v>1383</v>
      </c>
      <c r="E36" s="132">
        <v>1</v>
      </c>
      <c r="F36" s="132">
        <v>210</v>
      </c>
      <c r="G36" s="312">
        <f t="shared" si="0"/>
        <v>15.184381778741866</v>
      </c>
      <c r="H36" s="132">
        <v>288</v>
      </c>
      <c r="I36" s="132">
        <v>2088</v>
      </c>
      <c r="J36" s="132">
        <v>24</v>
      </c>
      <c r="K36" s="132">
        <v>2216.15</v>
      </c>
      <c r="L36" s="312">
        <f t="shared" si="1"/>
        <v>106.1374521072797</v>
      </c>
      <c r="M36" s="132">
        <f>'ACP_Agri_9(i)'!C36+'ACP_Agri_9(ii)'!C36+'ACP_Agri_9(ii)'!H36</f>
        <v>8423</v>
      </c>
      <c r="N36" s="132">
        <f>'ACP_Agri_9(i)'!D36+'ACP_Agri_9(ii)'!D36+'ACP_Agri_9(ii)'!I36</f>
        <v>20721</v>
      </c>
      <c r="O36" s="132">
        <f>'ACP_Agri_9(i)'!E36+'ACP_Agri_9(ii)'!E36+'ACP_Agri_9(ii)'!J36</f>
        <v>48972</v>
      </c>
      <c r="P36" s="132">
        <f>'ACP_Agri_9(i)'!F36+'ACP_Agri_9(ii)'!F36+'ACP_Agri_9(ii)'!K36</f>
        <v>51330.99</v>
      </c>
      <c r="Q36" s="312">
        <f t="shared" si="2"/>
        <v>247.72448240915014</v>
      </c>
      <c r="R36" s="151"/>
      <c r="S36" s="151"/>
    </row>
    <row r="37" spans="1:19" ht="13.5" customHeight="1" x14ac:dyDescent="0.25">
      <c r="A37" s="171">
        <v>31</v>
      </c>
      <c r="B37" s="131" t="s">
        <v>38</v>
      </c>
      <c r="C37" s="132">
        <v>12</v>
      </c>
      <c r="D37" s="132">
        <v>60</v>
      </c>
      <c r="E37" s="132">
        <v>0</v>
      </c>
      <c r="F37" s="132">
        <v>0</v>
      </c>
      <c r="G37" s="312">
        <f t="shared" si="0"/>
        <v>0</v>
      </c>
      <c r="H37" s="132">
        <v>156</v>
      </c>
      <c r="I37" s="132">
        <v>972</v>
      </c>
      <c r="J37" s="132">
        <v>532</v>
      </c>
      <c r="K37" s="132">
        <v>1166</v>
      </c>
      <c r="L37" s="312">
        <f t="shared" si="1"/>
        <v>119.95884773662551</v>
      </c>
      <c r="M37" s="132">
        <f>'ACP_Agri_9(i)'!C37+'ACP_Agri_9(ii)'!C37+'ACP_Agri_9(ii)'!H37</f>
        <v>633</v>
      </c>
      <c r="N37" s="132">
        <f>'ACP_Agri_9(i)'!D37+'ACP_Agri_9(ii)'!D37+'ACP_Agri_9(ii)'!I37</f>
        <v>2010</v>
      </c>
      <c r="O37" s="132">
        <f>'ACP_Agri_9(i)'!E37+'ACP_Agri_9(ii)'!E37+'ACP_Agri_9(ii)'!J37</f>
        <v>532</v>
      </c>
      <c r="P37" s="132">
        <f>'ACP_Agri_9(i)'!F37+'ACP_Agri_9(ii)'!F37+'ACP_Agri_9(ii)'!K37</f>
        <v>1166</v>
      </c>
      <c r="Q37" s="312">
        <f t="shared" si="2"/>
        <v>58.009950248756219</v>
      </c>
      <c r="R37" s="151"/>
      <c r="S37" s="151"/>
    </row>
    <row r="38" spans="1:19" ht="13.5" customHeight="1" x14ac:dyDescent="0.25">
      <c r="A38" s="171">
        <v>32</v>
      </c>
      <c r="B38" s="131" t="s">
        <v>39</v>
      </c>
      <c r="C38" s="132">
        <v>27</v>
      </c>
      <c r="D38" s="132">
        <v>143</v>
      </c>
      <c r="E38" s="132">
        <v>0</v>
      </c>
      <c r="F38" s="132">
        <v>0</v>
      </c>
      <c r="G38" s="312">
        <f t="shared" si="0"/>
        <v>0</v>
      </c>
      <c r="H38" s="132">
        <v>82</v>
      </c>
      <c r="I38" s="132">
        <v>429</v>
      </c>
      <c r="J38" s="132">
        <v>0</v>
      </c>
      <c r="K38" s="132">
        <v>0</v>
      </c>
      <c r="L38" s="312">
        <f t="shared" si="1"/>
        <v>0</v>
      </c>
      <c r="M38" s="132">
        <f>'ACP_Agri_9(i)'!C38+'ACP_Agri_9(ii)'!C38+'ACP_Agri_9(ii)'!H38</f>
        <v>264</v>
      </c>
      <c r="N38" s="132">
        <f>'ACP_Agri_9(i)'!D38+'ACP_Agri_9(ii)'!D38+'ACP_Agri_9(ii)'!I38</f>
        <v>1270</v>
      </c>
      <c r="O38" s="132">
        <f>'ACP_Agri_9(i)'!E38+'ACP_Agri_9(ii)'!E38+'ACP_Agri_9(ii)'!J38</f>
        <v>0</v>
      </c>
      <c r="P38" s="132">
        <f>'ACP_Agri_9(i)'!F38+'ACP_Agri_9(ii)'!F38+'ACP_Agri_9(ii)'!K38</f>
        <v>0</v>
      </c>
      <c r="Q38" s="312">
        <f t="shared" si="2"/>
        <v>0</v>
      </c>
      <c r="R38" s="151"/>
      <c r="S38" s="151"/>
    </row>
    <row r="39" spans="1:19" ht="13.5" customHeight="1" x14ac:dyDescent="0.25">
      <c r="A39" s="171">
        <v>33</v>
      </c>
      <c r="B39" s="131" t="s">
        <v>40</v>
      </c>
      <c r="C39" s="132">
        <v>0</v>
      </c>
      <c r="D39" s="132">
        <v>0</v>
      </c>
      <c r="E39" s="132">
        <v>0</v>
      </c>
      <c r="F39" s="132">
        <v>0</v>
      </c>
      <c r="G39" s="312">
        <v>0</v>
      </c>
      <c r="H39" s="132">
        <v>0</v>
      </c>
      <c r="I39" s="132">
        <v>0</v>
      </c>
      <c r="J39" s="132">
        <v>0</v>
      </c>
      <c r="K39" s="132">
        <v>0</v>
      </c>
      <c r="L39" s="312">
        <v>0</v>
      </c>
      <c r="M39" s="132">
        <f>'ACP_Agri_9(i)'!C39+'ACP_Agri_9(ii)'!C39+'ACP_Agri_9(ii)'!H39</f>
        <v>656</v>
      </c>
      <c r="N39" s="132">
        <f>'ACP_Agri_9(i)'!D39+'ACP_Agri_9(ii)'!D39+'ACP_Agri_9(ii)'!I39</f>
        <v>1640</v>
      </c>
      <c r="O39" s="132">
        <f>'ACP_Agri_9(i)'!E39+'ACP_Agri_9(ii)'!E39+'ACP_Agri_9(ii)'!J39</f>
        <v>369</v>
      </c>
      <c r="P39" s="132">
        <f>'ACP_Agri_9(i)'!F39+'ACP_Agri_9(ii)'!F39+'ACP_Agri_9(ii)'!K39</f>
        <v>592.84</v>
      </c>
      <c r="Q39" s="312">
        <f t="shared" si="2"/>
        <v>36.148780487804878</v>
      </c>
      <c r="R39" s="151"/>
      <c r="S39" s="151"/>
    </row>
    <row r="40" spans="1:19" ht="13.5" customHeight="1" x14ac:dyDescent="0.25">
      <c r="A40" s="171">
        <v>34</v>
      </c>
      <c r="B40" s="131" t="s">
        <v>41</v>
      </c>
      <c r="C40" s="132">
        <v>737</v>
      </c>
      <c r="D40" s="132">
        <v>3578</v>
      </c>
      <c r="E40" s="132">
        <v>15</v>
      </c>
      <c r="F40" s="132">
        <v>1867</v>
      </c>
      <c r="G40" s="312">
        <f t="shared" si="0"/>
        <v>52.179988820570152</v>
      </c>
      <c r="H40" s="132">
        <v>601</v>
      </c>
      <c r="I40" s="132">
        <v>4447</v>
      </c>
      <c r="J40" s="132">
        <v>170</v>
      </c>
      <c r="K40" s="132">
        <v>63391</v>
      </c>
      <c r="L40" s="312">
        <f t="shared" si="1"/>
        <v>1425.4778502361141</v>
      </c>
      <c r="M40" s="132">
        <f>'ACP_Agri_9(i)'!C40+'ACP_Agri_9(ii)'!C40+'ACP_Agri_9(ii)'!H40</f>
        <v>9458</v>
      </c>
      <c r="N40" s="132">
        <f>'ACP_Agri_9(i)'!D40+'ACP_Agri_9(ii)'!D40+'ACP_Agri_9(ii)'!I40</f>
        <v>26987</v>
      </c>
      <c r="O40" s="132">
        <f>'ACP_Agri_9(i)'!E40+'ACP_Agri_9(ii)'!E40+'ACP_Agri_9(ii)'!J40</f>
        <v>55132</v>
      </c>
      <c r="P40" s="132">
        <f>'ACP_Agri_9(i)'!F40+'ACP_Agri_9(ii)'!F40+'ACP_Agri_9(ii)'!K40</f>
        <v>98440</v>
      </c>
      <c r="Q40" s="312">
        <f t="shared" si="2"/>
        <v>364.76822173639158</v>
      </c>
      <c r="R40" s="151"/>
      <c r="S40" s="151"/>
    </row>
    <row r="41" spans="1:19" s="159" customFormat="1" ht="13.5" customHeight="1" x14ac:dyDescent="0.2">
      <c r="A41" s="170"/>
      <c r="B41" s="133" t="s">
        <v>110</v>
      </c>
      <c r="C41" s="173">
        <f t="shared" ref="C41" si="4">SUM(C19:C40)</f>
        <v>16032</v>
      </c>
      <c r="D41" s="173">
        <f t="shared" ref="D41:P41" si="5">SUM(D19:D40)</f>
        <v>85398</v>
      </c>
      <c r="E41" s="173">
        <f t="shared" si="5"/>
        <v>699</v>
      </c>
      <c r="F41" s="173">
        <f t="shared" si="5"/>
        <v>21146.13</v>
      </c>
      <c r="G41" s="314">
        <f t="shared" si="0"/>
        <v>24.761856249560878</v>
      </c>
      <c r="H41" s="173">
        <f t="shared" si="5"/>
        <v>17534</v>
      </c>
      <c r="I41" s="173">
        <f t="shared" si="5"/>
        <v>113549</v>
      </c>
      <c r="J41" s="173">
        <f t="shared" si="5"/>
        <v>64331</v>
      </c>
      <c r="K41" s="173">
        <f t="shared" si="5"/>
        <v>422192.93</v>
      </c>
      <c r="L41" s="314">
        <f t="shared" si="1"/>
        <v>371.81563025654123</v>
      </c>
      <c r="M41" s="173">
        <f t="shared" si="5"/>
        <v>511229</v>
      </c>
      <c r="N41" s="173">
        <f t="shared" si="5"/>
        <v>1286378</v>
      </c>
      <c r="O41" s="173">
        <f t="shared" si="5"/>
        <v>914503</v>
      </c>
      <c r="P41" s="173">
        <f t="shared" si="5"/>
        <v>4173880.32</v>
      </c>
      <c r="Q41" s="314">
        <f t="shared" si="2"/>
        <v>324.46763859456553</v>
      </c>
      <c r="R41" s="152"/>
      <c r="S41" s="152"/>
    </row>
    <row r="42" spans="1:19" s="159" customFormat="1" ht="13.5" customHeight="1" x14ac:dyDescent="0.2">
      <c r="A42" s="170"/>
      <c r="B42" s="133" t="s">
        <v>43</v>
      </c>
      <c r="C42" s="173">
        <f t="shared" ref="C42" si="6">C41+C18</f>
        <v>80542</v>
      </c>
      <c r="D42" s="173">
        <f t="shared" ref="D42:P42" si="7">D41+D18</f>
        <v>448071</v>
      </c>
      <c r="E42" s="173">
        <f t="shared" si="7"/>
        <v>15704</v>
      </c>
      <c r="F42" s="173">
        <f t="shared" si="7"/>
        <v>135214.96</v>
      </c>
      <c r="G42" s="314">
        <f t="shared" si="0"/>
        <v>30.177128178346734</v>
      </c>
      <c r="H42" s="173">
        <f t="shared" si="7"/>
        <v>89123</v>
      </c>
      <c r="I42" s="173">
        <f t="shared" si="7"/>
        <v>554511</v>
      </c>
      <c r="J42" s="173">
        <f t="shared" si="7"/>
        <v>99173</v>
      </c>
      <c r="K42" s="173">
        <f t="shared" si="7"/>
        <v>867249.22</v>
      </c>
      <c r="L42" s="314">
        <f t="shared" si="1"/>
        <v>156.39892085098401</v>
      </c>
      <c r="M42" s="173">
        <f t="shared" si="7"/>
        <v>3918937</v>
      </c>
      <c r="N42" s="173">
        <f t="shared" si="7"/>
        <v>9713087</v>
      </c>
      <c r="O42" s="173">
        <f t="shared" si="7"/>
        <v>2743980</v>
      </c>
      <c r="P42" s="173">
        <f t="shared" si="7"/>
        <v>7961709.9699999997</v>
      </c>
      <c r="Q42" s="314">
        <f t="shared" si="2"/>
        <v>81.968893823353994</v>
      </c>
      <c r="R42" s="152"/>
      <c r="S42" s="152"/>
    </row>
    <row r="43" spans="1:19" ht="13.5" customHeight="1" x14ac:dyDescent="0.25">
      <c r="A43" s="171">
        <v>35</v>
      </c>
      <c r="B43" s="131" t="s">
        <v>44</v>
      </c>
      <c r="C43" s="132">
        <v>2673</v>
      </c>
      <c r="D43" s="132">
        <v>23074</v>
      </c>
      <c r="E43" s="132">
        <v>94</v>
      </c>
      <c r="F43" s="132">
        <v>6283</v>
      </c>
      <c r="G43" s="312">
        <f t="shared" si="0"/>
        <v>27.229782439108956</v>
      </c>
      <c r="H43" s="132">
        <v>5562</v>
      </c>
      <c r="I43" s="132">
        <v>34563</v>
      </c>
      <c r="J43" s="132">
        <v>20</v>
      </c>
      <c r="K43" s="132">
        <v>54</v>
      </c>
      <c r="L43" s="312">
        <f t="shared" si="1"/>
        <v>0.15623643780921795</v>
      </c>
      <c r="M43" s="132">
        <f>'ACP_Agri_9(i)'!C43+'ACP_Agri_9(ii)'!C43+'ACP_Agri_9(ii)'!H43</f>
        <v>461131</v>
      </c>
      <c r="N43" s="132">
        <f>'ACP_Agri_9(i)'!D43+'ACP_Agri_9(ii)'!D43+'ACP_Agri_9(ii)'!I43</f>
        <v>1037347</v>
      </c>
      <c r="O43" s="132">
        <f>'ACP_Agri_9(i)'!E43+'ACP_Agri_9(ii)'!E43+'ACP_Agri_9(ii)'!J43</f>
        <v>144493</v>
      </c>
      <c r="P43" s="132">
        <f>'ACP_Agri_9(i)'!F43+'ACP_Agri_9(ii)'!F43+'ACP_Agri_9(ii)'!K43</f>
        <v>174054</v>
      </c>
      <c r="Q43" s="312">
        <f t="shared" si="2"/>
        <v>16.778763518861094</v>
      </c>
      <c r="R43" s="151"/>
      <c r="S43" s="151"/>
    </row>
    <row r="44" spans="1:19" ht="13.5" customHeight="1" x14ac:dyDescent="0.25">
      <c r="A44" s="171">
        <v>36</v>
      </c>
      <c r="B44" s="131" t="s">
        <v>45</v>
      </c>
      <c r="C44" s="132">
        <v>4445</v>
      </c>
      <c r="D44" s="132">
        <v>23279</v>
      </c>
      <c r="E44" s="132">
        <v>68</v>
      </c>
      <c r="F44" s="132">
        <v>2010.72</v>
      </c>
      <c r="G44" s="312">
        <f t="shared" si="0"/>
        <v>8.6374844280252585</v>
      </c>
      <c r="H44" s="132">
        <v>4591</v>
      </c>
      <c r="I44" s="132">
        <v>28265</v>
      </c>
      <c r="J44" s="132">
        <v>44</v>
      </c>
      <c r="K44" s="132">
        <v>458.1</v>
      </c>
      <c r="L44" s="312">
        <f t="shared" si="1"/>
        <v>1.6207323545020342</v>
      </c>
      <c r="M44" s="132">
        <f>'ACP_Agri_9(i)'!C44+'ACP_Agri_9(ii)'!C44+'ACP_Agri_9(ii)'!H44</f>
        <v>318052</v>
      </c>
      <c r="N44" s="132">
        <f>'ACP_Agri_9(i)'!D44+'ACP_Agri_9(ii)'!D44+'ACP_Agri_9(ii)'!I44</f>
        <v>706213</v>
      </c>
      <c r="O44" s="132">
        <f>'ACP_Agri_9(i)'!E44+'ACP_Agri_9(ii)'!E44+'ACP_Agri_9(ii)'!J44</f>
        <v>335222</v>
      </c>
      <c r="P44" s="132">
        <f>'ACP_Agri_9(i)'!F44+'ACP_Agri_9(ii)'!F44+'ACP_Agri_9(ii)'!K44</f>
        <v>462883.07999999996</v>
      </c>
      <c r="Q44" s="312">
        <f t="shared" si="2"/>
        <v>65.54440091020696</v>
      </c>
      <c r="R44" s="151"/>
      <c r="S44" s="151"/>
    </row>
    <row r="45" spans="1:19" s="159" customFormat="1" ht="13.5" customHeight="1" x14ac:dyDescent="0.2">
      <c r="A45" s="170"/>
      <c r="B45" s="133" t="s">
        <v>46</v>
      </c>
      <c r="C45" s="173">
        <f t="shared" ref="C45:P45" si="8">SUM(C43:C44)</f>
        <v>7118</v>
      </c>
      <c r="D45" s="173">
        <f t="shared" si="8"/>
        <v>46353</v>
      </c>
      <c r="E45" s="173">
        <f t="shared" si="8"/>
        <v>162</v>
      </c>
      <c r="F45" s="173">
        <f t="shared" si="8"/>
        <v>8293.7199999999993</v>
      </c>
      <c r="G45" s="314">
        <f t="shared" si="0"/>
        <v>17.892520440963906</v>
      </c>
      <c r="H45" s="173">
        <f t="shared" si="8"/>
        <v>10153</v>
      </c>
      <c r="I45" s="173">
        <f t="shared" si="8"/>
        <v>62828</v>
      </c>
      <c r="J45" s="173">
        <f t="shared" si="8"/>
        <v>64</v>
      </c>
      <c r="K45" s="173">
        <f t="shared" si="8"/>
        <v>512.1</v>
      </c>
      <c r="L45" s="314">
        <f t="shared" si="1"/>
        <v>0.81508244731648305</v>
      </c>
      <c r="M45" s="173">
        <f t="shared" si="8"/>
        <v>779183</v>
      </c>
      <c r="N45" s="173">
        <f t="shared" si="8"/>
        <v>1743560</v>
      </c>
      <c r="O45" s="173">
        <f t="shared" si="8"/>
        <v>479715</v>
      </c>
      <c r="P45" s="173">
        <f t="shared" si="8"/>
        <v>636937.07999999996</v>
      </c>
      <c r="Q45" s="314">
        <f t="shared" si="2"/>
        <v>36.530838055472707</v>
      </c>
      <c r="R45" s="152"/>
      <c r="S45" s="152"/>
    </row>
    <row r="46" spans="1:19" ht="12.75" customHeight="1" x14ac:dyDescent="0.25">
      <c r="A46" s="171">
        <v>37</v>
      </c>
      <c r="B46" s="131" t="s">
        <v>47</v>
      </c>
      <c r="C46" s="132">
        <v>1603</v>
      </c>
      <c r="D46" s="132">
        <v>7613</v>
      </c>
      <c r="E46" s="132">
        <v>0</v>
      </c>
      <c r="F46" s="132">
        <v>0</v>
      </c>
      <c r="G46" s="312">
        <f t="shared" si="0"/>
        <v>0</v>
      </c>
      <c r="H46" s="132">
        <v>4498</v>
      </c>
      <c r="I46" s="132">
        <v>38140</v>
      </c>
      <c r="J46" s="132">
        <v>0</v>
      </c>
      <c r="K46" s="132">
        <v>0</v>
      </c>
      <c r="L46" s="312">
        <f t="shared" si="1"/>
        <v>0</v>
      </c>
      <c r="M46" s="132">
        <f>'ACP_Agri_9(i)'!C46+'ACP_Agri_9(ii)'!C46+'ACP_Agri_9(ii)'!H46</f>
        <v>1546373</v>
      </c>
      <c r="N46" s="132">
        <f>'ACP_Agri_9(i)'!D46+'ACP_Agri_9(ii)'!D46+'ACP_Agri_9(ii)'!I46</f>
        <v>3632280</v>
      </c>
      <c r="O46" s="132">
        <f>'ACP_Agri_9(i)'!E46+'ACP_Agri_9(ii)'!E46+'ACP_Agri_9(ii)'!J46</f>
        <v>2544449</v>
      </c>
      <c r="P46" s="132">
        <f>'ACP_Agri_9(i)'!F46+'ACP_Agri_9(ii)'!F46+'ACP_Agri_9(ii)'!K46</f>
        <v>1682113</v>
      </c>
      <c r="Q46" s="312">
        <f t="shared" si="2"/>
        <v>46.310113757749953</v>
      </c>
      <c r="R46" s="151"/>
      <c r="S46" s="151"/>
    </row>
    <row r="47" spans="1:19" s="159" customFormat="1" ht="13.5" customHeight="1" x14ac:dyDescent="0.2">
      <c r="A47" s="170"/>
      <c r="B47" s="133" t="s">
        <v>48</v>
      </c>
      <c r="C47" s="173">
        <f t="shared" ref="C47:P47" si="9">C46</f>
        <v>1603</v>
      </c>
      <c r="D47" s="173">
        <f t="shared" si="9"/>
        <v>7613</v>
      </c>
      <c r="E47" s="173">
        <f t="shared" si="9"/>
        <v>0</v>
      </c>
      <c r="F47" s="173">
        <f t="shared" si="9"/>
        <v>0</v>
      </c>
      <c r="G47" s="314">
        <f t="shared" si="0"/>
        <v>0</v>
      </c>
      <c r="H47" s="173">
        <f t="shared" si="9"/>
        <v>4498</v>
      </c>
      <c r="I47" s="173">
        <f t="shared" si="9"/>
        <v>38140</v>
      </c>
      <c r="J47" s="173">
        <f t="shared" si="9"/>
        <v>0</v>
      </c>
      <c r="K47" s="173">
        <f t="shared" si="9"/>
        <v>0</v>
      </c>
      <c r="L47" s="314">
        <f t="shared" si="1"/>
        <v>0</v>
      </c>
      <c r="M47" s="173">
        <f t="shared" si="9"/>
        <v>1546373</v>
      </c>
      <c r="N47" s="173">
        <f t="shared" si="9"/>
        <v>3632280</v>
      </c>
      <c r="O47" s="173">
        <f t="shared" si="9"/>
        <v>2544449</v>
      </c>
      <c r="P47" s="173">
        <f t="shared" si="9"/>
        <v>1682113</v>
      </c>
      <c r="Q47" s="314">
        <f t="shared" si="2"/>
        <v>46.310113757749953</v>
      </c>
      <c r="R47" s="152"/>
      <c r="S47" s="152"/>
    </row>
    <row r="48" spans="1:19" ht="13.5" customHeight="1" x14ac:dyDescent="0.25">
      <c r="A48" s="171">
        <v>38</v>
      </c>
      <c r="B48" s="131" t="s">
        <v>49</v>
      </c>
      <c r="C48" s="132">
        <v>641</v>
      </c>
      <c r="D48" s="132">
        <v>3795</v>
      </c>
      <c r="E48" s="132">
        <v>41</v>
      </c>
      <c r="F48" s="132">
        <v>2614.7399999999998</v>
      </c>
      <c r="G48" s="312">
        <f t="shared" si="0"/>
        <v>68.899604743083003</v>
      </c>
      <c r="H48" s="132">
        <v>860</v>
      </c>
      <c r="I48" s="132">
        <v>5613</v>
      </c>
      <c r="J48" s="132">
        <v>1310</v>
      </c>
      <c r="K48" s="132">
        <v>20085.400000000001</v>
      </c>
      <c r="L48" s="312">
        <f t="shared" si="1"/>
        <v>357.8371637270622</v>
      </c>
      <c r="M48" s="132">
        <f>'ACP_Agri_9(i)'!C48+'ACP_Agri_9(ii)'!C48+'ACP_Agri_9(ii)'!H48</f>
        <v>13608</v>
      </c>
      <c r="N48" s="132">
        <f>'ACP_Agri_9(i)'!D48+'ACP_Agri_9(ii)'!D48+'ACP_Agri_9(ii)'!I48</f>
        <v>33529</v>
      </c>
      <c r="O48" s="132">
        <f>'ACP_Agri_9(i)'!E48+'ACP_Agri_9(ii)'!E48+'ACP_Agri_9(ii)'!J48</f>
        <v>17021</v>
      </c>
      <c r="P48" s="132">
        <f>'ACP_Agri_9(i)'!F48+'ACP_Agri_9(ii)'!F48+'ACP_Agri_9(ii)'!K48</f>
        <v>83645.69</v>
      </c>
      <c r="Q48" s="312">
        <f t="shared" si="2"/>
        <v>249.47266545378628</v>
      </c>
      <c r="R48" s="151"/>
      <c r="S48" s="151"/>
    </row>
    <row r="49" spans="1:19" ht="13.5" customHeight="1" x14ac:dyDescent="0.25">
      <c r="A49" s="171">
        <v>39</v>
      </c>
      <c r="B49" s="131" t="s">
        <v>50</v>
      </c>
      <c r="C49" s="132">
        <v>346</v>
      </c>
      <c r="D49" s="132">
        <v>2084</v>
      </c>
      <c r="E49" s="132">
        <v>0</v>
      </c>
      <c r="F49" s="132">
        <v>0</v>
      </c>
      <c r="G49" s="312">
        <f t="shared" si="0"/>
        <v>0</v>
      </c>
      <c r="H49" s="132">
        <v>434</v>
      </c>
      <c r="I49" s="132">
        <v>3089</v>
      </c>
      <c r="J49" s="132">
        <v>0</v>
      </c>
      <c r="K49" s="132">
        <v>0</v>
      </c>
      <c r="L49" s="312">
        <f t="shared" si="1"/>
        <v>0</v>
      </c>
      <c r="M49" s="132">
        <f>'ACP_Agri_9(i)'!C49+'ACP_Agri_9(ii)'!C49+'ACP_Agri_9(ii)'!H49</f>
        <v>6447</v>
      </c>
      <c r="N49" s="132">
        <f>'ACP_Agri_9(i)'!D49+'ACP_Agri_9(ii)'!D49+'ACP_Agri_9(ii)'!I49</f>
        <v>15961</v>
      </c>
      <c r="O49" s="132">
        <f>'ACP_Agri_9(i)'!E49+'ACP_Agri_9(ii)'!E49+'ACP_Agri_9(ii)'!J49</f>
        <v>10740</v>
      </c>
      <c r="P49" s="132">
        <f>'ACP_Agri_9(i)'!F49+'ACP_Agri_9(ii)'!F49+'ACP_Agri_9(ii)'!K49</f>
        <v>5297</v>
      </c>
      <c r="Q49" s="312">
        <f t="shared" si="2"/>
        <v>33.187143662677776</v>
      </c>
      <c r="R49" s="151"/>
      <c r="S49" s="151"/>
    </row>
    <row r="50" spans="1:19" ht="13.5" customHeight="1" x14ac:dyDescent="0.25">
      <c r="A50" s="171">
        <v>40</v>
      </c>
      <c r="B50" s="131" t="s">
        <v>51</v>
      </c>
      <c r="C50" s="132">
        <v>94</v>
      </c>
      <c r="D50" s="132">
        <v>389</v>
      </c>
      <c r="E50" s="132">
        <v>67</v>
      </c>
      <c r="F50" s="132">
        <v>31.05</v>
      </c>
      <c r="G50" s="312">
        <f t="shared" si="0"/>
        <v>7.982005141388175</v>
      </c>
      <c r="H50" s="132">
        <v>62</v>
      </c>
      <c r="I50" s="132">
        <v>278</v>
      </c>
      <c r="J50" s="132">
        <v>134082</v>
      </c>
      <c r="K50" s="132">
        <v>56191.56</v>
      </c>
      <c r="L50" s="312">
        <f t="shared" si="1"/>
        <v>20212.791366906476</v>
      </c>
      <c r="M50" s="132">
        <f>'ACP_Agri_9(i)'!C50+'ACP_Agri_9(ii)'!C50+'ACP_Agri_9(ii)'!H50</f>
        <v>1572</v>
      </c>
      <c r="N50" s="132">
        <f>'ACP_Agri_9(i)'!D50+'ACP_Agri_9(ii)'!D50+'ACP_Agri_9(ii)'!I50</f>
        <v>3325</v>
      </c>
      <c r="O50" s="132">
        <f>'ACP_Agri_9(i)'!E50+'ACP_Agri_9(ii)'!E50+'ACP_Agri_9(ii)'!J50</f>
        <v>134156</v>
      </c>
      <c r="P50" s="132">
        <f>'ACP_Agri_9(i)'!F50+'ACP_Agri_9(ii)'!F50+'ACP_Agri_9(ii)'!K50</f>
        <v>56229.02</v>
      </c>
      <c r="Q50" s="312">
        <f t="shared" si="2"/>
        <v>1691.0983458646617</v>
      </c>
      <c r="R50" s="151"/>
      <c r="S50" s="151"/>
    </row>
    <row r="51" spans="1:19" ht="13.5" customHeight="1" x14ac:dyDescent="0.25">
      <c r="A51" s="171">
        <v>41</v>
      </c>
      <c r="B51" s="131" t="s">
        <v>52</v>
      </c>
      <c r="C51" s="132">
        <v>94</v>
      </c>
      <c r="D51" s="132">
        <v>410</v>
      </c>
      <c r="E51" s="132">
        <v>0</v>
      </c>
      <c r="F51" s="132">
        <v>0</v>
      </c>
      <c r="G51" s="312">
        <f t="shared" si="0"/>
        <v>0</v>
      </c>
      <c r="H51" s="132">
        <v>13</v>
      </c>
      <c r="I51" s="132">
        <v>85</v>
      </c>
      <c r="J51" s="132">
        <v>0</v>
      </c>
      <c r="K51" s="132">
        <v>0</v>
      </c>
      <c r="L51" s="312">
        <f t="shared" si="1"/>
        <v>0</v>
      </c>
      <c r="M51" s="132">
        <f>'ACP_Agri_9(i)'!C51+'ACP_Agri_9(ii)'!C51+'ACP_Agri_9(ii)'!H51</f>
        <v>15821</v>
      </c>
      <c r="N51" s="132">
        <f>'ACP_Agri_9(i)'!D51+'ACP_Agri_9(ii)'!D51+'ACP_Agri_9(ii)'!I51</f>
        <v>36275</v>
      </c>
      <c r="O51" s="132">
        <f>'ACP_Agri_9(i)'!E51+'ACP_Agri_9(ii)'!E51+'ACP_Agri_9(ii)'!J51</f>
        <v>150609</v>
      </c>
      <c r="P51" s="132">
        <f>'ACP_Agri_9(i)'!F51+'ACP_Agri_9(ii)'!F51+'ACP_Agri_9(ii)'!K51</f>
        <v>32774.559999999998</v>
      </c>
      <c r="Q51" s="312">
        <f t="shared" si="2"/>
        <v>90.350268780151623</v>
      </c>
      <c r="R51" s="151"/>
      <c r="S51" s="151"/>
    </row>
    <row r="52" spans="1:19" ht="13.5" customHeight="1" x14ac:dyDescent="0.25">
      <c r="A52" s="171">
        <v>42</v>
      </c>
      <c r="B52" s="131" t="s">
        <v>53</v>
      </c>
      <c r="C52" s="132">
        <v>179</v>
      </c>
      <c r="D52" s="132">
        <v>1188</v>
      </c>
      <c r="E52" s="132">
        <v>0</v>
      </c>
      <c r="F52" s="132">
        <v>0</v>
      </c>
      <c r="G52" s="312">
        <f t="shared" si="0"/>
        <v>0</v>
      </c>
      <c r="H52" s="132">
        <v>272</v>
      </c>
      <c r="I52" s="132">
        <v>1995</v>
      </c>
      <c r="J52" s="132">
        <v>0</v>
      </c>
      <c r="K52" s="132">
        <v>0</v>
      </c>
      <c r="L52" s="312">
        <f t="shared" si="1"/>
        <v>0</v>
      </c>
      <c r="M52" s="132">
        <f>'ACP_Agri_9(i)'!C52+'ACP_Agri_9(ii)'!C52+'ACP_Agri_9(ii)'!H52</f>
        <v>3066</v>
      </c>
      <c r="N52" s="132">
        <f>'ACP_Agri_9(i)'!D52+'ACP_Agri_9(ii)'!D52+'ACP_Agri_9(ii)'!I52</f>
        <v>9597</v>
      </c>
      <c r="O52" s="132">
        <f>'ACP_Agri_9(i)'!E52+'ACP_Agri_9(ii)'!E52+'ACP_Agri_9(ii)'!J52</f>
        <v>68238</v>
      </c>
      <c r="P52" s="132">
        <f>'ACP_Agri_9(i)'!F52+'ACP_Agri_9(ii)'!F52+'ACP_Agri_9(ii)'!K52</f>
        <v>29125</v>
      </c>
      <c r="Q52" s="312">
        <f t="shared" si="2"/>
        <v>303.48025424611859</v>
      </c>
      <c r="R52" s="151"/>
      <c r="S52" s="151"/>
    </row>
    <row r="53" spans="1:19" ht="13.5" customHeight="1" x14ac:dyDescent="0.25">
      <c r="A53" s="171">
        <v>43</v>
      </c>
      <c r="B53" s="131" t="s">
        <v>54</v>
      </c>
      <c r="C53" s="132">
        <v>37</v>
      </c>
      <c r="D53" s="132">
        <v>187</v>
      </c>
      <c r="E53" s="132">
        <v>68</v>
      </c>
      <c r="F53" s="132">
        <v>23.49</v>
      </c>
      <c r="G53" s="312">
        <f t="shared" si="0"/>
        <v>12.561497326203208</v>
      </c>
      <c r="H53" s="132">
        <v>294</v>
      </c>
      <c r="I53" s="132">
        <v>2161</v>
      </c>
      <c r="J53" s="132">
        <v>2092</v>
      </c>
      <c r="K53" s="132">
        <v>702.45</v>
      </c>
      <c r="L53" s="312">
        <f t="shared" si="1"/>
        <v>32.505784359093013</v>
      </c>
      <c r="M53" s="132">
        <f>'ACP_Agri_9(i)'!C53+'ACP_Agri_9(ii)'!C53+'ACP_Agri_9(ii)'!H53</f>
        <v>1617</v>
      </c>
      <c r="N53" s="132">
        <f>'ACP_Agri_9(i)'!D53+'ACP_Agri_9(ii)'!D53+'ACP_Agri_9(ii)'!I53</f>
        <v>5244</v>
      </c>
      <c r="O53" s="132">
        <f>'ACP_Agri_9(i)'!E53+'ACP_Agri_9(ii)'!E53+'ACP_Agri_9(ii)'!J53</f>
        <v>29400</v>
      </c>
      <c r="P53" s="132">
        <f>'ACP_Agri_9(i)'!F53+'ACP_Agri_9(ii)'!F53+'ACP_Agri_9(ii)'!K53</f>
        <v>9868.42</v>
      </c>
      <c r="Q53" s="312">
        <f t="shared" si="2"/>
        <v>188.18497330282227</v>
      </c>
      <c r="R53" s="151"/>
      <c r="S53" s="151"/>
    </row>
    <row r="54" spans="1:19" ht="13.5" customHeight="1" x14ac:dyDescent="0.25">
      <c r="A54" s="171">
        <v>44</v>
      </c>
      <c r="B54" s="131" t="s">
        <v>55</v>
      </c>
      <c r="C54" s="132">
        <v>1</v>
      </c>
      <c r="D54" s="132">
        <v>4</v>
      </c>
      <c r="E54" s="132">
        <v>0</v>
      </c>
      <c r="F54" s="132">
        <v>0</v>
      </c>
      <c r="G54" s="312">
        <f t="shared" si="0"/>
        <v>0</v>
      </c>
      <c r="H54" s="132">
        <v>208</v>
      </c>
      <c r="I54" s="132">
        <v>1708</v>
      </c>
      <c r="J54" s="132">
        <v>0</v>
      </c>
      <c r="K54" s="132">
        <v>0</v>
      </c>
      <c r="L54" s="312">
        <f t="shared" si="1"/>
        <v>0</v>
      </c>
      <c r="M54" s="132">
        <f>'ACP_Agri_9(i)'!C54+'ACP_Agri_9(ii)'!C54+'ACP_Agri_9(ii)'!H54</f>
        <v>779</v>
      </c>
      <c r="N54" s="132">
        <f>'ACP_Agri_9(i)'!D54+'ACP_Agri_9(ii)'!D54+'ACP_Agri_9(ii)'!I54</f>
        <v>3540</v>
      </c>
      <c r="O54" s="132">
        <f>'ACP_Agri_9(i)'!E54+'ACP_Agri_9(ii)'!E54+'ACP_Agri_9(ii)'!J54</f>
        <v>20840</v>
      </c>
      <c r="P54" s="132">
        <f>'ACP_Agri_9(i)'!F54+'ACP_Agri_9(ii)'!F54+'ACP_Agri_9(ii)'!K54</f>
        <v>10174.08</v>
      </c>
      <c r="Q54" s="312">
        <f t="shared" si="2"/>
        <v>287.4033898305085</v>
      </c>
      <c r="R54" s="151"/>
      <c r="S54" s="151"/>
    </row>
    <row r="55" spans="1:19" ht="13.5" customHeight="1" x14ac:dyDescent="0.25">
      <c r="A55" s="171">
        <v>45</v>
      </c>
      <c r="B55" s="131" t="s">
        <v>56</v>
      </c>
      <c r="C55" s="132">
        <v>37</v>
      </c>
      <c r="D55" s="132">
        <v>431</v>
      </c>
      <c r="E55" s="132">
        <v>0</v>
      </c>
      <c r="F55" s="132">
        <v>0</v>
      </c>
      <c r="G55" s="312">
        <f t="shared" si="0"/>
        <v>0</v>
      </c>
      <c r="H55" s="132">
        <v>348</v>
      </c>
      <c r="I55" s="132">
        <v>2548</v>
      </c>
      <c r="J55" s="132">
        <v>0</v>
      </c>
      <c r="K55" s="132">
        <v>0</v>
      </c>
      <c r="L55" s="312">
        <f t="shared" si="1"/>
        <v>0</v>
      </c>
      <c r="M55" s="132">
        <f>'ACP_Agri_9(i)'!C55+'ACP_Agri_9(ii)'!C55+'ACP_Agri_9(ii)'!H55</f>
        <v>6106</v>
      </c>
      <c r="N55" s="132">
        <f>'ACP_Agri_9(i)'!D55+'ACP_Agri_9(ii)'!D55+'ACP_Agri_9(ii)'!I55</f>
        <v>9280</v>
      </c>
      <c r="O55" s="132">
        <f>'ACP_Agri_9(i)'!E55+'ACP_Agri_9(ii)'!E55+'ACP_Agri_9(ii)'!J55</f>
        <v>40672</v>
      </c>
      <c r="P55" s="132">
        <f>'ACP_Agri_9(i)'!F55+'ACP_Agri_9(ii)'!F55+'ACP_Agri_9(ii)'!K55</f>
        <v>17682</v>
      </c>
      <c r="Q55" s="312">
        <f t="shared" si="2"/>
        <v>190.53879310344828</v>
      </c>
      <c r="R55" s="151"/>
      <c r="S55" s="151"/>
    </row>
    <row r="56" spans="1:19" s="159" customFormat="1" ht="13.5" customHeight="1" x14ac:dyDescent="0.2">
      <c r="A56" s="170"/>
      <c r="B56" s="133" t="s">
        <v>57</v>
      </c>
      <c r="C56" s="173">
        <f t="shared" ref="C56" si="10">SUM(C48:C55)</f>
        <v>1429</v>
      </c>
      <c r="D56" s="173">
        <f t="shared" ref="D56:P56" si="11">SUM(D48:D55)</f>
        <v>8488</v>
      </c>
      <c r="E56" s="173">
        <f t="shared" si="11"/>
        <v>176</v>
      </c>
      <c r="F56" s="173">
        <f t="shared" si="11"/>
        <v>2669.2799999999997</v>
      </c>
      <c r="G56" s="314">
        <f t="shared" si="0"/>
        <v>31.447690857681433</v>
      </c>
      <c r="H56" s="173">
        <f t="shared" si="11"/>
        <v>2491</v>
      </c>
      <c r="I56" s="173">
        <f t="shared" si="11"/>
        <v>17477</v>
      </c>
      <c r="J56" s="173">
        <f t="shared" si="11"/>
        <v>137484</v>
      </c>
      <c r="K56" s="173">
        <f t="shared" si="11"/>
        <v>76979.409999999989</v>
      </c>
      <c r="L56" s="314">
        <f t="shared" si="1"/>
        <v>440.46123476569198</v>
      </c>
      <c r="M56" s="173">
        <f t="shared" si="11"/>
        <v>49016</v>
      </c>
      <c r="N56" s="173">
        <f t="shared" si="11"/>
        <v>116751</v>
      </c>
      <c r="O56" s="173">
        <f t="shared" si="11"/>
        <v>471676</v>
      </c>
      <c r="P56" s="173">
        <f t="shared" si="11"/>
        <v>244795.77</v>
      </c>
      <c r="Q56" s="314">
        <f t="shared" si="2"/>
        <v>209.67338181257549</v>
      </c>
      <c r="R56" s="152"/>
      <c r="S56" s="152"/>
    </row>
    <row r="57" spans="1:19" s="159" customFormat="1" ht="13.5" customHeight="1" x14ac:dyDescent="0.2">
      <c r="A57" s="133"/>
      <c r="B57" s="133" t="s">
        <v>6</v>
      </c>
      <c r="C57" s="173">
        <f t="shared" ref="C57" si="12">C56+C47+C45+C42</f>
        <v>90692</v>
      </c>
      <c r="D57" s="173">
        <f t="shared" ref="D57:P57" si="13">D56+D47+D45+D42</f>
        <v>510525</v>
      </c>
      <c r="E57" s="173">
        <f t="shared" si="13"/>
        <v>16042</v>
      </c>
      <c r="F57" s="173">
        <f t="shared" si="13"/>
        <v>146177.96</v>
      </c>
      <c r="G57" s="314">
        <f t="shared" si="0"/>
        <v>28.632870084716714</v>
      </c>
      <c r="H57" s="173">
        <f t="shared" si="13"/>
        <v>106265</v>
      </c>
      <c r="I57" s="173">
        <f t="shared" si="13"/>
        <v>672956</v>
      </c>
      <c r="J57" s="173">
        <f t="shared" si="13"/>
        <v>236721</v>
      </c>
      <c r="K57" s="173">
        <f t="shared" si="13"/>
        <v>944740.73</v>
      </c>
      <c r="L57" s="314">
        <f t="shared" si="1"/>
        <v>140.38670135937565</v>
      </c>
      <c r="M57" s="173">
        <f t="shared" si="13"/>
        <v>6293509</v>
      </c>
      <c r="N57" s="173">
        <f t="shared" si="13"/>
        <v>15205678</v>
      </c>
      <c r="O57" s="173">
        <f t="shared" si="13"/>
        <v>6239820</v>
      </c>
      <c r="P57" s="173">
        <f t="shared" si="13"/>
        <v>10525555.82</v>
      </c>
      <c r="Q57" s="314">
        <f t="shared" si="2"/>
        <v>69.221219994267926</v>
      </c>
      <c r="R57" s="152"/>
      <c r="S57" s="152"/>
    </row>
    <row r="58" spans="1:19" ht="13.5" customHeight="1" x14ac:dyDescent="0.2">
      <c r="A58" s="85"/>
      <c r="B58" s="84"/>
      <c r="C58" s="151"/>
      <c r="D58" s="151"/>
      <c r="E58" s="151"/>
      <c r="F58" s="151"/>
      <c r="G58" s="318"/>
      <c r="H58" s="151"/>
      <c r="I58" s="151"/>
      <c r="J58" s="151"/>
      <c r="K58" s="151"/>
      <c r="L58" s="318"/>
      <c r="M58" s="151"/>
      <c r="N58" s="151"/>
      <c r="O58" s="151"/>
      <c r="P58" s="151"/>
      <c r="Q58" s="318"/>
      <c r="R58" s="151"/>
      <c r="S58" s="151"/>
    </row>
    <row r="59" spans="1:19" ht="13.5" customHeight="1" x14ac:dyDescent="0.2">
      <c r="A59" s="85"/>
      <c r="B59" s="84"/>
      <c r="C59" s="151"/>
      <c r="D59" s="151"/>
      <c r="E59" s="151"/>
      <c r="F59" s="151"/>
      <c r="G59" s="318"/>
      <c r="H59" s="151"/>
      <c r="I59" s="151"/>
      <c r="J59" s="151"/>
      <c r="K59" s="151"/>
      <c r="L59" s="318"/>
      <c r="M59" s="151"/>
      <c r="N59" s="151"/>
      <c r="O59" s="151"/>
      <c r="P59" s="151"/>
      <c r="Q59" s="318"/>
      <c r="R59" s="151"/>
      <c r="S59" s="151"/>
    </row>
    <row r="60" spans="1:19" ht="13.5" customHeight="1" x14ac:dyDescent="0.2">
      <c r="A60" s="85"/>
      <c r="B60" s="84"/>
      <c r="C60" s="151"/>
      <c r="D60" s="151"/>
      <c r="E60" s="151"/>
      <c r="F60" s="151"/>
      <c r="G60" s="318"/>
      <c r="H60" s="151"/>
      <c r="I60" s="151"/>
      <c r="J60" s="151"/>
      <c r="K60" s="151"/>
      <c r="L60" s="318"/>
      <c r="M60" s="151"/>
      <c r="N60" s="151"/>
      <c r="O60" s="151"/>
      <c r="P60" s="151"/>
      <c r="Q60" s="318"/>
      <c r="R60" s="151"/>
      <c r="S60" s="151"/>
    </row>
    <row r="61" spans="1:19" ht="13.5" customHeight="1" x14ac:dyDescent="0.2">
      <c r="A61" s="85"/>
      <c r="B61" s="84"/>
      <c r="C61" s="151"/>
      <c r="D61" s="151"/>
      <c r="E61" s="151"/>
      <c r="F61" s="151"/>
      <c r="G61" s="318"/>
      <c r="H61" s="151"/>
      <c r="I61" s="151"/>
      <c r="J61" s="151"/>
      <c r="K61" s="151"/>
      <c r="L61" s="318"/>
      <c r="M61" s="151"/>
      <c r="N61" s="151"/>
      <c r="O61" s="151"/>
      <c r="P61" s="151"/>
      <c r="Q61" s="318"/>
      <c r="R61" s="151"/>
      <c r="S61" s="151"/>
    </row>
    <row r="62" spans="1:19" ht="13.5" customHeight="1" x14ac:dyDescent="0.2">
      <c r="A62" s="85"/>
      <c r="B62" s="84"/>
      <c r="C62" s="151"/>
      <c r="D62" s="151"/>
      <c r="E62" s="151"/>
      <c r="F62" s="151"/>
      <c r="G62" s="318"/>
      <c r="H62" s="151"/>
      <c r="I62" s="151"/>
      <c r="J62" s="151"/>
      <c r="K62" s="151"/>
      <c r="L62" s="318"/>
      <c r="M62" s="151"/>
      <c r="N62" s="151"/>
      <c r="O62" s="151"/>
      <c r="P62" s="151"/>
      <c r="Q62" s="318"/>
      <c r="R62" s="151"/>
      <c r="S62" s="151"/>
    </row>
    <row r="63" spans="1:19" ht="13.5" customHeight="1" x14ac:dyDescent="0.2">
      <c r="A63" s="85"/>
      <c r="B63" s="84"/>
      <c r="C63" s="151"/>
      <c r="D63" s="151"/>
      <c r="E63" s="151"/>
      <c r="F63" s="151"/>
      <c r="G63" s="318"/>
      <c r="H63" s="151"/>
      <c r="I63" s="151"/>
      <c r="J63" s="151"/>
      <c r="K63" s="151"/>
      <c r="L63" s="318"/>
      <c r="M63" s="151"/>
      <c r="N63" s="151"/>
      <c r="O63" s="151"/>
      <c r="P63" s="151"/>
      <c r="Q63" s="318"/>
      <c r="R63" s="151"/>
      <c r="S63" s="151"/>
    </row>
    <row r="64" spans="1:19" ht="13.5" customHeight="1" x14ac:dyDescent="0.2">
      <c r="A64" s="85"/>
      <c r="B64" s="84"/>
      <c r="C64" s="151"/>
      <c r="D64" s="151"/>
      <c r="E64" s="151"/>
      <c r="F64" s="151"/>
      <c r="G64" s="318"/>
      <c r="H64" s="151"/>
      <c r="I64" s="151"/>
      <c r="J64" s="151"/>
      <c r="K64" s="151"/>
      <c r="L64" s="318"/>
      <c r="M64" s="151"/>
      <c r="N64" s="151"/>
      <c r="O64" s="151"/>
      <c r="P64" s="151"/>
      <c r="Q64" s="318"/>
      <c r="R64" s="151"/>
      <c r="S64" s="151"/>
    </row>
    <row r="65" spans="1:19" ht="13.5" customHeight="1" x14ac:dyDescent="0.2">
      <c r="A65" s="85"/>
      <c r="B65" s="84"/>
      <c r="C65" s="151"/>
      <c r="D65" s="151"/>
      <c r="E65" s="151"/>
      <c r="F65" s="151"/>
      <c r="G65" s="318"/>
      <c r="H65" s="151"/>
      <c r="I65" s="151"/>
      <c r="J65" s="151"/>
      <c r="K65" s="151"/>
      <c r="L65" s="318"/>
      <c r="M65" s="151"/>
      <c r="N65" s="151"/>
      <c r="O65" s="151"/>
      <c r="P65" s="151"/>
      <c r="Q65" s="318"/>
      <c r="R65" s="151"/>
      <c r="S65" s="151"/>
    </row>
    <row r="66" spans="1:19" ht="13.5" customHeight="1" x14ac:dyDescent="0.2">
      <c r="A66" s="85"/>
      <c r="B66" s="84"/>
      <c r="C66" s="151"/>
      <c r="D66" s="151"/>
      <c r="E66" s="151"/>
      <c r="F66" s="151"/>
      <c r="G66" s="318"/>
      <c r="H66" s="151"/>
      <c r="I66" s="151"/>
      <c r="J66" s="151"/>
      <c r="K66" s="151"/>
      <c r="L66" s="318"/>
      <c r="M66" s="151"/>
      <c r="N66" s="151"/>
      <c r="O66" s="151"/>
      <c r="P66" s="151"/>
      <c r="Q66" s="318"/>
      <c r="R66" s="151"/>
      <c r="S66" s="151"/>
    </row>
    <row r="67" spans="1:19" ht="13.5" customHeight="1" x14ac:dyDescent="0.2">
      <c r="A67" s="85"/>
      <c r="B67" s="84"/>
      <c r="C67" s="151"/>
      <c r="D67" s="151"/>
      <c r="E67" s="151"/>
      <c r="F67" s="151"/>
      <c r="G67" s="318"/>
      <c r="H67" s="151"/>
      <c r="I67" s="151"/>
      <c r="J67" s="151"/>
      <c r="K67" s="151"/>
      <c r="L67" s="318"/>
      <c r="M67" s="151"/>
      <c r="N67" s="151"/>
      <c r="O67" s="151"/>
      <c r="P67" s="151"/>
      <c r="Q67" s="318"/>
      <c r="R67" s="151"/>
      <c r="S67" s="151"/>
    </row>
    <row r="68" spans="1:19" ht="13.5" customHeight="1" x14ac:dyDescent="0.2">
      <c r="A68" s="85"/>
      <c r="B68" s="84"/>
      <c r="C68" s="151"/>
      <c r="D68" s="151"/>
      <c r="E68" s="151"/>
      <c r="F68" s="151"/>
      <c r="G68" s="318"/>
      <c r="H68" s="151"/>
      <c r="I68" s="151"/>
      <c r="J68" s="151"/>
      <c r="K68" s="151"/>
      <c r="L68" s="318"/>
      <c r="M68" s="151"/>
      <c r="N68" s="151"/>
      <c r="O68" s="151"/>
      <c r="P68" s="151"/>
      <c r="Q68" s="318"/>
      <c r="R68" s="151"/>
      <c r="S68" s="151"/>
    </row>
    <row r="69" spans="1:19" ht="13.5" customHeight="1" x14ac:dyDescent="0.2">
      <c r="A69" s="85"/>
      <c r="B69" s="84"/>
      <c r="C69" s="151"/>
      <c r="D69" s="151"/>
      <c r="E69" s="151"/>
      <c r="F69" s="151"/>
      <c r="G69" s="318"/>
      <c r="H69" s="151"/>
      <c r="I69" s="151"/>
      <c r="J69" s="151"/>
      <c r="K69" s="151"/>
      <c r="L69" s="318"/>
      <c r="M69" s="151"/>
      <c r="N69" s="151"/>
      <c r="O69" s="151"/>
      <c r="P69" s="151"/>
      <c r="Q69" s="318"/>
      <c r="R69" s="151"/>
      <c r="S69" s="151"/>
    </row>
    <row r="70" spans="1:19" ht="13.5" customHeight="1" x14ac:dyDescent="0.2">
      <c r="A70" s="85"/>
      <c r="B70" s="84"/>
      <c r="C70" s="151"/>
      <c r="D70" s="151"/>
      <c r="E70" s="151"/>
      <c r="F70" s="151"/>
      <c r="G70" s="318"/>
      <c r="H70" s="151"/>
      <c r="I70" s="151"/>
      <c r="J70" s="151"/>
      <c r="K70" s="151"/>
      <c r="L70" s="318"/>
      <c r="M70" s="151"/>
      <c r="N70" s="151"/>
      <c r="O70" s="151"/>
      <c r="P70" s="151"/>
      <c r="Q70" s="318"/>
      <c r="R70" s="151"/>
      <c r="S70" s="151"/>
    </row>
    <row r="71" spans="1:19" ht="13.5" customHeight="1" x14ac:dyDescent="0.2">
      <c r="A71" s="85"/>
      <c r="B71" s="84"/>
      <c r="C71" s="151"/>
      <c r="D71" s="151"/>
      <c r="E71" s="151"/>
      <c r="F71" s="151"/>
      <c r="G71" s="318"/>
      <c r="H71" s="151"/>
      <c r="I71" s="151"/>
      <c r="J71" s="151"/>
      <c r="K71" s="151"/>
      <c r="L71" s="318"/>
      <c r="M71" s="151"/>
      <c r="N71" s="151"/>
      <c r="O71" s="151"/>
      <c r="P71" s="151"/>
      <c r="Q71" s="318"/>
      <c r="R71" s="151"/>
      <c r="S71" s="151"/>
    </row>
    <row r="72" spans="1:19" ht="13.5" customHeight="1" x14ac:dyDescent="0.2">
      <c r="A72" s="85"/>
      <c r="B72" s="84"/>
      <c r="C72" s="151"/>
      <c r="D72" s="151"/>
      <c r="E72" s="151"/>
      <c r="F72" s="151"/>
      <c r="G72" s="318"/>
      <c r="H72" s="151"/>
      <c r="I72" s="151"/>
      <c r="J72" s="151"/>
      <c r="K72" s="151"/>
      <c r="L72" s="318"/>
      <c r="M72" s="151"/>
      <c r="N72" s="151"/>
      <c r="O72" s="151"/>
      <c r="P72" s="151"/>
      <c r="Q72" s="318"/>
      <c r="R72" s="151"/>
      <c r="S72" s="151"/>
    </row>
    <row r="73" spans="1:19" ht="13.5" customHeight="1" x14ac:dyDescent="0.2">
      <c r="A73" s="85"/>
      <c r="B73" s="84"/>
      <c r="C73" s="151"/>
      <c r="D73" s="151"/>
      <c r="E73" s="151"/>
      <c r="F73" s="151"/>
      <c r="G73" s="318"/>
      <c r="H73" s="151"/>
      <c r="I73" s="151"/>
      <c r="J73" s="151"/>
      <c r="K73" s="151"/>
      <c r="L73" s="318"/>
      <c r="M73" s="151"/>
      <c r="N73" s="151"/>
      <c r="O73" s="151"/>
      <c r="P73" s="151"/>
      <c r="Q73" s="318"/>
      <c r="R73" s="151"/>
      <c r="S73" s="151"/>
    </row>
    <row r="74" spans="1:19" ht="13.5" customHeight="1" x14ac:dyDescent="0.2">
      <c r="A74" s="85"/>
      <c r="B74" s="84"/>
      <c r="C74" s="151"/>
      <c r="D74" s="151"/>
      <c r="E74" s="151"/>
      <c r="F74" s="151"/>
      <c r="G74" s="318"/>
      <c r="H74" s="151"/>
      <c r="I74" s="151"/>
      <c r="J74" s="151"/>
      <c r="K74" s="151"/>
      <c r="L74" s="318"/>
      <c r="M74" s="151"/>
      <c r="N74" s="151"/>
      <c r="O74" s="151"/>
      <c r="P74" s="151"/>
      <c r="Q74" s="318"/>
      <c r="R74" s="151"/>
      <c r="S74" s="151"/>
    </row>
    <row r="75" spans="1:19" ht="13.5" customHeight="1" x14ac:dyDescent="0.2">
      <c r="A75" s="85"/>
      <c r="B75" s="84"/>
      <c r="C75" s="151"/>
      <c r="D75" s="151"/>
      <c r="E75" s="151"/>
      <c r="F75" s="151"/>
      <c r="G75" s="318"/>
      <c r="H75" s="151"/>
      <c r="I75" s="151"/>
      <c r="J75" s="151"/>
      <c r="K75" s="151"/>
      <c r="L75" s="318"/>
      <c r="M75" s="151"/>
      <c r="N75" s="151"/>
      <c r="O75" s="151"/>
      <c r="P75" s="151"/>
      <c r="Q75" s="318"/>
      <c r="R75" s="151"/>
      <c r="S75" s="151"/>
    </row>
    <row r="76" spans="1:19" ht="13.5" customHeight="1" x14ac:dyDescent="0.2">
      <c r="A76" s="85"/>
      <c r="B76" s="84"/>
      <c r="C76" s="151"/>
      <c r="D76" s="151"/>
      <c r="E76" s="151"/>
      <c r="F76" s="151"/>
      <c r="G76" s="318"/>
      <c r="H76" s="151"/>
      <c r="I76" s="151"/>
      <c r="J76" s="151"/>
      <c r="K76" s="151"/>
      <c r="L76" s="318"/>
      <c r="M76" s="151"/>
      <c r="N76" s="151"/>
      <c r="O76" s="151"/>
      <c r="P76" s="151"/>
      <c r="Q76" s="318"/>
      <c r="R76" s="151"/>
      <c r="S76" s="151"/>
    </row>
    <row r="77" spans="1:19" ht="13.5" customHeight="1" x14ac:dyDescent="0.2">
      <c r="A77" s="85"/>
      <c r="B77" s="84"/>
      <c r="C77" s="151"/>
      <c r="D77" s="151"/>
      <c r="E77" s="151"/>
      <c r="F77" s="151"/>
      <c r="G77" s="318"/>
      <c r="H77" s="151"/>
      <c r="I77" s="151"/>
      <c r="J77" s="151"/>
      <c r="K77" s="151"/>
      <c r="L77" s="318"/>
      <c r="M77" s="151"/>
      <c r="N77" s="151"/>
      <c r="O77" s="151"/>
      <c r="P77" s="151"/>
      <c r="Q77" s="318"/>
      <c r="R77" s="151"/>
      <c r="S77" s="151"/>
    </row>
    <row r="78" spans="1:19" ht="13.5" customHeight="1" x14ac:dyDescent="0.2">
      <c r="A78" s="85"/>
      <c r="B78" s="84"/>
      <c r="C78" s="151"/>
      <c r="D78" s="151"/>
      <c r="E78" s="151"/>
      <c r="F78" s="151"/>
      <c r="G78" s="318"/>
      <c r="H78" s="151"/>
      <c r="I78" s="151"/>
      <c r="J78" s="151"/>
      <c r="K78" s="151"/>
      <c r="L78" s="318"/>
      <c r="M78" s="151"/>
      <c r="N78" s="151"/>
      <c r="O78" s="151"/>
      <c r="P78" s="151"/>
      <c r="Q78" s="318"/>
      <c r="R78" s="151"/>
      <c r="S78" s="151"/>
    </row>
    <row r="79" spans="1:19" ht="13.5" customHeight="1" x14ac:dyDescent="0.2">
      <c r="A79" s="85"/>
      <c r="B79" s="84"/>
      <c r="C79" s="151"/>
      <c r="D79" s="151"/>
      <c r="E79" s="151"/>
      <c r="F79" s="151"/>
      <c r="G79" s="318"/>
      <c r="H79" s="151"/>
      <c r="I79" s="151"/>
      <c r="J79" s="151"/>
      <c r="K79" s="151"/>
      <c r="L79" s="318"/>
      <c r="M79" s="151"/>
      <c r="N79" s="151"/>
      <c r="O79" s="151"/>
      <c r="P79" s="151"/>
      <c r="Q79" s="318"/>
      <c r="R79" s="151"/>
      <c r="S79" s="151"/>
    </row>
    <row r="80" spans="1:19" ht="13.5" customHeight="1" x14ac:dyDescent="0.2">
      <c r="A80" s="85"/>
      <c r="B80" s="84"/>
      <c r="C80" s="151"/>
      <c r="D80" s="151"/>
      <c r="E80" s="151"/>
      <c r="F80" s="151"/>
      <c r="G80" s="318"/>
      <c r="H80" s="151"/>
      <c r="I80" s="151"/>
      <c r="J80" s="151"/>
      <c r="K80" s="151"/>
      <c r="L80" s="318"/>
      <c r="M80" s="151"/>
      <c r="N80" s="151"/>
      <c r="O80" s="151"/>
      <c r="P80" s="151"/>
      <c r="Q80" s="318"/>
      <c r="R80" s="151"/>
      <c r="S80" s="151"/>
    </row>
    <row r="81" spans="1:19" ht="13.5" customHeight="1" x14ac:dyDescent="0.2">
      <c r="A81" s="85"/>
      <c r="B81" s="84"/>
      <c r="C81" s="151"/>
      <c r="D81" s="151"/>
      <c r="E81" s="151"/>
      <c r="F81" s="151"/>
      <c r="G81" s="318"/>
      <c r="H81" s="151"/>
      <c r="I81" s="151"/>
      <c r="J81" s="151"/>
      <c r="K81" s="151"/>
      <c r="L81" s="318"/>
      <c r="M81" s="151"/>
      <c r="N81" s="151"/>
      <c r="O81" s="151"/>
      <c r="P81" s="151"/>
      <c r="Q81" s="318"/>
      <c r="R81" s="151"/>
      <c r="S81" s="151"/>
    </row>
    <row r="82" spans="1:19" ht="13.5" customHeight="1" x14ac:dyDescent="0.2">
      <c r="A82" s="85"/>
      <c r="B82" s="84"/>
      <c r="C82" s="151"/>
      <c r="D82" s="151"/>
      <c r="E82" s="151"/>
      <c r="F82" s="151"/>
      <c r="G82" s="318"/>
      <c r="H82" s="151"/>
      <c r="I82" s="151"/>
      <c r="J82" s="151"/>
      <c r="K82" s="151"/>
      <c r="L82" s="318"/>
      <c r="M82" s="151"/>
      <c r="N82" s="151"/>
      <c r="O82" s="151"/>
      <c r="P82" s="151"/>
      <c r="Q82" s="318"/>
      <c r="R82" s="151"/>
      <c r="S82" s="151"/>
    </row>
    <row r="83" spans="1:19" ht="13.5" customHeight="1" x14ac:dyDescent="0.2">
      <c r="A83" s="85"/>
      <c r="B83" s="84"/>
      <c r="C83" s="151"/>
      <c r="D83" s="151"/>
      <c r="E83" s="151"/>
      <c r="F83" s="151"/>
      <c r="G83" s="318"/>
      <c r="H83" s="151"/>
      <c r="I83" s="151"/>
      <c r="J83" s="151"/>
      <c r="K83" s="151"/>
      <c r="L83" s="318"/>
      <c r="M83" s="151"/>
      <c r="N83" s="151"/>
      <c r="O83" s="151"/>
      <c r="P83" s="151"/>
      <c r="Q83" s="318"/>
      <c r="R83" s="151"/>
      <c r="S83" s="151"/>
    </row>
    <row r="84" spans="1:19" ht="13.5" customHeight="1" x14ac:dyDescent="0.2">
      <c r="A84" s="85"/>
      <c r="B84" s="84"/>
      <c r="C84" s="151"/>
      <c r="D84" s="151"/>
      <c r="E84" s="151"/>
      <c r="F84" s="151"/>
      <c r="G84" s="318"/>
      <c r="H84" s="151"/>
      <c r="I84" s="151"/>
      <c r="J84" s="151"/>
      <c r="K84" s="151"/>
      <c r="L84" s="318"/>
      <c r="M84" s="151"/>
      <c r="N84" s="151"/>
      <c r="O84" s="151"/>
      <c r="P84" s="151"/>
      <c r="Q84" s="318"/>
      <c r="R84" s="151"/>
      <c r="S84" s="151"/>
    </row>
    <row r="85" spans="1:19" ht="13.5" customHeight="1" x14ac:dyDescent="0.2">
      <c r="A85" s="85"/>
      <c r="B85" s="84"/>
      <c r="C85" s="151"/>
      <c r="D85" s="151"/>
      <c r="E85" s="151"/>
      <c r="F85" s="151"/>
      <c r="G85" s="318"/>
      <c r="H85" s="151"/>
      <c r="I85" s="151"/>
      <c r="J85" s="151"/>
      <c r="K85" s="151"/>
      <c r="L85" s="318"/>
      <c r="M85" s="151"/>
      <c r="N85" s="151"/>
      <c r="O85" s="151"/>
      <c r="P85" s="151"/>
      <c r="Q85" s="318"/>
      <c r="R85" s="151"/>
      <c r="S85" s="151"/>
    </row>
    <row r="86" spans="1:19" ht="13.5" customHeight="1" x14ac:dyDescent="0.2">
      <c r="A86" s="85"/>
      <c r="B86" s="84"/>
      <c r="C86" s="151"/>
      <c r="D86" s="151"/>
      <c r="E86" s="151"/>
      <c r="F86" s="151"/>
      <c r="G86" s="318"/>
      <c r="H86" s="151"/>
      <c r="I86" s="151"/>
      <c r="J86" s="151"/>
      <c r="K86" s="151"/>
      <c r="L86" s="318"/>
      <c r="M86" s="151"/>
      <c r="N86" s="151"/>
      <c r="O86" s="151"/>
      <c r="P86" s="151"/>
      <c r="Q86" s="318"/>
      <c r="R86" s="151"/>
      <c r="S86" s="151"/>
    </row>
    <row r="87" spans="1:19" ht="13.5" customHeight="1" x14ac:dyDescent="0.2">
      <c r="A87" s="85"/>
      <c r="B87" s="84"/>
      <c r="C87" s="151"/>
      <c r="D87" s="151"/>
      <c r="E87" s="151"/>
      <c r="F87" s="151"/>
      <c r="G87" s="318"/>
      <c r="H87" s="151"/>
      <c r="I87" s="151"/>
      <c r="J87" s="151"/>
      <c r="K87" s="151"/>
      <c r="L87" s="318"/>
      <c r="M87" s="151"/>
      <c r="N87" s="151"/>
      <c r="O87" s="151"/>
      <c r="P87" s="151"/>
      <c r="Q87" s="318"/>
      <c r="R87" s="151"/>
      <c r="S87" s="151"/>
    </row>
    <row r="88" spans="1:19" ht="13.5" customHeight="1" x14ac:dyDescent="0.2">
      <c r="A88" s="85"/>
      <c r="B88" s="84"/>
      <c r="C88" s="151"/>
      <c r="D88" s="151"/>
      <c r="E88" s="151"/>
      <c r="F88" s="151"/>
      <c r="G88" s="318"/>
      <c r="H88" s="151"/>
      <c r="I88" s="151"/>
      <c r="J88" s="151"/>
      <c r="K88" s="151"/>
      <c r="L88" s="318"/>
      <c r="M88" s="151"/>
      <c r="N88" s="151"/>
      <c r="O88" s="151"/>
      <c r="P88" s="151"/>
      <c r="Q88" s="318"/>
      <c r="R88" s="151"/>
      <c r="S88" s="151"/>
    </row>
    <row r="89" spans="1:19" ht="13.5" customHeight="1" x14ac:dyDescent="0.2">
      <c r="A89" s="85"/>
      <c r="B89" s="84"/>
      <c r="C89" s="151"/>
      <c r="D89" s="151"/>
      <c r="E89" s="151"/>
      <c r="F89" s="151"/>
      <c r="G89" s="318"/>
      <c r="H89" s="151"/>
      <c r="I89" s="151"/>
      <c r="J89" s="151"/>
      <c r="K89" s="151"/>
      <c r="L89" s="318"/>
      <c r="M89" s="151"/>
      <c r="N89" s="151"/>
      <c r="O89" s="151"/>
      <c r="P89" s="151"/>
      <c r="Q89" s="318"/>
      <c r="R89" s="151"/>
      <c r="S89" s="151"/>
    </row>
    <row r="90" spans="1:19" ht="13.5" customHeight="1" x14ac:dyDescent="0.2">
      <c r="A90" s="85"/>
      <c r="B90" s="84"/>
      <c r="C90" s="151"/>
      <c r="D90" s="151"/>
      <c r="E90" s="151"/>
      <c r="F90" s="151"/>
      <c r="G90" s="318"/>
      <c r="H90" s="151"/>
      <c r="I90" s="151"/>
      <c r="J90" s="151"/>
      <c r="K90" s="151"/>
      <c r="L90" s="318"/>
      <c r="M90" s="151"/>
      <c r="N90" s="151"/>
      <c r="O90" s="151"/>
      <c r="P90" s="151"/>
      <c r="Q90" s="318"/>
      <c r="R90" s="151"/>
      <c r="S90" s="151"/>
    </row>
    <row r="91" spans="1:19" ht="13.5" customHeight="1" x14ac:dyDescent="0.2">
      <c r="A91" s="85"/>
      <c r="B91" s="84"/>
      <c r="C91" s="151"/>
      <c r="D91" s="151"/>
      <c r="E91" s="151"/>
      <c r="F91" s="151"/>
      <c r="G91" s="318"/>
      <c r="H91" s="151"/>
      <c r="I91" s="151"/>
      <c r="J91" s="151"/>
      <c r="K91" s="151"/>
      <c r="L91" s="318"/>
      <c r="M91" s="151"/>
      <c r="N91" s="151"/>
      <c r="O91" s="151"/>
      <c r="P91" s="151"/>
      <c r="Q91" s="318"/>
      <c r="R91" s="151"/>
      <c r="S91" s="151"/>
    </row>
    <row r="92" spans="1:19" ht="13.5" customHeight="1" x14ac:dyDescent="0.2">
      <c r="A92" s="85"/>
      <c r="B92" s="84"/>
      <c r="C92" s="151"/>
      <c r="D92" s="151"/>
      <c r="E92" s="151"/>
      <c r="F92" s="151"/>
      <c r="G92" s="318"/>
      <c r="H92" s="151"/>
      <c r="I92" s="151"/>
      <c r="J92" s="151"/>
      <c r="K92" s="151"/>
      <c r="L92" s="318"/>
      <c r="M92" s="151"/>
      <c r="N92" s="151"/>
      <c r="O92" s="151"/>
      <c r="P92" s="151"/>
      <c r="Q92" s="318"/>
      <c r="R92" s="151"/>
      <c r="S92" s="151"/>
    </row>
    <row r="93" spans="1:19" ht="13.5" customHeight="1" x14ac:dyDescent="0.2">
      <c r="A93" s="85"/>
      <c r="B93" s="84"/>
      <c r="C93" s="151"/>
      <c r="D93" s="151"/>
      <c r="E93" s="151"/>
      <c r="F93" s="151"/>
      <c r="G93" s="318"/>
      <c r="H93" s="151"/>
      <c r="I93" s="151"/>
      <c r="J93" s="151"/>
      <c r="K93" s="151"/>
      <c r="L93" s="318"/>
      <c r="M93" s="151"/>
      <c r="N93" s="151"/>
      <c r="O93" s="151"/>
      <c r="P93" s="151"/>
      <c r="Q93" s="318"/>
      <c r="R93" s="151"/>
      <c r="S93" s="151"/>
    </row>
    <row r="94" spans="1:19" ht="13.5" customHeight="1" x14ac:dyDescent="0.2">
      <c r="A94" s="85"/>
      <c r="B94" s="84"/>
      <c r="C94" s="151"/>
      <c r="D94" s="151"/>
      <c r="E94" s="151"/>
      <c r="F94" s="151"/>
      <c r="G94" s="318"/>
      <c r="H94" s="151"/>
      <c r="I94" s="151"/>
      <c r="J94" s="151"/>
      <c r="K94" s="151"/>
      <c r="L94" s="318"/>
      <c r="M94" s="151"/>
      <c r="N94" s="151"/>
      <c r="O94" s="151"/>
      <c r="P94" s="151"/>
      <c r="Q94" s="318"/>
      <c r="R94" s="151"/>
      <c r="S94" s="151"/>
    </row>
  </sheetData>
  <autoFilter ref="M5:P56"/>
  <mergeCells count="15">
    <mergeCell ref="B3:B5"/>
    <mergeCell ref="C4:D4"/>
    <mergeCell ref="O4:P4"/>
    <mergeCell ref="A1:Q1"/>
    <mergeCell ref="Q4:Q5"/>
    <mergeCell ref="M3:Q3"/>
    <mergeCell ref="A3:A5"/>
    <mergeCell ref="G4:G5"/>
    <mergeCell ref="L4:L5"/>
    <mergeCell ref="M4:N4"/>
    <mergeCell ref="J4:K4"/>
    <mergeCell ref="C3:G3"/>
    <mergeCell ref="H3:L3"/>
    <mergeCell ref="E4:F4"/>
    <mergeCell ref="H4:I4"/>
  </mergeCells>
  <conditionalFormatting sqref="R1:S94">
    <cfRule type="cellIs" dxfId="24" priority="1" operator="greaterThan">
      <formula>100</formula>
    </cfRule>
  </conditionalFormatting>
  <pageMargins left="0.7" right="0" top="1" bottom="0.5" header="0" footer="0"/>
  <pageSetup paperSize="9" scale="59" orientation="portrait" r:id="rId1"/>
  <colBreaks count="1" manualBreakCount="1">
    <brk id="17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10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10" sqref="A10:XFD10"/>
    </sheetView>
  </sheetViews>
  <sheetFormatPr defaultColWidth="14.42578125" defaultRowHeight="15" customHeight="1" x14ac:dyDescent="0.2"/>
  <cols>
    <col min="1" max="1" width="4.5703125" style="331" customWidth="1"/>
    <col min="2" max="2" width="23.42578125" style="331" customWidth="1"/>
    <col min="3" max="3" width="10.7109375" style="331" customWidth="1"/>
    <col min="4" max="4" width="11.28515625" style="331" customWidth="1"/>
    <col min="5" max="5" width="10.5703125" style="331" customWidth="1"/>
    <col min="6" max="6" width="10.7109375" style="331" customWidth="1"/>
    <col min="7" max="7" width="8" style="331" customWidth="1"/>
    <col min="8" max="8" width="9.85546875" style="331" customWidth="1"/>
    <col min="9" max="9" width="8" style="331" customWidth="1"/>
    <col min="10" max="10" width="9.85546875" style="331" customWidth="1"/>
    <col min="11" max="12" width="7.140625" style="331" customWidth="1"/>
    <col min="13" max="13" width="9" style="331" customWidth="1"/>
    <col min="14" max="14" width="8.5703125" style="331" customWidth="1"/>
    <col min="15" max="15" width="9.5703125" style="331" customWidth="1"/>
    <col min="16" max="16" width="10.28515625" style="331" customWidth="1"/>
    <col min="17" max="17" width="9.5703125" style="331" customWidth="1"/>
    <col min="18" max="18" width="9" style="331" customWidth="1"/>
    <col min="19" max="19" width="11.85546875" style="331" customWidth="1"/>
    <col min="20" max="20" width="7" style="331" customWidth="1"/>
    <col min="21" max="21" width="7.7109375" style="331" customWidth="1"/>
    <col min="22" max="16384" width="14.42578125" style="331"/>
  </cols>
  <sheetData>
    <row r="1" spans="1:21" ht="13.5" customHeight="1" x14ac:dyDescent="0.2">
      <c r="A1" s="433" t="s">
        <v>1033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161"/>
      <c r="R1" s="318"/>
      <c r="S1" s="318"/>
      <c r="T1" s="318"/>
      <c r="U1" s="318"/>
    </row>
    <row r="2" spans="1:21" ht="13.5" customHeight="1" x14ac:dyDescent="0.2">
      <c r="A2" s="85"/>
      <c r="B2" s="86" t="s">
        <v>80</v>
      </c>
      <c r="C2" s="152"/>
      <c r="D2" s="152"/>
      <c r="E2" s="151"/>
      <c r="F2" s="151"/>
      <c r="G2" s="151"/>
      <c r="H2" s="151"/>
      <c r="I2" s="151"/>
      <c r="J2" s="151"/>
      <c r="K2" s="151" t="s">
        <v>81</v>
      </c>
      <c r="L2" s="151"/>
      <c r="M2" s="151"/>
      <c r="N2" s="152" t="s">
        <v>137</v>
      </c>
      <c r="O2" s="151"/>
      <c r="P2" s="151"/>
      <c r="Q2" s="161"/>
      <c r="R2" s="318"/>
      <c r="S2" s="318"/>
      <c r="T2" s="318"/>
      <c r="U2" s="318"/>
    </row>
    <row r="3" spans="1:21" ht="15" customHeight="1" x14ac:dyDescent="0.2">
      <c r="A3" s="429" t="s">
        <v>1</v>
      </c>
      <c r="B3" s="429" t="s">
        <v>83</v>
      </c>
      <c r="C3" s="434" t="s">
        <v>138</v>
      </c>
      <c r="D3" s="435"/>
      <c r="E3" s="424" t="s">
        <v>139</v>
      </c>
      <c r="F3" s="431"/>
      <c r="G3" s="431"/>
      <c r="H3" s="431"/>
      <c r="I3" s="431"/>
      <c r="J3" s="431"/>
      <c r="K3" s="431"/>
      <c r="L3" s="431"/>
      <c r="M3" s="431"/>
      <c r="N3" s="431"/>
      <c r="O3" s="431"/>
      <c r="P3" s="425"/>
      <c r="Q3" s="426" t="s">
        <v>127</v>
      </c>
      <c r="R3" s="318"/>
      <c r="S3" s="318"/>
      <c r="T3" s="318"/>
      <c r="U3" s="318"/>
    </row>
    <row r="4" spans="1:21" ht="15" customHeight="1" x14ac:dyDescent="0.2">
      <c r="A4" s="427"/>
      <c r="B4" s="427"/>
      <c r="C4" s="436"/>
      <c r="D4" s="437"/>
      <c r="E4" s="424" t="s">
        <v>93</v>
      </c>
      <c r="F4" s="425"/>
      <c r="G4" s="424" t="s">
        <v>94</v>
      </c>
      <c r="H4" s="425"/>
      <c r="I4" s="424" t="s">
        <v>95</v>
      </c>
      <c r="J4" s="425"/>
      <c r="K4" s="424" t="s">
        <v>96</v>
      </c>
      <c r="L4" s="425"/>
      <c r="M4" s="424" t="s">
        <v>97</v>
      </c>
      <c r="N4" s="425"/>
      <c r="O4" s="424" t="s">
        <v>140</v>
      </c>
      <c r="P4" s="425"/>
      <c r="Q4" s="427"/>
      <c r="R4" s="318"/>
      <c r="S4" s="318"/>
      <c r="T4" s="318"/>
      <c r="U4" s="318"/>
    </row>
    <row r="5" spans="1:21" ht="25.5" customHeight="1" x14ac:dyDescent="0.2">
      <c r="A5" s="428"/>
      <c r="B5" s="428"/>
      <c r="C5" s="170" t="s">
        <v>89</v>
      </c>
      <c r="D5" s="170" t="s">
        <v>90</v>
      </c>
      <c r="E5" s="170" t="s">
        <v>89</v>
      </c>
      <c r="F5" s="170" t="s">
        <v>90</v>
      </c>
      <c r="G5" s="170" t="s">
        <v>89</v>
      </c>
      <c r="H5" s="170" t="s">
        <v>90</v>
      </c>
      <c r="I5" s="170" t="s">
        <v>89</v>
      </c>
      <c r="J5" s="170" t="s">
        <v>90</v>
      </c>
      <c r="K5" s="170" t="s">
        <v>89</v>
      </c>
      <c r="L5" s="170" t="s">
        <v>90</v>
      </c>
      <c r="M5" s="170" t="s">
        <v>89</v>
      </c>
      <c r="N5" s="170" t="s">
        <v>90</v>
      </c>
      <c r="O5" s="170" t="s">
        <v>89</v>
      </c>
      <c r="P5" s="170" t="s">
        <v>90</v>
      </c>
      <c r="Q5" s="428"/>
      <c r="R5" s="318"/>
      <c r="S5" s="318"/>
      <c r="T5" s="318"/>
      <c r="U5" s="318"/>
    </row>
    <row r="6" spans="1:21" ht="13.5" customHeight="1" x14ac:dyDescent="0.25">
      <c r="A6" s="171">
        <v>1</v>
      </c>
      <c r="B6" s="131" t="s">
        <v>8</v>
      </c>
      <c r="C6" s="132">
        <v>30432</v>
      </c>
      <c r="D6" s="132">
        <v>201433</v>
      </c>
      <c r="E6" s="132">
        <v>29754</v>
      </c>
      <c r="F6" s="132">
        <v>163846</v>
      </c>
      <c r="G6" s="132">
        <v>657</v>
      </c>
      <c r="H6" s="132">
        <v>67957</v>
      </c>
      <c r="I6" s="132">
        <v>49</v>
      </c>
      <c r="J6" s="132">
        <v>31589</v>
      </c>
      <c r="K6" s="132">
        <v>170</v>
      </c>
      <c r="L6" s="132">
        <v>1173</v>
      </c>
      <c r="M6" s="132">
        <v>36</v>
      </c>
      <c r="N6" s="132">
        <v>312</v>
      </c>
      <c r="O6" s="131">
        <f t="shared" ref="O6:P6" si="0">E6+G6+I6+K6+M6</f>
        <v>30666</v>
      </c>
      <c r="P6" s="131">
        <f t="shared" si="0"/>
        <v>264877</v>
      </c>
      <c r="Q6" s="312">
        <f t="shared" ref="Q6:Q57" si="1">P6*100/D6</f>
        <v>131.49632880411849</v>
      </c>
      <c r="R6" s="318"/>
      <c r="S6" s="318"/>
      <c r="T6" s="318"/>
      <c r="U6" s="318"/>
    </row>
    <row r="7" spans="1:21" ht="13.5" customHeight="1" x14ac:dyDescent="0.25">
      <c r="A7" s="171">
        <v>2</v>
      </c>
      <c r="B7" s="131" t="s">
        <v>9</v>
      </c>
      <c r="C7" s="132">
        <v>36156</v>
      </c>
      <c r="D7" s="132">
        <v>213589</v>
      </c>
      <c r="E7" s="132">
        <v>79798</v>
      </c>
      <c r="F7" s="132">
        <v>188444.79999999999</v>
      </c>
      <c r="G7" s="132">
        <v>830</v>
      </c>
      <c r="H7" s="132">
        <v>118958.39</v>
      </c>
      <c r="I7" s="132">
        <v>55</v>
      </c>
      <c r="J7" s="132">
        <v>31526.5</v>
      </c>
      <c r="K7" s="132">
        <v>0</v>
      </c>
      <c r="L7" s="132">
        <v>0</v>
      </c>
      <c r="M7" s="132">
        <v>0</v>
      </c>
      <c r="N7" s="132">
        <v>0</v>
      </c>
      <c r="O7" s="131">
        <f t="shared" ref="O7:P7" si="2">E7+G7+I7+K7+M7</f>
        <v>80683</v>
      </c>
      <c r="P7" s="131">
        <f t="shared" si="2"/>
        <v>338929.69</v>
      </c>
      <c r="Q7" s="312">
        <f t="shared" si="1"/>
        <v>158.6831203854131</v>
      </c>
      <c r="R7" s="318"/>
      <c r="S7" s="318"/>
      <c r="T7" s="318"/>
      <c r="U7" s="318"/>
    </row>
    <row r="8" spans="1:21" ht="13.5" customHeight="1" x14ac:dyDescent="0.25">
      <c r="A8" s="171">
        <v>3</v>
      </c>
      <c r="B8" s="131" t="s">
        <v>10</v>
      </c>
      <c r="C8" s="132">
        <v>12483</v>
      </c>
      <c r="D8" s="132">
        <v>68756</v>
      </c>
      <c r="E8" s="132">
        <v>5532</v>
      </c>
      <c r="F8" s="132">
        <v>15330</v>
      </c>
      <c r="G8" s="132">
        <v>231</v>
      </c>
      <c r="H8" s="132">
        <v>15884</v>
      </c>
      <c r="I8" s="132">
        <v>19</v>
      </c>
      <c r="J8" s="132">
        <v>3345</v>
      </c>
      <c r="K8" s="132">
        <v>1</v>
      </c>
      <c r="L8" s="132">
        <v>1</v>
      </c>
      <c r="M8" s="132">
        <v>0</v>
      </c>
      <c r="N8" s="132">
        <v>0</v>
      </c>
      <c r="O8" s="131">
        <f t="shared" ref="O8:P8" si="3">E8+G8+I8+K8+M8</f>
        <v>5783</v>
      </c>
      <c r="P8" s="131">
        <f t="shared" si="3"/>
        <v>34560</v>
      </c>
      <c r="Q8" s="312">
        <f t="shared" si="1"/>
        <v>50.264704171272328</v>
      </c>
      <c r="R8" s="318"/>
      <c r="S8" s="318"/>
      <c r="T8" s="318"/>
      <c r="U8" s="318"/>
    </row>
    <row r="9" spans="1:21" ht="13.5" customHeight="1" x14ac:dyDescent="0.25">
      <c r="A9" s="171">
        <v>4</v>
      </c>
      <c r="B9" s="131" t="s">
        <v>11</v>
      </c>
      <c r="C9" s="132">
        <v>19171</v>
      </c>
      <c r="D9" s="132">
        <v>115135</v>
      </c>
      <c r="E9" s="132">
        <v>23277</v>
      </c>
      <c r="F9" s="132">
        <v>58326.47</v>
      </c>
      <c r="G9" s="132">
        <v>735</v>
      </c>
      <c r="H9" s="132">
        <v>22998.39</v>
      </c>
      <c r="I9" s="132">
        <v>165</v>
      </c>
      <c r="J9" s="132">
        <v>6392.47</v>
      </c>
      <c r="K9" s="132">
        <v>0</v>
      </c>
      <c r="L9" s="132">
        <v>0</v>
      </c>
      <c r="M9" s="132">
        <v>1893</v>
      </c>
      <c r="N9" s="132">
        <v>2140</v>
      </c>
      <c r="O9" s="131">
        <f t="shared" ref="O9:P9" si="4">E9+G9+I9+K9+M9</f>
        <v>26070</v>
      </c>
      <c r="P9" s="131">
        <f t="shared" si="4"/>
        <v>89857.33</v>
      </c>
      <c r="Q9" s="312">
        <f t="shared" si="1"/>
        <v>78.045190428627265</v>
      </c>
      <c r="R9" s="318"/>
      <c r="S9" s="318"/>
      <c r="T9" s="318"/>
      <c r="U9" s="318"/>
    </row>
    <row r="10" spans="1:21" ht="13.5" customHeight="1" x14ac:dyDescent="0.25">
      <c r="A10" s="171">
        <v>5</v>
      </c>
      <c r="B10" s="131" t="s">
        <v>12</v>
      </c>
      <c r="C10" s="132">
        <v>43573</v>
      </c>
      <c r="D10" s="132">
        <v>234565</v>
      </c>
      <c r="E10" s="132">
        <v>49645</v>
      </c>
      <c r="F10" s="132">
        <v>110793</v>
      </c>
      <c r="G10" s="132">
        <v>3160</v>
      </c>
      <c r="H10" s="132">
        <v>95452</v>
      </c>
      <c r="I10" s="132">
        <v>48</v>
      </c>
      <c r="J10" s="132">
        <v>15821</v>
      </c>
      <c r="K10" s="132">
        <v>2544</v>
      </c>
      <c r="L10" s="132">
        <v>4586</v>
      </c>
      <c r="M10" s="132">
        <v>249</v>
      </c>
      <c r="N10" s="132">
        <v>13244</v>
      </c>
      <c r="O10" s="131">
        <f t="shared" ref="O10:P10" si="5">E10+G10+I10+K10+M10</f>
        <v>55646</v>
      </c>
      <c r="P10" s="131">
        <f t="shared" si="5"/>
        <v>239896</v>
      </c>
      <c r="Q10" s="312">
        <f t="shared" si="1"/>
        <v>102.27271758361222</v>
      </c>
      <c r="R10" s="318"/>
      <c r="S10" s="318"/>
      <c r="T10" s="318"/>
      <c r="U10" s="318"/>
    </row>
    <row r="11" spans="1:21" ht="13.5" customHeight="1" x14ac:dyDescent="0.25">
      <c r="A11" s="171">
        <v>6</v>
      </c>
      <c r="B11" s="131" t="s">
        <v>13</v>
      </c>
      <c r="C11" s="132">
        <v>27336</v>
      </c>
      <c r="D11" s="132">
        <v>162175</v>
      </c>
      <c r="E11" s="132">
        <v>18312</v>
      </c>
      <c r="F11" s="132">
        <v>64546</v>
      </c>
      <c r="G11" s="132">
        <v>2745</v>
      </c>
      <c r="H11" s="132">
        <v>37761</v>
      </c>
      <c r="I11" s="132">
        <v>68</v>
      </c>
      <c r="J11" s="132">
        <v>15463</v>
      </c>
      <c r="K11" s="132">
        <v>0</v>
      </c>
      <c r="L11" s="132">
        <v>0</v>
      </c>
      <c r="M11" s="132">
        <v>0</v>
      </c>
      <c r="N11" s="132">
        <v>0</v>
      </c>
      <c r="O11" s="131">
        <f t="shared" ref="O11:P11" si="6">E11+G11+I11+K11+M11</f>
        <v>21125</v>
      </c>
      <c r="P11" s="131">
        <f t="shared" si="6"/>
        <v>117770</v>
      </c>
      <c r="Q11" s="312">
        <f t="shared" si="1"/>
        <v>72.619084322491133</v>
      </c>
      <c r="R11" s="318"/>
      <c r="S11" s="318"/>
      <c r="T11" s="318"/>
      <c r="U11" s="318"/>
    </row>
    <row r="12" spans="1:21" ht="13.5" customHeight="1" x14ac:dyDescent="0.25">
      <c r="A12" s="171">
        <v>7</v>
      </c>
      <c r="B12" s="131" t="s">
        <v>14</v>
      </c>
      <c r="C12" s="132">
        <v>4418</v>
      </c>
      <c r="D12" s="132">
        <v>25056</v>
      </c>
      <c r="E12" s="132">
        <v>3831</v>
      </c>
      <c r="F12" s="132">
        <v>9047.42</v>
      </c>
      <c r="G12" s="132">
        <v>7</v>
      </c>
      <c r="H12" s="132">
        <v>734</v>
      </c>
      <c r="I12" s="132">
        <v>5</v>
      </c>
      <c r="J12" s="132">
        <v>565</v>
      </c>
      <c r="K12" s="132">
        <v>0</v>
      </c>
      <c r="L12" s="132">
        <v>0</v>
      </c>
      <c r="M12" s="132">
        <v>0</v>
      </c>
      <c r="N12" s="132">
        <v>0</v>
      </c>
      <c r="O12" s="131">
        <f t="shared" ref="O12:P12" si="7">E12+G12+I12+K12+M12</f>
        <v>3843</v>
      </c>
      <c r="P12" s="131">
        <f t="shared" si="7"/>
        <v>10346.42</v>
      </c>
      <c r="Q12" s="312">
        <f t="shared" si="1"/>
        <v>41.293183269476373</v>
      </c>
      <c r="R12" s="318"/>
      <c r="S12" s="318"/>
      <c r="T12" s="318"/>
      <c r="U12" s="318"/>
    </row>
    <row r="13" spans="1:21" ht="13.5" customHeight="1" x14ac:dyDescent="0.25">
      <c r="A13" s="171">
        <v>8</v>
      </c>
      <c r="B13" s="131" t="s">
        <v>983</v>
      </c>
      <c r="C13" s="132">
        <v>4373</v>
      </c>
      <c r="D13" s="132">
        <v>26328</v>
      </c>
      <c r="E13" s="132">
        <v>1853</v>
      </c>
      <c r="F13" s="132">
        <v>4310</v>
      </c>
      <c r="G13" s="132">
        <v>78</v>
      </c>
      <c r="H13" s="132">
        <v>1682</v>
      </c>
      <c r="I13" s="132">
        <v>6</v>
      </c>
      <c r="J13" s="132">
        <v>646</v>
      </c>
      <c r="K13" s="132">
        <v>1</v>
      </c>
      <c r="L13" s="132">
        <v>5</v>
      </c>
      <c r="M13" s="132">
        <v>0</v>
      </c>
      <c r="N13" s="132">
        <v>0</v>
      </c>
      <c r="O13" s="131">
        <f t="shared" ref="O13:P13" si="8">E13+G13+I13+K13+M13</f>
        <v>1938</v>
      </c>
      <c r="P13" s="131">
        <f t="shared" si="8"/>
        <v>6643</v>
      </c>
      <c r="Q13" s="312">
        <f t="shared" si="1"/>
        <v>25.231692494682466</v>
      </c>
      <c r="R13" s="318"/>
      <c r="S13" s="318"/>
      <c r="T13" s="318"/>
      <c r="U13" s="318"/>
    </row>
    <row r="14" spans="1:21" ht="13.5" customHeight="1" x14ac:dyDescent="0.25">
      <c r="A14" s="171">
        <v>9</v>
      </c>
      <c r="B14" s="131" t="s">
        <v>15</v>
      </c>
      <c r="C14" s="132">
        <v>58133</v>
      </c>
      <c r="D14" s="132">
        <v>343334</v>
      </c>
      <c r="E14" s="132">
        <v>21129</v>
      </c>
      <c r="F14" s="132">
        <v>36899.949999999997</v>
      </c>
      <c r="G14" s="132">
        <v>1895</v>
      </c>
      <c r="H14" s="132">
        <v>30013.48</v>
      </c>
      <c r="I14" s="132">
        <v>202</v>
      </c>
      <c r="J14" s="132">
        <v>24007.49</v>
      </c>
      <c r="K14" s="132">
        <v>1</v>
      </c>
      <c r="L14" s="132">
        <v>0.5</v>
      </c>
      <c r="M14" s="132">
        <v>0</v>
      </c>
      <c r="N14" s="132">
        <v>0</v>
      </c>
      <c r="O14" s="131">
        <f t="shared" ref="O14:P14" si="9">E14+G14+I14+K14+M14</f>
        <v>23227</v>
      </c>
      <c r="P14" s="131">
        <f t="shared" si="9"/>
        <v>90921.42</v>
      </c>
      <c r="Q14" s="312">
        <f t="shared" si="1"/>
        <v>26.481915569095982</v>
      </c>
      <c r="R14" s="318"/>
      <c r="S14" s="318"/>
      <c r="T14" s="318"/>
      <c r="U14" s="318"/>
    </row>
    <row r="15" spans="1:21" ht="13.5" customHeight="1" x14ac:dyDescent="0.25">
      <c r="A15" s="171">
        <v>10</v>
      </c>
      <c r="B15" s="131" t="s">
        <v>16</v>
      </c>
      <c r="C15" s="132">
        <v>141871</v>
      </c>
      <c r="D15" s="132">
        <v>820417</v>
      </c>
      <c r="E15" s="132">
        <v>82114</v>
      </c>
      <c r="F15" s="132">
        <v>346679</v>
      </c>
      <c r="G15" s="132">
        <v>5895</v>
      </c>
      <c r="H15" s="132">
        <v>282121</v>
      </c>
      <c r="I15" s="132">
        <v>411</v>
      </c>
      <c r="J15" s="132">
        <v>143999</v>
      </c>
      <c r="K15" s="132">
        <v>0</v>
      </c>
      <c r="L15" s="132">
        <v>0</v>
      </c>
      <c r="M15" s="132">
        <v>1069</v>
      </c>
      <c r="N15" s="132">
        <v>14912</v>
      </c>
      <c r="O15" s="131">
        <f t="shared" ref="O15:P15" si="10">E15+G15+I15+K15+M15</f>
        <v>89489</v>
      </c>
      <c r="P15" s="131">
        <f t="shared" si="10"/>
        <v>787711</v>
      </c>
      <c r="Q15" s="312">
        <f t="shared" si="1"/>
        <v>96.013490700460864</v>
      </c>
      <c r="R15" s="318"/>
      <c r="S15" s="318"/>
      <c r="T15" s="318"/>
      <c r="U15" s="318"/>
    </row>
    <row r="16" spans="1:21" ht="13.5" customHeight="1" x14ac:dyDescent="0.25">
      <c r="A16" s="171">
        <v>11</v>
      </c>
      <c r="B16" s="131" t="s">
        <v>17</v>
      </c>
      <c r="C16" s="132">
        <v>19117</v>
      </c>
      <c r="D16" s="132">
        <v>103408</v>
      </c>
      <c r="E16" s="132">
        <v>9937</v>
      </c>
      <c r="F16" s="132">
        <v>16280</v>
      </c>
      <c r="G16" s="132">
        <v>1178</v>
      </c>
      <c r="H16" s="132">
        <v>56622</v>
      </c>
      <c r="I16" s="132">
        <v>0</v>
      </c>
      <c r="J16" s="132">
        <v>0</v>
      </c>
      <c r="K16" s="132">
        <v>0</v>
      </c>
      <c r="L16" s="132">
        <v>0</v>
      </c>
      <c r="M16" s="132">
        <v>0</v>
      </c>
      <c r="N16" s="132">
        <v>0</v>
      </c>
      <c r="O16" s="131">
        <f t="shared" ref="O16:P16" si="11">E16+G16+I16+K16+M16</f>
        <v>11115</v>
      </c>
      <c r="P16" s="131">
        <f t="shared" si="11"/>
        <v>72902</v>
      </c>
      <c r="Q16" s="312">
        <f t="shared" si="1"/>
        <v>70.499381092371962</v>
      </c>
      <c r="R16" s="318"/>
      <c r="S16" s="318"/>
      <c r="T16" s="318"/>
      <c r="U16" s="318"/>
    </row>
    <row r="17" spans="1:21" ht="13.5" customHeight="1" x14ac:dyDescent="0.25">
      <c r="A17" s="171">
        <v>12</v>
      </c>
      <c r="B17" s="131" t="s">
        <v>18</v>
      </c>
      <c r="C17" s="132">
        <v>38602</v>
      </c>
      <c r="D17" s="132">
        <v>231544</v>
      </c>
      <c r="E17" s="132">
        <v>31232</v>
      </c>
      <c r="F17" s="132">
        <v>153048</v>
      </c>
      <c r="G17" s="132">
        <v>1154</v>
      </c>
      <c r="H17" s="132">
        <v>86505</v>
      </c>
      <c r="I17" s="132">
        <v>314</v>
      </c>
      <c r="J17" s="132">
        <v>24377</v>
      </c>
      <c r="K17" s="132">
        <v>0</v>
      </c>
      <c r="L17" s="132">
        <v>0</v>
      </c>
      <c r="M17" s="132">
        <v>0</v>
      </c>
      <c r="N17" s="132">
        <v>0</v>
      </c>
      <c r="O17" s="131">
        <f t="shared" ref="O17:P17" si="12">E17+G17+I17+K17+M17</f>
        <v>32700</v>
      </c>
      <c r="P17" s="131">
        <f t="shared" si="12"/>
        <v>263930</v>
      </c>
      <c r="Q17" s="312">
        <f t="shared" si="1"/>
        <v>113.9869743979546</v>
      </c>
      <c r="R17" s="318"/>
      <c r="S17" s="318"/>
      <c r="T17" s="318"/>
      <c r="U17" s="318"/>
    </row>
    <row r="18" spans="1:21" ht="13.5" customHeight="1" x14ac:dyDescent="0.2">
      <c r="A18" s="170"/>
      <c r="B18" s="133" t="s">
        <v>19</v>
      </c>
      <c r="C18" s="173">
        <f t="shared" ref="C18:N18" si="13">SUM(C6:C17)</f>
        <v>435665</v>
      </c>
      <c r="D18" s="173">
        <f t="shared" si="13"/>
        <v>2545740</v>
      </c>
      <c r="E18" s="173">
        <f t="shared" si="13"/>
        <v>356414</v>
      </c>
      <c r="F18" s="173">
        <f t="shared" si="13"/>
        <v>1167550.6400000001</v>
      </c>
      <c r="G18" s="173">
        <f t="shared" si="13"/>
        <v>18565</v>
      </c>
      <c r="H18" s="173">
        <f t="shared" si="13"/>
        <v>816688.26</v>
      </c>
      <c r="I18" s="173">
        <f t="shared" si="13"/>
        <v>1342</v>
      </c>
      <c r="J18" s="173">
        <f t="shared" si="13"/>
        <v>297731.46000000002</v>
      </c>
      <c r="K18" s="173">
        <f t="shared" si="13"/>
        <v>2717</v>
      </c>
      <c r="L18" s="173">
        <f t="shared" si="13"/>
        <v>5765.5</v>
      </c>
      <c r="M18" s="173">
        <f t="shared" si="13"/>
        <v>3247</v>
      </c>
      <c r="N18" s="173">
        <f t="shared" si="13"/>
        <v>30608</v>
      </c>
      <c r="O18" s="133">
        <f t="shared" ref="O18:P18" si="14">E18+G18+I18+K18+M18</f>
        <v>382285</v>
      </c>
      <c r="P18" s="133">
        <f t="shared" si="14"/>
        <v>2318343.8600000003</v>
      </c>
      <c r="Q18" s="314">
        <f t="shared" si="1"/>
        <v>91.067581921170287</v>
      </c>
      <c r="R18" s="318"/>
      <c r="S18" s="318"/>
      <c r="T18" s="318"/>
      <c r="U18" s="318"/>
    </row>
    <row r="19" spans="1:21" ht="13.5" customHeight="1" x14ac:dyDescent="0.25">
      <c r="A19" s="171">
        <v>13</v>
      </c>
      <c r="B19" s="131" t="s">
        <v>20</v>
      </c>
      <c r="C19" s="132">
        <v>12827</v>
      </c>
      <c r="D19" s="132">
        <v>95100</v>
      </c>
      <c r="E19" s="132">
        <v>1434</v>
      </c>
      <c r="F19" s="132">
        <v>41135.599999999999</v>
      </c>
      <c r="G19" s="132">
        <v>821</v>
      </c>
      <c r="H19" s="132">
        <v>69041.63</v>
      </c>
      <c r="I19" s="132">
        <v>211</v>
      </c>
      <c r="J19" s="132">
        <v>42045.81</v>
      </c>
      <c r="K19" s="132">
        <v>0</v>
      </c>
      <c r="L19" s="132">
        <v>0</v>
      </c>
      <c r="M19" s="132">
        <v>0</v>
      </c>
      <c r="N19" s="132">
        <v>0</v>
      </c>
      <c r="O19" s="131">
        <f t="shared" ref="O19:P19" si="15">E19+G19+I19+K19+M19</f>
        <v>2466</v>
      </c>
      <c r="P19" s="131">
        <f t="shared" si="15"/>
        <v>152223.04000000001</v>
      </c>
      <c r="Q19" s="312">
        <f t="shared" si="1"/>
        <v>160.06628811777077</v>
      </c>
      <c r="R19" s="318"/>
      <c r="S19" s="318"/>
      <c r="T19" s="318"/>
      <c r="U19" s="318"/>
    </row>
    <row r="20" spans="1:21" ht="13.5" customHeight="1" x14ac:dyDescent="0.25">
      <c r="A20" s="171">
        <v>14</v>
      </c>
      <c r="B20" s="131" t="s">
        <v>21</v>
      </c>
      <c r="C20" s="132">
        <v>3193</v>
      </c>
      <c r="D20" s="132">
        <v>23306</v>
      </c>
      <c r="E20" s="132">
        <v>323</v>
      </c>
      <c r="F20" s="132">
        <v>3004.24</v>
      </c>
      <c r="G20" s="132">
        <v>12</v>
      </c>
      <c r="H20" s="132">
        <v>465</v>
      </c>
      <c r="I20" s="132">
        <v>0</v>
      </c>
      <c r="J20" s="132">
        <v>0</v>
      </c>
      <c r="K20" s="132">
        <v>0</v>
      </c>
      <c r="L20" s="132">
        <v>0</v>
      </c>
      <c r="M20" s="132">
        <v>0</v>
      </c>
      <c r="N20" s="132">
        <v>0</v>
      </c>
      <c r="O20" s="131">
        <f t="shared" ref="O20:P20" si="16">E20+G20+I20+K20+M20</f>
        <v>335</v>
      </c>
      <c r="P20" s="131">
        <f t="shared" si="16"/>
        <v>3469.24</v>
      </c>
      <c r="Q20" s="312">
        <f t="shared" si="1"/>
        <v>14.885608856088561</v>
      </c>
      <c r="R20" s="318"/>
      <c r="S20" s="318"/>
      <c r="T20" s="318"/>
      <c r="U20" s="318"/>
    </row>
    <row r="21" spans="1:21" ht="13.5" customHeight="1" x14ac:dyDescent="0.25">
      <c r="A21" s="171">
        <v>15</v>
      </c>
      <c r="B21" s="131" t="s">
        <v>22</v>
      </c>
      <c r="C21" s="132">
        <v>127</v>
      </c>
      <c r="D21" s="132">
        <v>1569</v>
      </c>
      <c r="E21" s="132">
        <v>15</v>
      </c>
      <c r="F21" s="132">
        <v>38</v>
      </c>
      <c r="G21" s="132">
        <v>0</v>
      </c>
      <c r="H21" s="132">
        <v>0</v>
      </c>
      <c r="I21" s="132">
        <v>0</v>
      </c>
      <c r="J21" s="132">
        <v>0</v>
      </c>
      <c r="K21" s="132">
        <v>0</v>
      </c>
      <c r="L21" s="132">
        <v>0</v>
      </c>
      <c r="M21" s="132">
        <v>0</v>
      </c>
      <c r="N21" s="132">
        <v>0</v>
      </c>
      <c r="O21" s="131">
        <f t="shared" ref="O21:P21" si="17">E21+G21+I21+K21+M21</f>
        <v>15</v>
      </c>
      <c r="P21" s="131">
        <f t="shared" si="17"/>
        <v>38</v>
      </c>
      <c r="Q21" s="312">
        <f t="shared" si="1"/>
        <v>2.4219247928616952</v>
      </c>
      <c r="R21" s="318"/>
      <c r="S21" s="318"/>
      <c r="T21" s="318"/>
      <c r="U21" s="318"/>
    </row>
    <row r="22" spans="1:21" ht="13.5" customHeight="1" x14ac:dyDescent="0.25">
      <c r="A22" s="171">
        <v>16</v>
      </c>
      <c r="B22" s="131" t="s">
        <v>23</v>
      </c>
      <c r="C22" s="132">
        <v>518</v>
      </c>
      <c r="D22" s="132">
        <v>3842</v>
      </c>
      <c r="E22" s="132">
        <v>24</v>
      </c>
      <c r="F22" s="132">
        <v>379.24</v>
      </c>
      <c r="G22" s="132">
        <v>34</v>
      </c>
      <c r="H22" s="132">
        <v>3060.65</v>
      </c>
      <c r="I22" s="132">
        <v>2</v>
      </c>
      <c r="J22" s="132">
        <v>167.5</v>
      </c>
      <c r="K22" s="132">
        <v>0</v>
      </c>
      <c r="L22" s="132">
        <v>0</v>
      </c>
      <c r="M22" s="132">
        <v>0</v>
      </c>
      <c r="N22" s="132">
        <v>0</v>
      </c>
      <c r="O22" s="131">
        <f t="shared" ref="O22:P22" si="18">E22+G22+I22+K22+M22</f>
        <v>60</v>
      </c>
      <c r="P22" s="131">
        <f t="shared" si="18"/>
        <v>3607.3900000000003</v>
      </c>
      <c r="Q22" s="312">
        <f t="shared" si="1"/>
        <v>93.893545028630939</v>
      </c>
      <c r="R22" s="318"/>
      <c r="S22" s="318"/>
      <c r="T22" s="318"/>
      <c r="U22" s="318"/>
    </row>
    <row r="23" spans="1:21" ht="13.5" customHeight="1" x14ac:dyDescent="0.25">
      <c r="A23" s="171">
        <v>17</v>
      </c>
      <c r="B23" s="131" t="s">
        <v>24</v>
      </c>
      <c r="C23" s="132">
        <v>1988</v>
      </c>
      <c r="D23" s="132">
        <v>12994</v>
      </c>
      <c r="E23" s="132">
        <v>472</v>
      </c>
      <c r="F23" s="132">
        <v>7056</v>
      </c>
      <c r="G23" s="132">
        <v>30</v>
      </c>
      <c r="H23" s="132">
        <v>364</v>
      </c>
      <c r="I23" s="132">
        <v>0</v>
      </c>
      <c r="J23" s="132">
        <v>0</v>
      </c>
      <c r="K23" s="132">
        <v>0</v>
      </c>
      <c r="L23" s="132">
        <v>0</v>
      </c>
      <c r="M23" s="132">
        <v>0</v>
      </c>
      <c r="N23" s="132">
        <v>0</v>
      </c>
      <c r="O23" s="131">
        <f t="shared" ref="O23:P23" si="19">E23+G23+I23+K23+M23</f>
        <v>502</v>
      </c>
      <c r="P23" s="131">
        <f t="shared" si="19"/>
        <v>7420</v>
      </c>
      <c r="Q23" s="312">
        <f t="shared" si="1"/>
        <v>57.103278436201322</v>
      </c>
      <c r="R23" s="318"/>
      <c r="S23" s="318"/>
      <c r="T23" s="318"/>
      <c r="U23" s="318"/>
    </row>
    <row r="24" spans="1:21" ht="13.5" customHeight="1" x14ac:dyDescent="0.25">
      <c r="A24" s="171">
        <v>18</v>
      </c>
      <c r="B24" s="131" t="s">
        <v>25</v>
      </c>
      <c r="C24" s="132">
        <v>198</v>
      </c>
      <c r="D24" s="132">
        <v>1568</v>
      </c>
      <c r="E24" s="132">
        <v>0</v>
      </c>
      <c r="F24" s="132">
        <v>0</v>
      </c>
      <c r="G24" s="132">
        <v>5</v>
      </c>
      <c r="H24" s="132">
        <v>33</v>
      </c>
      <c r="I24" s="132">
        <v>0</v>
      </c>
      <c r="J24" s="132">
        <v>0</v>
      </c>
      <c r="K24" s="132">
        <v>0</v>
      </c>
      <c r="L24" s="132">
        <v>0</v>
      </c>
      <c r="M24" s="132">
        <v>0</v>
      </c>
      <c r="N24" s="132">
        <v>0</v>
      </c>
      <c r="O24" s="131">
        <f t="shared" ref="O24:P24" si="20">E24+G24+I24+K24+M24</f>
        <v>5</v>
      </c>
      <c r="P24" s="131">
        <f t="shared" si="20"/>
        <v>33</v>
      </c>
      <c r="Q24" s="312">
        <f t="shared" si="1"/>
        <v>2.1045918367346941</v>
      </c>
      <c r="R24" s="318"/>
      <c r="S24" s="318"/>
      <c r="T24" s="318"/>
      <c r="U24" s="318"/>
    </row>
    <row r="25" spans="1:21" ht="13.5" customHeight="1" x14ac:dyDescent="0.25">
      <c r="A25" s="171">
        <v>19</v>
      </c>
      <c r="B25" s="131" t="s">
        <v>26</v>
      </c>
      <c r="C25" s="132">
        <v>691</v>
      </c>
      <c r="D25" s="132">
        <v>4540</v>
      </c>
      <c r="E25" s="132">
        <v>48</v>
      </c>
      <c r="F25" s="132">
        <v>610</v>
      </c>
      <c r="G25" s="132">
        <v>28</v>
      </c>
      <c r="H25" s="132">
        <v>1053</v>
      </c>
      <c r="I25" s="132">
        <v>4</v>
      </c>
      <c r="J25" s="132">
        <v>1049</v>
      </c>
      <c r="K25" s="132">
        <v>0</v>
      </c>
      <c r="L25" s="132">
        <v>0</v>
      </c>
      <c r="M25" s="132">
        <v>31</v>
      </c>
      <c r="N25" s="132">
        <v>6</v>
      </c>
      <c r="O25" s="131">
        <f t="shared" ref="O25:P25" si="21">E25+G25+I25+K25+M25</f>
        <v>111</v>
      </c>
      <c r="P25" s="131">
        <f t="shared" si="21"/>
        <v>2718</v>
      </c>
      <c r="Q25" s="312">
        <f t="shared" si="1"/>
        <v>59.867841409691628</v>
      </c>
      <c r="R25" s="318"/>
      <c r="S25" s="318"/>
      <c r="T25" s="318"/>
      <c r="U25" s="318"/>
    </row>
    <row r="26" spans="1:21" ht="13.5" customHeight="1" x14ac:dyDescent="0.25">
      <c r="A26" s="171">
        <v>20</v>
      </c>
      <c r="B26" s="131" t="s">
        <v>27</v>
      </c>
      <c r="C26" s="132">
        <v>23308</v>
      </c>
      <c r="D26" s="132">
        <v>165306</v>
      </c>
      <c r="E26" s="132">
        <v>13476</v>
      </c>
      <c r="F26" s="132">
        <v>108262.59</v>
      </c>
      <c r="G26" s="132">
        <v>2903</v>
      </c>
      <c r="H26" s="132">
        <v>151997.07999999999</v>
      </c>
      <c r="I26" s="132">
        <v>2130</v>
      </c>
      <c r="J26" s="132">
        <v>170849.96</v>
      </c>
      <c r="K26" s="132">
        <v>0</v>
      </c>
      <c r="L26" s="132">
        <v>0</v>
      </c>
      <c r="M26" s="132">
        <v>0</v>
      </c>
      <c r="N26" s="132">
        <v>0</v>
      </c>
      <c r="O26" s="131">
        <f t="shared" ref="O26:P26" si="22">E26+G26+I26+K26+M26</f>
        <v>18509</v>
      </c>
      <c r="P26" s="131">
        <f t="shared" si="22"/>
        <v>431109.63</v>
      </c>
      <c r="Q26" s="312">
        <f t="shared" si="1"/>
        <v>260.79490762585749</v>
      </c>
      <c r="R26" s="318"/>
      <c r="S26" s="318"/>
      <c r="T26" s="318"/>
      <c r="U26" s="318"/>
    </row>
    <row r="27" spans="1:21" ht="13.5" customHeight="1" x14ac:dyDescent="0.25">
      <c r="A27" s="171">
        <v>21</v>
      </c>
      <c r="B27" s="131" t="s">
        <v>28</v>
      </c>
      <c r="C27" s="132">
        <v>21026</v>
      </c>
      <c r="D27" s="132">
        <v>146051</v>
      </c>
      <c r="E27" s="132">
        <v>5752</v>
      </c>
      <c r="F27" s="132">
        <v>272988</v>
      </c>
      <c r="G27" s="132">
        <v>3201</v>
      </c>
      <c r="H27" s="132">
        <v>338339</v>
      </c>
      <c r="I27" s="132">
        <v>501</v>
      </c>
      <c r="J27" s="132">
        <v>113971</v>
      </c>
      <c r="K27" s="132">
        <v>0</v>
      </c>
      <c r="L27" s="132">
        <v>0</v>
      </c>
      <c r="M27" s="132">
        <v>0</v>
      </c>
      <c r="N27" s="132">
        <v>0</v>
      </c>
      <c r="O27" s="131">
        <f t="shared" ref="O27:P27" si="23">E27+G27+I27+K27+M27</f>
        <v>9454</v>
      </c>
      <c r="P27" s="131">
        <f t="shared" si="23"/>
        <v>725298</v>
      </c>
      <c r="Q27" s="312">
        <f t="shared" si="1"/>
        <v>496.60598010284076</v>
      </c>
      <c r="R27" s="318"/>
      <c r="S27" s="318"/>
      <c r="T27" s="318"/>
      <c r="U27" s="318"/>
    </row>
    <row r="28" spans="1:21" ht="13.5" customHeight="1" x14ac:dyDescent="0.25">
      <c r="A28" s="171">
        <v>22</v>
      </c>
      <c r="B28" s="131" t="s">
        <v>29</v>
      </c>
      <c r="C28" s="132">
        <v>8131</v>
      </c>
      <c r="D28" s="132">
        <v>55103</v>
      </c>
      <c r="E28" s="132">
        <v>11397</v>
      </c>
      <c r="F28" s="132">
        <v>52545.11</v>
      </c>
      <c r="G28" s="132">
        <v>520</v>
      </c>
      <c r="H28" s="132">
        <v>12518.76</v>
      </c>
      <c r="I28" s="132">
        <v>15</v>
      </c>
      <c r="J28" s="132">
        <v>1449.67</v>
      </c>
      <c r="K28" s="132">
        <v>14</v>
      </c>
      <c r="L28" s="132">
        <v>1564.2</v>
      </c>
      <c r="M28" s="132">
        <v>0</v>
      </c>
      <c r="N28" s="132">
        <v>0</v>
      </c>
      <c r="O28" s="131">
        <f t="shared" ref="O28:P28" si="24">E28+G28+I28+K28+M28</f>
        <v>11946</v>
      </c>
      <c r="P28" s="131">
        <f t="shared" si="24"/>
        <v>68077.740000000005</v>
      </c>
      <c r="Q28" s="312">
        <f t="shared" si="1"/>
        <v>123.54634048962853</v>
      </c>
      <c r="R28" s="318"/>
      <c r="S28" s="318"/>
      <c r="T28" s="318"/>
      <c r="U28" s="318"/>
    </row>
    <row r="29" spans="1:21" ht="13.5" customHeight="1" x14ac:dyDescent="0.25">
      <c r="A29" s="171">
        <v>23</v>
      </c>
      <c r="B29" s="131" t="s">
        <v>30</v>
      </c>
      <c r="C29" s="132">
        <v>2262</v>
      </c>
      <c r="D29" s="132">
        <v>16525</v>
      </c>
      <c r="E29" s="132">
        <v>1707</v>
      </c>
      <c r="F29" s="132">
        <v>28742</v>
      </c>
      <c r="G29" s="132">
        <v>272</v>
      </c>
      <c r="H29" s="132">
        <v>22020</v>
      </c>
      <c r="I29" s="132">
        <v>19</v>
      </c>
      <c r="J29" s="132">
        <v>3332</v>
      </c>
      <c r="K29" s="132">
        <v>1</v>
      </c>
      <c r="L29" s="132">
        <v>1</v>
      </c>
      <c r="M29" s="132">
        <v>0</v>
      </c>
      <c r="N29" s="132">
        <v>0</v>
      </c>
      <c r="O29" s="131">
        <f t="shared" ref="O29:P29" si="25">E29+G29+I29+K29+M29</f>
        <v>1999</v>
      </c>
      <c r="P29" s="131">
        <f t="shared" si="25"/>
        <v>54095</v>
      </c>
      <c r="Q29" s="312">
        <f t="shared" si="1"/>
        <v>327.35249621785175</v>
      </c>
      <c r="R29" s="318"/>
      <c r="S29" s="318"/>
      <c r="T29" s="318"/>
      <c r="U29" s="318"/>
    </row>
    <row r="30" spans="1:21" ht="13.5" customHeight="1" x14ac:dyDescent="0.25">
      <c r="A30" s="171">
        <v>24</v>
      </c>
      <c r="B30" s="131" t="s">
        <v>31</v>
      </c>
      <c r="C30" s="132">
        <v>5747</v>
      </c>
      <c r="D30" s="132">
        <v>38020</v>
      </c>
      <c r="E30" s="132">
        <v>36533</v>
      </c>
      <c r="F30" s="132">
        <v>28034</v>
      </c>
      <c r="G30" s="132">
        <v>278</v>
      </c>
      <c r="H30" s="132">
        <v>28645</v>
      </c>
      <c r="I30" s="132">
        <v>41</v>
      </c>
      <c r="J30" s="132">
        <v>5452</v>
      </c>
      <c r="K30" s="132">
        <v>0</v>
      </c>
      <c r="L30" s="132">
        <v>0</v>
      </c>
      <c r="M30" s="132">
        <v>0</v>
      </c>
      <c r="N30" s="132">
        <v>0</v>
      </c>
      <c r="O30" s="131">
        <f t="shared" ref="O30:P30" si="26">E30+G30+I30+K30+M30</f>
        <v>36852</v>
      </c>
      <c r="P30" s="131">
        <f t="shared" si="26"/>
        <v>62131</v>
      </c>
      <c r="Q30" s="312">
        <f t="shared" si="1"/>
        <v>163.41662283008944</v>
      </c>
      <c r="R30" s="318"/>
      <c r="S30" s="318"/>
      <c r="T30" s="318"/>
      <c r="U30" s="318"/>
    </row>
    <row r="31" spans="1:21" ht="13.5" customHeight="1" x14ac:dyDescent="0.25">
      <c r="A31" s="171">
        <v>25</v>
      </c>
      <c r="B31" s="131" t="s">
        <v>32</v>
      </c>
      <c r="C31" s="132">
        <v>706</v>
      </c>
      <c r="D31" s="132">
        <v>5334</v>
      </c>
      <c r="E31" s="132">
        <v>25</v>
      </c>
      <c r="F31" s="132">
        <v>94</v>
      </c>
      <c r="G31" s="132">
        <v>5</v>
      </c>
      <c r="H31" s="132">
        <v>80</v>
      </c>
      <c r="I31" s="132">
        <v>0</v>
      </c>
      <c r="J31" s="132">
        <v>0</v>
      </c>
      <c r="K31" s="132">
        <v>0</v>
      </c>
      <c r="L31" s="132">
        <v>0</v>
      </c>
      <c r="M31" s="132">
        <v>0</v>
      </c>
      <c r="N31" s="132">
        <v>0</v>
      </c>
      <c r="O31" s="131">
        <f t="shared" ref="O31:P31" si="27">E31+G31+I31+K31+M31</f>
        <v>30</v>
      </c>
      <c r="P31" s="131">
        <f t="shared" si="27"/>
        <v>174</v>
      </c>
      <c r="Q31" s="312">
        <f t="shared" si="1"/>
        <v>3.2620922384701911</v>
      </c>
      <c r="R31" s="318"/>
      <c r="S31" s="318"/>
      <c r="T31" s="318"/>
      <c r="U31" s="318"/>
    </row>
    <row r="32" spans="1:21" ht="13.5" customHeight="1" x14ac:dyDescent="0.25">
      <c r="A32" s="171">
        <v>26</v>
      </c>
      <c r="B32" s="131" t="s">
        <v>33</v>
      </c>
      <c r="C32" s="132">
        <v>845</v>
      </c>
      <c r="D32" s="132">
        <v>5901</v>
      </c>
      <c r="E32" s="132">
        <v>88</v>
      </c>
      <c r="F32" s="132">
        <v>703.11</v>
      </c>
      <c r="G32" s="132">
        <v>15</v>
      </c>
      <c r="H32" s="132">
        <v>1196.0899999999999</v>
      </c>
      <c r="I32" s="132">
        <v>11</v>
      </c>
      <c r="J32" s="132">
        <v>548.52</v>
      </c>
      <c r="K32" s="132">
        <v>0</v>
      </c>
      <c r="L32" s="132">
        <v>0</v>
      </c>
      <c r="M32" s="132">
        <v>0</v>
      </c>
      <c r="N32" s="132">
        <v>0</v>
      </c>
      <c r="O32" s="131">
        <f t="shared" ref="O32:P32" si="28">E32+G32+I32+K32+M32</f>
        <v>114</v>
      </c>
      <c r="P32" s="131">
        <f t="shared" si="28"/>
        <v>2447.7199999999998</v>
      </c>
      <c r="Q32" s="312">
        <f t="shared" si="1"/>
        <v>41.479749195051681</v>
      </c>
      <c r="R32" s="318"/>
      <c r="S32" s="318"/>
      <c r="T32" s="318"/>
      <c r="U32" s="318"/>
    </row>
    <row r="33" spans="1:21" ht="13.5" customHeight="1" x14ac:dyDescent="0.25">
      <c r="A33" s="171">
        <v>27</v>
      </c>
      <c r="B33" s="131" t="s">
        <v>34</v>
      </c>
      <c r="C33" s="132">
        <v>417</v>
      </c>
      <c r="D33" s="132">
        <v>3498</v>
      </c>
      <c r="E33" s="132">
        <v>0</v>
      </c>
      <c r="F33" s="132">
        <v>0</v>
      </c>
      <c r="G33" s="132">
        <v>0</v>
      </c>
      <c r="H33" s="132">
        <v>0</v>
      </c>
      <c r="I33" s="132">
        <v>0</v>
      </c>
      <c r="J33" s="132">
        <v>0</v>
      </c>
      <c r="K33" s="132">
        <v>0</v>
      </c>
      <c r="L33" s="132">
        <v>0</v>
      </c>
      <c r="M33" s="132">
        <v>0</v>
      </c>
      <c r="N33" s="132">
        <v>0</v>
      </c>
      <c r="O33" s="131">
        <f t="shared" ref="O33:P33" si="29">E33+G33+I33+K33+M33</f>
        <v>0</v>
      </c>
      <c r="P33" s="131">
        <f t="shared" si="29"/>
        <v>0</v>
      </c>
      <c r="Q33" s="312">
        <f t="shared" si="1"/>
        <v>0</v>
      </c>
      <c r="R33" s="318"/>
      <c r="S33" s="318"/>
      <c r="T33" s="318"/>
      <c r="U33" s="318"/>
    </row>
    <row r="34" spans="1:21" ht="13.5" customHeight="1" x14ac:dyDescent="0.25">
      <c r="A34" s="171">
        <v>28</v>
      </c>
      <c r="B34" s="131" t="s">
        <v>35</v>
      </c>
      <c r="C34" s="132">
        <v>7861</v>
      </c>
      <c r="D34" s="132">
        <v>46941</v>
      </c>
      <c r="E34" s="132">
        <v>1353</v>
      </c>
      <c r="F34" s="132">
        <v>30514.16</v>
      </c>
      <c r="G34" s="132">
        <v>1037</v>
      </c>
      <c r="H34" s="132">
        <v>59536.84</v>
      </c>
      <c r="I34" s="132">
        <v>674</v>
      </c>
      <c r="J34" s="132">
        <v>47198.559999999998</v>
      </c>
      <c r="K34" s="132">
        <v>0</v>
      </c>
      <c r="L34" s="132">
        <v>0</v>
      </c>
      <c r="M34" s="132">
        <v>0</v>
      </c>
      <c r="N34" s="132">
        <v>0</v>
      </c>
      <c r="O34" s="131">
        <f t="shared" ref="O34:P34" si="30">E34+G34+I34+K34+M34</f>
        <v>3064</v>
      </c>
      <c r="P34" s="131">
        <f t="shared" si="30"/>
        <v>137249.56</v>
      </c>
      <c r="Q34" s="312">
        <f t="shared" si="1"/>
        <v>292.38737990243072</v>
      </c>
      <c r="R34" s="318"/>
      <c r="S34" s="318"/>
      <c r="T34" s="318"/>
      <c r="U34" s="318"/>
    </row>
    <row r="35" spans="1:21" ht="13.5" customHeight="1" x14ac:dyDescent="0.25">
      <c r="A35" s="171">
        <v>29</v>
      </c>
      <c r="B35" s="131" t="s">
        <v>36</v>
      </c>
      <c r="C35" s="132">
        <v>312</v>
      </c>
      <c r="D35" s="132">
        <v>2799</v>
      </c>
      <c r="E35" s="132">
        <v>19</v>
      </c>
      <c r="F35" s="132">
        <v>339</v>
      </c>
      <c r="G35" s="132">
        <v>0</v>
      </c>
      <c r="H35" s="132">
        <v>0</v>
      </c>
      <c r="I35" s="132">
        <v>0</v>
      </c>
      <c r="J35" s="132">
        <v>0</v>
      </c>
      <c r="K35" s="132">
        <v>0</v>
      </c>
      <c r="L35" s="132">
        <v>0</v>
      </c>
      <c r="M35" s="132">
        <v>0</v>
      </c>
      <c r="N35" s="132">
        <v>0</v>
      </c>
      <c r="O35" s="131">
        <f t="shared" ref="O35:P35" si="31">E35+G35+I35+K35+M35</f>
        <v>19</v>
      </c>
      <c r="P35" s="131">
        <f t="shared" si="31"/>
        <v>339</v>
      </c>
      <c r="Q35" s="312">
        <f t="shared" si="1"/>
        <v>12.111468381564844</v>
      </c>
      <c r="R35" s="318"/>
      <c r="S35" s="318"/>
      <c r="T35" s="318"/>
      <c r="U35" s="318"/>
    </row>
    <row r="36" spans="1:21" ht="13.5" customHeight="1" x14ac:dyDescent="0.25">
      <c r="A36" s="171">
        <v>30</v>
      </c>
      <c r="B36" s="131" t="s">
        <v>37</v>
      </c>
      <c r="C36" s="132">
        <v>1682</v>
      </c>
      <c r="D36" s="132">
        <v>10415</v>
      </c>
      <c r="E36" s="132">
        <v>3656</v>
      </c>
      <c r="F36" s="132">
        <v>7770.14</v>
      </c>
      <c r="G36" s="132">
        <v>26</v>
      </c>
      <c r="H36" s="132">
        <v>5512.57</v>
      </c>
      <c r="I36" s="132">
        <v>2</v>
      </c>
      <c r="J36" s="132">
        <v>52.5</v>
      </c>
      <c r="K36" s="132">
        <v>0</v>
      </c>
      <c r="L36" s="132">
        <v>0</v>
      </c>
      <c r="M36" s="132">
        <v>0</v>
      </c>
      <c r="N36" s="132">
        <v>0</v>
      </c>
      <c r="O36" s="131">
        <f t="shared" ref="O36:P36" si="32">E36+G36+I36+K36+M36</f>
        <v>3684</v>
      </c>
      <c r="P36" s="131">
        <f t="shared" si="32"/>
        <v>13335.21</v>
      </c>
      <c r="Q36" s="312">
        <f t="shared" si="1"/>
        <v>128.03850216034564</v>
      </c>
      <c r="R36" s="318"/>
      <c r="S36" s="318"/>
      <c r="T36" s="318"/>
      <c r="U36" s="318"/>
    </row>
    <row r="37" spans="1:21" ht="13.5" customHeight="1" x14ac:dyDescent="0.25">
      <c r="A37" s="171">
        <v>31</v>
      </c>
      <c r="B37" s="131" t="s">
        <v>38</v>
      </c>
      <c r="C37" s="132">
        <v>568</v>
      </c>
      <c r="D37" s="132">
        <v>4212</v>
      </c>
      <c r="E37" s="132">
        <v>52</v>
      </c>
      <c r="F37" s="132">
        <v>707</v>
      </c>
      <c r="G37" s="132">
        <v>18</v>
      </c>
      <c r="H37" s="132">
        <v>2719</v>
      </c>
      <c r="I37" s="132">
        <v>0</v>
      </c>
      <c r="J37" s="132">
        <v>0</v>
      </c>
      <c r="K37" s="132">
        <v>0</v>
      </c>
      <c r="L37" s="132">
        <v>0</v>
      </c>
      <c r="M37" s="132">
        <v>0</v>
      </c>
      <c r="N37" s="132">
        <v>0</v>
      </c>
      <c r="O37" s="131">
        <f t="shared" ref="O37:P37" si="33">E37+G37+I37+K37+M37</f>
        <v>70</v>
      </c>
      <c r="P37" s="131">
        <f t="shared" si="33"/>
        <v>3426</v>
      </c>
      <c r="Q37" s="312">
        <f t="shared" si="1"/>
        <v>81.339031339031337</v>
      </c>
      <c r="R37" s="318"/>
      <c r="S37" s="318"/>
      <c r="T37" s="318"/>
      <c r="U37" s="318"/>
    </row>
    <row r="38" spans="1:21" ht="13.5" customHeight="1" x14ac:dyDescent="0.25">
      <c r="A38" s="171">
        <v>32</v>
      </c>
      <c r="B38" s="131" t="s">
        <v>39</v>
      </c>
      <c r="C38" s="132">
        <v>119</v>
      </c>
      <c r="D38" s="132">
        <v>1444</v>
      </c>
      <c r="E38" s="132">
        <v>0</v>
      </c>
      <c r="F38" s="132">
        <v>0</v>
      </c>
      <c r="G38" s="132">
        <v>0</v>
      </c>
      <c r="H38" s="132">
        <v>0</v>
      </c>
      <c r="I38" s="132">
        <v>0</v>
      </c>
      <c r="J38" s="132">
        <v>0</v>
      </c>
      <c r="K38" s="132">
        <v>0</v>
      </c>
      <c r="L38" s="132">
        <v>0</v>
      </c>
      <c r="M38" s="132">
        <v>0</v>
      </c>
      <c r="N38" s="132">
        <v>0</v>
      </c>
      <c r="O38" s="131">
        <f t="shared" ref="O38:P38" si="34">E38+G38+I38+K38+M38</f>
        <v>0</v>
      </c>
      <c r="P38" s="131">
        <f t="shared" si="34"/>
        <v>0</v>
      </c>
      <c r="Q38" s="312">
        <f t="shared" si="1"/>
        <v>0</v>
      </c>
      <c r="R38" s="318"/>
      <c r="S38" s="318"/>
      <c r="T38" s="318"/>
      <c r="U38" s="318"/>
    </row>
    <row r="39" spans="1:21" ht="13.5" customHeight="1" x14ac:dyDescent="0.25">
      <c r="A39" s="171">
        <v>33</v>
      </c>
      <c r="B39" s="131" t="s">
        <v>40</v>
      </c>
      <c r="C39" s="132">
        <v>87</v>
      </c>
      <c r="D39" s="132">
        <v>500</v>
      </c>
      <c r="E39" s="132">
        <v>91</v>
      </c>
      <c r="F39" s="132">
        <v>922.7</v>
      </c>
      <c r="G39" s="132">
        <v>11</v>
      </c>
      <c r="H39" s="132">
        <v>512.96</v>
      </c>
      <c r="I39" s="132">
        <v>0</v>
      </c>
      <c r="J39" s="132">
        <v>0</v>
      </c>
      <c r="K39" s="132">
        <v>0</v>
      </c>
      <c r="L39" s="132">
        <v>0</v>
      </c>
      <c r="M39" s="132">
        <v>0</v>
      </c>
      <c r="N39" s="132">
        <v>0</v>
      </c>
      <c r="O39" s="131">
        <f t="shared" ref="O39:P39" si="35">E39+G39+I39+K39+M39</f>
        <v>102</v>
      </c>
      <c r="P39" s="131">
        <f t="shared" si="35"/>
        <v>1435.66</v>
      </c>
      <c r="Q39" s="312">
        <f t="shared" si="1"/>
        <v>287.13200000000001</v>
      </c>
      <c r="R39" s="318"/>
      <c r="S39" s="318"/>
      <c r="T39" s="318"/>
      <c r="U39" s="318"/>
    </row>
    <row r="40" spans="1:21" ht="13.5" customHeight="1" x14ac:dyDescent="0.25">
      <c r="A40" s="171">
        <v>34</v>
      </c>
      <c r="B40" s="131" t="s">
        <v>41</v>
      </c>
      <c r="C40" s="132">
        <v>3992</v>
      </c>
      <c r="D40" s="132">
        <v>23903</v>
      </c>
      <c r="E40" s="132">
        <v>1955</v>
      </c>
      <c r="F40" s="132">
        <v>59803</v>
      </c>
      <c r="G40" s="132">
        <v>806</v>
      </c>
      <c r="H40" s="132">
        <v>67737</v>
      </c>
      <c r="I40" s="132">
        <v>195</v>
      </c>
      <c r="J40" s="132">
        <v>16747</v>
      </c>
      <c r="K40" s="132">
        <v>0</v>
      </c>
      <c r="L40" s="132">
        <v>0</v>
      </c>
      <c r="M40" s="132">
        <v>0</v>
      </c>
      <c r="N40" s="132">
        <v>0</v>
      </c>
      <c r="O40" s="131">
        <f t="shared" ref="O40:P40" si="36">E40+G40+I40+K40+M40</f>
        <v>2956</v>
      </c>
      <c r="P40" s="131">
        <f t="shared" si="36"/>
        <v>144287</v>
      </c>
      <c r="Q40" s="312">
        <f t="shared" si="1"/>
        <v>603.63552692130691</v>
      </c>
      <c r="R40" s="318"/>
      <c r="S40" s="318"/>
      <c r="T40" s="318"/>
      <c r="U40" s="318"/>
    </row>
    <row r="41" spans="1:21" ht="13.5" customHeight="1" x14ac:dyDescent="0.2">
      <c r="A41" s="170"/>
      <c r="B41" s="133" t="s">
        <v>110</v>
      </c>
      <c r="C41" s="173">
        <f t="shared" ref="C41:N41" si="37">SUM(C19:C40)</f>
        <v>96605</v>
      </c>
      <c r="D41" s="173">
        <f t="shared" si="37"/>
        <v>668871</v>
      </c>
      <c r="E41" s="173">
        <f t="shared" si="37"/>
        <v>78420</v>
      </c>
      <c r="F41" s="173">
        <f t="shared" si="37"/>
        <v>643647.89</v>
      </c>
      <c r="G41" s="173">
        <f t="shared" si="37"/>
        <v>10022</v>
      </c>
      <c r="H41" s="173">
        <f t="shared" si="37"/>
        <v>764831.57999999984</v>
      </c>
      <c r="I41" s="173">
        <f t="shared" si="37"/>
        <v>3805</v>
      </c>
      <c r="J41" s="173">
        <f t="shared" si="37"/>
        <v>402863.52</v>
      </c>
      <c r="K41" s="173">
        <f t="shared" si="37"/>
        <v>15</v>
      </c>
      <c r="L41" s="173">
        <f t="shared" si="37"/>
        <v>1565.2</v>
      </c>
      <c r="M41" s="173">
        <f t="shared" si="37"/>
        <v>31</v>
      </c>
      <c r="N41" s="173">
        <f t="shared" si="37"/>
        <v>6</v>
      </c>
      <c r="O41" s="133">
        <f t="shared" ref="O41:P41" si="38">E41+G41+I41+K41+M41</f>
        <v>92293</v>
      </c>
      <c r="P41" s="133">
        <f t="shared" si="38"/>
        <v>1812914.1899999997</v>
      </c>
      <c r="Q41" s="314">
        <f t="shared" si="1"/>
        <v>271.0409316594679</v>
      </c>
      <c r="R41" s="318"/>
      <c r="S41" s="318"/>
      <c r="T41" s="318"/>
      <c r="U41" s="318"/>
    </row>
    <row r="42" spans="1:21" ht="13.5" customHeight="1" x14ac:dyDescent="0.2">
      <c r="A42" s="170"/>
      <c r="B42" s="133" t="s">
        <v>43</v>
      </c>
      <c r="C42" s="173">
        <f t="shared" ref="C42:N42" si="39">C41+C18</f>
        <v>532270</v>
      </c>
      <c r="D42" s="173">
        <f t="shared" si="39"/>
        <v>3214611</v>
      </c>
      <c r="E42" s="173">
        <f t="shared" si="39"/>
        <v>434834</v>
      </c>
      <c r="F42" s="173">
        <f t="shared" si="39"/>
        <v>1811198.5300000003</v>
      </c>
      <c r="G42" s="173">
        <f t="shared" si="39"/>
        <v>28587</v>
      </c>
      <c r="H42" s="173">
        <f t="shared" si="39"/>
        <v>1581519.8399999999</v>
      </c>
      <c r="I42" s="173">
        <f t="shared" si="39"/>
        <v>5147</v>
      </c>
      <c r="J42" s="173">
        <f t="shared" si="39"/>
        <v>700594.98</v>
      </c>
      <c r="K42" s="173">
        <f t="shared" si="39"/>
        <v>2732</v>
      </c>
      <c r="L42" s="173">
        <f t="shared" si="39"/>
        <v>7330.7</v>
      </c>
      <c r="M42" s="173">
        <f t="shared" si="39"/>
        <v>3278</v>
      </c>
      <c r="N42" s="173">
        <f t="shared" si="39"/>
        <v>30614</v>
      </c>
      <c r="O42" s="133">
        <f t="shared" ref="O42:P42" si="40">E42+G42+I42+K42+M42</f>
        <v>474578</v>
      </c>
      <c r="P42" s="133">
        <f t="shared" si="40"/>
        <v>4131258.0500000003</v>
      </c>
      <c r="Q42" s="314">
        <f t="shared" si="1"/>
        <v>128.51502250194503</v>
      </c>
      <c r="R42" s="318"/>
      <c r="S42" s="318"/>
      <c r="T42" s="318"/>
      <c r="U42" s="318"/>
    </row>
    <row r="43" spans="1:21" ht="13.5" customHeight="1" x14ac:dyDescent="0.25">
      <c r="A43" s="171">
        <v>35</v>
      </c>
      <c r="B43" s="131" t="s">
        <v>44</v>
      </c>
      <c r="C43" s="132">
        <v>26524</v>
      </c>
      <c r="D43" s="132">
        <v>95796</v>
      </c>
      <c r="E43" s="132">
        <v>39487</v>
      </c>
      <c r="F43" s="132">
        <v>31808</v>
      </c>
      <c r="G43" s="132">
        <v>0</v>
      </c>
      <c r="H43" s="132">
        <v>0</v>
      </c>
      <c r="I43" s="132">
        <v>0</v>
      </c>
      <c r="J43" s="132">
        <v>0</v>
      </c>
      <c r="K43" s="132">
        <v>422</v>
      </c>
      <c r="L43" s="132">
        <v>1866</v>
      </c>
      <c r="M43" s="132">
        <v>0</v>
      </c>
      <c r="N43" s="132">
        <v>0</v>
      </c>
      <c r="O43" s="131">
        <f t="shared" ref="O43:P43" si="41">E43+G43+I43+K43+M43</f>
        <v>39909</v>
      </c>
      <c r="P43" s="131">
        <f t="shared" si="41"/>
        <v>33674</v>
      </c>
      <c r="Q43" s="312">
        <f t="shared" si="1"/>
        <v>35.151780867677147</v>
      </c>
      <c r="R43" s="318"/>
      <c r="S43" s="318"/>
      <c r="T43" s="318"/>
      <c r="U43" s="318"/>
    </row>
    <row r="44" spans="1:21" ht="13.5" customHeight="1" x14ac:dyDescent="0.25">
      <c r="A44" s="171">
        <v>36</v>
      </c>
      <c r="B44" s="131" t="s">
        <v>45</v>
      </c>
      <c r="C44" s="132">
        <v>11238</v>
      </c>
      <c r="D44" s="132">
        <v>54292</v>
      </c>
      <c r="E44" s="132">
        <v>50580</v>
      </c>
      <c r="F44" s="132">
        <v>104639.82</v>
      </c>
      <c r="G44" s="132">
        <v>2</v>
      </c>
      <c r="H44" s="132">
        <v>258.5</v>
      </c>
      <c r="I44" s="132">
        <v>0</v>
      </c>
      <c r="J44" s="132">
        <v>0</v>
      </c>
      <c r="K44" s="132">
        <v>0</v>
      </c>
      <c r="L44" s="132">
        <v>0</v>
      </c>
      <c r="M44" s="132">
        <v>0</v>
      </c>
      <c r="N44" s="132">
        <v>0</v>
      </c>
      <c r="O44" s="131">
        <f t="shared" ref="O44:P44" si="42">E44+G44+I44+K44+M44</f>
        <v>50582</v>
      </c>
      <c r="P44" s="131">
        <f t="shared" si="42"/>
        <v>104898.32</v>
      </c>
      <c r="Q44" s="312">
        <f t="shared" si="1"/>
        <v>193.21137552493923</v>
      </c>
      <c r="R44" s="318"/>
      <c r="S44" s="318"/>
      <c r="T44" s="318"/>
      <c r="U44" s="318"/>
    </row>
    <row r="45" spans="1:21" ht="13.5" customHeight="1" x14ac:dyDescent="0.2">
      <c r="A45" s="170"/>
      <c r="B45" s="133" t="s">
        <v>46</v>
      </c>
      <c r="C45" s="173">
        <f t="shared" ref="C45:N45" si="43">SUM(C43:C44)</f>
        <v>37762</v>
      </c>
      <c r="D45" s="173">
        <f t="shared" si="43"/>
        <v>150088</v>
      </c>
      <c r="E45" s="173">
        <f t="shared" si="43"/>
        <v>90067</v>
      </c>
      <c r="F45" s="173">
        <f t="shared" si="43"/>
        <v>136447.82</v>
      </c>
      <c r="G45" s="173">
        <f t="shared" si="43"/>
        <v>2</v>
      </c>
      <c r="H45" s="173">
        <f t="shared" si="43"/>
        <v>258.5</v>
      </c>
      <c r="I45" s="173">
        <f t="shared" si="43"/>
        <v>0</v>
      </c>
      <c r="J45" s="173">
        <f t="shared" si="43"/>
        <v>0</v>
      </c>
      <c r="K45" s="173">
        <f t="shared" si="43"/>
        <v>422</v>
      </c>
      <c r="L45" s="173">
        <f t="shared" si="43"/>
        <v>1866</v>
      </c>
      <c r="M45" s="173">
        <f t="shared" si="43"/>
        <v>0</v>
      </c>
      <c r="N45" s="173">
        <f t="shared" si="43"/>
        <v>0</v>
      </c>
      <c r="O45" s="133">
        <f t="shared" ref="O45:P45" si="44">E45+G45+I45+K45+M45</f>
        <v>90491</v>
      </c>
      <c r="P45" s="133">
        <f t="shared" si="44"/>
        <v>138572.32</v>
      </c>
      <c r="Q45" s="314">
        <f t="shared" si="1"/>
        <v>92.327381269655135</v>
      </c>
      <c r="R45" s="318"/>
      <c r="S45" s="318"/>
      <c r="T45" s="318"/>
      <c r="U45" s="318"/>
    </row>
    <row r="46" spans="1:21" ht="13.5" customHeight="1" x14ac:dyDescent="0.25">
      <c r="A46" s="171">
        <v>37</v>
      </c>
      <c r="B46" s="131" t="s">
        <v>47</v>
      </c>
      <c r="C46" s="132">
        <v>7397</v>
      </c>
      <c r="D46" s="132">
        <v>53328</v>
      </c>
      <c r="E46" s="132">
        <v>134</v>
      </c>
      <c r="F46" s="132">
        <v>1130</v>
      </c>
      <c r="G46" s="132">
        <v>164</v>
      </c>
      <c r="H46" s="132">
        <v>231</v>
      </c>
      <c r="I46" s="132">
        <v>1</v>
      </c>
      <c r="J46" s="132">
        <v>2849</v>
      </c>
      <c r="K46" s="132">
        <v>0</v>
      </c>
      <c r="L46" s="132">
        <v>0</v>
      </c>
      <c r="M46" s="132">
        <v>4</v>
      </c>
      <c r="N46" s="132">
        <v>179324</v>
      </c>
      <c r="O46" s="131">
        <f t="shared" ref="O46:P46" si="45">E46+G46+I46+K46+M46</f>
        <v>303</v>
      </c>
      <c r="P46" s="131">
        <f t="shared" si="45"/>
        <v>183534</v>
      </c>
      <c r="Q46" s="312">
        <f t="shared" si="1"/>
        <v>344.16066606660667</v>
      </c>
      <c r="R46" s="318"/>
      <c r="S46" s="318"/>
      <c r="T46" s="318"/>
      <c r="U46" s="318"/>
    </row>
    <row r="47" spans="1:21" ht="13.5" customHeight="1" x14ac:dyDescent="0.2">
      <c r="A47" s="170"/>
      <c r="B47" s="133" t="s">
        <v>48</v>
      </c>
      <c r="C47" s="173">
        <f t="shared" ref="C47:N47" si="46">C46</f>
        <v>7397</v>
      </c>
      <c r="D47" s="173">
        <f t="shared" si="46"/>
        <v>53328</v>
      </c>
      <c r="E47" s="173">
        <f t="shared" si="46"/>
        <v>134</v>
      </c>
      <c r="F47" s="173">
        <f t="shared" si="46"/>
        <v>1130</v>
      </c>
      <c r="G47" s="173">
        <f t="shared" si="46"/>
        <v>164</v>
      </c>
      <c r="H47" s="173">
        <f t="shared" si="46"/>
        <v>231</v>
      </c>
      <c r="I47" s="173">
        <f t="shared" si="46"/>
        <v>1</v>
      </c>
      <c r="J47" s="173">
        <f t="shared" si="46"/>
        <v>2849</v>
      </c>
      <c r="K47" s="173">
        <f t="shared" si="46"/>
        <v>0</v>
      </c>
      <c r="L47" s="173">
        <f t="shared" si="46"/>
        <v>0</v>
      </c>
      <c r="M47" s="173">
        <f t="shared" si="46"/>
        <v>4</v>
      </c>
      <c r="N47" s="173">
        <f t="shared" si="46"/>
        <v>179324</v>
      </c>
      <c r="O47" s="133">
        <f t="shared" ref="O47:P47" si="47">E47+G47+I47+K47+M47</f>
        <v>303</v>
      </c>
      <c r="P47" s="133">
        <f t="shared" si="47"/>
        <v>183534</v>
      </c>
      <c r="Q47" s="314">
        <f t="shared" si="1"/>
        <v>344.16066606660667</v>
      </c>
      <c r="R47" s="318"/>
      <c r="S47" s="318"/>
      <c r="T47" s="318"/>
      <c r="U47" s="318"/>
    </row>
    <row r="48" spans="1:21" ht="13.5" customHeight="1" x14ac:dyDescent="0.25">
      <c r="A48" s="171">
        <v>38</v>
      </c>
      <c r="B48" s="131" t="s">
        <v>49</v>
      </c>
      <c r="C48" s="132">
        <v>5879</v>
      </c>
      <c r="D48" s="132">
        <v>37883</v>
      </c>
      <c r="E48" s="132">
        <v>21455</v>
      </c>
      <c r="F48" s="132">
        <v>160027.49</v>
      </c>
      <c r="G48" s="132">
        <v>548</v>
      </c>
      <c r="H48" s="132">
        <v>11807.65</v>
      </c>
      <c r="I48" s="132">
        <v>23</v>
      </c>
      <c r="J48" s="132">
        <v>4401.63</v>
      </c>
      <c r="K48" s="132">
        <v>0</v>
      </c>
      <c r="L48" s="132">
        <v>0</v>
      </c>
      <c r="M48" s="132">
        <v>0</v>
      </c>
      <c r="N48" s="132">
        <v>0</v>
      </c>
      <c r="O48" s="131">
        <f t="shared" ref="O48:P48" si="48">E48+G48+I48+K48+M48</f>
        <v>22026</v>
      </c>
      <c r="P48" s="131">
        <f t="shared" si="48"/>
        <v>176236.77</v>
      </c>
      <c r="Q48" s="312">
        <f t="shared" si="1"/>
        <v>465.21334107647232</v>
      </c>
      <c r="R48" s="318"/>
      <c r="S48" s="318"/>
      <c r="T48" s="318"/>
      <c r="U48" s="318"/>
    </row>
    <row r="49" spans="1:21" ht="13.5" customHeight="1" x14ac:dyDescent="0.25">
      <c r="A49" s="171">
        <v>39</v>
      </c>
      <c r="B49" s="131" t="s">
        <v>50</v>
      </c>
      <c r="C49" s="132">
        <v>2176</v>
      </c>
      <c r="D49" s="132">
        <v>13342</v>
      </c>
      <c r="E49" s="132">
        <v>1532</v>
      </c>
      <c r="F49" s="132">
        <v>9142</v>
      </c>
      <c r="G49" s="132">
        <v>64</v>
      </c>
      <c r="H49" s="132">
        <v>2222</v>
      </c>
      <c r="I49" s="132">
        <v>7</v>
      </c>
      <c r="J49" s="132">
        <v>127</v>
      </c>
      <c r="K49" s="132">
        <v>0</v>
      </c>
      <c r="L49" s="132">
        <v>0</v>
      </c>
      <c r="M49" s="132">
        <v>0</v>
      </c>
      <c r="N49" s="132">
        <v>0</v>
      </c>
      <c r="O49" s="131">
        <f t="shared" ref="O49:P49" si="49">E49+G49+I49+K49+M49</f>
        <v>1603</v>
      </c>
      <c r="P49" s="131">
        <f t="shared" si="49"/>
        <v>11491</v>
      </c>
      <c r="Q49" s="312">
        <f t="shared" si="1"/>
        <v>86.126517763453748</v>
      </c>
      <c r="R49" s="318"/>
      <c r="S49" s="318"/>
      <c r="T49" s="318"/>
      <c r="U49" s="318"/>
    </row>
    <row r="50" spans="1:21" ht="13.5" customHeight="1" x14ac:dyDescent="0.25">
      <c r="A50" s="171">
        <v>40</v>
      </c>
      <c r="B50" s="131" t="s">
        <v>51</v>
      </c>
      <c r="C50" s="132">
        <v>369</v>
      </c>
      <c r="D50" s="132">
        <v>2561</v>
      </c>
      <c r="E50" s="132">
        <v>103720</v>
      </c>
      <c r="F50" s="132">
        <v>43166.97</v>
      </c>
      <c r="G50" s="132">
        <v>0</v>
      </c>
      <c r="H50" s="132">
        <v>0</v>
      </c>
      <c r="I50" s="132">
        <v>0</v>
      </c>
      <c r="J50" s="132">
        <v>0</v>
      </c>
      <c r="K50" s="132">
        <v>0</v>
      </c>
      <c r="L50" s="132">
        <v>0</v>
      </c>
      <c r="M50" s="132">
        <v>0</v>
      </c>
      <c r="N50" s="132">
        <v>0</v>
      </c>
      <c r="O50" s="131">
        <f t="shared" ref="O50:P50" si="50">E50+G50+I50+K50+M50</f>
        <v>103720</v>
      </c>
      <c r="P50" s="131">
        <f t="shared" si="50"/>
        <v>43166.97</v>
      </c>
      <c r="Q50" s="312">
        <f t="shared" si="1"/>
        <v>1685.5513471300274</v>
      </c>
      <c r="R50" s="318"/>
      <c r="S50" s="318"/>
      <c r="T50" s="318"/>
      <c r="U50" s="318"/>
    </row>
    <row r="51" spans="1:21" ht="13.5" customHeight="1" x14ac:dyDescent="0.25">
      <c r="A51" s="171">
        <v>41</v>
      </c>
      <c r="B51" s="131" t="s">
        <v>52</v>
      </c>
      <c r="C51" s="132">
        <v>1359</v>
      </c>
      <c r="D51" s="132">
        <v>8186</v>
      </c>
      <c r="E51" s="132">
        <v>0</v>
      </c>
      <c r="F51" s="132">
        <v>0</v>
      </c>
      <c r="G51" s="132">
        <v>0</v>
      </c>
      <c r="H51" s="132">
        <v>0</v>
      </c>
      <c r="I51" s="132">
        <v>0</v>
      </c>
      <c r="J51" s="132">
        <v>0</v>
      </c>
      <c r="K51" s="132">
        <v>0</v>
      </c>
      <c r="L51" s="132">
        <v>0</v>
      </c>
      <c r="M51" s="132">
        <v>0</v>
      </c>
      <c r="N51" s="132">
        <v>0</v>
      </c>
      <c r="O51" s="131">
        <f t="shared" ref="O51:P51" si="51">E51+G51+I51+K51+M51</f>
        <v>0</v>
      </c>
      <c r="P51" s="131">
        <f t="shared" si="51"/>
        <v>0</v>
      </c>
      <c r="Q51" s="312">
        <f t="shared" si="1"/>
        <v>0</v>
      </c>
      <c r="R51" s="318"/>
      <c r="S51" s="318"/>
      <c r="T51" s="318"/>
      <c r="U51" s="318"/>
    </row>
    <row r="52" spans="1:21" ht="13.5" customHeight="1" x14ac:dyDescent="0.25">
      <c r="A52" s="171">
        <v>42</v>
      </c>
      <c r="B52" s="131" t="s">
        <v>53</v>
      </c>
      <c r="C52" s="132">
        <v>981</v>
      </c>
      <c r="D52" s="132">
        <v>5952</v>
      </c>
      <c r="E52" s="132">
        <v>1425</v>
      </c>
      <c r="F52" s="132">
        <v>6553</v>
      </c>
      <c r="G52" s="132">
        <v>12</v>
      </c>
      <c r="H52" s="132">
        <v>1558</v>
      </c>
      <c r="I52" s="132">
        <v>0</v>
      </c>
      <c r="J52" s="132">
        <v>0</v>
      </c>
      <c r="K52" s="132">
        <v>0</v>
      </c>
      <c r="L52" s="132">
        <v>0</v>
      </c>
      <c r="M52" s="132">
        <v>0</v>
      </c>
      <c r="N52" s="132">
        <v>0</v>
      </c>
      <c r="O52" s="131">
        <f t="shared" ref="O52:P52" si="52">E52+G52+I52+K52+M52</f>
        <v>1437</v>
      </c>
      <c r="P52" s="131">
        <f t="shared" si="52"/>
        <v>8111</v>
      </c>
      <c r="Q52" s="312">
        <f t="shared" si="1"/>
        <v>136.27352150537635</v>
      </c>
      <c r="R52" s="318"/>
      <c r="S52" s="318"/>
      <c r="T52" s="318"/>
      <c r="U52" s="318"/>
    </row>
    <row r="53" spans="1:21" ht="13.5" customHeight="1" x14ac:dyDescent="0.25">
      <c r="A53" s="171">
        <v>43</v>
      </c>
      <c r="B53" s="131" t="s">
        <v>54</v>
      </c>
      <c r="C53" s="132">
        <v>837</v>
      </c>
      <c r="D53" s="132">
        <v>5868</v>
      </c>
      <c r="E53" s="132">
        <v>0</v>
      </c>
      <c r="F53" s="132">
        <v>0</v>
      </c>
      <c r="G53" s="132">
        <v>0</v>
      </c>
      <c r="H53" s="132">
        <v>0</v>
      </c>
      <c r="I53" s="132">
        <v>0</v>
      </c>
      <c r="J53" s="132">
        <v>0</v>
      </c>
      <c r="K53" s="132">
        <v>0</v>
      </c>
      <c r="L53" s="132">
        <v>0</v>
      </c>
      <c r="M53" s="132">
        <v>0</v>
      </c>
      <c r="N53" s="132">
        <v>0</v>
      </c>
      <c r="O53" s="131">
        <f t="shared" ref="O53:P53" si="53">E53+G53+I53+K53+M53</f>
        <v>0</v>
      </c>
      <c r="P53" s="131">
        <f t="shared" si="53"/>
        <v>0</v>
      </c>
      <c r="Q53" s="312">
        <f t="shared" si="1"/>
        <v>0</v>
      </c>
      <c r="R53" s="318"/>
      <c r="S53" s="318"/>
      <c r="T53" s="318"/>
      <c r="U53" s="318"/>
    </row>
    <row r="54" spans="1:21" ht="13.5" customHeight="1" x14ac:dyDescent="0.25">
      <c r="A54" s="171">
        <v>44</v>
      </c>
      <c r="B54" s="131" t="s">
        <v>55</v>
      </c>
      <c r="C54" s="132">
        <v>861</v>
      </c>
      <c r="D54" s="132">
        <v>5317</v>
      </c>
      <c r="E54" s="132">
        <v>78</v>
      </c>
      <c r="F54" s="132">
        <v>1122.69</v>
      </c>
      <c r="G54" s="132">
        <v>17</v>
      </c>
      <c r="H54" s="132">
        <v>584.78</v>
      </c>
      <c r="I54" s="132">
        <v>0</v>
      </c>
      <c r="J54" s="132">
        <v>0</v>
      </c>
      <c r="K54" s="132">
        <v>0</v>
      </c>
      <c r="L54" s="132">
        <v>0</v>
      </c>
      <c r="M54" s="132">
        <v>0</v>
      </c>
      <c r="N54" s="132">
        <v>0</v>
      </c>
      <c r="O54" s="131">
        <f t="shared" ref="O54:P54" si="54">E54+G54+I54+K54+M54</f>
        <v>95</v>
      </c>
      <c r="P54" s="131">
        <f t="shared" si="54"/>
        <v>1707.47</v>
      </c>
      <c r="Q54" s="312">
        <f t="shared" si="1"/>
        <v>32.1134098175663</v>
      </c>
      <c r="R54" s="318"/>
      <c r="S54" s="318"/>
      <c r="T54" s="318"/>
      <c r="U54" s="318"/>
    </row>
    <row r="55" spans="1:21" ht="13.5" customHeight="1" x14ac:dyDescent="0.25">
      <c r="A55" s="171">
        <v>45</v>
      </c>
      <c r="B55" s="131" t="s">
        <v>56</v>
      </c>
      <c r="C55" s="132">
        <v>901</v>
      </c>
      <c r="D55" s="132">
        <v>3780</v>
      </c>
      <c r="E55" s="132">
        <v>26</v>
      </c>
      <c r="F55" s="132">
        <v>439</v>
      </c>
      <c r="G55" s="132">
        <v>0</v>
      </c>
      <c r="H55" s="132">
        <v>0</v>
      </c>
      <c r="I55" s="132">
        <v>0</v>
      </c>
      <c r="J55" s="132">
        <v>0</v>
      </c>
      <c r="K55" s="132">
        <v>0</v>
      </c>
      <c r="L55" s="132">
        <v>0</v>
      </c>
      <c r="M55" s="132">
        <v>0</v>
      </c>
      <c r="N55" s="132">
        <v>0</v>
      </c>
      <c r="O55" s="131">
        <f t="shared" ref="O55:P55" si="55">E55+G55+I55+K55+M55</f>
        <v>26</v>
      </c>
      <c r="P55" s="131">
        <f t="shared" si="55"/>
        <v>439</v>
      </c>
      <c r="Q55" s="312">
        <f t="shared" si="1"/>
        <v>11.613756613756614</v>
      </c>
      <c r="R55" s="318"/>
      <c r="S55" s="318"/>
      <c r="T55" s="318"/>
      <c r="U55" s="318"/>
    </row>
    <row r="56" spans="1:21" ht="13.5" customHeight="1" x14ac:dyDescent="0.2">
      <c r="A56" s="170"/>
      <c r="B56" s="133" t="s">
        <v>57</v>
      </c>
      <c r="C56" s="173">
        <f t="shared" ref="C56:N56" si="56">SUM(C48:C55)</f>
        <v>13363</v>
      </c>
      <c r="D56" s="173">
        <f t="shared" si="56"/>
        <v>82889</v>
      </c>
      <c r="E56" s="173">
        <f t="shared" si="56"/>
        <v>128236</v>
      </c>
      <c r="F56" s="173">
        <f t="shared" si="56"/>
        <v>220451.15</v>
      </c>
      <c r="G56" s="173">
        <f t="shared" si="56"/>
        <v>641</v>
      </c>
      <c r="H56" s="173">
        <f t="shared" si="56"/>
        <v>16172.43</v>
      </c>
      <c r="I56" s="173">
        <f t="shared" si="56"/>
        <v>30</v>
      </c>
      <c r="J56" s="173">
        <f t="shared" si="56"/>
        <v>4528.63</v>
      </c>
      <c r="K56" s="173">
        <f t="shared" si="56"/>
        <v>0</v>
      </c>
      <c r="L56" s="173">
        <f t="shared" si="56"/>
        <v>0</v>
      </c>
      <c r="M56" s="173">
        <f t="shared" si="56"/>
        <v>0</v>
      </c>
      <c r="N56" s="173">
        <f t="shared" si="56"/>
        <v>0</v>
      </c>
      <c r="O56" s="133">
        <f t="shared" ref="O56:P56" si="57">E56+G56+I56+K56+M56</f>
        <v>128907</v>
      </c>
      <c r="P56" s="133">
        <f t="shared" si="57"/>
        <v>241152.21</v>
      </c>
      <c r="Q56" s="314">
        <f t="shared" si="1"/>
        <v>290.93391161674049</v>
      </c>
      <c r="R56" s="318"/>
      <c r="S56" s="318"/>
      <c r="T56" s="318"/>
      <c r="U56" s="318"/>
    </row>
    <row r="57" spans="1:21" ht="13.5" customHeight="1" x14ac:dyDescent="0.2">
      <c r="A57" s="133"/>
      <c r="B57" s="133" t="s">
        <v>6</v>
      </c>
      <c r="C57" s="173">
        <f t="shared" ref="C57:N57" si="58">C56+C47+C45+C42</f>
        <v>590792</v>
      </c>
      <c r="D57" s="173">
        <f t="shared" si="58"/>
        <v>3500916</v>
      </c>
      <c r="E57" s="173">
        <f t="shared" si="58"/>
        <v>653271</v>
      </c>
      <c r="F57" s="173">
        <f t="shared" si="58"/>
        <v>2169227.5</v>
      </c>
      <c r="G57" s="173">
        <f t="shared" si="58"/>
        <v>29394</v>
      </c>
      <c r="H57" s="173">
        <f t="shared" si="58"/>
        <v>1598181.7699999998</v>
      </c>
      <c r="I57" s="173">
        <f t="shared" si="58"/>
        <v>5178</v>
      </c>
      <c r="J57" s="173">
        <f t="shared" si="58"/>
        <v>707972.61</v>
      </c>
      <c r="K57" s="173">
        <f t="shared" si="58"/>
        <v>3154</v>
      </c>
      <c r="L57" s="173">
        <f t="shared" si="58"/>
        <v>9196.7000000000007</v>
      </c>
      <c r="M57" s="173">
        <f t="shared" si="58"/>
        <v>3282</v>
      </c>
      <c r="N57" s="173">
        <f t="shared" si="58"/>
        <v>209938</v>
      </c>
      <c r="O57" s="133">
        <f t="shared" ref="O57:P57" si="59">E57+G57+I57+K57+M57</f>
        <v>694279</v>
      </c>
      <c r="P57" s="133">
        <f t="shared" si="59"/>
        <v>4694516.58</v>
      </c>
      <c r="Q57" s="314">
        <f t="shared" si="1"/>
        <v>134.09395084029435</v>
      </c>
      <c r="R57" s="318"/>
      <c r="S57" s="318"/>
      <c r="T57" s="318"/>
      <c r="U57" s="318"/>
    </row>
    <row r="58" spans="1:21" ht="13.5" customHeight="1" x14ac:dyDescent="0.2">
      <c r="A58" s="85"/>
      <c r="B58" s="84"/>
      <c r="C58" s="151"/>
      <c r="D58" s="151"/>
      <c r="E58" s="151"/>
      <c r="F58" s="151"/>
      <c r="G58" s="151"/>
      <c r="H58" s="151"/>
      <c r="I58" s="152" t="s">
        <v>60</v>
      </c>
      <c r="J58" s="151"/>
      <c r="K58" s="151"/>
      <c r="L58" s="151"/>
      <c r="M58" s="151"/>
      <c r="N58" s="151"/>
      <c r="O58" s="151"/>
      <c r="P58" s="151"/>
      <c r="Q58" s="161"/>
      <c r="R58" s="318"/>
      <c r="S58" s="318"/>
      <c r="T58" s="318"/>
      <c r="U58" s="318"/>
    </row>
    <row r="59" spans="1:21" ht="13.5" customHeight="1" x14ac:dyDescent="0.2">
      <c r="A59" s="85"/>
      <c r="B59" s="84"/>
      <c r="C59" s="151"/>
      <c r="D59" s="151"/>
      <c r="E59" s="151"/>
      <c r="F59" s="151"/>
      <c r="G59" s="151"/>
      <c r="H59" s="151"/>
      <c r="I59" s="151"/>
      <c r="J59" s="151"/>
      <c r="K59" s="151"/>
      <c r="L59" s="151"/>
      <c r="M59" s="151"/>
      <c r="N59" s="151"/>
      <c r="O59" s="151"/>
      <c r="P59" s="151"/>
      <c r="Q59" s="161"/>
      <c r="R59" s="318"/>
      <c r="S59" s="318"/>
      <c r="T59" s="318"/>
      <c r="U59" s="318"/>
    </row>
    <row r="60" spans="1:21" ht="13.5" customHeight="1" x14ac:dyDescent="0.2">
      <c r="A60" s="85"/>
      <c r="B60" s="84"/>
      <c r="C60" s="151"/>
      <c r="D60" s="151"/>
      <c r="E60" s="151"/>
      <c r="F60" s="151"/>
      <c r="G60" s="151"/>
      <c r="H60" s="151"/>
      <c r="I60" s="151"/>
      <c r="J60" s="151"/>
      <c r="K60" s="151"/>
      <c r="L60" s="151"/>
      <c r="M60" s="151"/>
      <c r="N60" s="151"/>
      <c r="O60" s="151"/>
      <c r="P60" s="151"/>
      <c r="Q60" s="161"/>
      <c r="R60" s="318"/>
      <c r="S60" s="318"/>
      <c r="T60" s="318"/>
      <c r="U60" s="318"/>
    </row>
    <row r="61" spans="1:21" ht="13.5" customHeight="1" x14ac:dyDescent="0.2">
      <c r="A61" s="85"/>
      <c r="B61" s="84"/>
      <c r="C61" s="151"/>
      <c r="D61" s="151"/>
      <c r="E61" s="151"/>
      <c r="F61" s="151"/>
      <c r="G61" s="151"/>
      <c r="H61" s="151"/>
      <c r="I61" s="151"/>
      <c r="J61" s="151"/>
      <c r="K61" s="151"/>
      <c r="L61" s="151"/>
      <c r="M61" s="151"/>
      <c r="N61" s="151"/>
      <c r="O61" s="151"/>
      <c r="P61" s="151"/>
      <c r="Q61" s="161"/>
      <c r="R61" s="318"/>
      <c r="S61" s="318"/>
      <c r="T61" s="318"/>
      <c r="U61" s="318"/>
    </row>
    <row r="62" spans="1:21" ht="13.5" customHeight="1" x14ac:dyDescent="0.2">
      <c r="A62" s="85"/>
      <c r="B62" s="84"/>
      <c r="C62" s="151"/>
      <c r="D62" s="151"/>
      <c r="E62" s="151"/>
      <c r="F62" s="151"/>
      <c r="G62" s="151"/>
      <c r="H62" s="151"/>
      <c r="I62" s="151"/>
      <c r="J62" s="151"/>
      <c r="K62" s="151"/>
      <c r="L62" s="151"/>
      <c r="M62" s="151"/>
      <c r="N62" s="151"/>
      <c r="O62" s="151"/>
      <c r="P62" s="151"/>
      <c r="Q62" s="151"/>
      <c r="R62" s="318"/>
      <c r="S62" s="318"/>
      <c r="T62" s="318"/>
      <c r="U62" s="318"/>
    </row>
    <row r="63" spans="1:21" ht="13.5" customHeight="1" x14ac:dyDescent="0.2">
      <c r="A63" s="85"/>
      <c r="B63" s="84"/>
      <c r="C63" s="151"/>
      <c r="D63" s="151"/>
      <c r="E63" s="151"/>
      <c r="F63" s="151"/>
      <c r="G63" s="151"/>
      <c r="H63" s="151"/>
      <c r="I63" s="151"/>
      <c r="J63" s="151"/>
      <c r="K63" s="151"/>
      <c r="L63" s="151"/>
      <c r="M63" s="151"/>
      <c r="N63" s="151"/>
      <c r="O63" s="151"/>
      <c r="P63" s="151"/>
      <c r="Q63" s="161"/>
      <c r="R63" s="318"/>
      <c r="S63" s="318"/>
      <c r="T63" s="318"/>
      <c r="U63" s="318"/>
    </row>
    <row r="64" spans="1:21" ht="13.5" customHeight="1" x14ac:dyDescent="0.2">
      <c r="A64" s="85"/>
      <c r="B64" s="84"/>
      <c r="C64" s="151"/>
      <c r="D64" s="151"/>
      <c r="E64" s="151"/>
      <c r="F64" s="151"/>
      <c r="G64" s="151"/>
      <c r="H64" s="151"/>
      <c r="I64" s="151"/>
      <c r="J64" s="151"/>
      <c r="K64" s="151"/>
      <c r="L64" s="151"/>
      <c r="M64" s="151"/>
      <c r="N64" s="151"/>
      <c r="O64" s="151"/>
      <c r="P64" s="151"/>
      <c r="Q64" s="161"/>
      <c r="R64" s="318"/>
      <c r="S64" s="318"/>
      <c r="T64" s="318"/>
      <c r="U64" s="318"/>
    </row>
    <row r="65" spans="1:21" ht="13.5" customHeight="1" x14ac:dyDescent="0.2">
      <c r="A65" s="85"/>
      <c r="B65" s="84"/>
      <c r="C65" s="151"/>
      <c r="D65" s="151"/>
      <c r="E65" s="151"/>
      <c r="F65" s="151"/>
      <c r="G65" s="151"/>
      <c r="H65" s="151"/>
      <c r="I65" s="151"/>
      <c r="J65" s="151"/>
      <c r="K65" s="151"/>
      <c r="L65" s="151"/>
      <c r="M65" s="151"/>
      <c r="N65" s="151"/>
      <c r="O65" s="151"/>
      <c r="P65" s="151"/>
      <c r="Q65" s="161"/>
      <c r="R65" s="318"/>
      <c r="S65" s="318"/>
      <c r="T65" s="318"/>
      <c r="U65" s="318"/>
    </row>
    <row r="66" spans="1:21" ht="13.5" customHeight="1" x14ac:dyDescent="0.2">
      <c r="A66" s="85"/>
      <c r="B66" s="84"/>
      <c r="C66" s="151"/>
      <c r="D66" s="151"/>
      <c r="E66" s="151"/>
      <c r="F66" s="151"/>
      <c r="G66" s="151"/>
      <c r="H66" s="151"/>
      <c r="I66" s="151"/>
      <c r="J66" s="151"/>
      <c r="K66" s="151"/>
      <c r="L66" s="151"/>
      <c r="M66" s="151"/>
      <c r="N66" s="151"/>
      <c r="O66" s="151"/>
      <c r="P66" s="151"/>
      <c r="Q66" s="161"/>
      <c r="R66" s="318"/>
      <c r="S66" s="318"/>
      <c r="T66" s="318"/>
      <c r="U66" s="318"/>
    </row>
    <row r="67" spans="1:21" ht="13.5" customHeight="1" x14ac:dyDescent="0.2">
      <c r="A67" s="85"/>
      <c r="B67" s="84"/>
      <c r="C67" s="151"/>
      <c r="D67" s="151"/>
      <c r="E67" s="151"/>
      <c r="F67" s="151"/>
      <c r="G67" s="151"/>
      <c r="H67" s="151"/>
      <c r="I67" s="151"/>
      <c r="J67" s="151"/>
      <c r="K67" s="151"/>
      <c r="L67" s="151"/>
      <c r="M67" s="151"/>
      <c r="N67" s="151"/>
      <c r="O67" s="151"/>
      <c r="P67" s="151"/>
      <c r="Q67" s="161"/>
      <c r="R67" s="318"/>
      <c r="S67" s="318"/>
      <c r="T67" s="318"/>
      <c r="U67" s="318"/>
    </row>
    <row r="68" spans="1:21" ht="13.5" customHeight="1" x14ac:dyDescent="0.2">
      <c r="A68" s="85"/>
      <c r="B68" s="84"/>
      <c r="C68" s="151"/>
      <c r="D68" s="151"/>
      <c r="E68" s="151"/>
      <c r="F68" s="151"/>
      <c r="G68" s="151"/>
      <c r="H68" s="151"/>
      <c r="I68" s="151"/>
      <c r="J68" s="151"/>
      <c r="K68" s="151"/>
      <c r="L68" s="151"/>
      <c r="M68" s="151"/>
      <c r="N68" s="151"/>
      <c r="O68" s="151"/>
      <c r="P68" s="151"/>
      <c r="Q68" s="161"/>
      <c r="R68" s="318"/>
      <c r="S68" s="318"/>
      <c r="T68" s="318"/>
      <c r="U68" s="318"/>
    </row>
    <row r="69" spans="1:21" ht="13.5" customHeight="1" x14ac:dyDescent="0.2">
      <c r="A69" s="85"/>
      <c r="B69" s="84"/>
      <c r="C69" s="151"/>
      <c r="D69" s="151"/>
      <c r="E69" s="151"/>
      <c r="F69" s="151"/>
      <c r="G69" s="151"/>
      <c r="H69" s="151"/>
      <c r="I69" s="151"/>
      <c r="J69" s="151"/>
      <c r="K69" s="151"/>
      <c r="L69" s="151"/>
      <c r="M69" s="151"/>
      <c r="N69" s="151"/>
      <c r="O69" s="151"/>
      <c r="P69" s="151"/>
      <c r="Q69" s="161"/>
      <c r="R69" s="318"/>
      <c r="S69" s="318"/>
      <c r="T69" s="318"/>
      <c r="U69" s="318"/>
    </row>
    <row r="70" spans="1:21" ht="13.5" customHeight="1" x14ac:dyDescent="0.2">
      <c r="A70" s="85"/>
      <c r="B70" s="84"/>
      <c r="C70" s="151"/>
      <c r="D70" s="151"/>
      <c r="E70" s="151"/>
      <c r="F70" s="151"/>
      <c r="G70" s="151"/>
      <c r="H70" s="151"/>
      <c r="I70" s="151"/>
      <c r="J70" s="151"/>
      <c r="K70" s="151"/>
      <c r="L70" s="151"/>
      <c r="M70" s="151"/>
      <c r="N70" s="151"/>
      <c r="O70" s="151"/>
      <c r="P70" s="151"/>
      <c r="Q70" s="161"/>
      <c r="R70" s="318"/>
      <c r="S70" s="318"/>
      <c r="T70" s="318"/>
      <c r="U70" s="318"/>
    </row>
    <row r="71" spans="1:21" ht="13.5" customHeight="1" x14ac:dyDescent="0.2">
      <c r="A71" s="85"/>
      <c r="B71" s="84"/>
      <c r="C71" s="151"/>
      <c r="D71" s="151"/>
      <c r="E71" s="151"/>
      <c r="F71" s="151"/>
      <c r="G71" s="151"/>
      <c r="H71" s="151"/>
      <c r="I71" s="151"/>
      <c r="J71" s="151"/>
      <c r="K71" s="151"/>
      <c r="L71" s="151"/>
      <c r="M71" s="151"/>
      <c r="N71" s="151"/>
      <c r="O71" s="151"/>
      <c r="P71" s="151"/>
      <c r="Q71" s="161"/>
      <c r="R71" s="318"/>
      <c r="S71" s="318"/>
      <c r="T71" s="318"/>
      <c r="U71" s="318"/>
    </row>
    <row r="72" spans="1:21" ht="13.5" customHeight="1" x14ac:dyDescent="0.2">
      <c r="A72" s="85"/>
      <c r="B72" s="84"/>
      <c r="C72" s="151"/>
      <c r="D72" s="151"/>
      <c r="E72" s="151"/>
      <c r="F72" s="151"/>
      <c r="G72" s="151"/>
      <c r="H72" s="151"/>
      <c r="I72" s="151"/>
      <c r="J72" s="151"/>
      <c r="K72" s="151"/>
      <c r="L72" s="151"/>
      <c r="M72" s="151"/>
      <c r="N72" s="151"/>
      <c r="O72" s="151"/>
      <c r="P72" s="151"/>
      <c r="Q72" s="161"/>
      <c r="R72" s="318"/>
      <c r="S72" s="318"/>
      <c r="T72" s="318"/>
      <c r="U72" s="318"/>
    </row>
    <row r="73" spans="1:21" ht="13.5" customHeight="1" x14ac:dyDescent="0.2">
      <c r="A73" s="85"/>
      <c r="B73" s="84"/>
      <c r="C73" s="151"/>
      <c r="D73" s="151"/>
      <c r="E73" s="151"/>
      <c r="F73" s="151"/>
      <c r="G73" s="151"/>
      <c r="H73" s="151"/>
      <c r="I73" s="151"/>
      <c r="J73" s="151"/>
      <c r="K73" s="151"/>
      <c r="L73" s="151"/>
      <c r="M73" s="151"/>
      <c r="N73" s="151"/>
      <c r="O73" s="151"/>
      <c r="P73" s="151"/>
      <c r="Q73" s="161"/>
      <c r="R73" s="318"/>
      <c r="S73" s="318"/>
      <c r="T73" s="318"/>
      <c r="U73" s="318"/>
    </row>
    <row r="74" spans="1:21" ht="13.5" customHeight="1" x14ac:dyDescent="0.2">
      <c r="A74" s="85"/>
      <c r="B74" s="84"/>
      <c r="C74" s="151"/>
      <c r="D74" s="151"/>
      <c r="E74" s="151"/>
      <c r="F74" s="151"/>
      <c r="G74" s="151"/>
      <c r="H74" s="151"/>
      <c r="I74" s="151"/>
      <c r="J74" s="151"/>
      <c r="K74" s="151"/>
      <c r="L74" s="151"/>
      <c r="M74" s="151"/>
      <c r="N74" s="151"/>
      <c r="O74" s="151"/>
      <c r="P74" s="151"/>
      <c r="Q74" s="161"/>
      <c r="R74" s="318"/>
      <c r="S74" s="318"/>
      <c r="T74" s="318"/>
      <c r="U74" s="318"/>
    </row>
    <row r="75" spans="1:21" ht="13.5" customHeight="1" x14ac:dyDescent="0.2">
      <c r="A75" s="85"/>
      <c r="B75" s="84"/>
      <c r="C75" s="151"/>
      <c r="D75" s="151"/>
      <c r="E75" s="151"/>
      <c r="F75" s="151"/>
      <c r="G75" s="151"/>
      <c r="H75" s="151"/>
      <c r="I75" s="151"/>
      <c r="J75" s="151"/>
      <c r="K75" s="151"/>
      <c r="L75" s="151"/>
      <c r="M75" s="151"/>
      <c r="N75" s="151"/>
      <c r="O75" s="151"/>
      <c r="P75" s="151"/>
      <c r="Q75" s="161"/>
      <c r="R75" s="318"/>
      <c r="S75" s="318"/>
      <c r="T75" s="318"/>
      <c r="U75" s="318"/>
    </row>
    <row r="76" spans="1:21" ht="13.5" customHeight="1" x14ac:dyDescent="0.2">
      <c r="A76" s="85"/>
      <c r="B76" s="84"/>
      <c r="C76" s="151"/>
      <c r="D76" s="151"/>
      <c r="E76" s="151"/>
      <c r="F76" s="151"/>
      <c r="G76" s="151"/>
      <c r="H76" s="151"/>
      <c r="I76" s="151"/>
      <c r="J76" s="151"/>
      <c r="K76" s="151"/>
      <c r="L76" s="151"/>
      <c r="M76" s="151"/>
      <c r="N76" s="151"/>
      <c r="O76" s="151"/>
      <c r="P76" s="151"/>
      <c r="Q76" s="161"/>
      <c r="R76" s="318"/>
      <c r="S76" s="318"/>
      <c r="T76" s="318"/>
      <c r="U76" s="318"/>
    </row>
    <row r="77" spans="1:21" ht="13.5" customHeight="1" x14ac:dyDescent="0.2">
      <c r="A77" s="85"/>
      <c r="B77" s="84"/>
      <c r="C77" s="151"/>
      <c r="D77" s="151"/>
      <c r="E77" s="151"/>
      <c r="F77" s="151"/>
      <c r="G77" s="151"/>
      <c r="H77" s="151"/>
      <c r="I77" s="151"/>
      <c r="J77" s="151"/>
      <c r="K77" s="151"/>
      <c r="L77" s="151"/>
      <c r="M77" s="151"/>
      <c r="N77" s="151"/>
      <c r="O77" s="151"/>
      <c r="P77" s="151"/>
      <c r="Q77" s="161"/>
      <c r="R77" s="318"/>
      <c r="S77" s="318"/>
      <c r="T77" s="318"/>
      <c r="U77" s="318"/>
    </row>
    <row r="78" spans="1:21" ht="13.5" customHeight="1" x14ac:dyDescent="0.2">
      <c r="A78" s="85"/>
      <c r="B78" s="84"/>
      <c r="C78" s="151"/>
      <c r="D78" s="151"/>
      <c r="E78" s="151"/>
      <c r="F78" s="151"/>
      <c r="G78" s="151"/>
      <c r="H78" s="151"/>
      <c r="I78" s="151"/>
      <c r="J78" s="151"/>
      <c r="K78" s="151"/>
      <c r="L78" s="151"/>
      <c r="M78" s="151"/>
      <c r="N78" s="151"/>
      <c r="O78" s="151"/>
      <c r="P78" s="151"/>
      <c r="Q78" s="161"/>
      <c r="R78" s="318"/>
      <c r="S78" s="318"/>
      <c r="T78" s="318"/>
      <c r="U78" s="318"/>
    </row>
    <row r="79" spans="1:21" ht="13.5" customHeight="1" x14ac:dyDescent="0.2">
      <c r="A79" s="85"/>
      <c r="B79" s="84"/>
      <c r="C79" s="151"/>
      <c r="D79" s="151"/>
      <c r="E79" s="151"/>
      <c r="F79" s="151"/>
      <c r="G79" s="151"/>
      <c r="H79" s="151"/>
      <c r="I79" s="151"/>
      <c r="J79" s="151"/>
      <c r="K79" s="151"/>
      <c r="L79" s="151"/>
      <c r="M79" s="151"/>
      <c r="N79" s="151"/>
      <c r="O79" s="151"/>
      <c r="P79" s="151"/>
      <c r="Q79" s="161"/>
      <c r="R79" s="318"/>
      <c r="S79" s="318"/>
      <c r="T79" s="318"/>
      <c r="U79" s="318"/>
    </row>
    <row r="80" spans="1:21" ht="13.5" customHeight="1" x14ac:dyDescent="0.2">
      <c r="A80" s="85"/>
      <c r="B80" s="84"/>
      <c r="C80" s="151"/>
      <c r="D80" s="151"/>
      <c r="E80" s="151"/>
      <c r="F80" s="151"/>
      <c r="G80" s="151"/>
      <c r="H80" s="151"/>
      <c r="I80" s="151"/>
      <c r="J80" s="151"/>
      <c r="K80" s="151"/>
      <c r="L80" s="151"/>
      <c r="M80" s="151"/>
      <c r="N80" s="151"/>
      <c r="O80" s="151"/>
      <c r="P80" s="151"/>
      <c r="Q80" s="161"/>
      <c r="R80" s="318"/>
      <c r="S80" s="318"/>
      <c r="T80" s="318"/>
      <c r="U80" s="318"/>
    </row>
    <row r="81" spans="1:21" ht="13.5" customHeight="1" x14ac:dyDescent="0.2">
      <c r="A81" s="85"/>
      <c r="B81" s="84"/>
      <c r="C81" s="151"/>
      <c r="D81" s="151"/>
      <c r="E81" s="151"/>
      <c r="F81" s="151"/>
      <c r="G81" s="151"/>
      <c r="H81" s="151"/>
      <c r="I81" s="151"/>
      <c r="J81" s="151"/>
      <c r="K81" s="151"/>
      <c r="L81" s="151"/>
      <c r="M81" s="151"/>
      <c r="N81" s="151"/>
      <c r="O81" s="151"/>
      <c r="P81" s="151"/>
      <c r="Q81" s="161"/>
      <c r="R81" s="318"/>
      <c r="S81" s="318"/>
      <c r="T81" s="318"/>
      <c r="U81" s="318"/>
    </row>
    <row r="82" spans="1:21" ht="13.5" customHeight="1" x14ac:dyDescent="0.2">
      <c r="A82" s="85"/>
      <c r="B82" s="84"/>
      <c r="C82" s="151"/>
      <c r="D82" s="151"/>
      <c r="E82" s="151"/>
      <c r="F82" s="151"/>
      <c r="G82" s="151"/>
      <c r="H82" s="151"/>
      <c r="I82" s="151"/>
      <c r="J82" s="151"/>
      <c r="K82" s="151"/>
      <c r="L82" s="151"/>
      <c r="M82" s="151"/>
      <c r="N82" s="151"/>
      <c r="O82" s="151"/>
      <c r="P82" s="151"/>
      <c r="Q82" s="161"/>
      <c r="R82" s="318"/>
      <c r="S82" s="318"/>
      <c r="T82" s="318"/>
      <c r="U82" s="318"/>
    </row>
    <row r="83" spans="1:21" ht="13.5" customHeight="1" x14ac:dyDescent="0.2">
      <c r="A83" s="85"/>
      <c r="B83" s="84"/>
      <c r="C83" s="151"/>
      <c r="D83" s="151"/>
      <c r="E83" s="151"/>
      <c r="F83" s="151"/>
      <c r="G83" s="151"/>
      <c r="H83" s="151"/>
      <c r="I83" s="151"/>
      <c r="J83" s="151"/>
      <c r="K83" s="151"/>
      <c r="L83" s="151"/>
      <c r="M83" s="151"/>
      <c r="N83" s="151"/>
      <c r="O83" s="151"/>
      <c r="P83" s="151"/>
      <c r="Q83" s="161"/>
      <c r="R83" s="318"/>
      <c r="S83" s="318"/>
      <c r="T83" s="318"/>
      <c r="U83" s="318"/>
    </row>
    <row r="84" spans="1:21" ht="13.5" customHeight="1" x14ac:dyDescent="0.2">
      <c r="A84" s="85"/>
      <c r="B84" s="84"/>
      <c r="C84" s="151"/>
      <c r="D84" s="151"/>
      <c r="E84" s="151"/>
      <c r="F84" s="151"/>
      <c r="G84" s="151"/>
      <c r="H84" s="151"/>
      <c r="I84" s="151"/>
      <c r="J84" s="151"/>
      <c r="K84" s="151"/>
      <c r="L84" s="151"/>
      <c r="M84" s="151"/>
      <c r="N84" s="151"/>
      <c r="O84" s="151"/>
      <c r="P84" s="151"/>
      <c r="Q84" s="161"/>
      <c r="R84" s="318"/>
      <c r="S84" s="318"/>
      <c r="T84" s="318"/>
      <c r="U84" s="318"/>
    </row>
    <row r="85" spans="1:21" ht="13.5" customHeight="1" x14ac:dyDescent="0.2">
      <c r="A85" s="85"/>
      <c r="B85" s="84"/>
      <c r="C85" s="151"/>
      <c r="D85" s="151"/>
      <c r="E85" s="151"/>
      <c r="F85" s="151"/>
      <c r="G85" s="151"/>
      <c r="H85" s="151"/>
      <c r="I85" s="151"/>
      <c r="J85" s="151"/>
      <c r="K85" s="151"/>
      <c r="L85" s="151"/>
      <c r="M85" s="151"/>
      <c r="N85" s="151"/>
      <c r="O85" s="151"/>
      <c r="P85" s="151"/>
      <c r="Q85" s="161"/>
      <c r="R85" s="318"/>
      <c r="S85" s="318"/>
      <c r="T85" s="318"/>
      <c r="U85" s="318"/>
    </row>
    <row r="86" spans="1:21" ht="13.5" customHeight="1" x14ac:dyDescent="0.2">
      <c r="A86" s="85"/>
      <c r="B86" s="84"/>
      <c r="C86" s="151"/>
      <c r="D86" s="151"/>
      <c r="E86" s="151"/>
      <c r="F86" s="151"/>
      <c r="G86" s="151"/>
      <c r="H86" s="151"/>
      <c r="I86" s="151"/>
      <c r="J86" s="151"/>
      <c r="K86" s="151"/>
      <c r="L86" s="151"/>
      <c r="M86" s="151"/>
      <c r="N86" s="151"/>
      <c r="O86" s="151"/>
      <c r="P86" s="151"/>
      <c r="Q86" s="161"/>
      <c r="R86" s="318"/>
      <c r="S86" s="318"/>
      <c r="T86" s="318"/>
      <c r="U86" s="318"/>
    </row>
    <row r="87" spans="1:21" ht="13.5" customHeight="1" x14ac:dyDescent="0.2">
      <c r="A87" s="85"/>
      <c r="B87" s="84"/>
      <c r="C87" s="151"/>
      <c r="D87" s="151"/>
      <c r="E87" s="151"/>
      <c r="F87" s="151"/>
      <c r="G87" s="151"/>
      <c r="H87" s="151"/>
      <c r="I87" s="151"/>
      <c r="J87" s="151"/>
      <c r="K87" s="151"/>
      <c r="L87" s="151"/>
      <c r="M87" s="151"/>
      <c r="N87" s="151"/>
      <c r="O87" s="151"/>
      <c r="P87" s="151"/>
      <c r="Q87" s="161"/>
      <c r="R87" s="318"/>
      <c r="S87" s="318"/>
      <c r="T87" s="318"/>
      <c r="U87" s="318"/>
    </row>
    <row r="88" spans="1:21" ht="13.5" customHeight="1" x14ac:dyDescent="0.2">
      <c r="A88" s="85"/>
      <c r="B88" s="84"/>
      <c r="C88" s="151"/>
      <c r="D88" s="151"/>
      <c r="E88" s="151"/>
      <c r="F88" s="151"/>
      <c r="G88" s="151"/>
      <c r="H88" s="151"/>
      <c r="I88" s="151"/>
      <c r="J88" s="151"/>
      <c r="K88" s="151"/>
      <c r="L88" s="151"/>
      <c r="M88" s="151"/>
      <c r="N88" s="151"/>
      <c r="O88" s="151"/>
      <c r="P88" s="151"/>
      <c r="Q88" s="161"/>
      <c r="R88" s="318"/>
      <c r="S88" s="318"/>
      <c r="T88" s="318"/>
      <c r="U88" s="318"/>
    </row>
    <row r="89" spans="1:21" ht="13.5" customHeight="1" x14ac:dyDescent="0.2">
      <c r="A89" s="85"/>
      <c r="B89" s="84"/>
      <c r="C89" s="151"/>
      <c r="D89" s="151"/>
      <c r="E89" s="151"/>
      <c r="F89" s="151"/>
      <c r="G89" s="151"/>
      <c r="H89" s="151"/>
      <c r="I89" s="151"/>
      <c r="J89" s="151"/>
      <c r="K89" s="151"/>
      <c r="L89" s="151"/>
      <c r="M89" s="151"/>
      <c r="N89" s="151"/>
      <c r="O89" s="151"/>
      <c r="P89" s="151"/>
      <c r="Q89" s="161"/>
      <c r="R89" s="318"/>
      <c r="S89" s="318"/>
      <c r="T89" s="318"/>
      <c r="U89" s="318"/>
    </row>
    <row r="90" spans="1:21" ht="13.5" customHeight="1" x14ac:dyDescent="0.2">
      <c r="A90" s="85"/>
      <c r="B90" s="84"/>
      <c r="C90" s="151"/>
      <c r="D90" s="151"/>
      <c r="E90" s="151"/>
      <c r="F90" s="151"/>
      <c r="G90" s="151"/>
      <c r="H90" s="151"/>
      <c r="I90" s="151"/>
      <c r="J90" s="151"/>
      <c r="K90" s="151"/>
      <c r="L90" s="151"/>
      <c r="M90" s="151"/>
      <c r="N90" s="151"/>
      <c r="O90" s="151"/>
      <c r="P90" s="151"/>
      <c r="Q90" s="161"/>
      <c r="R90" s="318"/>
      <c r="S90" s="318"/>
      <c r="T90" s="318"/>
      <c r="U90" s="318"/>
    </row>
    <row r="91" spans="1:21" ht="13.5" customHeight="1" x14ac:dyDescent="0.2">
      <c r="A91" s="85"/>
      <c r="B91" s="84"/>
      <c r="C91" s="151"/>
      <c r="D91" s="151"/>
      <c r="E91" s="151"/>
      <c r="F91" s="151"/>
      <c r="G91" s="151"/>
      <c r="H91" s="151"/>
      <c r="I91" s="151"/>
      <c r="J91" s="151"/>
      <c r="K91" s="151"/>
      <c r="L91" s="151"/>
      <c r="M91" s="151"/>
      <c r="N91" s="151"/>
      <c r="O91" s="151"/>
      <c r="P91" s="151"/>
      <c r="Q91" s="161"/>
      <c r="R91" s="318"/>
      <c r="S91" s="318"/>
      <c r="T91" s="318"/>
      <c r="U91" s="318"/>
    </row>
    <row r="92" spans="1:21" ht="13.5" customHeight="1" x14ac:dyDescent="0.2">
      <c r="A92" s="85"/>
      <c r="B92" s="84"/>
      <c r="C92" s="151"/>
      <c r="D92" s="151"/>
      <c r="E92" s="151"/>
      <c r="F92" s="151"/>
      <c r="G92" s="151"/>
      <c r="H92" s="151"/>
      <c r="I92" s="151"/>
      <c r="J92" s="151"/>
      <c r="K92" s="151"/>
      <c r="L92" s="151"/>
      <c r="M92" s="151"/>
      <c r="N92" s="151"/>
      <c r="O92" s="151"/>
      <c r="P92" s="151"/>
      <c r="Q92" s="161"/>
      <c r="R92" s="318"/>
      <c r="S92" s="318"/>
      <c r="T92" s="318"/>
      <c r="U92" s="318"/>
    </row>
    <row r="93" spans="1:21" ht="13.5" customHeight="1" x14ac:dyDescent="0.2">
      <c r="A93" s="85"/>
      <c r="B93" s="84"/>
      <c r="C93" s="151"/>
      <c r="D93" s="151"/>
      <c r="E93" s="151"/>
      <c r="F93" s="151"/>
      <c r="G93" s="151"/>
      <c r="H93" s="151"/>
      <c r="I93" s="151"/>
      <c r="J93" s="151"/>
      <c r="K93" s="151"/>
      <c r="L93" s="151"/>
      <c r="M93" s="151"/>
      <c r="N93" s="151"/>
      <c r="O93" s="151"/>
      <c r="P93" s="151"/>
      <c r="Q93" s="161"/>
      <c r="R93" s="318"/>
      <c r="S93" s="318"/>
      <c r="T93" s="318"/>
      <c r="U93" s="318"/>
    </row>
    <row r="94" spans="1:21" ht="13.5" customHeight="1" x14ac:dyDescent="0.2">
      <c r="A94" s="85"/>
      <c r="B94" s="84"/>
      <c r="C94" s="151"/>
      <c r="D94" s="151"/>
      <c r="E94" s="151"/>
      <c r="F94" s="151"/>
      <c r="G94" s="151"/>
      <c r="H94" s="151"/>
      <c r="I94" s="151"/>
      <c r="J94" s="151"/>
      <c r="K94" s="151"/>
      <c r="L94" s="151"/>
      <c r="M94" s="151"/>
      <c r="N94" s="151"/>
      <c r="O94" s="151"/>
      <c r="P94" s="151"/>
      <c r="Q94" s="161"/>
      <c r="R94" s="318"/>
      <c r="S94" s="318"/>
      <c r="T94" s="318"/>
      <c r="U94" s="318"/>
    </row>
    <row r="95" spans="1:21" ht="13.5" customHeight="1" x14ac:dyDescent="0.2">
      <c r="A95" s="85"/>
      <c r="B95" s="84"/>
      <c r="C95" s="151"/>
      <c r="D95" s="151"/>
      <c r="E95" s="151"/>
      <c r="F95" s="151"/>
      <c r="G95" s="151"/>
      <c r="H95" s="151"/>
      <c r="I95" s="151"/>
      <c r="J95" s="151"/>
      <c r="K95" s="151"/>
      <c r="L95" s="151"/>
      <c r="M95" s="151"/>
      <c r="N95" s="151"/>
      <c r="O95" s="151"/>
      <c r="P95" s="151"/>
      <c r="Q95" s="161"/>
      <c r="R95" s="318"/>
      <c r="S95" s="318"/>
      <c r="T95" s="318"/>
      <c r="U95" s="318"/>
    </row>
    <row r="96" spans="1:21" ht="13.5" customHeight="1" x14ac:dyDescent="0.2">
      <c r="A96" s="85"/>
      <c r="B96" s="84"/>
      <c r="C96" s="151"/>
      <c r="D96" s="151"/>
      <c r="E96" s="151"/>
      <c r="F96" s="151"/>
      <c r="G96" s="151"/>
      <c r="H96" s="151"/>
      <c r="I96" s="151"/>
      <c r="J96" s="151"/>
      <c r="K96" s="151"/>
      <c r="L96" s="151"/>
      <c r="M96" s="151"/>
      <c r="N96" s="151"/>
      <c r="O96" s="151"/>
      <c r="P96" s="151"/>
      <c r="Q96" s="161"/>
      <c r="R96" s="318"/>
      <c r="S96" s="318"/>
      <c r="T96" s="318"/>
      <c r="U96" s="318"/>
    </row>
    <row r="97" spans="1:21" ht="13.5" customHeight="1" x14ac:dyDescent="0.2">
      <c r="A97" s="85"/>
      <c r="B97" s="84"/>
      <c r="C97" s="151"/>
      <c r="D97" s="151"/>
      <c r="E97" s="151"/>
      <c r="F97" s="151"/>
      <c r="G97" s="151"/>
      <c r="H97" s="151"/>
      <c r="I97" s="151"/>
      <c r="J97" s="151"/>
      <c r="K97" s="151"/>
      <c r="L97" s="151"/>
      <c r="M97" s="151"/>
      <c r="N97" s="151"/>
      <c r="O97" s="151"/>
      <c r="P97" s="151"/>
      <c r="Q97" s="161"/>
      <c r="R97" s="318"/>
      <c r="S97" s="318"/>
      <c r="T97" s="318"/>
      <c r="U97" s="318"/>
    </row>
    <row r="98" spans="1:21" ht="13.5" customHeight="1" x14ac:dyDescent="0.2">
      <c r="A98" s="85"/>
      <c r="B98" s="84"/>
      <c r="C98" s="151"/>
      <c r="D98" s="151"/>
      <c r="E98" s="151"/>
      <c r="F98" s="151"/>
      <c r="G98" s="151"/>
      <c r="H98" s="151"/>
      <c r="I98" s="151"/>
      <c r="J98" s="151"/>
      <c r="K98" s="151"/>
      <c r="L98" s="151"/>
      <c r="M98" s="151"/>
      <c r="N98" s="151"/>
      <c r="O98" s="151"/>
      <c r="P98" s="151"/>
      <c r="Q98" s="161"/>
      <c r="R98" s="318"/>
      <c r="S98" s="318"/>
      <c r="T98" s="318"/>
      <c r="U98" s="318"/>
    </row>
    <row r="99" spans="1:21" ht="13.5" customHeight="1" x14ac:dyDescent="0.2">
      <c r="A99" s="85"/>
      <c r="B99" s="84"/>
      <c r="C99" s="151"/>
      <c r="D99" s="151"/>
      <c r="E99" s="151"/>
      <c r="F99" s="151"/>
      <c r="G99" s="151"/>
      <c r="H99" s="151"/>
      <c r="I99" s="151"/>
      <c r="J99" s="151"/>
      <c r="K99" s="151"/>
      <c r="L99" s="151"/>
      <c r="M99" s="151"/>
      <c r="N99" s="151"/>
      <c r="O99" s="151"/>
      <c r="P99" s="151"/>
      <c r="Q99" s="161"/>
      <c r="R99" s="318"/>
      <c r="S99" s="318"/>
      <c r="T99" s="318"/>
      <c r="U99" s="318"/>
    </row>
    <row r="100" spans="1:21" ht="13.5" customHeight="1" x14ac:dyDescent="0.2">
      <c r="A100" s="85"/>
      <c r="B100" s="84"/>
      <c r="C100" s="151"/>
      <c r="D100" s="151"/>
      <c r="E100" s="151"/>
      <c r="F100" s="151"/>
      <c r="G100" s="151"/>
      <c r="H100" s="151"/>
      <c r="I100" s="151"/>
      <c r="J100" s="151"/>
      <c r="K100" s="151"/>
      <c r="L100" s="151"/>
      <c r="M100" s="151"/>
      <c r="N100" s="151"/>
      <c r="O100" s="151"/>
      <c r="P100" s="151"/>
      <c r="Q100" s="161"/>
      <c r="R100" s="318"/>
      <c r="S100" s="318"/>
      <c r="T100" s="318"/>
      <c r="U100" s="318"/>
    </row>
  </sheetData>
  <autoFilter ref="C5:P56"/>
  <mergeCells count="12">
    <mergeCell ref="Q3:Q5"/>
    <mergeCell ref="A1:P1"/>
    <mergeCell ref="A3:A5"/>
    <mergeCell ref="B3:B5"/>
    <mergeCell ref="E3:P3"/>
    <mergeCell ref="E4:F4"/>
    <mergeCell ref="C3:D4"/>
    <mergeCell ref="O4:P4"/>
    <mergeCell ref="G4:H4"/>
    <mergeCell ref="I4:J4"/>
    <mergeCell ref="K4:L4"/>
    <mergeCell ref="M4:N4"/>
  </mergeCells>
  <conditionalFormatting sqref="R1:U100">
    <cfRule type="cellIs" dxfId="23" priority="1" operator="greaterThan">
      <formula>100</formula>
    </cfRule>
  </conditionalFormatting>
  <pageMargins left="1.2598425196850394" right="0.19685039370078741" top="0.23622047244094491" bottom="0" header="0" footer="0"/>
  <pageSetup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100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O18" sqref="O18"/>
    </sheetView>
  </sheetViews>
  <sheetFormatPr defaultColWidth="14.42578125" defaultRowHeight="15" customHeight="1" x14ac:dyDescent="0.2"/>
  <cols>
    <col min="1" max="1" width="4.42578125" style="331" customWidth="1"/>
    <col min="2" max="2" width="21.85546875" style="331" customWidth="1"/>
    <col min="3" max="3" width="8" style="331" customWidth="1"/>
    <col min="4" max="4" width="10.140625" style="331" customWidth="1"/>
    <col min="5" max="5" width="8" style="331" customWidth="1"/>
    <col min="6" max="7" width="8.140625" style="331" customWidth="1"/>
    <col min="8" max="8" width="8.85546875" style="331" customWidth="1"/>
    <col min="9" max="9" width="9" style="331" customWidth="1"/>
    <col min="10" max="10" width="8" style="331" customWidth="1"/>
    <col min="11" max="11" width="9.140625" style="331" customWidth="1"/>
    <col min="12" max="13" width="8.140625" style="331" customWidth="1"/>
    <col min="14" max="16" width="8.5703125" style="331" customWidth="1"/>
    <col min="17" max="17" width="8.42578125" style="331" customWidth="1"/>
    <col min="18" max="16384" width="14.42578125" style="331"/>
  </cols>
  <sheetData>
    <row r="1" spans="1:17" ht="13.5" customHeight="1" x14ac:dyDescent="0.2">
      <c r="A1" s="395" t="s">
        <v>1034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7"/>
    </row>
    <row r="2" spans="1:17" ht="13.5" customHeight="1" x14ac:dyDescent="0.2">
      <c r="A2" s="84"/>
      <c r="B2" s="86" t="s">
        <v>80</v>
      </c>
      <c r="C2" s="152"/>
      <c r="D2" s="152"/>
      <c r="E2" s="151"/>
      <c r="F2" s="151"/>
      <c r="G2" s="161"/>
      <c r="H2" s="151"/>
      <c r="I2" s="151"/>
      <c r="J2" s="151"/>
      <c r="K2" s="151"/>
      <c r="L2" s="161"/>
      <c r="M2" s="151"/>
      <c r="N2" s="439" t="s">
        <v>141</v>
      </c>
      <c r="O2" s="386"/>
      <c r="P2" s="386"/>
      <c r="Q2" s="161"/>
    </row>
    <row r="3" spans="1:17" ht="21.75" customHeight="1" x14ac:dyDescent="0.2">
      <c r="A3" s="419" t="s">
        <v>1</v>
      </c>
      <c r="B3" s="419" t="s">
        <v>83</v>
      </c>
      <c r="C3" s="410" t="s">
        <v>142</v>
      </c>
      <c r="D3" s="431"/>
      <c r="E3" s="431"/>
      <c r="F3" s="425"/>
      <c r="G3" s="438" t="s">
        <v>127</v>
      </c>
      <c r="H3" s="410" t="s">
        <v>143</v>
      </c>
      <c r="I3" s="431"/>
      <c r="J3" s="431"/>
      <c r="K3" s="425"/>
      <c r="L3" s="438" t="s">
        <v>127</v>
      </c>
      <c r="M3" s="410" t="s">
        <v>144</v>
      </c>
      <c r="N3" s="431"/>
      <c r="O3" s="431"/>
      <c r="P3" s="425"/>
      <c r="Q3" s="438" t="s">
        <v>127</v>
      </c>
    </row>
    <row r="4" spans="1:17" ht="21.75" customHeight="1" x14ac:dyDescent="0.2">
      <c r="A4" s="427"/>
      <c r="B4" s="427"/>
      <c r="C4" s="410" t="s">
        <v>129</v>
      </c>
      <c r="D4" s="425"/>
      <c r="E4" s="410" t="s">
        <v>130</v>
      </c>
      <c r="F4" s="425"/>
      <c r="G4" s="427"/>
      <c r="H4" s="410" t="s">
        <v>129</v>
      </c>
      <c r="I4" s="425"/>
      <c r="J4" s="410" t="s">
        <v>130</v>
      </c>
      <c r="K4" s="425"/>
      <c r="L4" s="427"/>
      <c r="M4" s="410" t="s">
        <v>129</v>
      </c>
      <c r="N4" s="425"/>
      <c r="O4" s="410" t="s">
        <v>130</v>
      </c>
      <c r="P4" s="425"/>
      <c r="Q4" s="427"/>
    </row>
    <row r="5" spans="1:17" ht="21.75" customHeight="1" x14ac:dyDescent="0.2">
      <c r="A5" s="428"/>
      <c r="B5" s="428"/>
      <c r="C5" s="187" t="s">
        <v>131</v>
      </c>
      <c r="D5" s="187" t="s">
        <v>132</v>
      </c>
      <c r="E5" s="187" t="s">
        <v>131</v>
      </c>
      <c r="F5" s="187" t="s">
        <v>132</v>
      </c>
      <c r="G5" s="428"/>
      <c r="H5" s="187" t="s">
        <v>131</v>
      </c>
      <c r="I5" s="187" t="s">
        <v>132</v>
      </c>
      <c r="J5" s="187" t="s">
        <v>131</v>
      </c>
      <c r="K5" s="187" t="s">
        <v>132</v>
      </c>
      <c r="L5" s="428"/>
      <c r="M5" s="187" t="s">
        <v>131</v>
      </c>
      <c r="N5" s="187" t="s">
        <v>132</v>
      </c>
      <c r="O5" s="187" t="s">
        <v>131</v>
      </c>
      <c r="P5" s="187" t="s">
        <v>132</v>
      </c>
      <c r="Q5" s="428"/>
    </row>
    <row r="6" spans="1:17" ht="12.75" customHeight="1" x14ac:dyDescent="0.2">
      <c r="A6" s="188">
        <v>1</v>
      </c>
      <c r="B6" s="189" t="s">
        <v>8</v>
      </c>
      <c r="C6" s="329">
        <v>139</v>
      </c>
      <c r="D6" s="329">
        <v>8606</v>
      </c>
      <c r="E6" s="329">
        <v>10</v>
      </c>
      <c r="F6" s="329">
        <v>3641</v>
      </c>
      <c r="G6" s="341">
        <f t="shared" ref="G6:G57" si="0">F6*100/D6</f>
        <v>42.307692307692307</v>
      </c>
      <c r="H6" s="329">
        <v>1236</v>
      </c>
      <c r="I6" s="329">
        <v>6246</v>
      </c>
      <c r="J6" s="329">
        <v>1326</v>
      </c>
      <c r="K6" s="329">
        <v>3005</v>
      </c>
      <c r="L6" s="341">
        <f t="shared" ref="L6:L57" si="1">K6*100/I6</f>
        <v>48.110790906179957</v>
      </c>
      <c r="M6" s="329">
        <v>7397</v>
      </c>
      <c r="N6" s="329">
        <v>46091</v>
      </c>
      <c r="O6" s="329">
        <v>3097</v>
      </c>
      <c r="P6" s="329">
        <v>29858</v>
      </c>
      <c r="Q6" s="341">
        <f t="shared" ref="Q6:Q57" si="2">P6*100/N6</f>
        <v>64.780542839166003</v>
      </c>
    </row>
    <row r="7" spans="1:17" ht="12.75" customHeight="1" x14ac:dyDescent="0.2">
      <c r="A7" s="188">
        <v>2</v>
      </c>
      <c r="B7" s="189" t="s">
        <v>9</v>
      </c>
      <c r="C7" s="329">
        <v>216</v>
      </c>
      <c r="D7" s="329">
        <v>13273</v>
      </c>
      <c r="E7" s="329">
        <v>0</v>
      </c>
      <c r="F7" s="329">
        <v>0</v>
      </c>
      <c r="G7" s="341">
        <f t="shared" si="0"/>
        <v>0</v>
      </c>
      <c r="H7" s="329">
        <v>1502</v>
      </c>
      <c r="I7" s="329">
        <v>6369</v>
      </c>
      <c r="J7" s="329">
        <v>1524</v>
      </c>
      <c r="K7" s="329">
        <v>2106.1999999999998</v>
      </c>
      <c r="L7" s="341">
        <f t="shared" si="1"/>
        <v>33.069555660229234</v>
      </c>
      <c r="M7" s="329">
        <v>7778</v>
      </c>
      <c r="N7" s="329">
        <v>50865</v>
      </c>
      <c r="O7" s="329">
        <v>3230</v>
      </c>
      <c r="P7" s="329">
        <v>26310.87</v>
      </c>
      <c r="Q7" s="341">
        <f t="shared" si="2"/>
        <v>51.726865231495132</v>
      </c>
    </row>
    <row r="8" spans="1:17" ht="12.75" customHeight="1" x14ac:dyDescent="0.2">
      <c r="A8" s="188">
        <v>3</v>
      </c>
      <c r="B8" s="189" t="s">
        <v>10</v>
      </c>
      <c r="C8" s="329">
        <v>4</v>
      </c>
      <c r="D8" s="329">
        <v>228</v>
      </c>
      <c r="E8" s="329">
        <v>0</v>
      </c>
      <c r="F8" s="329">
        <v>0</v>
      </c>
      <c r="G8" s="341">
        <f t="shared" si="0"/>
        <v>0</v>
      </c>
      <c r="H8" s="329">
        <v>569</v>
      </c>
      <c r="I8" s="329">
        <v>3017</v>
      </c>
      <c r="J8" s="329">
        <v>321</v>
      </c>
      <c r="K8" s="329">
        <v>579</v>
      </c>
      <c r="L8" s="341">
        <f t="shared" si="1"/>
        <v>19.191249585681142</v>
      </c>
      <c r="M8" s="329">
        <v>2502</v>
      </c>
      <c r="N8" s="329">
        <v>16387</v>
      </c>
      <c r="O8" s="329">
        <v>1659</v>
      </c>
      <c r="P8" s="329">
        <v>10883</v>
      </c>
      <c r="Q8" s="341">
        <f t="shared" si="2"/>
        <v>66.412400073228781</v>
      </c>
    </row>
    <row r="9" spans="1:17" ht="12.75" customHeight="1" x14ac:dyDescent="0.2">
      <c r="A9" s="188">
        <v>4</v>
      </c>
      <c r="B9" s="189" t="s">
        <v>11</v>
      </c>
      <c r="C9" s="329">
        <v>72</v>
      </c>
      <c r="D9" s="329">
        <v>4007</v>
      </c>
      <c r="E9" s="329">
        <v>0</v>
      </c>
      <c r="F9" s="329">
        <v>0</v>
      </c>
      <c r="G9" s="341">
        <f t="shared" si="0"/>
        <v>0</v>
      </c>
      <c r="H9" s="329">
        <v>1046</v>
      </c>
      <c r="I9" s="329">
        <v>5752</v>
      </c>
      <c r="J9" s="329">
        <v>1440</v>
      </c>
      <c r="K9" s="329">
        <v>3493</v>
      </c>
      <c r="L9" s="341">
        <f t="shared" si="1"/>
        <v>60.726703755215574</v>
      </c>
      <c r="M9" s="329">
        <v>4842</v>
      </c>
      <c r="N9" s="329">
        <v>31141</v>
      </c>
      <c r="O9" s="329">
        <v>3019</v>
      </c>
      <c r="P9" s="329">
        <v>26471</v>
      </c>
      <c r="Q9" s="341">
        <f t="shared" si="2"/>
        <v>85.003692880768114</v>
      </c>
    </row>
    <row r="10" spans="1:17" ht="12.75" customHeight="1" x14ac:dyDescent="0.2">
      <c r="A10" s="188">
        <v>5</v>
      </c>
      <c r="B10" s="189" t="s">
        <v>12</v>
      </c>
      <c r="C10" s="329">
        <v>39</v>
      </c>
      <c r="D10" s="329">
        <v>1766</v>
      </c>
      <c r="E10" s="329">
        <v>0</v>
      </c>
      <c r="F10" s="329">
        <v>0</v>
      </c>
      <c r="G10" s="341">
        <f t="shared" si="0"/>
        <v>0</v>
      </c>
      <c r="H10" s="329">
        <v>1755</v>
      </c>
      <c r="I10" s="329">
        <v>10552</v>
      </c>
      <c r="J10" s="329">
        <v>1324</v>
      </c>
      <c r="K10" s="329">
        <v>1744</v>
      </c>
      <c r="L10" s="341">
        <f t="shared" si="1"/>
        <v>16.527672479150873</v>
      </c>
      <c r="M10" s="329">
        <v>8024</v>
      </c>
      <c r="N10" s="329">
        <v>55088</v>
      </c>
      <c r="O10" s="329">
        <v>8749</v>
      </c>
      <c r="P10" s="329">
        <v>23149</v>
      </c>
      <c r="Q10" s="341">
        <f t="shared" si="2"/>
        <v>42.021855939587567</v>
      </c>
    </row>
    <row r="11" spans="1:17" ht="12.75" customHeight="1" x14ac:dyDescent="0.2">
      <c r="A11" s="188">
        <v>6</v>
      </c>
      <c r="B11" s="189" t="s">
        <v>13</v>
      </c>
      <c r="C11" s="329">
        <v>12</v>
      </c>
      <c r="D11" s="329">
        <v>717</v>
      </c>
      <c r="E11" s="329">
        <v>0</v>
      </c>
      <c r="F11" s="329">
        <v>0</v>
      </c>
      <c r="G11" s="341">
        <f t="shared" si="0"/>
        <v>0</v>
      </c>
      <c r="H11" s="329">
        <v>960</v>
      </c>
      <c r="I11" s="329">
        <v>5827</v>
      </c>
      <c r="J11" s="329">
        <v>2107</v>
      </c>
      <c r="K11" s="329">
        <v>9263</v>
      </c>
      <c r="L11" s="341">
        <f t="shared" si="1"/>
        <v>158.96687832503861</v>
      </c>
      <c r="M11" s="329">
        <v>5613</v>
      </c>
      <c r="N11" s="329">
        <v>33731</v>
      </c>
      <c r="O11" s="329">
        <v>17504</v>
      </c>
      <c r="P11" s="329">
        <v>62687</v>
      </c>
      <c r="Q11" s="341">
        <f t="shared" si="2"/>
        <v>185.84388248198985</v>
      </c>
    </row>
    <row r="12" spans="1:17" ht="12.75" customHeight="1" x14ac:dyDescent="0.2">
      <c r="A12" s="188">
        <v>7</v>
      </c>
      <c r="B12" s="189" t="s">
        <v>14</v>
      </c>
      <c r="C12" s="329">
        <v>0</v>
      </c>
      <c r="D12" s="329">
        <v>0</v>
      </c>
      <c r="E12" s="329">
        <v>0</v>
      </c>
      <c r="F12" s="329">
        <v>0</v>
      </c>
      <c r="G12" s="341">
        <v>0</v>
      </c>
      <c r="H12" s="329">
        <v>238</v>
      </c>
      <c r="I12" s="329">
        <v>1265</v>
      </c>
      <c r="J12" s="329">
        <v>89</v>
      </c>
      <c r="K12" s="329">
        <v>126.67</v>
      </c>
      <c r="L12" s="341">
        <f t="shared" si="1"/>
        <v>10.013438735177866</v>
      </c>
      <c r="M12" s="329">
        <v>1097</v>
      </c>
      <c r="N12" s="329">
        <v>6850</v>
      </c>
      <c r="O12" s="329">
        <v>687</v>
      </c>
      <c r="P12" s="329">
        <v>7526.83</v>
      </c>
      <c r="Q12" s="341">
        <f t="shared" si="2"/>
        <v>109.88072992700729</v>
      </c>
    </row>
    <row r="13" spans="1:17" ht="12.75" customHeight="1" x14ac:dyDescent="0.2">
      <c r="A13" s="188">
        <v>8</v>
      </c>
      <c r="B13" s="189" t="s">
        <v>983</v>
      </c>
      <c r="C13" s="329">
        <v>1</v>
      </c>
      <c r="D13" s="329">
        <v>55</v>
      </c>
      <c r="E13" s="329">
        <v>0</v>
      </c>
      <c r="F13" s="329">
        <v>0</v>
      </c>
      <c r="G13" s="341">
        <f t="shared" si="0"/>
        <v>0</v>
      </c>
      <c r="H13" s="329">
        <v>236</v>
      </c>
      <c r="I13" s="329">
        <v>1433</v>
      </c>
      <c r="J13" s="329">
        <v>18</v>
      </c>
      <c r="K13" s="329">
        <v>38</v>
      </c>
      <c r="L13" s="341">
        <f t="shared" si="1"/>
        <v>2.6517794836008375</v>
      </c>
      <c r="M13" s="329">
        <v>1184</v>
      </c>
      <c r="N13" s="329">
        <v>8075</v>
      </c>
      <c r="O13" s="329">
        <v>83</v>
      </c>
      <c r="P13" s="329">
        <v>902</v>
      </c>
      <c r="Q13" s="341">
        <f t="shared" si="2"/>
        <v>11.170278637770897</v>
      </c>
    </row>
    <row r="14" spans="1:17" ht="12.75" customHeight="1" x14ac:dyDescent="0.2">
      <c r="A14" s="188">
        <v>9</v>
      </c>
      <c r="B14" s="189" t="s">
        <v>15</v>
      </c>
      <c r="C14" s="329">
        <v>137</v>
      </c>
      <c r="D14" s="329">
        <v>9322</v>
      </c>
      <c r="E14" s="329">
        <v>1</v>
      </c>
      <c r="F14" s="329">
        <v>562.80999999999995</v>
      </c>
      <c r="G14" s="341">
        <f t="shared" si="0"/>
        <v>6.0374383179575188</v>
      </c>
      <c r="H14" s="329">
        <v>2208</v>
      </c>
      <c r="I14" s="329">
        <v>11520</v>
      </c>
      <c r="J14" s="329">
        <v>1611</v>
      </c>
      <c r="K14" s="329">
        <v>3445.75</v>
      </c>
      <c r="L14" s="341">
        <f t="shared" si="1"/>
        <v>29.911024305555557</v>
      </c>
      <c r="M14" s="329">
        <v>10910</v>
      </c>
      <c r="N14" s="329">
        <v>73161</v>
      </c>
      <c r="O14" s="329">
        <v>2825</v>
      </c>
      <c r="P14" s="329">
        <v>18019.79</v>
      </c>
      <c r="Q14" s="341">
        <f t="shared" si="2"/>
        <v>24.630322166181436</v>
      </c>
    </row>
    <row r="15" spans="1:17" ht="12.75" customHeight="1" x14ac:dyDescent="0.2">
      <c r="A15" s="188">
        <v>10</v>
      </c>
      <c r="B15" s="189" t="s">
        <v>16</v>
      </c>
      <c r="C15" s="329">
        <v>355</v>
      </c>
      <c r="D15" s="329">
        <v>17504</v>
      </c>
      <c r="E15" s="329">
        <v>3</v>
      </c>
      <c r="F15" s="329">
        <v>3229</v>
      </c>
      <c r="G15" s="341">
        <f t="shared" si="0"/>
        <v>18.447212065813527</v>
      </c>
      <c r="H15" s="329">
        <v>5786</v>
      </c>
      <c r="I15" s="329">
        <v>32899</v>
      </c>
      <c r="J15" s="329">
        <v>10360</v>
      </c>
      <c r="K15" s="329">
        <v>17457</v>
      </c>
      <c r="L15" s="341">
        <f t="shared" si="1"/>
        <v>53.062403112556609</v>
      </c>
      <c r="M15" s="329">
        <v>35421</v>
      </c>
      <c r="N15" s="329">
        <v>231808</v>
      </c>
      <c r="O15" s="329">
        <v>36293</v>
      </c>
      <c r="P15" s="329">
        <v>149408</v>
      </c>
      <c r="Q15" s="341">
        <f t="shared" si="2"/>
        <v>64.45334069574821</v>
      </c>
    </row>
    <row r="16" spans="1:17" ht="12.75" customHeight="1" x14ac:dyDescent="0.2">
      <c r="A16" s="188">
        <v>11</v>
      </c>
      <c r="B16" s="189" t="s">
        <v>17</v>
      </c>
      <c r="C16" s="329">
        <v>6</v>
      </c>
      <c r="D16" s="329">
        <v>267</v>
      </c>
      <c r="E16" s="329">
        <v>0</v>
      </c>
      <c r="F16" s="329">
        <v>0</v>
      </c>
      <c r="G16" s="341">
        <f t="shared" si="0"/>
        <v>0</v>
      </c>
      <c r="H16" s="329">
        <v>770</v>
      </c>
      <c r="I16" s="329">
        <v>4396</v>
      </c>
      <c r="J16" s="329">
        <v>282</v>
      </c>
      <c r="K16" s="329">
        <v>406</v>
      </c>
      <c r="L16" s="341">
        <f t="shared" si="1"/>
        <v>9.2356687898089174</v>
      </c>
      <c r="M16" s="329">
        <v>4089</v>
      </c>
      <c r="N16" s="329">
        <v>24138</v>
      </c>
      <c r="O16" s="329">
        <v>1131</v>
      </c>
      <c r="P16" s="329">
        <v>10288</v>
      </c>
      <c r="Q16" s="341">
        <f t="shared" si="2"/>
        <v>42.621592509735684</v>
      </c>
    </row>
    <row r="17" spans="1:17" ht="12.75" customHeight="1" x14ac:dyDescent="0.2">
      <c r="A17" s="188">
        <v>12</v>
      </c>
      <c r="B17" s="189" t="s">
        <v>18</v>
      </c>
      <c r="C17" s="329">
        <v>41</v>
      </c>
      <c r="D17" s="329">
        <v>2634</v>
      </c>
      <c r="E17" s="329">
        <v>0</v>
      </c>
      <c r="F17" s="329">
        <v>0</v>
      </c>
      <c r="G17" s="341">
        <f t="shared" si="0"/>
        <v>0</v>
      </c>
      <c r="H17" s="329">
        <v>1613</v>
      </c>
      <c r="I17" s="329">
        <v>10312</v>
      </c>
      <c r="J17" s="329">
        <v>952</v>
      </c>
      <c r="K17" s="329">
        <v>1690</v>
      </c>
      <c r="L17" s="341">
        <f t="shared" si="1"/>
        <v>16.38867339022498</v>
      </c>
      <c r="M17" s="329">
        <v>9322</v>
      </c>
      <c r="N17" s="329">
        <v>54220</v>
      </c>
      <c r="O17" s="329">
        <v>3286</v>
      </c>
      <c r="P17" s="329">
        <v>15604</v>
      </c>
      <c r="Q17" s="341">
        <f t="shared" si="2"/>
        <v>28.779048321652528</v>
      </c>
    </row>
    <row r="18" spans="1:17" s="159" customFormat="1" ht="12.75" customHeight="1" x14ac:dyDescent="0.2">
      <c r="A18" s="187"/>
      <c r="B18" s="192" t="s">
        <v>19</v>
      </c>
      <c r="C18" s="342">
        <f t="shared" ref="C18:P18" si="3">SUM(C6:C17)</f>
        <v>1022</v>
      </c>
      <c r="D18" s="342">
        <f t="shared" si="3"/>
        <v>58379</v>
      </c>
      <c r="E18" s="342">
        <f t="shared" si="3"/>
        <v>14</v>
      </c>
      <c r="F18" s="342">
        <f t="shared" si="3"/>
        <v>7432.8099999999995</v>
      </c>
      <c r="G18" s="343">
        <f t="shared" si="0"/>
        <v>12.731992668596584</v>
      </c>
      <c r="H18" s="342">
        <f t="shared" si="3"/>
        <v>17919</v>
      </c>
      <c r="I18" s="342">
        <f t="shared" si="3"/>
        <v>99588</v>
      </c>
      <c r="J18" s="342">
        <f t="shared" si="3"/>
        <v>21354</v>
      </c>
      <c r="K18" s="342">
        <f t="shared" si="3"/>
        <v>43353.619999999995</v>
      </c>
      <c r="L18" s="343">
        <f t="shared" si="1"/>
        <v>43.532975860545449</v>
      </c>
      <c r="M18" s="342">
        <f t="shared" si="3"/>
        <v>98179</v>
      </c>
      <c r="N18" s="342">
        <f t="shared" si="3"/>
        <v>631555</v>
      </c>
      <c r="O18" s="342">
        <f t="shared" si="3"/>
        <v>81563</v>
      </c>
      <c r="P18" s="342">
        <f t="shared" si="3"/>
        <v>381107.49</v>
      </c>
      <c r="Q18" s="343">
        <f t="shared" si="2"/>
        <v>60.344307304985314</v>
      </c>
    </row>
    <row r="19" spans="1:17" ht="12.75" customHeight="1" x14ac:dyDescent="0.2">
      <c r="A19" s="188">
        <v>13</v>
      </c>
      <c r="B19" s="189" t="s">
        <v>20</v>
      </c>
      <c r="C19" s="329">
        <v>64</v>
      </c>
      <c r="D19" s="329">
        <v>4284</v>
      </c>
      <c r="E19" s="329">
        <v>14</v>
      </c>
      <c r="F19" s="329">
        <v>9785.7999999999993</v>
      </c>
      <c r="G19" s="341">
        <f t="shared" si="0"/>
        <v>228.42670401493928</v>
      </c>
      <c r="H19" s="329">
        <v>407</v>
      </c>
      <c r="I19" s="329">
        <v>2044</v>
      </c>
      <c r="J19" s="329">
        <v>372</v>
      </c>
      <c r="K19" s="329">
        <v>4726.54</v>
      </c>
      <c r="L19" s="341">
        <f t="shared" si="1"/>
        <v>231.23972602739727</v>
      </c>
      <c r="M19" s="329">
        <v>1645</v>
      </c>
      <c r="N19" s="329">
        <v>10440</v>
      </c>
      <c r="O19" s="329">
        <v>1525</v>
      </c>
      <c r="P19" s="329">
        <v>15689.37</v>
      </c>
      <c r="Q19" s="341">
        <f t="shared" si="2"/>
        <v>150.28132183908045</v>
      </c>
    </row>
    <row r="20" spans="1:17" ht="12.75" customHeight="1" x14ac:dyDescent="0.2">
      <c r="A20" s="188">
        <v>14</v>
      </c>
      <c r="B20" s="189" t="s">
        <v>21</v>
      </c>
      <c r="C20" s="329">
        <v>0</v>
      </c>
      <c r="D20" s="329">
        <v>0</v>
      </c>
      <c r="E20" s="329">
        <v>0</v>
      </c>
      <c r="F20" s="329">
        <v>0</v>
      </c>
      <c r="G20" s="341"/>
      <c r="H20" s="329">
        <v>188</v>
      </c>
      <c r="I20" s="329">
        <v>793</v>
      </c>
      <c r="J20" s="329">
        <v>0</v>
      </c>
      <c r="K20" s="329">
        <v>0</v>
      </c>
      <c r="L20" s="341">
        <f t="shared" si="1"/>
        <v>0</v>
      </c>
      <c r="M20" s="329">
        <v>702</v>
      </c>
      <c r="N20" s="329">
        <v>4173</v>
      </c>
      <c r="O20" s="329">
        <v>9096</v>
      </c>
      <c r="P20" s="329">
        <v>62042.26</v>
      </c>
      <c r="Q20" s="341">
        <f t="shared" si="2"/>
        <v>1486.7543733525042</v>
      </c>
    </row>
    <row r="21" spans="1:17" ht="12.75" customHeight="1" x14ac:dyDescent="0.2">
      <c r="A21" s="188">
        <v>15</v>
      </c>
      <c r="B21" s="189" t="s">
        <v>22</v>
      </c>
      <c r="C21" s="329">
        <v>0</v>
      </c>
      <c r="D21" s="329">
        <v>0</v>
      </c>
      <c r="E21" s="329">
        <v>0</v>
      </c>
      <c r="F21" s="329">
        <v>0</v>
      </c>
      <c r="G21" s="341"/>
      <c r="H21" s="329">
        <v>0</v>
      </c>
      <c r="I21" s="329">
        <v>0</v>
      </c>
      <c r="J21" s="329">
        <v>0</v>
      </c>
      <c r="K21" s="329">
        <v>0</v>
      </c>
      <c r="L21" s="341" t="e">
        <f t="shared" si="1"/>
        <v>#DIV/0!</v>
      </c>
      <c r="M21" s="329">
        <v>28</v>
      </c>
      <c r="N21" s="329">
        <v>206</v>
      </c>
      <c r="O21" s="329">
        <v>0</v>
      </c>
      <c r="P21" s="329">
        <v>0</v>
      </c>
      <c r="Q21" s="341">
        <f t="shared" si="2"/>
        <v>0</v>
      </c>
    </row>
    <row r="22" spans="1:17" ht="12.75" customHeight="1" x14ac:dyDescent="0.2">
      <c r="A22" s="188">
        <v>16</v>
      </c>
      <c r="B22" s="189" t="s">
        <v>23</v>
      </c>
      <c r="C22" s="329">
        <v>0</v>
      </c>
      <c r="D22" s="329">
        <v>0</v>
      </c>
      <c r="E22" s="329">
        <v>0</v>
      </c>
      <c r="F22" s="329">
        <v>0</v>
      </c>
      <c r="G22" s="341"/>
      <c r="H22" s="329">
        <v>52</v>
      </c>
      <c r="I22" s="329">
        <v>264</v>
      </c>
      <c r="J22" s="329">
        <v>1</v>
      </c>
      <c r="K22" s="329">
        <v>0.56999999999999995</v>
      </c>
      <c r="L22" s="341">
        <f t="shared" si="1"/>
        <v>0.21590909090909088</v>
      </c>
      <c r="M22" s="329">
        <v>272</v>
      </c>
      <c r="N22" s="329">
        <v>1366</v>
      </c>
      <c r="O22" s="329">
        <v>1</v>
      </c>
      <c r="P22" s="329">
        <v>13.61</v>
      </c>
      <c r="Q22" s="341">
        <f t="shared" si="2"/>
        <v>0.99633967789165445</v>
      </c>
    </row>
    <row r="23" spans="1:17" ht="12.75" customHeight="1" x14ac:dyDescent="0.2">
      <c r="A23" s="188">
        <v>17</v>
      </c>
      <c r="B23" s="189" t="s">
        <v>24</v>
      </c>
      <c r="C23" s="329">
        <v>0</v>
      </c>
      <c r="D23" s="329">
        <v>0</v>
      </c>
      <c r="E23" s="329">
        <v>0</v>
      </c>
      <c r="F23" s="329">
        <v>0</v>
      </c>
      <c r="G23" s="341"/>
      <c r="H23" s="329">
        <v>111</v>
      </c>
      <c r="I23" s="329">
        <v>514</v>
      </c>
      <c r="J23" s="329">
        <v>15</v>
      </c>
      <c r="K23" s="329">
        <v>49</v>
      </c>
      <c r="L23" s="341">
        <f t="shared" si="1"/>
        <v>9.5330739299610894</v>
      </c>
      <c r="M23" s="329">
        <v>585</v>
      </c>
      <c r="N23" s="329">
        <v>3509</v>
      </c>
      <c r="O23" s="329">
        <v>1034</v>
      </c>
      <c r="P23" s="329">
        <v>2448</v>
      </c>
      <c r="Q23" s="341">
        <f t="shared" si="2"/>
        <v>69.763465374750638</v>
      </c>
    </row>
    <row r="24" spans="1:17" ht="12.75" customHeight="1" x14ac:dyDescent="0.2">
      <c r="A24" s="188">
        <v>18</v>
      </c>
      <c r="B24" s="189" t="s">
        <v>25</v>
      </c>
      <c r="C24" s="329">
        <v>0</v>
      </c>
      <c r="D24" s="329">
        <v>0</v>
      </c>
      <c r="E24" s="329">
        <v>0</v>
      </c>
      <c r="F24" s="329">
        <v>0</v>
      </c>
      <c r="G24" s="341"/>
      <c r="H24" s="329">
        <v>12</v>
      </c>
      <c r="I24" s="329">
        <v>92</v>
      </c>
      <c r="J24" s="329">
        <v>0</v>
      </c>
      <c r="K24" s="329">
        <v>0</v>
      </c>
      <c r="L24" s="341">
        <f t="shared" si="1"/>
        <v>0</v>
      </c>
      <c r="M24" s="329">
        <v>64</v>
      </c>
      <c r="N24" s="329">
        <v>560</v>
      </c>
      <c r="O24" s="329">
        <v>16</v>
      </c>
      <c r="P24" s="329">
        <v>119</v>
      </c>
      <c r="Q24" s="341">
        <f t="shared" si="2"/>
        <v>21.25</v>
      </c>
    </row>
    <row r="25" spans="1:17" ht="12.75" customHeight="1" x14ac:dyDescent="0.2">
      <c r="A25" s="188">
        <v>19</v>
      </c>
      <c r="B25" s="189" t="s">
        <v>26</v>
      </c>
      <c r="C25" s="329">
        <v>0</v>
      </c>
      <c r="D25" s="329">
        <v>0</v>
      </c>
      <c r="E25" s="329">
        <v>0</v>
      </c>
      <c r="F25" s="329">
        <v>0</v>
      </c>
      <c r="G25" s="341"/>
      <c r="H25" s="329">
        <v>54</v>
      </c>
      <c r="I25" s="329">
        <v>330</v>
      </c>
      <c r="J25" s="329">
        <v>13</v>
      </c>
      <c r="K25" s="329">
        <v>40</v>
      </c>
      <c r="L25" s="341">
        <f t="shared" si="1"/>
        <v>12.121212121212121</v>
      </c>
      <c r="M25" s="329">
        <v>357</v>
      </c>
      <c r="N25" s="329">
        <v>2392</v>
      </c>
      <c r="O25" s="329">
        <v>142</v>
      </c>
      <c r="P25" s="329">
        <v>1445</v>
      </c>
      <c r="Q25" s="341">
        <f t="shared" si="2"/>
        <v>60.409698996655521</v>
      </c>
    </row>
    <row r="26" spans="1:17" ht="12.75" customHeight="1" x14ac:dyDescent="0.2">
      <c r="A26" s="188">
        <v>20</v>
      </c>
      <c r="B26" s="189" t="s">
        <v>27</v>
      </c>
      <c r="C26" s="329">
        <v>123</v>
      </c>
      <c r="D26" s="329">
        <v>8389</v>
      </c>
      <c r="E26" s="329">
        <v>0</v>
      </c>
      <c r="F26" s="329">
        <v>0</v>
      </c>
      <c r="G26" s="341">
        <f t="shared" si="0"/>
        <v>0</v>
      </c>
      <c r="H26" s="329">
        <v>669</v>
      </c>
      <c r="I26" s="329">
        <v>3081</v>
      </c>
      <c r="J26" s="329">
        <v>500</v>
      </c>
      <c r="K26" s="329">
        <v>456.16</v>
      </c>
      <c r="L26" s="341">
        <f t="shared" si="1"/>
        <v>14.805582603050958</v>
      </c>
      <c r="M26" s="329">
        <v>3716</v>
      </c>
      <c r="N26" s="329">
        <v>24812</v>
      </c>
      <c r="O26" s="329">
        <v>1860</v>
      </c>
      <c r="P26" s="329">
        <v>1616.52</v>
      </c>
      <c r="Q26" s="341">
        <f t="shared" si="2"/>
        <v>6.5150733516040624</v>
      </c>
    </row>
    <row r="27" spans="1:17" ht="12.75" customHeight="1" x14ac:dyDescent="0.2">
      <c r="A27" s="188">
        <v>21</v>
      </c>
      <c r="B27" s="189" t="s">
        <v>28</v>
      </c>
      <c r="C27" s="329">
        <v>98</v>
      </c>
      <c r="D27" s="329">
        <v>7775</v>
      </c>
      <c r="E27" s="329">
        <v>2</v>
      </c>
      <c r="F27" s="329">
        <v>1</v>
      </c>
      <c r="G27" s="341">
        <f t="shared" si="0"/>
        <v>1.2861736334405145E-2</v>
      </c>
      <c r="H27" s="329">
        <v>725</v>
      </c>
      <c r="I27" s="329">
        <v>3853</v>
      </c>
      <c r="J27" s="329">
        <v>115</v>
      </c>
      <c r="K27" s="329">
        <v>856</v>
      </c>
      <c r="L27" s="341">
        <f t="shared" si="1"/>
        <v>22.216454710615103</v>
      </c>
      <c r="M27" s="329">
        <v>4089</v>
      </c>
      <c r="N27" s="329">
        <v>28363</v>
      </c>
      <c r="O27" s="329">
        <v>1371</v>
      </c>
      <c r="P27" s="329">
        <v>17822</v>
      </c>
      <c r="Q27" s="341">
        <f t="shared" si="2"/>
        <v>62.83538412720798</v>
      </c>
    </row>
    <row r="28" spans="1:17" ht="12.75" customHeight="1" x14ac:dyDescent="0.2">
      <c r="A28" s="188">
        <v>22</v>
      </c>
      <c r="B28" s="189" t="s">
        <v>29</v>
      </c>
      <c r="C28" s="329">
        <v>76</v>
      </c>
      <c r="D28" s="329">
        <v>6618</v>
      </c>
      <c r="E28" s="329">
        <v>0</v>
      </c>
      <c r="F28" s="329">
        <v>0</v>
      </c>
      <c r="G28" s="341">
        <f t="shared" si="0"/>
        <v>0</v>
      </c>
      <c r="H28" s="329">
        <v>347</v>
      </c>
      <c r="I28" s="329">
        <v>1641</v>
      </c>
      <c r="J28" s="329">
        <v>277</v>
      </c>
      <c r="K28" s="329">
        <v>596.24</v>
      </c>
      <c r="L28" s="341">
        <f t="shared" si="1"/>
        <v>36.333942717854967</v>
      </c>
      <c r="M28" s="329">
        <v>1582</v>
      </c>
      <c r="N28" s="329">
        <v>9420</v>
      </c>
      <c r="O28" s="329">
        <v>1326</v>
      </c>
      <c r="P28" s="329">
        <v>11051.52</v>
      </c>
      <c r="Q28" s="341">
        <f t="shared" si="2"/>
        <v>117.31974522292994</v>
      </c>
    </row>
    <row r="29" spans="1:17" ht="12.75" customHeight="1" x14ac:dyDescent="0.2">
      <c r="A29" s="188">
        <v>23</v>
      </c>
      <c r="B29" s="189" t="s">
        <v>30</v>
      </c>
      <c r="C29" s="329">
        <v>0</v>
      </c>
      <c r="D29" s="329">
        <v>0</v>
      </c>
      <c r="E29" s="329">
        <v>0</v>
      </c>
      <c r="F29" s="329">
        <v>0</v>
      </c>
      <c r="G29" s="341"/>
      <c r="H29" s="329">
        <v>122</v>
      </c>
      <c r="I29" s="329">
        <v>486</v>
      </c>
      <c r="J29" s="329">
        <v>0</v>
      </c>
      <c r="K29" s="329">
        <v>0</v>
      </c>
      <c r="L29" s="341">
        <f t="shared" si="1"/>
        <v>0</v>
      </c>
      <c r="M29" s="329">
        <v>541</v>
      </c>
      <c r="N29" s="329">
        <v>2961</v>
      </c>
      <c r="O29" s="329">
        <v>2121</v>
      </c>
      <c r="P29" s="329">
        <v>7384</v>
      </c>
      <c r="Q29" s="341">
        <f t="shared" si="2"/>
        <v>249.37521107733875</v>
      </c>
    </row>
    <row r="30" spans="1:17" ht="12.75" customHeight="1" x14ac:dyDescent="0.2">
      <c r="A30" s="188">
        <v>24</v>
      </c>
      <c r="B30" s="189" t="s">
        <v>31</v>
      </c>
      <c r="C30" s="329">
        <v>1</v>
      </c>
      <c r="D30" s="329">
        <v>24</v>
      </c>
      <c r="E30" s="329">
        <v>1</v>
      </c>
      <c r="F30" s="329">
        <v>54</v>
      </c>
      <c r="G30" s="341">
        <f t="shared" si="0"/>
        <v>225</v>
      </c>
      <c r="H30" s="329">
        <v>162</v>
      </c>
      <c r="I30" s="329">
        <v>808</v>
      </c>
      <c r="J30" s="329">
        <v>0</v>
      </c>
      <c r="K30" s="329">
        <v>0</v>
      </c>
      <c r="L30" s="341">
        <f t="shared" si="1"/>
        <v>0</v>
      </c>
      <c r="M30" s="329">
        <v>808</v>
      </c>
      <c r="N30" s="329">
        <v>4953</v>
      </c>
      <c r="O30" s="329">
        <v>0</v>
      </c>
      <c r="P30" s="329">
        <v>0</v>
      </c>
      <c r="Q30" s="341">
        <f t="shared" si="2"/>
        <v>0</v>
      </c>
    </row>
    <row r="31" spans="1:17" ht="12.75" customHeight="1" x14ac:dyDescent="0.2">
      <c r="A31" s="188">
        <v>25</v>
      </c>
      <c r="B31" s="189" t="s">
        <v>32</v>
      </c>
      <c r="C31" s="329">
        <v>0</v>
      </c>
      <c r="D31" s="329">
        <v>0</v>
      </c>
      <c r="E31" s="329">
        <v>0</v>
      </c>
      <c r="F31" s="329">
        <v>0</v>
      </c>
      <c r="G31" s="341"/>
      <c r="H31" s="329">
        <v>136</v>
      </c>
      <c r="I31" s="329">
        <v>724</v>
      </c>
      <c r="J31" s="329">
        <v>4</v>
      </c>
      <c r="K31" s="329">
        <v>10</v>
      </c>
      <c r="L31" s="341">
        <f t="shared" si="1"/>
        <v>1.3812154696132597</v>
      </c>
      <c r="M31" s="329">
        <v>274</v>
      </c>
      <c r="N31" s="329">
        <v>1898</v>
      </c>
      <c r="O31" s="329">
        <v>17</v>
      </c>
      <c r="P31" s="329">
        <v>142</v>
      </c>
      <c r="Q31" s="341">
        <f t="shared" si="2"/>
        <v>7.481559536354057</v>
      </c>
    </row>
    <row r="32" spans="1:17" ht="12.75" customHeight="1" x14ac:dyDescent="0.2">
      <c r="A32" s="188">
        <v>26</v>
      </c>
      <c r="B32" s="189" t="s">
        <v>33</v>
      </c>
      <c r="C32" s="329">
        <v>0</v>
      </c>
      <c r="D32" s="329">
        <v>0</v>
      </c>
      <c r="E32" s="329">
        <v>0</v>
      </c>
      <c r="F32" s="329">
        <v>0</v>
      </c>
      <c r="G32" s="341"/>
      <c r="H32" s="329">
        <v>117</v>
      </c>
      <c r="I32" s="329">
        <v>608</v>
      </c>
      <c r="J32" s="329">
        <v>4</v>
      </c>
      <c r="K32" s="329">
        <v>18.600000000000001</v>
      </c>
      <c r="L32" s="341">
        <f t="shared" si="1"/>
        <v>3.0592105263157898</v>
      </c>
      <c r="M32" s="329">
        <v>360</v>
      </c>
      <c r="N32" s="329">
        <v>2107</v>
      </c>
      <c r="O32" s="329">
        <v>41</v>
      </c>
      <c r="P32" s="329">
        <v>383.53</v>
      </c>
      <c r="Q32" s="341">
        <f t="shared" si="2"/>
        <v>18.20265780730897</v>
      </c>
    </row>
    <row r="33" spans="1:17" ht="12.75" customHeight="1" x14ac:dyDescent="0.2">
      <c r="A33" s="188">
        <v>27</v>
      </c>
      <c r="B33" s="189" t="s">
        <v>34</v>
      </c>
      <c r="C33" s="329">
        <v>0</v>
      </c>
      <c r="D33" s="329">
        <v>0</v>
      </c>
      <c r="E33" s="329">
        <v>0</v>
      </c>
      <c r="F33" s="329">
        <v>0</v>
      </c>
      <c r="G33" s="341"/>
      <c r="H33" s="329">
        <v>111</v>
      </c>
      <c r="I33" s="329">
        <v>526</v>
      </c>
      <c r="J33" s="329">
        <v>0</v>
      </c>
      <c r="K33" s="329">
        <v>0</v>
      </c>
      <c r="L33" s="341">
        <f t="shared" si="1"/>
        <v>0</v>
      </c>
      <c r="M33" s="329">
        <v>276</v>
      </c>
      <c r="N33" s="329">
        <v>1831</v>
      </c>
      <c r="O33" s="329">
        <v>0</v>
      </c>
      <c r="P33" s="329">
        <v>0</v>
      </c>
      <c r="Q33" s="341">
        <f t="shared" si="2"/>
        <v>0</v>
      </c>
    </row>
    <row r="34" spans="1:17" ht="12.75" customHeight="1" x14ac:dyDescent="0.2">
      <c r="A34" s="188">
        <v>28</v>
      </c>
      <c r="B34" s="189" t="s">
        <v>35</v>
      </c>
      <c r="C34" s="329">
        <v>0</v>
      </c>
      <c r="D34" s="329">
        <v>0</v>
      </c>
      <c r="E34" s="329">
        <v>0</v>
      </c>
      <c r="F34" s="329">
        <v>0</v>
      </c>
      <c r="G34" s="341"/>
      <c r="H34" s="329">
        <v>123</v>
      </c>
      <c r="I34" s="329">
        <v>584</v>
      </c>
      <c r="J34" s="329">
        <v>0</v>
      </c>
      <c r="K34" s="329">
        <v>0</v>
      </c>
      <c r="L34" s="341">
        <f t="shared" si="1"/>
        <v>0</v>
      </c>
      <c r="M34" s="329">
        <v>702</v>
      </c>
      <c r="N34" s="329">
        <v>4031</v>
      </c>
      <c r="O34" s="329">
        <v>62</v>
      </c>
      <c r="P34" s="329">
        <v>788.6</v>
      </c>
      <c r="Q34" s="341">
        <f t="shared" si="2"/>
        <v>19.563383775738032</v>
      </c>
    </row>
    <row r="35" spans="1:17" ht="12.75" customHeight="1" x14ac:dyDescent="0.2">
      <c r="A35" s="188">
        <v>29</v>
      </c>
      <c r="B35" s="189" t="s">
        <v>36</v>
      </c>
      <c r="C35" s="329">
        <v>0</v>
      </c>
      <c r="D35" s="329">
        <v>0</v>
      </c>
      <c r="E35" s="329">
        <v>0</v>
      </c>
      <c r="F35" s="329">
        <v>0</v>
      </c>
      <c r="G35" s="341"/>
      <c r="H35" s="329">
        <v>49</v>
      </c>
      <c r="I35" s="329">
        <v>256</v>
      </c>
      <c r="J35" s="329">
        <v>0</v>
      </c>
      <c r="K35" s="329">
        <v>0</v>
      </c>
      <c r="L35" s="341">
        <f t="shared" si="1"/>
        <v>0</v>
      </c>
      <c r="M35" s="329">
        <v>181</v>
      </c>
      <c r="N35" s="329">
        <v>1219</v>
      </c>
      <c r="O35" s="329">
        <v>8</v>
      </c>
      <c r="P35" s="329">
        <v>79</v>
      </c>
      <c r="Q35" s="341">
        <f t="shared" si="2"/>
        <v>6.4807219031993437</v>
      </c>
    </row>
    <row r="36" spans="1:17" ht="12.75" customHeight="1" x14ac:dyDescent="0.2">
      <c r="A36" s="188">
        <v>30</v>
      </c>
      <c r="B36" s="189" t="s">
        <v>37</v>
      </c>
      <c r="C36" s="329">
        <v>0</v>
      </c>
      <c r="D36" s="329">
        <v>0</v>
      </c>
      <c r="E36" s="329">
        <v>0</v>
      </c>
      <c r="F36" s="329">
        <v>0</v>
      </c>
      <c r="G36" s="341"/>
      <c r="H36" s="329">
        <v>58</v>
      </c>
      <c r="I36" s="329">
        <v>294</v>
      </c>
      <c r="J36" s="329">
        <v>112</v>
      </c>
      <c r="K36" s="329">
        <v>31.04</v>
      </c>
      <c r="L36" s="341">
        <f t="shared" si="1"/>
        <v>10.5578231292517</v>
      </c>
      <c r="M36" s="329">
        <v>465</v>
      </c>
      <c r="N36" s="329">
        <v>2759</v>
      </c>
      <c r="O36" s="329">
        <v>188</v>
      </c>
      <c r="P36" s="329">
        <v>1759.16</v>
      </c>
      <c r="Q36" s="341">
        <f t="shared" si="2"/>
        <v>63.760782892352303</v>
      </c>
    </row>
    <row r="37" spans="1:17" ht="12.75" customHeight="1" x14ac:dyDescent="0.2">
      <c r="A37" s="188">
        <v>31</v>
      </c>
      <c r="B37" s="189" t="s">
        <v>38</v>
      </c>
      <c r="C37" s="329">
        <v>0</v>
      </c>
      <c r="D37" s="329">
        <v>0</v>
      </c>
      <c r="E37" s="329">
        <v>0</v>
      </c>
      <c r="F37" s="329">
        <v>0</v>
      </c>
      <c r="G37" s="341"/>
      <c r="H37" s="329">
        <v>86</v>
      </c>
      <c r="I37" s="329">
        <v>472</v>
      </c>
      <c r="J37" s="329">
        <v>12</v>
      </c>
      <c r="K37" s="329">
        <v>47</v>
      </c>
      <c r="L37" s="341">
        <f t="shared" si="1"/>
        <v>9.9576271186440675</v>
      </c>
      <c r="M37" s="329">
        <v>214</v>
      </c>
      <c r="N37" s="329">
        <v>1490</v>
      </c>
      <c r="O37" s="329">
        <v>44</v>
      </c>
      <c r="P37" s="329">
        <v>449</v>
      </c>
      <c r="Q37" s="341">
        <f t="shared" si="2"/>
        <v>30.134228187919462</v>
      </c>
    </row>
    <row r="38" spans="1:17" ht="12.75" customHeight="1" x14ac:dyDescent="0.2">
      <c r="A38" s="188">
        <v>32</v>
      </c>
      <c r="B38" s="189" t="s">
        <v>39</v>
      </c>
      <c r="C38" s="329">
        <v>0</v>
      </c>
      <c r="D38" s="329">
        <v>0</v>
      </c>
      <c r="E38" s="329">
        <v>0</v>
      </c>
      <c r="F38" s="329">
        <v>0</v>
      </c>
      <c r="G38" s="341"/>
      <c r="H38" s="329">
        <v>0</v>
      </c>
      <c r="I38" s="329">
        <v>0</v>
      </c>
      <c r="J38" s="329">
        <v>0</v>
      </c>
      <c r="K38" s="329">
        <v>0</v>
      </c>
      <c r="L38" s="341" t="e">
        <f t="shared" si="1"/>
        <v>#DIV/0!</v>
      </c>
      <c r="M38" s="329">
        <v>22</v>
      </c>
      <c r="N38" s="329">
        <v>166</v>
      </c>
      <c r="O38" s="329">
        <v>0</v>
      </c>
      <c r="P38" s="329">
        <v>0</v>
      </c>
      <c r="Q38" s="341">
        <f t="shared" si="2"/>
        <v>0</v>
      </c>
    </row>
    <row r="39" spans="1:17" ht="12.75" customHeight="1" x14ac:dyDescent="0.2">
      <c r="A39" s="188">
        <v>33</v>
      </c>
      <c r="B39" s="189" t="s">
        <v>40</v>
      </c>
      <c r="C39" s="329">
        <v>0</v>
      </c>
      <c r="D39" s="329">
        <v>0</v>
      </c>
      <c r="E39" s="329">
        <v>0</v>
      </c>
      <c r="F39" s="329">
        <v>0</v>
      </c>
      <c r="G39" s="341"/>
      <c r="H39" s="329">
        <v>4</v>
      </c>
      <c r="I39" s="329">
        <v>10</v>
      </c>
      <c r="J39" s="329">
        <v>0</v>
      </c>
      <c r="K39" s="329">
        <v>0</v>
      </c>
      <c r="L39" s="341">
        <f t="shared" si="1"/>
        <v>0</v>
      </c>
      <c r="M39" s="329">
        <v>0</v>
      </c>
      <c r="N39" s="329">
        <v>0</v>
      </c>
      <c r="O39" s="329">
        <v>15</v>
      </c>
      <c r="P39" s="329">
        <v>116.65</v>
      </c>
      <c r="Q39" s="341" t="e">
        <f t="shared" si="2"/>
        <v>#DIV/0!</v>
      </c>
    </row>
    <row r="40" spans="1:17" ht="12.75" customHeight="1" x14ac:dyDescent="0.2">
      <c r="A40" s="188">
        <v>34</v>
      </c>
      <c r="B40" s="189" t="s">
        <v>41</v>
      </c>
      <c r="C40" s="329">
        <v>0</v>
      </c>
      <c r="D40" s="329">
        <v>0</v>
      </c>
      <c r="E40" s="329">
        <v>0</v>
      </c>
      <c r="F40" s="329">
        <v>0</v>
      </c>
      <c r="G40" s="341"/>
      <c r="H40" s="329">
        <v>92</v>
      </c>
      <c r="I40" s="329">
        <v>445</v>
      </c>
      <c r="J40" s="329">
        <v>0</v>
      </c>
      <c r="K40" s="329">
        <v>0</v>
      </c>
      <c r="L40" s="341">
        <f t="shared" si="1"/>
        <v>0</v>
      </c>
      <c r="M40" s="329">
        <v>628</v>
      </c>
      <c r="N40" s="329">
        <v>3601</v>
      </c>
      <c r="O40" s="329">
        <v>846</v>
      </c>
      <c r="P40" s="329">
        <v>11639</v>
      </c>
      <c r="Q40" s="341">
        <f t="shared" si="2"/>
        <v>323.21577339627879</v>
      </c>
    </row>
    <row r="41" spans="1:17" s="159" customFormat="1" ht="12.75" customHeight="1" x14ac:dyDescent="0.2">
      <c r="A41" s="187"/>
      <c r="B41" s="192" t="s">
        <v>110</v>
      </c>
      <c r="C41" s="342">
        <f t="shared" ref="C41" si="4">SUM(C19:C40)</f>
        <v>362</v>
      </c>
      <c r="D41" s="342">
        <f t="shared" ref="D41:P41" si="5">SUM(D19:D40)</f>
        <v>27090</v>
      </c>
      <c r="E41" s="342">
        <f t="shared" si="5"/>
        <v>17</v>
      </c>
      <c r="F41" s="342">
        <f t="shared" si="5"/>
        <v>9840.7999999999993</v>
      </c>
      <c r="G41" s="343">
        <f t="shared" si="0"/>
        <v>36.326319675156881</v>
      </c>
      <c r="H41" s="342">
        <f t="shared" si="5"/>
        <v>3625</v>
      </c>
      <c r="I41" s="342">
        <f t="shared" si="5"/>
        <v>17825</v>
      </c>
      <c r="J41" s="342">
        <f t="shared" si="5"/>
        <v>1425</v>
      </c>
      <c r="K41" s="342">
        <f t="shared" si="5"/>
        <v>6831.15</v>
      </c>
      <c r="L41" s="343">
        <f t="shared" si="1"/>
        <v>38.323422159887798</v>
      </c>
      <c r="M41" s="342">
        <f t="shared" si="5"/>
        <v>17511</v>
      </c>
      <c r="N41" s="342">
        <f t="shared" si="5"/>
        <v>112257</v>
      </c>
      <c r="O41" s="342">
        <f t="shared" si="5"/>
        <v>19713</v>
      </c>
      <c r="P41" s="342">
        <f t="shared" si="5"/>
        <v>134988.22000000003</v>
      </c>
      <c r="Q41" s="343">
        <f t="shared" si="2"/>
        <v>120.24926730627047</v>
      </c>
    </row>
    <row r="42" spans="1:17" s="159" customFormat="1" ht="12.75" customHeight="1" x14ac:dyDescent="0.2">
      <c r="A42" s="187"/>
      <c r="B42" s="192" t="s">
        <v>43</v>
      </c>
      <c r="C42" s="344">
        <f t="shared" ref="C42" si="6">C41+C18</f>
        <v>1384</v>
      </c>
      <c r="D42" s="344">
        <f t="shared" ref="D42:P42" si="7">D41+D18</f>
        <v>85469</v>
      </c>
      <c r="E42" s="344">
        <f t="shared" si="7"/>
        <v>31</v>
      </c>
      <c r="F42" s="344">
        <f t="shared" si="7"/>
        <v>17273.61</v>
      </c>
      <c r="G42" s="343">
        <f t="shared" si="0"/>
        <v>20.210380371830723</v>
      </c>
      <c r="H42" s="344">
        <f t="shared" si="7"/>
        <v>21544</v>
      </c>
      <c r="I42" s="344">
        <f t="shared" si="7"/>
        <v>117413</v>
      </c>
      <c r="J42" s="344">
        <f t="shared" si="7"/>
        <v>22779</v>
      </c>
      <c r="K42" s="344">
        <f t="shared" si="7"/>
        <v>50184.77</v>
      </c>
      <c r="L42" s="343">
        <f t="shared" si="1"/>
        <v>42.742089887831838</v>
      </c>
      <c r="M42" s="344">
        <f t="shared" si="7"/>
        <v>115690</v>
      </c>
      <c r="N42" s="344">
        <f t="shared" si="7"/>
        <v>743812</v>
      </c>
      <c r="O42" s="344">
        <f t="shared" si="7"/>
        <v>101276</v>
      </c>
      <c r="P42" s="344">
        <f t="shared" si="7"/>
        <v>516095.71</v>
      </c>
      <c r="Q42" s="343">
        <f t="shared" si="2"/>
        <v>69.385235785386627</v>
      </c>
    </row>
    <row r="43" spans="1:17" ht="12.75" customHeight="1" x14ac:dyDescent="0.2">
      <c r="A43" s="188">
        <v>35</v>
      </c>
      <c r="B43" s="189" t="s">
        <v>44</v>
      </c>
      <c r="C43" s="329">
        <v>21</v>
      </c>
      <c r="D43" s="329">
        <v>947</v>
      </c>
      <c r="E43" s="329">
        <v>0</v>
      </c>
      <c r="F43" s="329">
        <v>0</v>
      </c>
      <c r="G43" s="341">
        <f t="shared" si="0"/>
        <v>0</v>
      </c>
      <c r="H43" s="329">
        <v>1628</v>
      </c>
      <c r="I43" s="329">
        <v>11471</v>
      </c>
      <c r="J43" s="329">
        <v>35</v>
      </c>
      <c r="K43" s="329">
        <v>130</v>
      </c>
      <c r="L43" s="341">
        <f t="shared" si="1"/>
        <v>1.1332926510330399</v>
      </c>
      <c r="M43" s="329">
        <v>8739</v>
      </c>
      <c r="N43" s="329">
        <v>39701</v>
      </c>
      <c r="O43" s="329">
        <v>749</v>
      </c>
      <c r="P43" s="329">
        <v>4713</v>
      </c>
      <c r="Q43" s="341">
        <f t="shared" si="2"/>
        <v>11.871237500314853</v>
      </c>
    </row>
    <row r="44" spans="1:17" ht="12.75" customHeight="1" x14ac:dyDescent="0.2">
      <c r="A44" s="188">
        <v>36</v>
      </c>
      <c r="B44" s="189" t="s">
        <v>45</v>
      </c>
      <c r="C44" s="329">
        <v>0</v>
      </c>
      <c r="D44" s="329">
        <v>0</v>
      </c>
      <c r="E44" s="329">
        <v>0</v>
      </c>
      <c r="F44" s="329">
        <v>0</v>
      </c>
      <c r="G44" s="341"/>
      <c r="H44" s="329">
        <v>695</v>
      </c>
      <c r="I44" s="329">
        <v>2674</v>
      </c>
      <c r="J44" s="329">
        <v>156</v>
      </c>
      <c r="K44" s="329">
        <v>201.65</v>
      </c>
      <c r="L44" s="341">
        <f t="shared" si="1"/>
        <v>7.5411368735976065</v>
      </c>
      <c r="M44" s="329">
        <v>2932</v>
      </c>
      <c r="N44" s="329">
        <v>17782</v>
      </c>
      <c r="O44" s="329">
        <v>2104</v>
      </c>
      <c r="P44" s="329">
        <v>17115.09</v>
      </c>
      <c r="Q44" s="341">
        <f t="shared" si="2"/>
        <v>96.249521988527718</v>
      </c>
    </row>
    <row r="45" spans="1:17" s="159" customFormat="1" ht="12.75" customHeight="1" x14ac:dyDescent="0.2">
      <c r="A45" s="187"/>
      <c r="B45" s="192" t="s">
        <v>46</v>
      </c>
      <c r="C45" s="342">
        <f t="shared" ref="C45:P45" si="8">SUM(C43:C44)</f>
        <v>21</v>
      </c>
      <c r="D45" s="342">
        <f t="shared" si="8"/>
        <v>947</v>
      </c>
      <c r="E45" s="342">
        <f t="shared" si="8"/>
        <v>0</v>
      </c>
      <c r="F45" s="342">
        <f t="shared" si="8"/>
        <v>0</v>
      </c>
      <c r="G45" s="343">
        <f t="shared" si="0"/>
        <v>0</v>
      </c>
      <c r="H45" s="342">
        <f t="shared" si="8"/>
        <v>2323</v>
      </c>
      <c r="I45" s="342">
        <f t="shared" si="8"/>
        <v>14145</v>
      </c>
      <c r="J45" s="342">
        <f t="shared" si="8"/>
        <v>191</v>
      </c>
      <c r="K45" s="342">
        <f t="shared" si="8"/>
        <v>331.65</v>
      </c>
      <c r="L45" s="343">
        <f t="shared" si="1"/>
        <v>2.3446447507953341</v>
      </c>
      <c r="M45" s="342">
        <f t="shared" si="8"/>
        <v>11671</v>
      </c>
      <c r="N45" s="342">
        <f t="shared" si="8"/>
        <v>57483</v>
      </c>
      <c r="O45" s="342">
        <f t="shared" si="8"/>
        <v>2853</v>
      </c>
      <c r="P45" s="342">
        <f t="shared" si="8"/>
        <v>21828.09</v>
      </c>
      <c r="Q45" s="343">
        <f t="shared" si="2"/>
        <v>37.973122488387872</v>
      </c>
    </row>
    <row r="46" spans="1:17" ht="12.75" customHeight="1" x14ac:dyDescent="0.2">
      <c r="A46" s="188">
        <v>37</v>
      </c>
      <c r="B46" s="189" t="s">
        <v>47</v>
      </c>
      <c r="C46" s="329">
        <v>0</v>
      </c>
      <c r="D46" s="329">
        <v>0</v>
      </c>
      <c r="E46" s="329">
        <v>0</v>
      </c>
      <c r="F46" s="329">
        <v>0</v>
      </c>
      <c r="G46" s="341"/>
      <c r="H46" s="329">
        <v>119</v>
      </c>
      <c r="I46" s="329">
        <v>373</v>
      </c>
      <c r="J46" s="329">
        <v>3</v>
      </c>
      <c r="K46" s="329">
        <v>7</v>
      </c>
      <c r="L46" s="341">
        <f t="shared" si="1"/>
        <v>1.8766756032171581</v>
      </c>
      <c r="M46" s="329">
        <v>1633</v>
      </c>
      <c r="N46" s="329">
        <v>10516</v>
      </c>
      <c r="O46" s="329">
        <v>73</v>
      </c>
      <c r="P46" s="329">
        <v>1068</v>
      </c>
      <c r="Q46" s="341">
        <f t="shared" si="2"/>
        <v>10.155952833777102</v>
      </c>
    </row>
    <row r="47" spans="1:17" s="159" customFormat="1" ht="12.75" customHeight="1" x14ac:dyDescent="0.2">
      <c r="A47" s="187"/>
      <c r="B47" s="192" t="s">
        <v>48</v>
      </c>
      <c r="C47" s="342">
        <f t="shared" ref="C47:P47" si="9">C46</f>
        <v>0</v>
      </c>
      <c r="D47" s="342">
        <f t="shared" si="9"/>
        <v>0</v>
      </c>
      <c r="E47" s="342">
        <f t="shared" si="9"/>
        <v>0</v>
      </c>
      <c r="F47" s="342">
        <f t="shared" si="9"/>
        <v>0</v>
      </c>
      <c r="G47" s="343"/>
      <c r="H47" s="342">
        <f t="shared" si="9"/>
        <v>119</v>
      </c>
      <c r="I47" s="342">
        <f t="shared" si="9"/>
        <v>373</v>
      </c>
      <c r="J47" s="342">
        <f t="shared" si="9"/>
        <v>3</v>
      </c>
      <c r="K47" s="342">
        <f t="shared" si="9"/>
        <v>7</v>
      </c>
      <c r="L47" s="343">
        <f t="shared" si="1"/>
        <v>1.8766756032171581</v>
      </c>
      <c r="M47" s="342">
        <f t="shared" si="9"/>
        <v>1633</v>
      </c>
      <c r="N47" s="342">
        <f t="shared" si="9"/>
        <v>10516</v>
      </c>
      <c r="O47" s="342">
        <f t="shared" si="9"/>
        <v>73</v>
      </c>
      <c r="P47" s="342">
        <f t="shared" si="9"/>
        <v>1068</v>
      </c>
      <c r="Q47" s="343">
        <f t="shared" si="2"/>
        <v>10.155952833777102</v>
      </c>
    </row>
    <row r="48" spans="1:17" ht="12.75" customHeight="1" x14ac:dyDescent="0.2">
      <c r="A48" s="188">
        <v>38</v>
      </c>
      <c r="B48" s="189" t="s">
        <v>49</v>
      </c>
      <c r="C48" s="329">
        <v>0</v>
      </c>
      <c r="D48" s="329">
        <v>0</v>
      </c>
      <c r="E48" s="329">
        <v>0</v>
      </c>
      <c r="F48" s="329">
        <v>0</v>
      </c>
      <c r="G48" s="341"/>
      <c r="H48" s="329">
        <v>125</v>
      </c>
      <c r="I48" s="329">
        <v>652</v>
      </c>
      <c r="J48" s="329">
        <v>0</v>
      </c>
      <c r="K48" s="329">
        <v>0</v>
      </c>
      <c r="L48" s="341">
        <f t="shared" si="1"/>
        <v>0</v>
      </c>
      <c r="M48" s="329">
        <v>825</v>
      </c>
      <c r="N48" s="329">
        <v>4406</v>
      </c>
      <c r="O48" s="329">
        <v>2958</v>
      </c>
      <c r="P48" s="329">
        <v>26066.29</v>
      </c>
      <c r="Q48" s="341">
        <f t="shared" si="2"/>
        <v>591.60894235133912</v>
      </c>
    </row>
    <row r="49" spans="1:17" ht="12.75" customHeight="1" x14ac:dyDescent="0.2">
      <c r="A49" s="188">
        <v>39</v>
      </c>
      <c r="B49" s="189" t="s">
        <v>50</v>
      </c>
      <c r="C49" s="329">
        <v>0</v>
      </c>
      <c r="D49" s="329">
        <v>0</v>
      </c>
      <c r="E49" s="329">
        <v>0</v>
      </c>
      <c r="F49" s="329">
        <v>0</v>
      </c>
      <c r="G49" s="341"/>
      <c r="H49" s="329">
        <v>84</v>
      </c>
      <c r="I49" s="329">
        <v>452</v>
      </c>
      <c r="J49" s="329">
        <v>0</v>
      </c>
      <c r="K49" s="329">
        <v>0</v>
      </c>
      <c r="L49" s="341">
        <f t="shared" si="1"/>
        <v>0</v>
      </c>
      <c r="M49" s="329">
        <v>541</v>
      </c>
      <c r="N49" s="329">
        <v>2569</v>
      </c>
      <c r="O49" s="329">
        <v>58</v>
      </c>
      <c r="P49" s="329">
        <v>477</v>
      </c>
      <c r="Q49" s="341">
        <f t="shared" si="2"/>
        <v>18.567536006228103</v>
      </c>
    </row>
    <row r="50" spans="1:17" ht="12.75" customHeight="1" x14ac:dyDescent="0.2">
      <c r="A50" s="188">
        <v>40</v>
      </c>
      <c r="B50" s="189" t="s">
        <v>51</v>
      </c>
      <c r="C50" s="329">
        <v>0</v>
      </c>
      <c r="D50" s="329">
        <v>0</v>
      </c>
      <c r="E50" s="329">
        <v>0</v>
      </c>
      <c r="F50" s="329">
        <v>0</v>
      </c>
      <c r="G50" s="341"/>
      <c r="H50" s="329">
        <v>14</v>
      </c>
      <c r="I50" s="329">
        <v>222</v>
      </c>
      <c r="J50" s="329">
        <v>1189</v>
      </c>
      <c r="K50" s="329">
        <v>310.10000000000002</v>
      </c>
      <c r="L50" s="341">
        <f t="shared" si="1"/>
        <v>139.6846846846847</v>
      </c>
      <c r="M50" s="329">
        <v>216</v>
      </c>
      <c r="N50" s="329">
        <v>1058</v>
      </c>
      <c r="O50" s="329">
        <v>32</v>
      </c>
      <c r="P50" s="329">
        <v>158.06</v>
      </c>
      <c r="Q50" s="341">
        <f t="shared" si="2"/>
        <v>14.939508506616257</v>
      </c>
    </row>
    <row r="51" spans="1:17" ht="12.75" customHeight="1" x14ac:dyDescent="0.2">
      <c r="A51" s="188">
        <v>41</v>
      </c>
      <c r="B51" s="189" t="s">
        <v>52</v>
      </c>
      <c r="C51" s="329">
        <v>0</v>
      </c>
      <c r="D51" s="329">
        <v>0</v>
      </c>
      <c r="E51" s="329">
        <v>0</v>
      </c>
      <c r="F51" s="329">
        <v>0</v>
      </c>
      <c r="G51" s="341"/>
      <c r="H51" s="329">
        <v>18</v>
      </c>
      <c r="I51" s="329">
        <v>164</v>
      </c>
      <c r="J51" s="329">
        <v>0</v>
      </c>
      <c r="K51" s="329">
        <v>0</v>
      </c>
      <c r="L51" s="341">
        <f t="shared" si="1"/>
        <v>0</v>
      </c>
      <c r="M51" s="329">
        <v>192</v>
      </c>
      <c r="N51" s="329">
        <v>972</v>
      </c>
      <c r="O51" s="329">
        <v>0</v>
      </c>
      <c r="P51" s="329">
        <v>0</v>
      </c>
      <c r="Q51" s="341">
        <f t="shared" si="2"/>
        <v>0</v>
      </c>
    </row>
    <row r="52" spans="1:17" ht="12.75" customHeight="1" x14ac:dyDescent="0.2">
      <c r="A52" s="188">
        <v>42</v>
      </c>
      <c r="B52" s="189" t="s">
        <v>53</v>
      </c>
      <c r="C52" s="329">
        <v>0</v>
      </c>
      <c r="D52" s="329">
        <v>0</v>
      </c>
      <c r="E52" s="329">
        <v>0</v>
      </c>
      <c r="F52" s="329">
        <v>0</v>
      </c>
      <c r="G52" s="341"/>
      <c r="H52" s="329">
        <v>33</v>
      </c>
      <c r="I52" s="329">
        <v>255</v>
      </c>
      <c r="J52" s="329">
        <v>0</v>
      </c>
      <c r="K52" s="329">
        <v>0</v>
      </c>
      <c r="L52" s="341">
        <f t="shared" si="1"/>
        <v>0</v>
      </c>
      <c r="M52" s="329">
        <v>230</v>
      </c>
      <c r="N52" s="329">
        <v>1516</v>
      </c>
      <c r="O52" s="329">
        <v>3207</v>
      </c>
      <c r="P52" s="329">
        <v>8867</v>
      </c>
      <c r="Q52" s="341">
        <f t="shared" si="2"/>
        <v>584.89445910290237</v>
      </c>
    </row>
    <row r="53" spans="1:17" ht="12.75" customHeight="1" x14ac:dyDescent="0.2">
      <c r="A53" s="188">
        <v>43</v>
      </c>
      <c r="B53" s="189" t="s">
        <v>54</v>
      </c>
      <c r="C53" s="329">
        <v>0</v>
      </c>
      <c r="D53" s="329">
        <v>0</v>
      </c>
      <c r="E53" s="329">
        <v>0</v>
      </c>
      <c r="F53" s="329">
        <v>0</v>
      </c>
      <c r="G53" s="341"/>
      <c r="H53" s="329">
        <v>35</v>
      </c>
      <c r="I53" s="329">
        <v>220</v>
      </c>
      <c r="J53" s="329">
        <v>0</v>
      </c>
      <c r="K53" s="329">
        <v>0</v>
      </c>
      <c r="L53" s="341">
        <f t="shared" si="1"/>
        <v>0</v>
      </c>
      <c r="M53" s="329">
        <v>341</v>
      </c>
      <c r="N53" s="329">
        <v>1594</v>
      </c>
      <c r="O53" s="329">
        <v>3</v>
      </c>
      <c r="P53" s="329">
        <v>1.28</v>
      </c>
      <c r="Q53" s="341">
        <f t="shared" si="2"/>
        <v>8.0301129234629856E-2</v>
      </c>
    </row>
    <row r="54" spans="1:17" ht="12.75" customHeight="1" x14ac:dyDescent="0.2">
      <c r="A54" s="188">
        <v>44</v>
      </c>
      <c r="B54" s="189" t="s">
        <v>55</v>
      </c>
      <c r="C54" s="329">
        <v>0</v>
      </c>
      <c r="D54" s="329">
        <v>0</v>
      </c>
      <c r="E54" s="329">
        <v>0</v>
      </c>
      <c r="F54" s="329">
        <v>0</v>
      </c>
      <c r="G54" s="341"/>
      <c r="H54" s="329">
        <v>16</v>
      </c>
      <c r="I54" s="329">
        <v>114</v>
      </c>
      <c r="J54" s="329">
        <v>0</v>
      </c>
      <c r="K54" s="329">
        <v>0</v>
      </c>
      <c r="L54" s="341">
        <f t="shared" si="1"/>
        <v>0</v>
      </c>
      <c r="M54" s="329">
        <v>202</v>
      </c>
      <c r="N54" s="329">
        <v>1148</v>
      </c>
      <c r="O54" s="329">
        <v>1951</v>
      </c>
      <c r="P54" s="329">
        <v>2420.59</v>
      </c>
      <c r="Q54" s="341">
        <f t="shared" si="2"/>
        <v>210.85278745644598</v>
      </c>
    </row>
    <row r="55" spans="1:17" ht="12.75" customHeight="1" x14ac:dyDescent="0.2">
      <c r="A55" s="188">
        <v>45</v>
      </c>
      <c r="B55" s="189" t="s">
        <v>56</v>
      </c>
      <c r="C55" s="329">
        <v>0</v>
      </c>
      <c r="D55" s="329">
        <v>0</v>
      </c>
      <c r="E55" s="329">
        <v>0</v>
      </c>
      <c r="F55" s="329">
        <v>0</v>
      </c>
      <c r="G55" s="341"/>
      <c r="H55" s="329">
        <v>241</v>
      </c>
      <c r="I55" s="329">
        <v>519</v>
      </c>
      <c r="J55" s="329">
        <v>0</v>
      </c>
      <c r="K55" s="329">
        <v>0</v>
      </c>
      <c r="L55" s="341">
        <f t="shared" si="1"/>
        <v>0</v>
      </c>
      <c r="M55" s="329">
        <v>437</v>
      </c>
      <c r="N55" s="329">
        <v>1956</v>
      </c>
      <c r="O55" s="329">
        <v>21</v>
      </c>
      <c r="P55" s="329">
        <v>192</v>
      </c>
      <c r="Q55" s="341">
        <f t="shared" si="2"/>
        <v>9.8159509202453989</v>
      </c>
    </row>
    <row r="56" spans="1:17" s="159" customFormat="1" ht="12.75" customHeight="1" x14ac:dyDescent="0.2">
      <c r="A56" s="187"/>
      <c r="B56" s="192" t="s">
        <v>57</v>
      </c>
      <c r="C56" s="342">
        <f t="shared" ref="C56" si="10">SUM(C48:C55)</f>
        <v>0</v>
      </c>
      <c r="D56" s="342">
        <f t="shared" ref="D56:P56" si="11">SUM(D48:D55)</f>
        <v>0</v>
      </c>
      <c r="E56" s="342">
        <f t="shared" si="11"/>
        <v>0</v>
      </c>
      <c r="F56" s="342">
        <f t="shared" si="11"/>
        <v>0</v>
      </c>
      <c r="G56" s="343">
        <v>0</v>
      </c>
      <c r="H56" s="342">
        <f t="shared" si="11"/>
        <v>566</v>
      </c>
      <c r="I56" s="342">
        <f t="shared" si="11"/>
        <v>2598</v>
      </c>
      <c r="J56" s="342">
        <f t="shared" si="11"/>
        <v>1189</v>
      </c>
      <c r="K56" s="342">
        <f t="shared" si="11"/>
        <v>310.10000000000002</v>
      </c>
      <c r="L56" s="343">
        <f t="shared" si="1"/>
        <v>11.936104695919941</v>
      </c>
      <c r="M56" s="342">
        <f t="shared" si="11"/>
        <v>2984</v>
      </c>
      <c r="N56" s="342">
        <f t="shared" si="11"/>
        <v>15219</v>
      </c>
      <c r="O56" s="342">
        <f t="shared" si="11"/>
        <v>8230</v>
      </c>
      <c r="P56" s="342">
        <f t="shared" si="11"/>
        <v>38182.22</v>
      </c>
      <c r="Q56" s="343">
        <f t="shared" si="2"/>
        <v>250.88520927787633</v>
      </c>
    </row>
    <row r="57" spans="1:17" s="159" customFormat="1" ht="12.75" customHeight="1" x14ac:dyDescent="0.2">
      <c r="A57" s="192"/>
      <c r="B57" s="192" t="s">
        <v>6</v>
      </c>
      <c r="C57" s="342">
        <f t="shared" ref="C57" si="12">C56+C47+C45+C42</f>
        <v>1405</v>
      </c>
      <c r="D57" s="342">
        <f t="shared" ref="D57:P57" si="13">D56+D47+D45+D42</f>
        <v>86416</v>
      </c>
      <c r="E57" s="342">
        <f t="shared" si="13"/>
        <v>31</v>
      </c>
      <c r="F57" s="342">
        <f t="shared" si="13"/>
        <v>17273.61</v>
      </c>
      <c r="G57" s="343">
        <f t="shared" si="0"/>
        <v>19.988902518052214</v>
      </c>
      <c r="H57" s="342">
        <f t="shared" si="13"/>
        <v>24552</v>
      </c>
      <c r="I57" s="342">
        <f t="shared" si="13"/>
        <v>134529</v>
      </c>
      <c r="J57" s="342">
        <f t="shared" si="13"/>
        <v>24162</v>
      </c>
      <c r="K57" s="342">
        <f t="shared" si="13"/>
        <v>50833.52</v>
      </c>
      <c r="L57" s="343">
        <f t="shared" si="1"/>
        <v>37.786291431587244</v>
      </c>
      <c r="M57" s="342">
        <f t="shared" si="13"/>
        <v>131978</v>
      </c>
      <c r="N57" s="342">
        <f t="shared" si="13"/>
        <v>827030</v>
      </c>
      <c r="O57" s="342">
        <f t="shared" si="13"/>
        <v>112432</v>
      </c>
      <c r="P57" s="342">
        <f t="shared" si="13"/>
        <v>577174.02</v>
      </c>
      <c r="Q57" s="343">
        <f t="shared" si="2"/>
        <v>69.78876461555204</v>
      </c>
    </row>
    <row r="58" spans="1:17" ht="13.5" customHeight="1" x14ac:dyDescent="0.2">
      <c r="A58" s="84"/>
      <c r="B58" s="84"/>
      <c r="C58" s="151"/>
      <c r="D58" s="151"/>
      <c r="E58" s="151"/>
      <c r="F58" s="151"/>
      <c r="G58" s="161"/>
      <c r="H58" s="151"/>
      <c r="I58" s="152" t="s">
        <v>60</v>
      </c>
      <c r="J58" s="151"/>
      <c r="K58" s="151"/>
      <c r="L58" s="161"/>
      <c r="M58" s="151"/>
      <c r="N58" s="151"/>
      <c r="O58" s="151"/>
      <c r="P58" s="151"/>
      <c r="Q58" s="161"/>
    </row>
    <row r="59" spans="1:17" ht="13.5" customHeight="1" x14ac:dyDescent="0.2">
      <c r="A59" s="84"/>
      <c r="B59" s="84"/>
      <c r="C59" s="151"/>
      <c r="D59" s="151"/>
      <c r="E59" s="151"/>
      <c r="F59" s="151"/>
      <c r="G59" s="161"/>
      <c r="H59" s="151"/>
      <c r="I59" s="151"/>
      <c r="J59" s="151"/>
      <c r="K59" s="151"/>
      <c r="L59" s="151"/>
      <c r="M59" s="151"/>
      <c r="N59" s="151"/>
      <c r="O59" s="151"/>
      <c r="P59" s="151"/>
      <c r="Q59" s="161"/>
    </row>
    <row r="60" spans="1:17" ht="13.5" customHeight="1" x14ac:dyDescent="0.2">
      <c r="A60" s="84"/>
      <c r="B60" s="84"/>
      <c r="C60" s="151"/>
      <c r="D60" s="151"/>
      <c r="E60" s="151"/>
      <c r="F60" s="151"/>
      <c r="G60" s="161"/>
      <c r="H60" s="151"/>
      <c r="I60" s="151"/>
      <c r="J60" s="151"/>
      <c r="K60" s="151"/>
      <c r="L60" s="161"/>
      <c r="M60" s="151"/>
      <c r="N60" s="151"/>
      <c r="O60" s="151"/>
      <c r="P60" s="151"/>
      <c r="Q60" s="161"/>
    </row>
    <row r="61" spans="1:17" ht="13.5" customHeight="1" x14ac:dyDescent="0.2">
      <c r="A61" s="84"/>
      <c r="B61" s="84"/>
      <c r="C61" s="151"/>
      <c r="D61" s="151"/>
      <c r="E61" s="151"/>
      <c r="F61" s="151"/>
      <c r="G61" s="151"/>
      <c r="H61" s="151"/>
      <c r="I61" s="151"/>
      <c r="J61" s="151"/>
      <c r="K61" s="151"/>
      <c r="L61" s="151"/>
      <c r="M61" s="151"/>
      <c r="N61" s="151"/>
      <c r="O61" s="151"/>
      <c r="P61" s="151"/>
      <c r="Q61" s="151"/>
    </row>
    <row r="62" spans="1:17" ht="13.5" customHeight="1" x14ac:dyDescent="0.2">
      <c r="A62" s="84"/>
      <c r="B62" s="84"/>
      <c r="C62" s="151"/>
      <c r="D62" s="151"/>
      <c r="E62" s="151"/>
      <c r="F62" s="151"/>
      <c r="G62" s="161"/>
      <c r="H62" s="151"/>
      <c r="I62" s="151"/>
      <c r="J62" s="152"/>
      <c r="K62" s="152"/>
      <c r="L62" s="161"/>
      <c r="M62" s="151"/>
      <c r="N62" s="151"/>
      <c r="O62" s="151"/>
      <c r="P62" s="151"/>
      <c r="Q62" s="161"/>
    </row>
    <row r="63" spans="1:17" ht="13.5" customHeight="1" x14ac:dyDescent="0.2">
      <c r="A63" s="84"/>
      <c r="B63" s="84"/>
      <c r="C63" s="151"/>
      <c r="D63" s="151"/>
      <c r="E63" s="151"/>
      <c r="F63" s="151"/>
      <c r="G63" s="161"/>
      <c r="H63" s="151"/>
      <c r="I63" s="151"/>
      <c r="J63" s="151"/>
      <c r="K63" s="151"/>
      <c r="L63" s="161"/>
      <c r="M63" s="151"/>
      <c r="N63" s="151"/>
      <c r="O63" s="151"/>
      <c r="P63" s="151"/>
      <c r="Q63" s="161"/>
    </row>
    <row r="64" spans="1:17" ht="13.5" customHeight="1" x14ac:dyDescent="0.2">
      <c r="A64" s="84"/>
      <c r="B64" s="84"/>
      <c r="C64" s="151"/>
      <c r="D64" s="151"/>
      <c r="E64" s="151"/>
      <c r="F64" s="151"/>
      <c r="G64" s="161"/>
      <c r="H64" s="151"/>
      <c r="I64" s="151"/>
      <c r="J64" s="151"/>
      <c r="K64" s="151"/>
      <c r="L64" s="161"/>
      <c r="M64" s="151"/>
      <c r="N64" s="151"/>
      <c r="O64" s="151"/>
      <c r="P64" s="151"/>
      <c r="Q64" s="161"/>
    </row>
    <row r="65" spans="1:17" ht="13.5" customHeight="1" x14ac:dyDescent="0.2">
      <c r="A65" s="84"/>
      <c r="B65" s="84"/>
      <c r="C65" s="151"/>
      <c r="D65" s="151"/>
      <c r="E65" s="151"/>
      <c r="F65" s="151"/>
      <c r="G65" s="161"/>
      <c r="H65" s="151"/>
      <c r="I65" s="151"/>
      <c r="J65" s="151"/>
      <c r="K65" s="151"/>
      <c r="L65" s="161"/>
      <c r="M65" s="151"/>
      <c r="N65" s="151"/>
      <c r="O65" s="151"/>
      <c r="P65" s="151"/>
      <c r="Q65" s="161"/>
    </row>
    <row r="66" spans="1:17" ht="13.5" customHeight="1" x14ac:dyDescent="0.2">
      <c r="A66" s="84"/>
      <c r="B66" s="84"/>
      <c r="C66" s="151"/>
      <c r="D66" s="151"/>
      <c r="E66" s="151"/>
      <c r="F66" s="151"/>
      <c r="G66" s="161"/>
      <c r="H66" s="151"/>
      <c r="I66" s="151"/>
      <c r="J66" s="151"/>
      <c r="K66" s="151"/>
      <c r="L66" s="161"/>
      <c r="M66" s="151"/>
      <c r="N66" s="151"/>
      <c r="O66" s="151"/>
      <c r="P66" s="151"/>
      <c r="Q66" s="161"/>
    </row>
    <row r="67" spans="1:17" ht="13.5" customHeight="1" x14ac:dyDescent="0.2">
      <c r="A67" s="84"/>
      <c r="B67" s="84"/>
      <c r="C67" s="151"/>
      <c r="D67" s="151"/>
      <c r="E67" s="151"/>
      <c r="F67" s="151"/>
      <c r="G67" s="161"/>
      <c r="H67" s="151"/>
      <c r="I67" s="151"/>
      <c r="J67" s="151"/>
      <c r="K67" s="151"/>
      <c r="L67" s="161"/>
      <c r="M67" s="151"/>
      <c r="N67" s="151"/>
      <c r="O67" s="151"/>
      <c r="P67" s="151"/>
      <c r="Q67" s="161"/>
    </row>
    <row r="68" spans="1:17" ht="13.5" customHeight="1" x14ac:dyDescent="0.2">
      <c r="A68" s="84"/>
      <c r="B68" s="84"/>
      <c r="C68" s="151"/>
      <c r="D68" s="151"/>
      <c r="E68" s="151"/>
      <c r="F68" s="151"/>
      <c r="G68" s="161"/>
      <c r="H68" s="151"/>
      <c r="I68" s="151"/>
      <c r="J68" s="151"/>
      <c r="K68" s="151"/>
      <c r="L68" s="161"/>
      <c r="M68" s="151"/>
      <c r="N68" s="151"/>
      <c r="O68" s="151"/>
      <c r="P68" s="151"/>
      <c r="Q68" s="161"/>
    </row>
    <row r="69" spans="1:17" ht="13.5" customHeight="1" x14ac:dyDescent="0.2">
      <c r="A69" s="84"/>
      <c r="B69" s="84"/>
      <c r="C69" s="151"/>
      <c r="D69" s="151"/>
      <c r="E69" s="151"/>
      <c r="F69" s="151"/>
      <c r="G69" s="161"/>
      <c r="H69" s="151"/>
      <c r="I69" s="151"/>
      <c r="J69" s="151"/>
      <c r="K69" s="151"/>
      <c r="L69" s="161"/>
      <c r="M69" s="151"/>
      <c r="N69" s="151"/>
      <c r="O69" s="151"/>
      <c r="P69" s="151"/>
      <c r="Q69" s="161"/>
    </row>
    <row r="70" spans="1:17" ht="13.5" customHeight="1" x14ac:dyDescent="0.2">
      <c r="A70" s="84"/>
      <c r="B70" s="84"/>
      <c r="C70" s="151"/>
      <c r="D70" s="151"/>
      <c r="E70" s="151"/>
      <c r="F70" s="151"/>
      <c r="G70" s="161"/>
      <c r="H70" s="151"/>
      <c r="I70" s="151"/>
      <c r="J70" s="151"/>
      <c r="K70" s="151"/>
      <c r="L70" s="161"/>
      <c r="M70" s="151"/>
      <c r="N70" s="151"/>
      <c r="O70" s="151"/>
      <c r="P70" s="151"/>
      <c r="Q70" s="161"/>
    </row>
    <row r="71" spans="1:17" ht="13.5" customHeight="1" x14ac:dyDescent="0.2">
      <c r="A71" s="84"/>
      <c r="B71" s="84"/>
      <c r="C71" s="151"/>
      <c r="D71" s="151"/>
      <c r="E71" s="151"/>
      <c r="F71" s="151"/>
      <c r="G71" s="161"/>
      <c r="H71" s="151"/>
      <c r="I71" s="151"/>
      <c r="J71" s="151"/>
      <c r="K71" s="151"/>
      <c r="L71" s="161"/>
      <c r="M71" s="151"/>
      <c r="N71" s="151"/>
      <c r="O71" s="151"/>
      <c r="P71" s="151"/>
      <c r="Q71" s="161"/>
    </row>
    <row r="72" spans="1:17" ht="13.5" customHeight="1" x14ac:dyDescent="0.2">
      <c r="A72" s="84"/>
      <c r="B72" s="84"/>
      <c r="C72" s="151"/>
      <c r="D72" s="151"/>
      <c r="E72" s="151"/>
      <c r="F72" s="151"/>
      <c r="G72" s="161"/>
      <c r="H72" s="151"/>
      <c r="I72" s="151"/>
      <c r="J72" s="151"/>
      <c r="K72" s="151"/>
      <c r="L72" s="161"/>
      <c r="M72" s="151"/>
      <c r="N72" s="151"/>
      <c r="O72" s="151"/>
      <c r="P72" s="151"/>
      <c r="Q72" s="161"/>
    </row>
    <row r="73" spans="1:17" ht="13.5" customHeight="1" x14ac:dyDescent="0.2">
      <c r="A73" s="84"/>
      <c r="B73" s="84"/>
      <c r="C73" s="151"/>
      <c r="D73" s="151"/>
      <c r="E73" s="151"/>
      <c r="F73" s="151"/>
      <c r="G73" s="161"/>
      <c r="H73" s="151"/>
      <c r="I73" s="151"/>
      <c r="J73" s="151"/>
      <c r="K73" s="151"/>
      <c r="L73" s="161"/>
      <c r="M73" s="151"/>
      <c r="N73" s="151"/>
      <c r="O73" s="151"/>
      <c r="P73" s="151"/>
      <c r="Q73" s="161"/>
    </row>
    <row r="74" spans="1:17" ht="13.5" customHeight="1" x14ac:dyDescent="0.2">
      <c r="A74" s="84"/>
      <c r="B74" s="84"/>
      <c r="C74" s="151"/>
      <c r="D74" s="151"/>
      <c r="E74" s="151"/>
      <c r="F74" s="151"/>
      <c r="G74" s="161"/>
      <c r="H74" s="151"/>
      <c r="I74" s="151"/>
      <c r="J74" s="151"/>
      <c r="K74" s="151"/>
      <c r="L74" s="161"/>
      <c r="M74" s="151"/>
      <c r="N74" s="151"/>
      <c r="O74" s="151"/>
      <c r="P74" s="151"/>
      <c r="Q74" s="161"/>
    </row>
    <row r="75" spans="1:17" ht="13.5" customHeight="1" x14ac:dyDescent="0.2">
      <c r="A75" s="84"/>
      <c r="B75" s="84"/>
      <c r="C75" s="151"/>
      <c r="D75" s="151"/>
      <c r="E75" s="151"/>
      <c r="F75" s="151"/>
      <c r="G75" s="161"/>
      <c r="H75" s="151"/>
      <c r="I75" s="151"/>
      <c r="J75" s="151"/>
      <c r="K75" s="151"/>
      <c r="L75" s="161"/>
      <c r="M75" s="151"/>
      <c r="N75" s="151"/>
      <c r="O75" s="151"/>
      <c r="P75" s="151"/>
      <c r="Q75" s="161"/>
    </row>
    <row r="76" spans="1:17" ht="13.5" customHeight="1" x14ac:dyDescent="0.2">
      <c r="A76" s="84"/>
      <c r="B76" s="84"/>
      <c r="C76" s="151"/>
      <c r="D76" s="151"/>
      <c r="E76" s="151"/>
      <c r="F76" s="151"/>
      <c r="G76" s="161"/>
      <c r="H76" s="151"/>
      <c r="I76" s="151"/>
      <c r="J76" s="151"/>
      <c r="K76" s="151"/>
      <c r="L76" s="161"/>
      <c r="M76" s="151"/>
      <c r="N76" s="151"/>
      <c r="O76" s="151"/>
      <c r="P76" s="151"/>
      <c r="Q76" s="161"/>
    </row>
    <row r="77" spans="1:17" ht="13.5" customHeight="1" x14ac:dyDescent="0.2">
      <c r="A77" s="84"/>
      <c r="B77" s="84"/>
      <c r="C77" s="151"/>
      <c r="D77" s="151"/>
      <c r="E77" s="151"/>
      <c r="F77" s="151"/>
      <c r="G77" s="161"/>
      <c r="H77" s="151"/>
      <c r="I77" s="151"/>
      <c r="J77" s="151"/>
      <c r="K77" s="151"/>
      <c r="L77" s="161"/>
      <c r="M77" s="151"/>
      <c r="N77" s="151"/>
      <c r="O77" s="151"/>
      <c r="P77" s="151"/>
      <c r="Q77" s="161"/>
    </row>
    <row r="78" spans="1:17" ht="13.5" customHeight="1" x14ac:dyDescent="0.2">
      <c r="A78" s="84"/>
      <c r="B78" s="84"/>
      <c r="C78" s="151"/>
      <c r="D78" s="151"/>
      <c r="E78" s="151"/>
      <c r="F78" s="151"/>
      <c r="G78" s="161"/>
      <c r="H78" s="151"/>
      <c r="I78" s="151"/>
      <c r="J78" s="151"/>
      <c r="K78" s="151"/>
      <c r="L78" s="161"/>
      <c r="M78" s="151"/>
      <c r="N78" s="151"/>
      <c r="O78" s="151"/>
      <c r="P78" s="151"/>
      <c r="Q78" s="161"/>
    </row>
    <row r="79" spans="1:17" ht="13.5" customHeight="1" x14ac:dyDescent="0.2">
      <c r="A79" s="84"/>
      <c r="B79" s="84"/>
      <c r="C79" s="151"/>
      <c r="D79" s="151"/>
      <c r="E79" s="151"/>
      <c r="F79" s="151"/>
      <c r="G79" s="161"/>
      <c r="H79" s="151"/>
      <c r="I79" s="151"/>
      <c r="J79" s="151"/>
      <c r="K79" s="151"/>
      <c r="L79" s="161"/>
      <c r="M79" s="151"/>
      <c r="N79" s="151"/>
      <c r="O79" s="151"/>
      <c r="P79" s="151"/>
      <c r="Q79" s="161"/>
    </row>
    <row r="80" spans="1:17" ht="13.5" customHeight="1" x14ac:dyDescent="0.2">
      <c r="A80" s="84"/>
      <c r="B80" s="84"/>
      <c r="C80" s="151"/>
      <c r="D80" s="151"/>
      <c r="E80" s="151"/>
      <c r="F80" s="151"/>
      <c r="G80" s="161"/>
      <c r="H80" s="151"/>
      <c r="I80" s="151"/>
      <c r="J80" s="151"/>
      <c r="K80" s="151"/>
      <c r="L80" s="161"/>
      <c r="M80" s="151"/>
      <c r="N80" s="151"/>
      <c r="O80" s="151"/>
      <c r="P80" s="151"/>
      <c r="Q80" s="161"/>
    </row>
    <row r="81" spans="1:17" ht="13.5" customHeight="1" x14ac:dyDescent="0.2">
      <c r="A81" s="84"/>
      <c r="B81" s="84"/>
      <c r="C81" s="151"/>
      <c r="D81" s="151"/>
      <c r="E81" s="151"/>
      <c r="F81" s="151"/>
      <c r="G81" s="161"/>
      <c r="H81" s="151"/>
      <c r="I81" s="151"/>
      <c r="J81" s="151"/>
      <c r="K81" s="151"/>
      <c r="L81" s="161"/>
      <c r="M81" s="151"/>
      <c r="N81" s="151"/>
      <c r="O81" s="151"/>
      <c r="P81" s="151"/>
      <c r="Q81" s="161"/>
    </row>
    <row r="82" spans="1:17" ht="13.5" customHeight="1" x14ac:dyDescent="0.2">
      <c r="A82" s="84"/>
      <c r="B82" s="84"/>
      <c r="C82" s="151"/>
      <c r="D82" s="151"/>
      <c r="E82" s="151"/>
      <c r="F82" s="151"/>
      <c r="G82" s="161"/>
      <c r="H82" s="151"/>
      <c r="I82" s="151"/>
      <c r="J82" s="151"/>
      <c r="K82" s="151"/>
      <c r="L82" s="161"/>
      <c r="M82" s="151"/>
      <c r="N82" s="151"/>
      <c r="O82" s="151"/>
      <c r="P82" s="151"/>
      <c r="Q82" s="161"/>
    </row>
    <row r="83" spans="1:17" ht="13.5" customHeight="1" x14ac:dyDescent="0.2">
      <c r="A83" s="84"/>
      <c r="B83" s="84"/>
      <c r="C83" s="151"/>
      <c r="D83" s="151"/>
      <c r="E83" s="151"/>
      <c r="F83" s="151"/>
      <c r="G83" s="161"/>
      <c r="H83" s="151"/>
      <c r="I83" s="151"/>
      <c r="J83" s="151"/>
      <c r="K83" s="151"/>
      <c r="L83" s="161"/>
      <c r="M83" s="151"/>
      <c r="N83" s="151"/>
      <c r="O83" s="151"/>
      <c r="P83" s="151"/>
      <c r="Q83" s="161"/>
    </row>
    <row r="84" spans="1:17" ht="13.5" customHeight="1" x14ac:dyDescent="0.2">
      <c r="A84" s="84"/>
      <c r="B84" s="84"/>
      <c r="C84" s="151"/>
      <c r="D84" s="151"/>
      <c r="E84" s="151"/>
      <c r="F84" s="151"/>
      <c r="G84" s="161"/>
      <c r="H84" s="151"/>
      <c r="I84" s="151"/>
      <c r="J84" s="151"/>
      <c r="K84" s="151"/>
      <c r="L84" s="161"/>
      <c r="M84" s="151"/>
      <c r="N84" s="151"/>
      <c r="O84" s="151"/>
      <c r="P84" s="151"/>
      <c r="Q84" s="161"/>
    </row>
    <row r="85" spans="1:17" ht="13.5" customHeight="1" x14ac:dyDescent="0.2">
      <c r="A85" s="84"/>
      <c r="B85" s="84"/>
      <c r="C85" s="151"/>
      <c r="D85" s="151"/>
      <c r="E85" s="151"/>
      <c r="F85" s="151"/>
      <c r="G85" s="161"/>
      <c r="H85" s="151"/>
      <c r="I85" s="151"/>
      <c r="J85" s="151"/>
      <c r="K85" s="151"/>
      <c r="L85" s="161"/>
      <c r="M85" s="151"/>
      <c r="N85" s="151"/>
      <c r="O85" s="151"/>
      <c r="P85" s="151"/>
      <c r="Q85" s="161"/>
    </row>
    <row r="86" spans="1:17" ht="13.5" customHeight="1" x14ac:dyDescent="0.2">
      <c r="A86" s="84"/>
      <c r="B86" s="84"/>
      <c r="C86" s="151"/>
      <c r="D86" s="151"/>
      <c r="E86" s="151"/>
      <c r="F86" s="151"/>
      <c r="G86" s="161"/>
      <c r="H86" s="151"/>
      <c r="I86" s="151"/>
      <c r="J86" s="151"/>
      <c r="K86" s="151"/>
      <c r="L86" s="161"/>
      <c r="M86" s="151"/>
      <c r="N86" s="151"/>
      <c r="O86" s="151"/>
      <c r="P86" s="151"/>
      <c r="Q86" s="161"/>
    </row>
    <row r="87" spans="1:17" ht="13.5" customHeight="1" x14ac:dyDescent="0.2">
      <c r="A87" s="84"/>
      <c r="B87" s="84"/>
      <c r="C87" s="151"/>
      <c r="D87" s="151"/>
      <c r="E87" s="151"/>
      <c r="F87" s="151"/>
      <c r="G87" s="161"/>
      <c r="H87" s="151"/>
      <c r="I87" s="151"/>
      <c r="J87" s="151"/>
      <c r="K87" s="151"/>
      <c r="L87" s="161"/>
      <c r="M87" s="151"/>
      <c r="N87" s="151"/>
      <c r="O87" s="151"/>
      <c r="P87" s="151"/>
      <c r="Q87" s="161"/>
    </row>
    <row r="88" spans="1:17" ht="13.5" customHeight="1" x14ac:dyDescent="0.2">
      <c r="A88" s="84"/>
      <c r="B88" s="84"/>
      <c r="C88" s="151"/>
      <c r="D88" s="151"/>
      <c r="E88" s="151"/>
      <c r="F88" s="151"/>
      <c r="G88" s="161"/>
      <c r="H88" s="151"/>
      <c r="I88" s="151"/>
      <c r="J88" s="151"/>
      <c r="K88" s="151"/>
      <c r="L88" s="161"/>
      <c r="M88" s="151"/>
      <c r="N88" s="151"/>
      <c r="O88" s="151"/>
      <c r="P88" s="151"/>
      <c r="Q88" s="161"/>
    </row>
    <row r="89" spans="1:17" ht="13.5" customHeight="1" x14ac:dyDescent="0.2">
      <c r="A89" s="84"/>
      <c r="B89" s="84"/>
      <c r="C89" s="151"/>
      <c r="D89" s="151"/>
      <c r="E89" s="151"/>
      <c r="F89" s="151"/>
      <c r="G89" s="161"/>
      <c r="H89" s="151"/>
      <c r="I89" s="151"/>
      <c r="J89" s="151"/>
      <c r="K89" s="151"/>
      <c r="L89" s="161"/>
      <c r="M89" s="151"/>
      <c r="N89" s="151"/>
      <c r="O89" s="151"/>
      <c r="P89" s="151"/>
      <c r="Q89" s="161"/>
    </row>
    <row r="90" spans="1:17" ht="13.5" customHeight="1" x14ac:dyDescent="0.2">
      <c r="A90" s="84"/>
      <c r="B90" s="84"/>
      <c r="C90" s="151"/>
      <c r="D90" s="151"/>
      <c r="E90" s="151"/>
      <c r="F90" s="151"/>
      <c r="G90" s="161"/>
      <c r="H90" s="151"/>
      <c r="I90" s="151"/>
      <c r="J90" s="151"/>
      <c r="K90" s="151"/>
      <c r="L90" s="161"/>
      <c r="M90" s="151"/>
      <c r="N90" s="151"/>
      <c r="O90" s="151"/>
      <c r="P90" s="151"/>
      <c r="Q90" s="161"/>
    </row>
    <row r="91" spans="1:17" ht="13.5" customHeight="1" x14ac:dyDescent="0.2">
      <c r="A91" s="84"/>
      <c r="B91" s="84"/>
      <c r="C91" s="151"/>
      <c r="D91" s="151"/>
      <c r="E91" s="151"/>
      <c r="F91" s="151"/>
      <c r="G91" s="161"/>
      <c r="H91" s="151"/>
      <c r="I91" s="151"/>
      <c r="J91" s="151"/>
      <c r="K91" s="151"/>
      <c r="L91" s="161"/>
      <c r="M91" s="151"/>
      <c r="N91" s="151"/>
      <c r="O91" s="151"/>
      <c r="P91" s="151"/>
      <c r="Q91" s="161"/>
    </row>
    <row r="92" spans="1:17" ht="13.5" customHeight="1" x14ac:dyDescent="0.2">
      <c r="A92" s="84"/>
      <c r="B92" s="84"/>
      <c r="C92" s="151"/>
      <c r="D92" s="151"/>
      <c r="E92" s="151"/>
      <c r="F92" s="151"/>
      <c r="G92" s="161"/>
      <c r="H92" s="151"/>
      <c r="I92" s="151"/>
      <c r="J92" s="151"/>
      <c r="K92" s="151"/>
      <c r="L92" s="161"/>
      <c r="M92" s="151"/>
      <c r="N92" s="151"/>
      <c r="O92" s="151"/>
      <c r="P92" s="151"/>
      <c r="Q92" s="161"/>
    </row>
    <row r="93" spans="1:17" ht="13.5" customHeight="1" x14ac:dyDescent="0.2">
      <c r="A93" s="84"/>
      <c r="B93" s="84"/>
      <c r="C93" s="151"/>
      <c r="D93" s="151"/>
      <c r="E93" s="151"/>
      <c r="F93" s="151"/>
      <c r="G93" s="161"/>
      <c r="H93" s="151"/>
      <c r="I93" s="151"/>
      <c r="J93" s="151"/>
      <c r="K93" s="151"/>
      <c r="L93" s="161"/>
      <c r="M93" s="151"/>
      <c r="N93" s="151"/>
      <c r="O93" s="151"/>
      <c r="P93" s="151"/>
      <c r="Q93" s="161"/>
    </row>
    <row r="94" spans="1:17" ht="13.5" customHeight="1" x14ac:dyDescent="0.2">
      <c r="A94" s="84"/>
      <c r="B94" s="84"/>
      <c r="C94" s="151"/>
      <c r="D94" s="151"/>
      <c r="E94" s="151"/>
      <c r="F94" s="151"/>
      <c r="G94" s="161"/>
      <c r="H94" s="151"/>
      <c r="I94" s="151"/>
      <c r="J94" s="151"/>
      <c r="K94" s="151"/>
      <c r="L94" s="161"/>
      <c r="M94" s="151"/>
      <c r="N94" s="151"/>
      <c r="O94" s="151"/>
      <c r="P94" s="151"/>
      <c r="Q94" s="161"/>
    </row>
    <row r="95" spans="1:17" ht="13.5" customHeight="1" x14ac:dyDescent="0.2">
      <c r="A95" s="84"/>
      <c r="B95" s="84"/>
      <c r="C95" s="151"/>
      <c r="D95" s="151"/>
      <c r="E95" s="151"/>
      <c r="F95" s="151"/>
      <c r="G95" s="161"/>
      <c r="H95" s="151"/>
      <c r="I95" s="151"/>
      <c r="J95" s="151"/>
      <c r="K95" s="151"/>
      <c r="L95" s="161"/>
      <c r="M95" s="151"/>
      <c r="N95" s="151"/>
      <c r="O95" s="151"/>
      <c r="P95" s="151"/>
      <c r="Q95" s="161"/>
    </row>
    <row r="96" spans="1:17" ht="13.5" customHeight="1" x14ac:dyDescent="0.2">
      <c r="A96" s="84"/>
      <c r="B96" s="84"/>
      <c r="C96" s="151"/>
      <c r="D96" s="151"/>
      <c r="E96" s="151"/>
      <c r="F96" s="151"/>
      <c r="G96" s="161"/>
      <c r="H96" s="151"/>
      <c r="I96" s="151"/>
      <c r="J96" s="151"/>
      <c r="K96" s="151"/>
      <c r="L96" s="161"/>
      <c r="M96" s="151"/>
      <c r="N96" s="151"/>
      <c r="O96" s="151"/>
      <c r="P96" s="151"/>
      <c r="Q96" s="161"/>
    </row>
    <row r="97" spans="1:17" ht="13.5" customHeight="1" x14ac:dyDescent="0.2">
      <c r="A97" s="84"/>
      <c r="B97" s="84"/>
      <c r="C97" s="151"/>
      <c r="D97" s="151"/>
      <c r="E97" s="151"/>
      <c r="F97" s="151"/>
      <c r="G97" s="161"/>
      <c r="H97" s="151"/>
      <c r="I97" s="151"/>
      <c r="J97" s="151"/>
      <c r="K97" s="151"/>
      <c r="L97" s="161"/>
      <c r="M97" s="151"/>
      <c r="N97" s="151"/>
      <c r="O97" s="151"/>
      <c r="P97" s="151"/>
      <c r="Q97" s="161"/>
    </row>
    <row r="98" spans="1:17" ht="13.5" customHeight="1" x14ac:dyDescent="0.2">
      <c r="A98" s="84"/>
      <c r="B98" s="84"/>
      <c r="C98" s="151"/>
      <c r="D98" s="151"/>
      <c r="E98" s="151"/>
      <c r="F98" s="151"/>
      <c r="G98" s="161"/>
      <c r="H98" s="151"/>
      <c r="I98" s="151"/>
      <c r="J98" s="151"/>
      <c r="K98" s="151"/>
      <c r="L98" s="161"/>
      <c r="M98" s="151"/>
      <c r="N98" s="151"/>
      <c r="O98" s="151"/>
      <c r="P98" s="151"/>
      <c r="Q98" s="161"/>
    </row>
    <row r="99" spans="1:17" ht="13.5" customHeight="1" x14ac:dyDescent="0.2">
      <c r="A99" s="84"/>
      <c r="B99" s="84"/>
      <c r="C99" s="151"/>
      <c r="D99" s="151"/>
      <c r="E99" s="151"/>
      <c r="F99" s="151"/>
      <c r="G99" s="161"/>
      <c r="H99" s="151"/>
      <c r="I99" s="151"/>
      <c r="J99" s="151"/>
      <c r="K99" s="151"/>
      <c r="L99" s="161"/>
      <c r="M99" s="151"/>
      <c r="N99" s="151"/>
      <c r="O99" s="151"/>
      <c r="P99" s="151"/>
      <c r="Q99" s="161"/>
    </row>
    <row r="100" spans="1:17" ht="13.5" customHeight="1" x14ac:dyDescent="0.2">
      <c r="A100" s="84"/>
      <c r="B100" s="84"/>
      <c r="C100" s="151"/>
      <c r="D100" s="151"/>
      <c r="E100" s="151"/>
      <c r="F100" s="151"/>
      <c r="G100" s="161"/>
      <c r="H100" s="151"/>
      <c r="I100" s="151"/>
      <c r="J100" s="151"/>
      <c r="K100" s="151"/>
      <c r="L100" s="161"/>
      <c r="M100" s="151"/>
      <c r="N100" s="151"/>
      <c r="O100" s="151"/>
      <c r="P100" s="151"/>
      <c r="Q100" s="161"/>
    </row>
  </sheetData>
  <mergeCells count="16">
    <mergeCell ref="Q3:Q5"/>
    <mergeCell ref="A1:Q1"/>
    <mergeCell ref="A3:A5"/>
    <mergeCell ref="B3:B5"/>
    <mergeCell ref="J4:K4"/>
    <mergeCell ref="G3:G5"/>
    <mergeCell ref="H4:I4"/>
    <mergeCell ref="E4:F4"/>
    <mergeCell ref="C3:F3"/>
    <mergeCell ref="C4:D4"/>
    <mergeCell ref="O4:P4"/>
    <mergeCell ref="N2:P2"/>
    <mergeCell ref="H3:K3"/>
    <mergeCell ref="M3:P3"/>
    <mergeCell ref="M4:N4"/>
    <mergeCell ref="L3:L5"/>
  </mergeCells>
  <pageMargins left="0.75" right="0.2" top="0.75" bottom="0.75" header="0" footer="0"/>
  <pageSetup scale="6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10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10" sqref="A10:XFD10"/>
    </sheetView>
  </sheetViews>
  <sheetFormatPr defaultColWidth="14.42578125" defaultRowHeight="15" customHeight="1" x14ac:dyDescent="0.2"/>
  <cols>
    <col min="1" max="1" width="4.42578125" style="331" customWidth="1"/>
    <col min="2" max="2" width="21.85546875" style="331" customWidth="1"/>
    <col min="3" max="3" width="9.5703125" style="331" customWidth="1"/>
    <col min="4" max="4" width="8.5703125" style="331" customWidth="1"/>
    <col min="5" max="5" width="8" style="331" customWidth="1"/>
    <col min="6" max="7" width="8.140625" style="331" customWidth="1"/>
    <col min="8" max="8" width="8" style="331" customWidth="1"/>
    <col min="9" max="11" width="8.140625" style="331" customWidth="1"/>
    <col min="12" max="12" width="9.42578125" style="331" customWidth="1"/>
    <col min="13" max="13" width="8" style="331" customWidth="1"/>
    <col min="14" max="14" width="8.140625" style="331" customWidth="1"/>
    <col min="15" max="15" width="8.5703125" style="331" customWidth="1"/>
    <col min="16" max="16" width="9.140625" style="331" customWidth="1"/>
    <col min="17" max="17" width="9.28515625" style="331" customWidth="1"/>
    <col min="18" max="18" width="9.85546875" style="331" customWidth="1"/>
    <col min="19" max="19" width="10.140625" style="331" customWidth="1"/>
    <col min="20" max="20" width="10.42578125" style="331" customWidth="1"/>
    <col min="21" max="21" width="8" style="331" customWidth="1"/>
    <col min="22" max="23" width="7.7109375" style="331" customWidth="1"/>
    <col min="24" max="16384" width="14.42578125" style="331"/>
  </cols>
  <sheetData>
    <row r="1" spans="1:23" ht="13.5" customHeight="1" x14ac:dyDescent="0.2">
      <c r="A1" s="433" t="s">
        <v>1034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7"/>
      <c r="R1" s="377"/>
      <c r="S1" s="377"/>
      <c r="T1" s="377"/>
      <c r="U1" s="161"/>
      <c r="V1" s="318"/>
      <c r="W1" s="318"/>
    </row>
    <row r="2" spans="1:23" ht="13.5" customHeight="1" x14ac:dyDescent="0.2">
      <c r="A2" s="84"/>
      <c r="B2" s="86" t="s">
        <v>80</v>
      </c>
      <c r="C2" s="151"/>
      <c r="D2" s="151"/>
      <c r="E2" s="151"/>
      <c r="F2" s="151"/>
      <c r="G2" s="161"/>
      <c r="H2" s="151"/>
      <c r="I2" s="151"/>
      <c r="J2" s="151" t="s">
        <v>100</v>
      </c>
      <c r="K2" s="151"/>
      <c r="L2" s="161"/>
      <c r="M2" s="151"/>
      <c r="N2" s="151"/>
      <c r="O2" s="151"/>
      <c r="P2" s="152" t="s">
        <v>145</v>
      </c>
      <c r="Q2" s="152"/>
      <c r="R2" s="152"/>
      <c r="S2" s="152"/>
      <c r="T2" s="152"/>
      <c r="U2" s="161"/>
      <c r="V2" s="318"/>
      <c r="W2" s="318"/>
    </row>
    <row r="3" spans="1:23" ht="15" customHeight="1" x14ac:dyDescent="0.2">
      <c r="A3" s="419" t="s">
        <v>1</v>
      </c>
      <c r="B3" s="419" t="s">
        <v>83</v>
      </c>
      <c r="C3" s="410" t="s">
        <v>146</v>
      </c>
      <c r="D3" s="431"/>
      <c r="E3" s="431"/>
      <c r="F3" s="425"/>
      <c r="G3" s="438" t="s">
        <v>127</v>
      </c>
      <c r="H3" s="410" t="s">
        <v>147</v>
      </c>
      <c r="I3" s="431"/>
      <c r="J3" s="431"/>
      <c r="K3" s="425"/>
      <c r="L3" s="438" t="s">
        <v>127</v>
      </c>
      <c r="M3" s="410" t="s">
        <v>148</v>
      </c>
      <c r="N3" s="431"/>
      <c r="O3" s="431"/>
      <c r="P3" s="425"/>
      <c r="Q3" s="410" t="s">
        <v>149</v>
      </c>
      <c r="R3" s="431"/>
      <c r="S3" s="431"/>
      <c r="T3" s="425"/>
      <c r="U3" s="438" t="s">
        <v>127</v>
      </c>
      <c r="V3" s="318"/>
      <c r="W3" s="318"/>
    </row>
    <row r="4" spans="1:23" ht="15" customHeight="1" x14ac:dyDescent="0.2">
      <c r="A4" s="427"/>
      <c r="B4" s="427"/>
      <c r="C4" s="410" t="s">
        <v>129</v>
      </c>
      <c r="D4" s="425"/>
      <c r="E4" s="410" t="s">
        <v>130</v>
      </c>
      <c r="F4" s="425"/>
      <c r="G4" s="427"/>
      <c r="H4" s="410" t="s">
        <v>129</v>
      </c>
      <c r="I4" s="425"/>
      <c r="J4" s="410" t="s">
        <v>130</v>
      </c>
      <c r="K4" s="425"/>
      <c r="L4" s="427"/>
      <c r="M4" s="410" t="s">
        <v>129</v>
      </c>
      <c r="N4" s="425"/>
      <c r="O4" s="410" t="s">
        <v>130</v>
      </c>
      <c r="P4" s="425"/>
      <c r="Q4" s="410" t="s">
        <v>129</v>
      </c>
      <c r="R4" s="425"/>
      <c r="S4" s="410" t="s">
        <v>130</v>
      </c>
      <c r="T4" s="425"/>
      <c r="U4" s="427"/>
      <c r="V4" s="318"/>
      <c r="W4" s="318"/>
    </row>
    <row r="5" spans="1:23" ht="15" customHeight="1" x14ac:dyDescent="0.2">
      <c r="A5" s="428"/>
      <c r="B5" s="428"/>
      <c r="C5" s="187" t="s">
        <v>131</v>
      </c>
      <c r="D5" s="187" t="s">
        <v>132</v>
      </c>
      <c r="E5" s="187" t="s">
        <v>131</v>
      </c>
      <c r="F5" s="187" t="s">
        <v>132</v>
      </c>
      <c r="G5" s="428"/>
      <c r="H5" s="187" t="s">
        <v>131</v>
      </c>
      <c r="I5" s="187" t="s">
        <v>132</v>
      </c>
      <c r="J5" s="187" t="s">
        <v>131</v>
      </c>
      <c r="K5" s="187" t="s">
        <v>132</v>
      </c>
      <c r="L5" s="428"/>
      <c r="M5" s="187" t="s">
        <v>131</v>
      </c>
      <c r="N5" s="187" t="s">
        <v>132</v>
      </c>
      <c r="O5" s="187" t="s">
        <v>131</v>
      </c>
      <c r="P5" s="187" t="s">
        <v>132</v>
      </c>
      <c r="Q5" s="187" t="s">
        <v>131</v>
      </c>
      <c r="R5" s="187" t="s">
        <v>132</v>
      </c>
      <c r="S5" s="187" t="s">
        <v>131</v>
      </c>
      <c r="T5" s="187" t="s">
        <v>132</v>
      </c>
      <c r="U5" s="428"/>
      <c r="V5" s="318"/>
      <c r="W5" s="318"/>
    </row>
    <row r="6" spans="1:23" ht="12.75" customHeight="1" x14ac:dyDescent="0.2">
      <c r="A6" s="188">
        <v>1</v>
      </c>
      <c r="B6" s="189" t="s">
        <v>8</v>
      </c>
      <c r="C6" s="322">
        <v>1574</v>
      </c>
      <c r="D6" s="322">
        <v>5068</v>
      </c>
      <c r="E6" s="322">
        <v>8</v>
      </c>
      <c r="F6" s="322">
        <v>188</v>
      </c>
      <c r="G6" s="323">
        <f t="shared" ref="G6:G20" si="0">F6*100/D6</f>
        <v>3.7095501183898976</v>
      </c>
      <c r="H6" s="322">
        <v>1300</v>
      </c>
      <c r="I6" s="322">
        <v>3652</v>
      </c>
      <c r="J6" s="322">
        <v>2</v>
      </c>
      <c r="K6" s="322">
        <v>51</v>
      </c>
      <c r="L6" s="323">
        <f t="shared" ref="L6:L23" si="1">K6*100/I6</f>
        <v>1.3964950711938664</v>
      </c>
      <c r="M6" s="324">
        <v>37</v>
      </c>
      <c r="N6" s="324">
        <v>483</v>
      </c>
      <c r="O6" s="322">
        <v>39</v>
      </c>
      <c r="P6" s="322">
        <v>75</v>
      </c>
      <c r="Q6" s="324">
        <f>'ACP_Agri_9(ii)'!M6+ACP_MSME_10!C6+'ACP_PS_11(i)'!C6+'ACP_PS_11(i)'!H6+'ACP_PS_11(i)'!M6+'ACP_PS_11(ii)'!C6+H6+M6</f>
        <v>232463</v>
      </c>
      <c r="R6" s="324">
        <f>'ACP_Agri_9(ii)'!N6+ACP_MSME_10!D6+'ACP_PS_11(i)'!D6+'ACP_PS_11(i)'!I6+'ACP_PS_11(i)'!N6+'ACP_PS_11(ii)'!D6+I6+N6</f>
        <v>732622</v>
      </c>
      <c r="S6" s="324">
        <f>'ACP_Agri_9(ii)'!O6+ACP_MSME_10!O6+'ACP_PS_11(i)'!E6+'ACP_PS_11(i)'!J6+'ACP_PS_11(i)'!O6+'ACP_PS_11(ii)'!E6+J6+O6</f>
        <v>108167</v>
      </c>
      <c r="T6" s="324">
        <f>'ACP_Agri_9(ii)'!P6+ACP_MSME_10!P6+'ACP_PS_11(i)'!F6+'ACP_PS_11(i)'!K6+'ACP_PS_11(i)'!P6+'ACP_PS_11(ii)'!F6+K6+P6</f>
        <v>587031</v>
      </c>
      <c r="U6" s="323">
        <f t="shared" ref="U6:U57" si="2">T6*100/R6</f>
        <v>80.1274054014212</v>
      </c>
      <c r="V6" s="318"/>
      <c r="W6" s="318"/>
    </row>
    <row r="7" spans="1:23" ht="12.75" customHeight="1" x14ac:dyDescent="0.2">
      <c r="A7" s="188">
        <v>2</v>
      </c>
      <c r="B7" s="189" t="s">
        <v>9</v>
      </c>
      <c r="C7" s="322">
        <v>2451</v>
      </c>
      <c r="D7" s="322">
        <v>7311</v>
      </c>
      <c r="E7" s="322">
        <v>0</v>
      </c>
      <c r="F7" s="322">
        <v>0</v>
      </c>
      <c r="G7" s="323">
        <f t="shared" si="0"/>
        <v>0</v>
      </c>
      <c r="H7" s="322">
        <v>1696</v>
      </c>
      <c r="I7" s="322">
        <v>4339</v>
      </c>
      <c r="J7" s="322">
        <v>0</v>
      </c>
      <c r="K7" s="322">
        <v>0</v>
      </c>
      <c r="L7" s="323">
        <f t="shared" si="1"/>
        <v>0</v>
      </c>
      <c r="M7" s="324">
        <v>24</v>
      </c>
      <c r="N7" s="324">
        <v>377</v>
      </c>
      <c r="O7" s="322">
        <v>24</v>
      </c>
      <c r="P7" s="322">
        <v>853.33</v>
      </c>
      <c r="Q7" s="324">
        <f>'ACP_Agri_9(ii)'!M7+ACP_MSME_10!C7+'ACP_PS_11(i)'!C7+'ACP_PS_11(i)'!H7+'ACP_PS_11(i)'!M7+'ACP_PS_11(ii)'!C7+H7+M7</f>
        <v>507188</v>
      </c>
      <c r="R7" s="324">
        <f>'ACP_Agri_9(ii)'!N7+ACP_MSME_10!D7+'ACP_PS_11(i)'!D7+'ACP_PS_11(i)'!I7+'ACP_PS_11(i)'!N7+'ACP_PS_11(ii)'!D7+I7+N7</f>
        <v>1326249</v>
      </c>
      <c r="S7" s="324">
        <f>'ACP_Agri_9(ii)'!O7+ACP_MSME_10!O7+'ACP_PS_11(i)'!E7+'ACP_PS_11(i)'!J7+'ACP_PS_11(i)'!O7+'ACP_PS_11(ii)'!E7+J7+O7</f>
        <v>481994</v>
      </c>
      <c r="T7" s="324">
        <f>'ACP_Agri_9(ii)'!P7+ACP_MSME_10!P7+'ACP_PS_11(i)'!F7+'ACP_PS_11(i)'!K7+'ACP_PS_11(i)'!P7+'ACP_PS_11(ii)'!F7+K7+P7</f>
        <v>1097862.1100000001</v>
      </c>
      <c r="U7" s="323">
        <f t="shared" si="2"/>
        <v>82.779486355880394</v>
      </c>
      <c r="V7" s="318"/>
      <c r="W7" s="318"/>
    </row>
    <row r="8" spans="1:23" ht="12.75" customHeight="1" x14ac:dyDescent="0.2">
      <c r="A8" s="188">
        <v>3</v>
      </c>
      <c r="B8" s="189" t="s">
        <v>10</v>
      </c>
      <c r="C8" s="322">
        <v>361</v>
      </c>
      <c r="D8" s="322">
        <v>1581</v>
      </c>
      <c r="E8" s="322">
        <v>0</v>
      </c>
      <c r="F8" s="322">
        <v>0</v>
      </c>
      <c r="G8" s="323">
        <f t="shared" si="0"/>
        <v>0</v>
      </c>
      <c r="H8" s="322">
        <v>447</v>
      </c>
      <c r="I8" s="322">
        <v>1525</v>
      </c>
      <c r="J8" s="322">
        <v>0</v>
      </c>
      <c r="K8" s="322">
        <v>0</v>
      </c>
      <c r="L8" s="323">
        <f t="shared" si="1"/>
        <v>0</v>
      </c>
      <c r="M8" s="324">
        <v>74</v>
      </c>
      <c r="N8" s="324">
        <v>1034</v>
      </c>
      <c r="O8" s="322">
        <v>31273</v>
      </c>
      <c r="P8" s="322">
        <v>89124</v>
      </c>
      <c r="Q8" s="324">
        <f>'ACP_Agri_9(ii)'!M8+ACP_MSME_10!C8+'ACP_PS_11(i)'!C8+'ACP_PS_11(i)'!H8+'ACP_PS_11(i)'!M8+'ACP_PS_11(ii)'!C8+H8+M8</f>
        <v>106683</v>
      </c>
      <c r="R8" s="324">
        <f>'ACP_Agri_9(ii)'!N8+ACP_MSME_10!D8+'ACP_PS_11(i)'!D8+'ACP_PS_11(i)'!I8+'ACP_PS_11(i)'!N8+'ACP_PS_11(ii)'!D8+I8+N8</f>
        <v>345552</v>
      </c>
      <c r="S8" s="324">
        <f>'ACP_Agri_9(ii)'!O8+ACP_MSME_10!O8+'ACP_PS_11(i)'!E8+'ACP_PS_11(i)'!J8+'ACP_PS_11(i)'!O8+'ACP_PS_11(ii)'!E8+J8+O8</f>
        <v>63408</v>
      </c>
      <c r="T8" s="324">
        <f>'ACP_Agri_9(ii)'!P8+ACP_MSME_10!P8+'ACP_PS_11(i)'!F8+'ACP_PS_11(i)'!K8+'ACP_PS_11(i)'!P8+'ACP_PS_11(ii)'!F8+K8+P8</f>
        <v>183871</v>
      </c>
      <c r="U8" s="323">
        <f t="shared" si="2"/>
        <v>53.210804741399265</v>
      </c>
      <c r="V8" s="318"/>
      <c r="W8" s="318"/>
    </row>
    <row r="9" spans="1:23" ht="12.75" customHeight="1" x14ac:dyDescent="0.2">
      <c r="A9" s="188">
        <v>4</v>
      </c>
      <c r="B9" s="189" t="s">
        <v>11</v>
      </c>
      <c r="C9" s="322">
        <v>934</v>
      </c>
      <c r="D9" s="322">
        <v>3339</v>
      </c>
      <c r="E9" s="322">
        <v>3</v>
      </c>
      <c r="F9" s="322">
        <v>6775.3</v>
      </c>
      <c r="G9" s="323">
        <f t="shared" si="0"/>
        <v>202.91404612159329</v>
      </c>
      <c r="H9" s="322">
        <v>815</v>
      </c>
      <c r="I9" s="322">
        <v>3352</v>
      </c>
      <c r="J9" s="322">
        <v>0</v>
      </c>
      <c r="K9" s="322">
        <v>0</v>
      </c>
      <c r="L9" s="323">
        <f t="shared" si="1"/>
        <v>0</v>
      </c>
      <c r="M9" s="324">
        <v>92</v>
      </c>
      <c r="N9" s="324">
        <v>873</v>
      </c>
      <c r="O9" s="322">
        <v>877</v>
      </c>
      <c r="P9" s="322">
        <v>1499.4</v>
      </c>
      <c r="Q9" s="324">
        <f>'ACP_Agri_9(ii)'!M9+ACP_MSME_10!C9+'ACP_PS_11(i)'!C9+'ACP_PS_11(i)'!H9+'ACP_PS_11(i)'!M9+'ACP_PS_11(ii)'!C9+H9+M9</f>
        <v>151375</v>
      </c>
      <c r="R9" s="324">
        <f>'ACP_Agri_9(ii)'!N9+ACP_MSME_10!D9+'ACP_PS_11(i)'!D9+'ACP_PS_11(i)'!I9+'ACP_PS_11(i)'!N9+'ACP_PS_11(ii)'!D9+I9+N9</f>
        <v>456133</v>
      </c>
      <c r="S9" s="324">
        <f>'ACP_Agri_9(ii)'!O9+ACP_MSME_10!O9+'ACP_PS_11(i)'!E9+'ACP_PS_11(i)'!J9+'ACP_PS_11(i)'!O9+'ACP_PS_11(ii)'!E9+J9+O9</f>
        <v>117326</v>
      </c>
      <c r="T9" s="324">
        <f>'ACP_Agri_9(ii)'!P9+ACP_MSME_10!P9+'ACP_PS_11(i)'!F9+'ACP_PS_11(i)'!K9+'ACP_PS_11(i)'!P9+'ACP_PS_11(ii)'!F9+K9+P9</f>
        <v>354183.03</v>
      </c>
      <c r="U9" s="323">
        <f t="shared" si="2"/>
        <v>77.649069460003986</v>
      </c>
      <c r="V9" s="318"/>
      <c r="W9" s="318"/>
    </row>
    <row r="10" spans="1:23" ht="12.75" customHeight="1" x14ac:dyDescent="0.2">
      <c r="A10" s="188">
        <v>5</v>
      </c>
      <c r="B10" s="189" t="s">
        <v>12</v>
      </c>
      <c r="C10" s="322">
        <v>848</v>
      </c>
      <c r="D10" s="322">
        <v>3477</v>
      </c>
      <c r="E10" s="322">
        <v>32</v>
      </c>
      <c r="F10" s="322">
        <v>919</v>
      </c>
      <c r="G10" s="323">
        <f t="shared" si="0"/>
        <v>26.43083117630141</v>
      </c>
      <c r="H10" s="322">
        <v>913</v>
      </c>
      <c r="I10" s="322">
        <v>2491</v>
      </c>
      <c r="J10" s="322">
        <v>0</v>
      </c>
      <c r="K10" s="322">
        <v>0</v>
      </c>
      <c r="L10" s="323">
        <f t="shared" si="1"/>
        <v>0</v>
      </c>
      <c r="M10" s="324">
        <v>121</v>
      </c>
      <c r="N10" s="324">
        <v>1456</v>
      </c>
      <c r="O10" s="322">
        <v>38</v>
      </c>
      <c r="P10" s="322">
        <v>372</v>
      </c>
      <c r="Q10" s="324">
        <f>'ACP_Agri_9(ii)'!M10+ACP_MSME_10!C10+'ACP_PS_11(i)'!C10+'ACP_PS_11(i)'!H10+'ACP_PS_11(i)'!M10+'ACP_PS_11(ii)'!C10+H10+M10</f>
        <v>506492</v>
      </c>
      <c r="R10" s="324">
        <f>'ACP_Agri_9(ii)'!N10+ACP_MSME_10!D10+'ACP_PS_11(i)'!D10+'ACP_PS_11(i)'!I10+'ACP_PS_11(i)'!N10+'ACP_PS_11(ii)'!D10+I10+N10</f>
        <v>1526230</v>
      </c>
      <c r="S10" s="324">
        <f>'ACP_Agri_9(ii)'!O10+ACP_MSME_10!O10+'ACP_PS_11(i)'!E10+'ACP_PS_11(i)'!J10+'ACP_PS_11(i)'!O10+'ACP_PS_11(ii)'!E10+J10+O10</f>
        <v>544371</v>
      </c>
      <c r="T10" s="324">
        <f>'ACP_Agri_9(ii)'!P10+ACP_MSME_10!P10+'ACP_PS_11(i)'!F10+'ACP_PS_11(i)'!K10+'ACP_PS_11(i)'!P10+'ACP_PS_11(ii)'!F10+K10+P10</f>
        <v>864113</v>
      </c>
      <c r="U10" s="323">
        <f t="shared" si="2"/>
        <v>56.617482292970259</v>
      </c>
      <c r="V10" s="318"/>
      <c r="W10" s="318"/>
    </row>
    <row r="11" spans="1:23" ht="12.75" customHeight="1" x14ac:dyDescent="0.2">
      <c r="A11" s="188">
        <v>6</v>
      </c>
      <c r="B11" s="189" t="s">
        <v>13</v>
      </c>
      <c r="C11" s="322">
        <v>683</v>
      </c>
      <c r="D11" s="322">
        <v>2518</v>
      </c>
      <c r="E11" s="322">
        <v>9</v>
      </c>
      <c r="F11" s="322">
        <v>18</v>
      </c>
      <c r="G11" s="323">
        <f t="shared" si="0"/>
        <v>0.71485305798252585</v>
      </c>
      <c r="H11" s="322">
        <v>668</v>
      </c>
      <c r="I11" s="322">
        <v>2071</v>
      </c>
      <c r="J11" s="322">
        <v>2</v>
      </c>
      <c r="K11" s="322">
        <v>15</v>
      </c>
      <c r="L11" s="323">
        <f t="shared" si="1"/>
        <v>0.72428778367938196</v>
      </c>
      <c r="M11" s="324">
        <v>183</v>
      </c>
      <c r="N11" s="324">
        <v>949</v>
      </c>
      <c r="O11" s="322">
        <v>0</v>
      </c>
      <c r="P11" s="322">
        <v>0</v>
      </c>
      <c r="Q11" s="324">
        <f>'ACP_Agri_9(ii)'!M11+ACP_MSME_10!C11+'ACP_PS_11(i)'!C11+'ACP_PS_11(i)'!H11+'ACP_PS_11(i)'!M11+'ACP_PS_11(ii)'!C11+H11+M11</f>
        <v>170664</v>
      </c>
      <c r="R11" s="324">
        <f>'ACP_Agri_9(ii)'!N11+ACP_MSME_10!D11+'ACP_PS_11(i)'!D11+'ACP_PS_11(i)'!I11+'ACP_PS_11(i)'!N11+'ACP_PS_11(ii)'!D11+I11+N11</f>
        <v>525948</v>
      </c>
      <c r="S11" s="324">
        <f>'ACP_Agri_9(ii)'!O11+ACP_MSME_10!O11+'ACP_PS_11(i)'!E11+'ACP_PS_11(i)'!J11+'ACP_PS_11(i)'!O11+'ACP_PS_11(ii)'!E11+J11+O11</f>
        <v>165836</v>
      </c>
      <c r="T11" s="324">
        <f>'ACP_Agri_9(ii)'!P11+ACP_MSME_10!P11+'ACP_PS_11(i)'!F11+'ACP_PS_11(i)'!K11+'ACP_PS_11(i)'!P11+'ACP_PS_11(ii)'!F11+K11+P11</f>
        <v>478154</v>
      </c>
      <c r="U11" s="323">
        <f t="shared" si="2"/>
        <v>90.912789857552454</v>
      </c>
      <c r="V11" s="318"/>
      <c r="W11" s="318"/>
    </row>
    <row r="12" spans="1:23" ht="12.75" customHeight="1" x14ac:dyDescent="0.2">
      <c r="A12" s="188">
        <v>7</v>
      </c>
      <c r="B12" s="189" t="s">
        <v>14</v>
      </c>
      <c r="C12" s="322">
        <v>239</v>
      </c>
      <c r="D12" s="322">
        <v>917</v>
      </c>
      <c r="E12" s="322">
        <v>0</v>
      </c>
      <c r="F12" s="322">
        <v>0</v>
      </c>
      <c r="G12" s="323">
        <f t="shared" si="0"/>
        <v>0</v>
      </c>
      <c r="H12" s="322">
        <v>123</v>
      </c>
      <c r="I12" s="322">
        <v>431</v>
      </c>
      <c r="J12" s="322">
        <v>2</v>
      </c>
      <c r="K12" s="322">
        <v>2</v>
      </c>
      <c r="L12" s="323">
        <f t="shared" si="1"/>
        <v>0.46403712296983757</v>
      </c>
      <c r="M12" s="324">
        <v>18</v>
      </c>
      <c r="N12" s="324">
        <v>98</v>
      </c>
      <c r="O12" s="322">
        <v>0</v>
      </c>
      <c r="P12" s="322">
        <v>0</v>
      </c>
      <c r="Q12" s="324">
        <f>'ACP_Agri_9(ii)'!M12+ACP_MSME_10!C12+'ACP_PS_11(i)'!C12+'ACP_PS_11(i)'!H12+'ACP_PS_11(i)'!M12+'ACP_PS_11(ii)'!C12+H12+M12</f>
        <v>23279</v>
      </c>
      <c r="R12" s="324">
        <f>'ACP_Agri_9(ii)'!N12+ACP_MSME_10!D12+'ACP_PS_11(i)'!D12+'ACP_PS_11(i)'!I12+'ACP_PS_11(i)'!N12+'ACP_PS_11(ii)'!D12+I12+N12</f>
        <v>78457</v>
      </c>
      <c r="S12" s="324">
        <f>'ACP_Agri_9(ii)'!O12+ACP_MSME_10!O12+'ACP_PS_11(i)'!E12+'ACP_PS_11(i)'!J12+'ACP_PS_11(i)'!O12+'ACP_PS_11(ii)'!E12+J12+O12</f>
        <v>8946</v>
      </c>
      <c r="T12" s="324">
        <f>'ACP_Agri_9(ii)'!P12+ACP_MSME_10!P12+'ACP_PS_11(i)'!F12+'ACP_PS_11(i)'!K12+'ACP_PS_11(i)'!P12+'ACP_PS_11(ii)'!F12+K12+P12</f>
        <v>26762.050000000003</v>
      </c>
      <c r="U12" s="323">
        <f t="shared" si="2"/>
        <v>34.110468154530516</v>
      </c>
      <c r="V12" s="318"/>
      <c r="W12" s="318"/>
    </row>
    <row r="13" spans="1:23" ht="12.75" customHeight="1" x14ac:dyDescent="0.2">
      <c r="A13" s="188">
        <v>8</v>
      </c>
      <c r="B13" s="189" t="s">
        <v>983</v>
      </c>
      <c r="C13" s="322">
        <v>83</v>
      </c>
      <c r="D13" s="322">
        <v>284</v>
      </c>
      <c r="E13" s="322">
        <v>0</v>
      </c>
      <c r="F13" s="322">
        <v>0</v>
      </c>
      <c r="G13" s="323">
        <f t="shared" si="0"/>
        <v>0</v>
      </c>
      <c r="H13" s="322">
        <v>97</v>
      </c>
      <c r="I13" s="322">
        <v>841</v>
      </c>
      <c r="J13" s="322">
        <v>0</v>
      </c>
      <c r="K13" s="322">
        <v>0</v>
      </c>
      <c r="L13" s="323">
        <f t="shared" si="1"/>
        <v>0</v>
      </c>
      <c r="M13" s="324">
        <v>36</v>
      </c>
      <c r="N13" s="324">
        <v>362</v>
      </c>
      <c r="O13" s="322">
        <v>0</v>
      </c>
      <c r="P13" s="322">
        <v>0</v>
      </c>
      <c r="Q13" s="324">
        <f>'ACP_Agri_9(ii)'!M13+ACP_MSME_10!C13+'ACP_PS_11(i)'!C13+'ACP_PS_11(i)'!H13+'ACP_PS_11(i)'!M13+'ACP_PS_11(ii)'!C13+H13+M13</f>
        <v>22800</v>
      </c>
      <c r="R13" s="324">
        <f>'ACP_Agri_9(ii)'!N13+ACP_MSME_10!D13+'ACP_PS_11(i)'!D13+'ACP_PS_11(i)'!I13+'ACP_PS_11(i)'!N13+'ACP_PS_11(ii)'!D13+I13+N13</f>
        <v>75112</v>
      </c>
      <c r="S13" s="324">
        <f>'ACP_Agri_9(ii)'!O13+ACP_MSME_10!O13+'ACP_PS_11(i)'!E13+'ACP_PS_11(i)'!J13+'ACP_PS_11(i)'!O13+'ACP_PS_11(ii)'!E13+J13+O13</f>
        <v>2552</v>
      </c>
      <c r="T13" s="324">
        <f>'ACP_Agri_9(ii)'!P13+ACP_MSME_10!P13+'ACP_PS_11(i)'!F13+'ACP_PS_11(i)'!K13+'ACP_PS_11(i)'!P13+'ACP_PS_11(ii)'!F13+K13+P13</f>
        <v>9496</v>
      </c>
      <c r="U13" s="323">
        <f t="shared" si="2"/>
        <v>12.642453935456386</v>
      </c>
      <c r="V13" s="318"/>
      <c r="W13" s="318"/>
    </row>
    <row r="14" spans="1:23" ht="12.75" customHeight="1" x14ac:dyDescent="0.2">
      <c r="A14" s="188">
        <v>9</v>
      </c>
      <c r="B14" s="189" t="s">
        <v>15</v>
      </c>
      <c r="C14" s="322">
        <v>1866</v>
      </c>
      <c r="D14" s="322">
        <v>6476</v>
      </c>
      <c r="E14" s="322">
        <v>0</v>
      </c>
      <c r="F14" s="322">
        <v>0</v>
      </c>
      <c r="G14" s="323">
        <f t="shared" si="0"/>
        <v>0</v>
      </c>
      <c r="H14" s="322">
        <v>1268</v>
      </c>
      <c r="I14" s="322">
        <v>4887</v>
      </c>
      <c r="J14" s="322">
        <v>2</v>
      </c>
      <c r="K14" s="322">
        <v>1.75</v>
      </c>
      <c r="L14" s="323">
        <f t="shared" si="1"/>
        <v>3.5809289952936363E-2</v>
      </c>
      <c r="M14" s="324">
        <v>139</v>
      </c>
      <c r="N14" s="324">
        <v>1043</v>
      </c>
      <c r="O14" s="322">
        <v>178</v>
      </c>
      <c r="P14" s="322">
        <v>133.26</v>
      </c>
      <c r="Q14" s="324">
        <f>'ACP_Agri_9(ii)'!M14+ACP_MSME_10!C14+'ACP_PS_11(i)'!C14+'ACP_PS_11(i)'!H14+'ACP_PS_11(i)'!M14+'ACP_PS_11(ii)'!C14+H14+M14</f>
        <v>344957</v>
      </c>
      <c r="R14" s="324">
        <f>'ACP_Agri_9(ii)'!N14+ACP_MSME_10!D14+'ACP_PS_11(i)'!D14+'ACP_PS_11(i)'!I14+'ACP_PS_11(i)'!N14+'ACP_PS_11(ii)'!D14+I14+N14</f>
        <v>1113157</v>
      </c>
      <c r="S14" s="324">
        <f>'ACP_Agri_9(ii)'!O14+ACP_MSME_10!O14+'ACP_PS_11(i)'!E14+'ACP_PS_11(i)'!J14+'ACP_PS_11(i)'!O14+'ACP_PS_11(ii)'!E14+J14+O14</f>
        <v>90459</v>
      </c>
      <c r="T14" s="324">
        <f>'ACP_Agri_9(ii)'!P14+ACP_MSME_10!P14+'ACP_PS_11(i)'!F14+'ACP_PS_11(i)'!K14+'ACP_PS_11(i)'!P14+'ACP_PS_11(ii)'!F14+K14+P14</f>
        <v>329342.27999999997</v>
      </c>
      <c r="U14" s="323">
        <f t="shared" si="2"/>
        <v>29.586327894447951</v>
      </c>
      <c r="V14" s="318"/>
      <c r="W14" s="318"/>
    </row>
    <row r="15" spans="1:23" ht="12.75" customHeight="1" x14ac:dyDescent="0.2">
      <c r="A15" s="188">
        <v>10</v>
      </c>
      <c r="B15" s="189" t="s">
        <v>16</v>
      </c>
      <c r="C15" s="322">
        <v>2938</v>
      </c>
      <c r="D15" s="322">
        <v>14190</v>
      </c>
      <c r="E15" s="322">
        <v>1</v>
      </c>
      <c r="F15" s="322">
        <v>11</v>
      </c>
      <c r="G15" s="323">
        <f t="shared" si="0"/>
        <v>7.7519379844961239E-2</v>
      </c>
      <c r="H15" s="322">
        <v>3868</v>
      </c>
      <c r="I15" s="322">
        <v>10124</v>
      </c>
      <c r="J15" s="322">
        <v>3</v>
      </c>
      <c r="K15" s="322">
        <v>31</v>
      </c>
      <c r="L15" s="323">
        <f t="shared" si="1"/>
        <v>0.30620308178585537</v>
      </c>
      <c r="M15" s="324">
        <v>458</v>
      </c>
      <c r="N15" s="324">
        <v>5508</v>
      </c>
      <c r="O15" s="322">
        <v>0</v>
      </c>
      <c r="P15" s="322">
        <v>0</v>
      </c>
      <c r="Q15" s="324">
        <f>'ACP_Agri_9(ii)'!M15+ACP_MSME_10!C15+'ACP_PS_11(i)'!C15+'ACP_PS_11(i)'!H15+'ACP_PS_11(i)'!M15+'ACP_PS_11(ii)'!C15+H15+M15</f>
        <v>1492958</v>
      </c>
      <c r="R15" s="324">
        <f>'ACP_Agri_9(ii)'!N15+ACP_MSME_10!D15+'ACP_PS_11(i)'!D15+'ACP_PS_11(i)'!I15+'ACP_PS_11(i)'!N15+'ACP_PS_11(ii)'!D15+I15+N15</f>
        <v>4371515</v>
      </c>
      <c r="S15" s="324">
        <f>'ACP_Agri_9(ii)'!O15+ACP_MSME_10!O15+'ACP_PS_11(i)'!E15+'ACP_PS_11(i)'!J15+'ACP_PS_11(i)'!O15+'ACP_PS_11(ii)'!E15+J15+O15</f>
        <v>585083</v>
      </c>
      <c r="T15" s="324">
        <f>'ACP_Agri_9(ii)'!P15+ACP_MSME_10!P15+'ACP_PS_11(i)'!F15+'ACP_PS_11(i)'!K15+'ACP_PS_11(i)'!P15+'ACP_PS_11(ii)'!F15+K15+P15</f>
        <v>1962691</v>
      </c>
      <c r="U15" s="323">
        <f t="shared" si="2"/>
        <v>44.897272455887716</v>
      </c>
      <c r="V15" s="318"/>
      <c r="W15" s="318"/>
    </row>
    <row r="16" spans="1:23" ht="12.75" customHeight="1" x14ac:dyDescent="0.2">
      <c r="A16" s="188">
        <v>11</v>
      </c>
      <c r="B16" s="189" t="s">
        <v>17</v>
      </c>
      <c r="C16" s="322">
        <v>333</v>
      </c>
      <c r="D16" s="322">
        <v>1536</v>
      </c>
      <c r="E16" s="322">
        <v>0</v>
      </c>
      <c r="F16" s="322">
        <v>0</v>
      </c>
      <c r="G16" s="323">
        <f t="shared" si="0"/>
        <v>0</v>
      </c>
      <c r="H16" s="322">
        <v>496</v>
      </c>
      <c r="I16" s="322">
        <v>1272</v>
      </c>
      <c r="J16" s="322">
        <v>0</v>
      </c>
      <c r="K16" s="322">
        <v>0</v>
      </c>
      <c r="L16" s="323">
        <f t="shared" si="1"/>
        <v>0</v>
      </c>
      <c r="M16" s="324">
        <v>76</v>
      </c>
      <c r="N16" s="324">
        <v>1089</v>
      </c>
      <c r="O16" s="322">
        <v>3641</v>
      </c>
      <c r="P16" s="322">
        <v>14846</v>
      </c>
      <c r="Q16" s="324">
        <f>'ACP_Agri_9(ii)'!M16+ACP_MSME_10!C16+'ACP_PS_11(i)'!C16+'ACP_PS_11(i)'!H16+'ACP_PS_11(i)'!M16+'ACP_PS_11(ii)'!C16+H16+M16</f>
        <v>129664</v>
      </c>
      <c r="R16" s="324">
        <f>'ACP_Agri_9(ii)'!N16+ACP_MSME_10!D16+'ACP_PS_11(i)'!D16+'ACP_PS_11(i)'!I16+'ACP_PS_11(i)'!N16+'ACP_PS_11(ii)'!D16+I16+N16</f>
        <v>441334</v>
      </c>
      <c r="S16" s="324">
        <f>'ACP_Agri_9(ii)'!O16+ACP_MSME_10!O16+'ACP_PS_11(i)'!E16+'ACP_PS_11(i)'!J16+'ACP_PS_11(i)'!O16+'ACP_PS_11(ii)'!E16+J16+O16</f>
        <v>36389</v>
      </c>
      <c r="T16" s="324">
        <f>'ACP_Agri_9(ii)'!P16+ACP_MSME_10!P16+'ACP_PS_11(i)'!F16+'ACP_PS_11(i)'!K16+'ACP_PS_11(i)'!P16+'ACP_PS_11(ii)'!F16+K16+P16</f>
        <v>147410</v>
      </c>
      <c r="U16" s="323">
        <f t="shared" si="2"/>
        <v>33.401006947119413</v>
      </c>
      <c r="V16" s="318"/>
      <c r="W16" s="318"/>
    </row>
    <row r="17" spans="1:23" ht="12.75" customHeight="1" x14ac:dyDescent="0.2">
      <c r="A17" s="188">
        <v>12</v>
      </c>
      <c r="B17" s="189" t="s">
        <v>18</v>
      </c>
      <c r="C17" s="322">
        <v>1224</v>
      </c>
      <c r="D17" s="322">
        <v>4527</v>
      </c>
      <c r="E17" s="322">
        <v>5</v>
      </c>
      <c r="F17" s="322">
        <v>24</v>
      </c>
      <c r="G17" s="323">
        <f t="shared" si="0"/>
        <v>0.53015241882041086</v>
      </c>
      <c r="H17" s="322">
        <v>1217</v>
      </c>
      <c r="I17" s="322">
        <v>4799</v>
      </c>
      <c r="J17" s="322">
        <v>0</v>
      </c>
      <c r="K17" s="322">
        <v>0</v>
      </c>
      <c r="L17" s="323">
        <f t="shared" si="1"/>
        <v>0</v>
      </c>
      <c r="M17" s="324">
        <v>498</v>
      </c>
      <c r="N17" s="324">
        <v>2380</v>
      </c>
      <c r="O17" s="322">
        <v>0</v>
      </c>
      <c r="P17" s="322">
        <v>0</v>
      </c>
      <c r="Q17" s="324">
        <f>'ACP_Agri_9(ii)'!M17+ACP_MSME_10!C17+'ACP_PS_11(i)'!C17+'ACP_PS_11(i)'!H17+'ACP_PS_11(i)'!M17+'ACP_PS_11(ii)'!C17+H17+M17</f>
        <v>300168</v>
      </c>
      <c r="R17" s="324">
        <f>'ACP_Agri_9(ii)'!N17+ACP_MSME_10!D17+'ACP_PS_11(i)'!D17+'ACP_PS_11(i)'!I17+'ACP_PS_11(i)'!N17+'ACP_PS_11(ii)'!D17+I17+N17</f>
        <v>876322</v>
      </c>
      <c r="S17" s="324">
        <f>'ACP_Agri_9(ii)'!O17+ACP_MSME_10!O17+'ACP_PS_11(i)'!E17+'ACP_PS_11(i)'!J17+'ACP_PS_11(i)'!O17+'ACP_PS_11(ii)'!E17+J17+O17</f>
        <v>146301</v>
      </c>
      <c r="T17" s="324">
        <f>'ACP_Agri_9(ii)'!P17+ACP_MSME_10!P17+'ACP_PS_11(i)'!F17+'ACP_PS_11(i)'!K17+'ACP_PS_11(i)'!P17+'ACP_PS_11(ii)'!F17+K17+P17</f>
        <v>612091</v>
      </c>
      <c r="U17" s="323">
        <f t="shared" si="2"/>
        <v>69.847727205296678</v>
      </c>
      <c r="V17" s="318"/>
      <c r="W17" s="318"/>
    </row>
    <row r="18" spans="1:23" s="159" customFormat="1" ht="12.75" customHeight="1" x14ac:dyDescent="0.2">
      <c r="A18" s="187"/>
      <c r="B18" s="192" t="s">
        <v>19</v>
      </c>
      <c r="C18" s="325">
        <f t="shared" ref="C18:F18" si="3">SUM(C6:C17)</f>
        <v>13534</v>
      </c>
      <c r="D18" s="325">
        <f t="shared" si="3"/>
        <v>51224</v>
      </c>
      <c r="E18" s="325">
        <f t="shared" si="3"/>
        <v>58</v>
      </c>
      <c r="F18" s="325">
        <f t="shared" si="3"/>
        <v>7935.3</v>
      </c>
      <c r="G18" s="326">
        <f t="shared" si="0"/>
        <v>15.49137123223489</v>
      </c>
      <c r="H18" s="325">
        <f t="shared" ref="H18:K18" si="4">SUM(H6:H17)</f>
        <v>12908</v>
      </c>
      <c r="I18" s="325">
        <f t="shared" si="4"/>
        <v>39784</v>
      </c>
      <c r="J18" s="325">
        <f t="shared" si="4"/>
        <v>11</v>
      </c>
      <c r="K18" s="325">
        <f t="shared" si="4"/>
        <v>100.75</v>
      </c>
      <c r="L18" s="326">
        <f t="shared" si="1"/>
        <v>0.25324250955157851</v>
      </c>
      <c r="M18" s="325">
        <f t="shared" ref="M18:P18" si="5">SUM(M6:M17)</f>
        <v>1756</v>
      </c>
      <c r="N18" s="325">
        <f t="shared" si="5"/>
        <v>15652</v>
      </c>
      <c r="O18" s="325">
        <f t="shared" si="5"/>
        <v>36070</v>
      </c>
      <c r="P18" s="325">
        <f t="shared" si="5"/>
        <v>106902.98999999999</v>
      </c>
      <c r="Q18" s="327">
        <f>'ACP_Agri_9(ii)'!M18+ACP_MSME_10!C18+'ACP_PS_11(i)'!C18+'ACP_PS_11(i)'!H18+'ACP_PS_11(i)'!M18+'ACP_PS_11(ii)'!C18+H18+M18</f>
        <v>3988691</v>
      </c>
      <c r="R18" s="327">
        <f>'ACP_Agri_9(ii)'!N18+ACP_MSME_10!D18+'ACP_PS_11(i)'!D18+'ACP_PS_11(i)'!I18+'ACP_PS_11(i)'!N18+'ACP_PS_11(ii)'!D18+I18+N18</f>
        <v>11868631</v>
      </c>
      <c r="S18" s="327">
        <f>'ACP_Agri_9(ii)'!O18+ACP_MSME_10!O18+'ACP_PS_11(i)'!E18+'ACP_PS_11(i)'!J18+'ACP_PS_11(i)'!O18+'ACP_PS_11(ii)'!E18+J18+O18</f>
        <v>2350832</v>
      </c>
      <c r="T18" s="327">
        <f>'ACP_Agri_9(ii)'!P18+ACP_MSME_10!P18+'ACP_PS_11(i)'!F18+'ACP_PS_11(i)'!K18+'ACP_PS_11(i)'!P18+'ACP_PS_11(ii)'!F18+K18+P18</f>
        <v>6653006.4699999997</v>
      </c>
      <c r="U18" s="326">
        <f t="shared" si="2"/>
        <v>56.055382208782127</v>
      </c>
      <c r="V18" s="319"/>
      <c r="W18" s="319"/>
    </row>
    <row r="19" spans="1:23" ht="12.75" customHeight="1" x14ac:dyDescent="0.2">
      <c r="A19" s="188">
        <v>13</v>
      </c>
      <c r="B19" s="189" t="s">
        <v>20</v>
      </c>
      <c r="C19" s="322">
        <v>476</v>
      </c>
      <c r="D19" s="322">
        <v>1632</v>
      </c>
      <c r="E19" s="322">
        <v>0</v>
      </c>
      <c r="F19" s="322">
        <v>0</v>
      </c>
      <c r="G19" s="323">
        <f t="shared" si="0"/>
        <v>0</v>
      </c>
      <c r="H19" s="322">
        <v>535</v>
      </c>
      <c r="I19" s="322">
        <v>2470</v>
      </c>
      <c r="J19" s="322">
        <v>0</v>
      </c>
      <c r="K19" s="322">
        <v>0</v>
      </c>
      <c r="L19" s="323">
        <f t="shared" si="1"/>
        <v>0</v>
      </c>
      <c r="M19" s="324">
        <v>21</v>
      </c>
      <c r="N19" s="324">
        <v>115</v>
      </c>
      <c r="O19" s="322">
        <v>5138</v>
      </c>
      <c r="P19" s="322">
        <v>3242.71</v>
      </c>
      <c r="Q19" s="324">
        <f>'ACP_Agri_9(ii)'!M19+ACP_MSME_10!C19+'ACP_PS_11(i)'!C19+'ACP_PS_11(i)'!H19+'ACP_PS_11(i)'!M19+'ACP_PS_11(ii)'!C19+H19+M19</f>
        <v>94296</v>
      </c>
      <c r="R19" s="324">
        <f>'ACP_Agri_9(ii)'!N19+ACP_MSME_10!D19+'ACP_PS_11(i)'!D19+'ACP_PS_11(i)'!I19+'ACP_PS_11(i)'!N19+'ACP_PS_11(ii)'!D19+I19+N19</f>
        <v>332486</v>
      </c>
      <c r="S19" s="324">
        <f>'ACP_Agri_9(ii)'!O19+ACP_MSME_10!O19+'ACP_PS_11(i)'!E19+'ACP_PS_11(i)'!J19+'ACP_PS_11(i)'!O19+'ACP_PS_11(ii)'!E19+J19+O19</f>
        <v>45997</v>
      </c>
      <c r="T19" s="324">
        <f>'ACP_Agri_9(ii)'!P19+ACP_MSME_10!P19+'ACP_PS_11(i)'!F19+'ACP_PS_11(i)'!K19+'ACP_PS_11(i)'!P19+'ACP_PS_11(ii)'!F19+K19+P19</f>
        <v>390174.32</v>
      </c>
      <c r="U19" s="323">
        <f t="shared" si="2"/>
        <v>117.35060122832239</v>
      </c>
      <c r="V19" s="318"/>
      <c r="W19" s="318"/>
    </row>
    <row r="20" spans="1:23" ht="12.75" customHeight="1" x14ac:dyDescent="0.2">
      <c r="A20" s="188">
        <v>14</v>
      </c>
      <c r="B20" s="189" t="s">
        <v>21</v>
      </c>
      <c r="C20" s="322">
        <v>319</v>
      </c>
      <c r="D20" s="322">
        <v>1219</v>
      </c>
      <c r="E20" s="322">
        <v>0</v>
      </c>
      <c r="F20" s="322">
        <v>0</v>
      </c>
      <c r="G20" s="323">
        <f t="shared" si="0"/>
        <v>0</v>
      </c>
      <c r="H20" s="322">
        <v>185</v>
      </c>
      <c r="I20" s="322">
        <v>744</v>
      </c>
      <c r="J20" s="322">
        <v>0</v>
      </c>
      <c r="K20" s="322">
        <v>0</v>
      </c>
      <c r="L20" s="323">
        <f t="shared" si="1"/>
        <v>0</v>
      </c>
      <c r="M20" s="324">
        <v>0</v>
      </c>
      <c r="N20" s="324">
        <v>0</v>
      </c>
      <c r="O20" s="322">
        <v>368601</v>
      </c>
      <c r="P20" s="322">
        <v>193777.96</v>
      </c>
      <c r="Q20" s="324">
        <f>'ACP_Agri_9(ii)'!M20+ACP_MSME_10!C20+'ACP_PS_11(i)'!C20+'ACP_PS_11(i)'!H20+'ACP_PS_11(i)'!M20+'ACP_PS_11(ii)'!C20+H20+M20</f>
        <v>34405</v>
      </c>
      <c r="R20" s="324">
        <f>'ACP_Agri_9(ii)'!N20+ACP_MSME_10!D20+'ACP_PS_11(i)'!D20+'ACP_PS_11(i)'!I20+'ACP_PS_11(i)'!N20+'ACP_PS_11(ii)'!D20+I20+N20</f>
        <v>104765</v>
      </c>
      <c r="S20" s="324">
        <f>'ACP_Agri_9(ii)'!O20+ACP_MSME_10!O20+'ACP_PS_11(i)'!E20+'ACP_PS_11(i)'!J20+'ACP_PS_11(i)'!O20+'ACP_PS_11(ii)'!E20+J20+O20</f>
        <v>478224</v>
      </c>
      <c r="T20" s="324">
        <f>'ACP_Agri_9(ii)'!P20+ACP_MSME_10!P20+'ACP_PS_11(i)'!F20+'ACP_PS_11(i)'!K20+'ACP_PS_11(i)'!P20+'ACP_PS_11(ii)'!F20+K20+P20</f>
        <v>318760.26</v>
      </c>
      <c r="U20" s="323">
        <f t="shared" si="2"/>
        <v>304.26216770868132</v>
      </c>
      <c r="V20" s="318"/>
      <c r="W20" s="318"/>
    </row>
    <row r="21" spans="1:23" ht="12.75" customHeight="1" x14ac:dyDescent="0.2">
      <c r="A21" s="188">
        <v>15</v>
      </c>
      <c r="B21" s="189" t="s">
        <v>22</v>
      </c>
      <c r="C21" s="322">
        <v>0</v>
      </c>
      <c r="D21" s="322">
        <v>0</v>
      </c>
      <c r="E21" s="322">
        <v>0</v>
      </c>
      <c r="F21" s="322">
        <v>0</v>
      </c>
      <c r="G21" s="323">
        <v>0</v>
      </c>
      <c r="H21" s="322">
        <v>16</v>
      </c>
      <c r="I21" s="322">
        <v>44</v>
      </c>
      <c r="J21" s="322">
        <v>0</v>
      </c>
      <c r="K21" s="322">
        <v>0</v>
      </c>
      <c r="L21" s="323">
        <f t="shared" si="1"/>
        <v>0</v>
      </c>
      <c r="M21" s="324">
        <v>0</v>
      </c>
      <c r="N21" s="324">
        <v>0</v>
      </c>
      <c r="O21" s="322">
        <v>403</v>
      </c>
      <c r="P21" s="322">
        <v>405</v>
      </c>
      <c r="Q21" s="324">
        <f>'ACP_Agri_9(ii)'!M21+ACP_MSME_10!C21+'ACP_PS_11(i)'!C21+'ACP_PS_11(i)'!H21+'ACP_PS_11(i)'!M21+'ACP_PS_11(ii)'!C21+H21+M21</f>
        <v>329</v>
      </c>
      <c r="R21" s="324">
        <f>'ACP_Agri_9(ii)'!N21+ACP_MSME_10!D21+'ACP_PS_11(i)'!D21+'ACP_PS_11(i)'!I21+'ACP_PS_11(i)'!N21+'ACP_PS_11(ii)'!D21+I21+N21</f>
        <v>2034</v>
      </c>
      <c r="S21" s="324">
        <f>'ACP_Agri_9(ii)'!O21+ACP_MSME_10!O21+'ACP_PS_11(i)'!E21+'ACP_PS_11(i)'!J21+'ACP_PS_11(i)'!O21+'ACP_PS_11(ii)'!E21+J21+O21</f>
        <v>806</v>
      </c>
      <c r="T21" s="324">
        <f>'ACP_Agri_9(ii)'!P21+ACP_MSME_10!P21+'ACP_PS_11(i)'!F21+'ACP_PS_11(i)'!K21+'ACP_PS_11(i)'!P21+'ACP_PS_11(ii)'!F21+K21+P21</f>
        <v>810</v>
      </c>
      <c r="U21" s="323">
        <f t="shared" si="2"/>
        <v>39.823008849557525</v>
      </c>
      <c r="V21" s="318"/>
      <c r="W21" s="318"/>
    </row>
    <row r="22" spans="1:23" ht="12.75" customHeight="1" x14ac:dyDescent="0.2">
      <c r="A22" s="188">
        <v>16</v>
      </c>
      <c r="B22" s="189" t="s">
        <v>23</v>
      </c>
      <c r="C22" s="322">
        <v>0</v>
      </c>
      <c r="D22" s="322">
        <v>0</v>
      </c>
      <c r="E22" s="322">
        <v>0</v>
      </c>
      <c r="F22" s="322">
        <v>0</v>
      </c>
      <c r="G22" s="323">
        <v>0</v>
      </c>
      <c r="H22" s="322">
        <v>58</v>
      </c>
      <c r="I22" s="322">
        <v>428</v>
      </c>
      <c r="J22" s="322">
        <v>0</v>
      </c>
      <c r="K22" s="322">
        <v>0</v>
      </c>
      <c r="L22" s="323">
        <f t="shared" si="1"/>
        <v>0</v>
      </c>
      <c r="M22" s="324">
        <v>0</v>
      </c>
      <c r="N22" s="324">
        <v>0</v>
      </c>
      <c r="O22" s="322">
        <v>0</v>
      </c>
      <c r="P22" s="322">
        <v>0</v>
      </c>
      <c r="Q22" s="324">
        <f>'ACP_Agri_9(ii)'!M22+ACP_MSME_10!C22+'ACP_PS_11(i)'!C22+'ACP_PS_11(i)'!H22+'ACP_PS_11(i)'!M22+'ACP_PS_11(ii)'!C22+H22+M22</f>
        <v>1436</v>
      </c>
      <c r="R22" s="324">
        <f>'ACP_Agri_9(ii)'!N22+ACP_MSME_10!D22+'ACP_PS_11(i)'!D22+'ACP_PS_11(i)'!I22+'ACP_PS_11(i)'!N22+'ACP_PS_11(ii)'!D22+I22+N22</f>
        <v>7372</v>
      </c>
      <c r="S22" s="324">
        <f>'ACP_Agri_9(ii)'!O22+ACP_MSME_10!O22+'ACP_PS_11(i)'!E22+'ACP_PS_11(i)'!J22+'ACP_PS_11(i)'!O22+'ACP_PS_11(ii)'!E22+J22+O22</f>
        <v>98</v>
      </c>
      <c r="T22" s="324">
        <f>'ACP_Agri_9(ii)'!P22+ACP_MSME_10!P22+'ACP_PS_11(i)'!F22+'ACP_PS_11(i)'!K22+'ACP_PS_11(i)'!P22+'ACP_PS_11(ii)'!F22+K22+P22</f>
        <v>3673.5700000000006</v>
      </c>
      <c r="U22" s="323">
        <f t="shared" si="2"/>
        <v>49.831389039609341</v>
      </c>
      <c r="V22" s="318"/>
      <c r="W22" s="318"/>
    </row>
    <row r="23" spans="1:23" ht="12.75" customHeight="1" x14ac:dyDescent="0.2">
      <c r="A23" s="188">
        <v>17</v>
      </c>
      <c r="B23" s="189" t="s">
        <v>24</v>
      </c>
      <c r="C23" s="322">
        <v>196</v>
      </c>
      <c r="D23" s="322">
        <v>606</v>
      </c>
      <c r="E23" s="328">
        <v>1</v>
      </c>
      <c r="F23" s="328">
        <v>2.39</v>
      </c>
      <c r="G23" s="323">
        <f>F23*100/D23</f>
        <v>0.39438943894389439</v>
      </c>
      <c r="H23" s="322">
        <v>155</v>
      </c>
      <c r="I23" s="322">
        <v>748</v>
      </c>
      <c r="J23" s="322">
        <v>0</v>
      </c>
      <c r="K23" s="322">
        <v>0</v>
      </c>
      <c r="L23" s="323">
        <f t="shared" si="1"/>
        <v>0</v>
      </c>
      <c r="M23" s="324">
        <v>0</v>
      </c>
      <c r="N23" s="324">
        <v>0</v>
      </c>
      <c r="O23" s="322">
        <v>435</v>
      </c>
      <c r="P23" s="322">
        <v>136.66</v>
      </c>
      <c r="Q23" s="324">
        <f>'ACP_Agri_9(ii)'!M23+ACP_MSME_10!C23+'ACP_PS_11(i)'!C23+'ACP_PS_11(i)'!H23+'ACP_PS_11(i)'!M23+'ACP_PS_11(ii)'!C23+H23+M23</f>
        <v>13895</v>
      </c>
      <c r="R23" s="324">
        <f>'ACP_Agri_9(ii)'!N23+ACP_MSME_10!D23+'ACP_PS_11(i)'!D23+'ACP_PS_11(i)'!I23+'ACP_PS_11(i)'!N23+'ACP_PS_11(ii)'!D23+I23+N23</f>
        <v>46156</v>
      </c>
      <c r="S23" s="324">
        <f>'ACP_Agri_9(ii)'!O23+ACP_MSME_10!O23+'ACP_PS_11(i)'!E23+'ACP_PS_11(i)'!J23+'ACP_PS_11(i)'!O23+'ACP_PS_11(ii)'!E23+J23+O23</f>
        <v>15547</v>
      </c>
      <c r="T23" s="324">
        <f>'ACP_Agri_9(ii)'!P23+ACP_MSME_10!P23+'ACP_PS_11(i)'!F23+'ACP_PS_11(i)'!K23+'ACP_PS_11(i)'!P23+'ACP_PS_11(ii)'!F23+K23+P23</f>
        <v>38958.050000000003</v>
      </c>
      <c r="U23" s="323">
        <f t="shared" si="2"/>
        <v>84.40516942542682</v>
      </c>
      <c r="V23" s="318"/>
      <c r="W23" s="318"/>
    </row>
    <row r="24" spans="1:23" ht="12.75" customHeight="1" x14ac:dyDescent="0.2">
      <c r="A24" s="188">
        <v>18</v>
      </c>
      <c r="B24" s="189" t="s">
        <v>25</v>
      </c>
      <c r="C24" s="322">
        <v>0</v>
      </c>
      <c r="D24" s="322">
        <v>0</v>
      </c>
      <c r="E24" s="322">
        <v>0</v>
      </c>
      <c r="F24" s="322">
        <v>0</v>
      </c>
      <c r="G24" s="323">
        <v>0</v>
      </c>
      <c r="H24" s="322">
        <v>0</v>
      </c>
      <c r="I24" s="322">
        <v>0</v>
      </c>
      <c r="J24" s="322">
        <v>0</v>
      </c>
      <c r="K24" s="322">
        <v>0</v>
      </c>
      <c r="L24" s="323">
        <v>0</v>
      </c>
      <c r="M24" s="324">
        <v>0</v>
      </c>
      <c r="N24" s="324">
        <v>0</v>
      </c>
      <c r="O24" s="322">
        <v>0</v>
      </c>
      <c r="P24" s="322">
        <v>0</v>
      </c>
      <c r="Q24" s="324">
        <f>'ACP_Agri_9(ii)'!M24+ACP_MSME_10!C24+'ACP_PS_11(i)'!C24+'ACP_PS_11(i)'!H24+'ACP_PS_11(i)'!M24+'ACP_PS_11(ii)'!C24+H24+M24</f>
        <v>394</v>
      </c>
      <c r="R24" s="324">
        <f>'ACP_Agri_9(ii)'!N24+ACP_MSME_10!D24+'ACP_PS_11(i)'!D24+'ACP_PS_11(i)'!I24+'ACP_PS_11(i)'!N24+'ACP_PS_11(ii)'!D24+I24+N24</f>
        <v>2720</v>
      </c>
      <c r="S24" s="324">
        <f>'ACP_Agri_9(ii)'!O24+ACP_MSME_10!O24+'ACP_PS_11(i)'!E24+'ACP_PS_11(i)'!J24+'ACP_PS_11(i)'!O24+'ACP_PS_11(ii)'!E24+J24+O24</f>
        <v>29</v>
      </c>
      <c r="T24" s="324">
        <f>'ACP_Agri_9(ii)'!P24+ACP_MSME_10!P24+'ACP_PS_11(i)'!F24+'ACP_PS_11(i)'!K24+'ACP_PS_11(i)'!P24+'ACP_PS_11(ii)'!F24+K24+P24</f>
        <v>193</v>
      </c>
      <c r="U24" s="323">
        <f t="shared" si="2"/>
        <v>7.0955882352941178</v>
      </c>
      <c r="V24" s="318"/>
      <c r="W24" s="318"/>
    </row>
    <row r="25" spans="1:23" ht="12.75" customHeight="1" x14ac:dyDescent="0.2">
      <c r="A25" s="188">
        <v>19</v>
      </c>
      <c r="B25" s="189" t="s">
        <v>26</v>
      </c>
      <c r="C25" s="322">
        <v>68</v>
      </c>
      <c r="D25" s="322">
        <v>205</v>
      </c>
      <c r="E25" s="322">
        <v>0</v>
      </c>
      <c r="F25" s="322">
        <v>0</v>
      </c>
      <c r="G25" s="323">
        <f t="shared" ref="G25:G30" si="6">F25*100/D25</f>
        <v>0</v>
      </c>
      <c r="H25" s="322">
        <v>78</v>
      </c>
      <c r="I25" s="322">
        <v>496</v>
      </c>
      <c r="J25" s="322">
        <v>0</v>
      </c>
      <c r="K25" s="322">
        <v>0</v>
      </c>
      <c r="L25" s="323">
        <f t="shared" ref="L25:L37" si="7">K25*100/I25</f>
        <v>0</v>
      </c>
      <c r="M25" s="324">
        <v>0</v>
      </c>
      <c r="N25" s="324">
        <v>0</v>
      </c>
      <c r="O25" s="322">
        <v>212</v>
      </c>
      <c r="P25" s="322">
        <v>1498</v>
      </c>
      <c r="Q25" s="324">
        <f>'ACP_Agri_9(ii)'!M25+ACP_MSME_10!C25+'ACP_PS_11(i)'!C25+'ACP_PS_11(i)'!H25+'ACP_PS_11(i)'!M25+'ACP_PS_11(ii)'!C25+H25+M25</f>
        <v>4239</v>
      </c>
      <c r="R25" s="324">
        <f>'ACP_Agri_9(ii)'!N25+ACP_MSME_10!D25+'ACP_PS_11(i)'!D25+'ACP_PS_11(i)'!I25+'ACP_PS_11(i)'!N25+'ACP_PS_11(ii)'!D25+I25+N25</f>
        <v>14950</v>
      </c>
      <c r="S25" s="324">
        <f>'ACP_Agri_9(ii)'!O25+ACP_MSME_10!O25+'ACP_PS_11(i)'!E25+'ACP_PS_11(i)'!J25+'ACP_PS_11(i)'!O25+'ACP_PS_11(ii)'!E25+J25+O25</f>
        <v>9301</v>
      </c>
      <c r="T25" s="324">
        <f>'ACP_Agri_9(ii)'!P25+ACP_MSME_10!P25+'ACP_PS_11(i)'!F25+'ACP_PS_11(i)'!K25+'ACP_PS_11(i)'!P25+'ACP_PS_11(ii)'!F25+K25+P25</f>
        <v>24500</v>
      </c>
      <c r="U25" s="323">
        <f t="shared" si="2"/>
        <v>163.87959866220737</v>
      </c>
      <c r="V25" s="318"/>
      <c r="W25" s="318"/>
    </row>
    <row r="26" spans="1:23" ht="12.75" customHeight="1" x14ac:dyDescent="0.2">
      <c r="A26" s="188">
        <v>20</v>
      </c>
      <c r="B26" s="189" t="s">
        <v>27</v>
      </c>
      <c r="C26" s="322">
        <v>1171</v>
      </c>
      <c r="D26" s="322">
        <v>3621</v>
      </c>
      <c r="E26" s="322">
        <v>3</v>
      </c>
      <c r="F26" s="322">
        <v>62.38</v>
      </c>
      <c r="G26" s="323">
        <f t="shared" si="6"/>
        <v>1.7227285280309306</v>
      </c>
      <c r="H26" s="322">
        <v>751</v>
      </c>
      <c r="I26" s="322">
        <v>2918</v>
      </c>
      <c r="J26" s="322">
        <v>0</v>
      </c>
      <c r="K26" s="322">
        <v>0</v>
      </c>
      <c r="L26" s="323">
        <f t="shared" si="7"/>
        <v>0</v>
      </c>
      <c r="M26" s="324">
        <v>91</v>
      </c>
      <c r="N26" s="324">
        <v>118</v>
      </c>
      <c r="O26" s="322">
        <v>47853</v>
      </c>
      <c r="P26" s="322">
        <v>13124.69</v>
      </c>
      <c r="Q26" s="324">
        <f>'ACP_Agri_9(ii)'!M26+ACP_MSME_10!C26+'ACP_PS_11(i)'!C26+'ACP_PS_11(i)'!H26+'ACP_PS_11(i)'!M26+'ACP_PS_11(ii)'!C26+H26+M26</f>
        <v>172161</v>
      </c>
      <c r="R26" s="324">
        <f>'ACP_Agri_9(ii)'!N26+ACP_MSME_10!D26+'ACP_PS_11(i)'!D26+'ACP_PS_11(i)'!I26+'ACP_PS_11(i)'!N26+'ACP_PS_11(ii)'!D26+I26+N26</f>
        <v>546144</v>
      </c>
      <c r="S26" s="324">
        <f>'ACP_Agri_9(ii)'!O26+ACP_MSME_10!O26+'ACP_PS_11(i)'!E26+'ACP_PS_11(i)'!J26+'ACP_PS_11(i)'!O26+'ACP_PS_11(ii)'!E26+J26+O26</f>
        <v>235790</v>
      </c>
      <c r="T26" s="324">
        <f>'ACP_Agri_9(ii)'!P26+ACP_MSME_10!P26+'ACP_PS_11(i)'!F26+'ACP_PS_11(i)'!K26+'ACP_PS_11(i)'!P26+'ACP_PS_11(ii)'!F26+K26+P26</f>
        <v>929088.6</v>
      </c>
      <c r="U26" s="323">
        <f t="shared" si="2"/>
        <v>170.117880998418</v>
      </c>
      <c r="V26" s="318"/>
      <c r="W26" s="318"/>
    </row>
    <row r="27" spans="1:23" ht="13.5" customHeight="1" x14ac:dyDescent="0.2">
      <c r="A27" s="188">
        <v>21</v>
      </c>
      <c r="B27" s="189" t="s">
        <v>28</v>
      </c>
      <c r="C27" s="324">
        <v>716</v>
      </c>
      <c r="D27" s="324">
        <v>2657</v>
      </c>
      <c r="E27" s="324">
        <v>0</v>
      </c>
      <c r="F27" s="324">
        <v>0</v>
      </c>
      <c r="G27" s="323">
        <f t="shared" si="6"/>
        <v>0</v>
      </c>
      <c r="H27" s="324">
        <v>777</v>
      </c>
      <c r="I27" s="324">
        <v>2859</v>
      </c>
      <c r="J27" s="324">
        <v>1</v>
      </c>
      <c r="K27" s="324">
        <v>14</v>
      </c>
      <c r="L27" s="323">
        <f t="shared" si="7"/>
        <v>0.48968170689052115</v>
      </c>
      <c r="M27" s="324">
        <v>126</v>
      </c>
      <c r="N27" s="324">
        <v>196</v>
      </c>
      <c r="O27" s="324">
        <v>1019</v>
      </c>
      <c r="P27" s="324">
        <v>1864</v>
      </c>
      <c r="Q27" s="324">
        <f>'ACP_Agri_9(ii)'!M27+ACP_MSME_10!C27+'ACP_PS_11(i)'!C27+'ACP_PS_11(i)'!H27+'ACP_PS_11(i)'!M27+'ACP_PS_11(ii)'!C27+H27+M27</f>
        <v>164635</v>
      </c>
      <c r="R27" s="324">
        <f>'ACP_Agri_9(ii)'!N27+ACP_MSME_10!D27+'ACP_PS_11(i)'!D27+'ACP_PS_11(i)'!I27+'ACP_PS_11(i)'!N27+'ACP_PS_11(ii)'!D27+I27+N27</f>
        <v>535439</v>
      </c>
      <c r="S27" s="324">
        <f>'ACP_Agri_9(ii)'!O27+ACP_MSME_10!O27+'ACP_PS_11(i)'!E27+'ACP_PS_11(i)'!J27+'ACP_PS_11(i)'!O27+'ACP_PS_11(ii)'!E27+J27+O27</f>
        <v>136688</v>
      </c>
      <c r="T27" s="324">
        <f>'ACP_Agri_9(ii)'!P27+ACP_MSME_10!P27+'ACP_PS_11(i)'!F27+'ACP_PS_11(i)'!K27+'ACP_PS_11(i)'!P27+'ACP_PS_11(ii)'!F27+K27+P27</f>
        <v>3596016</v>
      </c>
      <c r="U27" s="323">
        <f t="shared" si="2"/>
        <v>671.60143359000745</v>
      </c>
      <c r="V27" s="318"/>
      <c r="W27" s="318"/>
    </row>
    <row r="28" spans="1:23" ht="12.75" customHeight="1" x14ac:dyDescent="0.2">
      <c r="A28" s="188">
        <v>22</v>
      </c>
      <c r="B28" s="189" t="s">
        <v>29</v>
      </c>
      <c r="C28" s="322">
        <v>505</v>
      </c>
      <c r="D28" s="322">
        <v>1426</v>
      </c>
      <c r="E28" s="322">
        <v>25</v>
      </c>
      <c r="F28" s="322">
        <v>99.82</v>
      </c>
      <c r="G28" s="323">
        <f t="shared" si="6"/>
        <v>7</v>
      </c>
      <c r="H28" s="322">
        <v>424</v>
      </c>
      <c r="I28" s="322">
        <v>1064</v>
      </c>
      <c r="J28" s="322">
        <v>0</v>
      </c>
      <c r="K28" s="322">
        <v>0</v>
      </c>
      <c r="L28" s="323">
        <f t="shared" si="7"/>
        <v>0</v>
      </c>
      <c r="M28" s="324">
        <v>16</v>
      </c>
      <c r="N28" s="324">
        <v>90</v>
      </c>
      <c r="O28" s="322">
        <v>24740</v>
      </c>
      <c r="P28" s="322">
        <v>36345.120000000003</v>
      </c>
      <c r="Q28" s="324">
        <f>'ACP_Agri_9(ii)'!M28+ACP_MSME_10!C28+'ACP_PS_11(i)'!C28+'ACP_PS_11(i)'!H28+'ACP_PS_11(i)'!M28+'ACP_PS_11(ii)'!C28+H28+M28</f>
        <v>51618</v>
      </c>
      <c r="R28" s="324">
        <f>'ACP_Agri_9(ii)'!N28+ACP_MSME_10!D28+'ACP_PS_11(i)'!D28+'ACP_PS_11(i)'!I28+'ACP_PS_11(i)'!N28+'ACP_PS_11(ii)'!D28+I28+N28</f>
        <v>171366</v>
      </c>
      <c r="S28" s="324">
        <f>'ACP_Agri_9(ii)'!O28+ACP_MSME_10!O28+'ACP_PS_11(i)'!E28+'ACP_PS_11(i)'!J28+'ACP_PS_11(i)'!O28+'ACP_PS_11(ii)'!E28+J28+O28</f>
        <v>67399</v>
      </c>
      <c r="T28" s="324">
        <f>'ACP_Agri_9(ii)'!P28+ACP_MSME_10!P28+'ACP_PS_11(i)'!F28+'ACP_PS_11(i)'!K28+'ACP_PS_11(i)'!P28+'ACP_PS_11(ii)'!F28+K28+P28</f>
        <v>197647.3</v>
      </c>
      <c r="U28" s="323">
        <f t="shared" si="2"/>
        <v>115.33635610331105</v>
      </c>
      <c r="V28" s="318"/>
      <c r="W28" s="318"/>
    </row>
    <row r="29" spans="1:23" ht="12.75" customHeight="1" x14ac:dyDescent="0.2">
      <c r="A29" s="188">
        <v>23</v>
      </c>
      <c r="B29" s="189" t="s">
        <v>30</v>
      </c>
      <c r="C29" s="322">
        <v>98</v>
      </c>
      <c r="D29" s="322">
        <v>364</v>
      </c>
      <c r="E29" s="322">
        <v>17520</v>
      </c>
      <c r="F29" s="322">
        <v>19892</v>
      </c>
      <c r="G29" s="323">
        <f t="shared" si="6"/>
        <v>5464.8351648351645</v>
      </c>
      <c r="H29" s="322">
        <v>97</v>
      </c>
      <c r="I29" s="322">
        <v>636</v>
      </c>
      <c r="J29" s="322">
        <v>0</v>
      </c>
      <c r="K29" s="322">
        <v>0</v>
      </c>
      <c r="L29" s="323">
        <f t="shared" si="7"/>
        <v>0</v>
      </c>
      <c r="M29" s="324">
        <v>0</v>
      </c>
      <c r="N29" s="324">
        <v>0</v>
      </c>
      <c r="O29" s="322">
        <v>0</v>
      </c>
      <c r="P29" s="322">
        <v>0</v>
      </c>
      <c r="Q29" s="324">
        <f>'ACP_Agri_9(ii)'!M29+ACP_MSME_10!C29+'ACP_PS_11(i)'!C29+'ACP_PS_11(i)'!H29+'ACP_PS_11(i)'!M29+'ACP_PS_11(ii)'!C29+H29+M29</f>
        <v>13386</v>
      </c>
      <c r="R29" s="324">
        <f>'ACP_Agri_9(ii)'!N29+ACP_MSME_10!D29+'ACP_PS_11(i)'!D29+'ACP_PS_11(i)'!I29+'ACP_PS_11(i)'!N29+'ACP_PS_11(ii)'!D29+I29+N29</f>
        <v>47059</v>
      </c>
      <c r="S29" s="324">
        <f>'ACP_Agri_9(ii)'!O29+ACP_MSME_10!O29+'ACP_PS_11(i)'!E29+'ACP_PS_11(i)'!J29+'ACP_PS_11(i)'!O29+'ACP_PS_11(ii)'!E29+J29+O29</f>
        <v>103022</v>
      </c>
      <c r="T29" s="324">
        <f>'ACP_Agri_9(ii)'!P29+ACP_MSME_10!P29+'ACP_PS_11(i)'!F29+'ACP_PS_11(i)'!K29+'ACP_PS_11(i)'!P29+'ACP_PS_11(ii)'!F29+K29+P29</f>
        <v>148628</v>
      </c>
      <c r="U29" s="323">
        <f t="shared" si="2"/>
        <v>315.8333156250664</v>
      </c>
      <c r="V29" s="318"/>
      <c r="W29" s="318"/>
    </row>
    <row r="30" spans="1:23" ht="12.75" customHeight="1" x14ac:dyDescent="0.2">
      <c r="A30" s="188">
        <v>24</v>
      </c>
      <c r="B30" s="189" t="s">
        <v>31</v>
      </c>
      <c r="C30" s="322">
        <v>141</v>
      </c>
      <c r="D30" s="322">
        <v>440</v>
      </c>
      <c r="E30" s="322">
        <v>786</v>
      </c>
      <c r="F30" s="322">
        <v>209</v>
      </c>
      <c r="G30" s="323">
        <f t="shared" si="6"/>
        <v>47.5</v>
      </c>
      <c r="H30" s="322">
        <v>61</v>
      </c>
      <c r="I30" s="322">
        <v>305</v>
      </c>
      <c r="J30" s="322">
        <v>0</v>
      </c>
      <c r="K30" s="322">
        <v>0</v>
      </c>
      <c r="L30" s="323">
        <f t="shared" si="7"/>
        <v>0</v>
      </c>
      <c r="M30" s="324">
        <v>21</v>
      </c>
      <c r="N30" s="324">
        <v>43</v>
      </c>
      <c r="O30" s="322">
        <v>7</v>
      </c>
      <c r="P30" s="322">
        <v>3</v>
      </c>
      <c r="Q30" s="324">
        <f>'ACP_Agri_9(ii)'!M30+ACP_MSME_10!C30+'ACP_PS_11(i)'!C30+'ACP_PS_11(i)'!H30+'ACP_PS_11(i)'!M30+'ACP_PS_11(ii)'!C30+H30+M30</f>
        <v>20049</v>
      </c>
      <c r="R30" s="324">
        <f>'ACP_Agri_9(ii)'!N30+ACP_MSME_10!D30+'ACP_PS_11(i)'!D30+'ACP_PS_11(i)'!I30+'ACP_PS_11(i)'!N30+'ACP_PS_11(ii)'!D30+I30+N30</f>
        <v>79266</v>
      </c>
      <c r="S30" s="324">
        <f>'ACP_Agri_9(ii)'!O30+ACP_MSME_10!O30+'ACP_PS_11(i)'!E30+'ACP_PS_11(i)'!J30+'ACP_PS_11(i)'!O30+'ACP_PS_11(ii)'!E30+J30+O30</f>
        <v>194628</v>
      </c>
      <c r="T30" s="324">
        <f>'ACP_Agri_9(ii)'!P30+ACP_MSME_10!P30+'ACP_PS_11(i)'!F30+'ACP_PS_11(i)'!K30+'ACP_PS_11(i)'!P30+'ACP_PS_11(ii)'!F30+K30+P30</f>
        <v>135396</v>
      </c>
      <c r="U30" s="323">
        <f t="shared" si="2"/>
        <v>170.81220195291803</v>
      </c>
      <c r="V30" s="318"/>
      <c r="W30" s="318"/>
    </row>
    <row r="31" spans="1:23" ht="12.75" customHeight="1" x14ac:dyDescent="0.2">
      <c r="A31" s="188">
        <v>25</v>
      </c>
      <c r="B31" s="189" t="s">
        <v>32</v>
      </c>
      <c r="C31" s="322">
        <v>0</v>
      </c>
      <c r="D31" s="322">
        <v>0</v>
      </c>
      <c r="E31" s="322">
        <v>0</v>
      </c>
      <c r="F31" s="322">
        <v>0</v>
      </c>
      <c r="G31" s="323">
        <v>0</v>
      </c>
      <c r="H31" s="322">
        <v>57</v>
      </c>
      <c r="I31" s="322">
        <v>428</v>
      </c>
      <c r="J31" s="322">
        <v>0</v>
      </c>
      <c r="K31" s="322">
        <v>0</v>
      </c>
      <c r="L31" s="323">
        <f t="shared" si="7"/>
        <v>0</v>
      </c>
      <c r="M31" s="324">
        <v>0</v>
      </c>
      <c r="N31" s="324">
        <v>0</v>
      </c>
      <c r="O31" s="322">
        <v>0</v>
      </c>
      <c r="P31" s="322">
        <v>0</v>
      </c>
      <c r="Q31" s="324">
        <f>'ACP_Agri_9(ii)'!M31+ACP_MSME_10!C31+'ACP_PS_11(i)'!C31+'ACP_PS_11(i)'!H31+'ACP_PS_11(i)'!M31+'ACP_PS_11(ii)'!C31+H31+M31</f>
        <v>1289</v>
      </c>
      <c r="R31" s="324">
        <f>'ACP_Agri_9(ii)'!N31+ACP_MSME_10!D31+'ACP_PS_11(i)'!D31+'ACP_PS_11(i)'!I31+'ACP_PS_11(i)'!N31+'ACP_PS_11(ii)'!D31+I31+N31</f>
        <v>9030</v>
      </c>
      <c r="S31" s="324">
        <f>'ACP_Agri_9(ii)'!O31+ACP_MSME_10!O31+'ACP_PS_11(i)'!E31+'ACP_PS_11(i)'!J31+'ACP_PS_11(i)'!O31+'ACP_PS_11(ii)'!E31+J31+O31</f>
        <v>51</v>
      </c>
      <c r="T31" s="324">
        <f>'ACP_Agri_9(ii)'!P31+ACP_MSME_10!P31+'ACP_PS_11(i)'!F31+'ACP_PS_11(i)'!K31+'ACP_PS_11(i)'!P31+'ACP_PS_11(ii)'!F31+K31+P31</f>
        <v>326</v>
      </c>
      <c r="U31" s="323">
        <f t="shared" si="2"/>
        <v>3.6101882613510519</v>
      </c>
      <c r="V31" s="318"/>
      <c r="W31" s="318"/>
    </row>
    <row r="32" spans="1:23" ht="12.75" customHeight="1" x14ac:dyDescent="0.2">
      <c r="A32" s="188">
        <v>26</v>
      </c>
      <c r="B32" s="189" t="s">
        <v>33</v>
      </c>
      <c r="C32" s="322">
        <v>0</v>
      </c>
      <c r="D32" s="322">
        <v>0</v>
      </c>
      <c r="E32" s="322">
        <v>0</v>
      </c>
      <c r="F32" s="322">
        <v>0</v>
      </c>
      <c r="G32" s="323">
        <v>0</v>
      </c>
      <c r="H32" s="322">
        <v>71</v>
      </c>
      <c r="I32" s="322">
        <v>472</v>
      </c>
      <c r="J32" s="322">
        <v>0</v>
      </c>
      <c r="K32" s="322">
        <v>0</v>
      </c>
      <c r="L32" s="323">
        <f t="shared" si="7"/>
        <v>0</v>
      </c>
      <c r="M32" s="324">
        <v>0</v>
      </c>
      <c r="N32" s="324">
        <v>0</v>
      </c>
      <c r="O32" s="322">
        <v>11</v>
      </c>
      <c r="P32" s="322">
        <v>0.31</v>
      </c>
      <c r="Q32" s="324">
        <f>'ACP_Agri_9(ii)'!M32+ACP_MSME_10!C32+'ACP_PS_11(i)'!C32+'ACP_PS_11(i)'!H32+'ACP_PS_11(i)'!M32+'ACP_PS_11(ii)'!C32+H32+M32</f>
        <v>2235</v>
      </c>
      <c r="R32" s="324">
        <f>'ACP_Agri_9(ii)'!N32+ACP_MSME_10!D32+'ACP_PS_11(i)'!D32+'ACP_PS_11(i)'!I32+'ACP_PS_11(i)'!N32+'ACP_PS_11(ii)'!D32+I32+N32</f>
        <v>11756</v>
      </c>
      <c r="S32" s="324">
        <f>'ACP_Agri_9(ii)'!O32+ACP_MSME_10!O32+'ACP_PS_11(i)'!E32+'ACP_PS_11(i)'!J32+'ACP_PS_11(i)'!O32+'ACP_PS_11(ii)'!E32+J32+O32</f>
        <v>258</v>
      </c>
      <c r="T32" s="324">
        <f>'ACP_Agri_9(ii)'!P32+ACP_MSME_10!P32+'ACP_PS_11(i)'!F32+'ACP_PS_11(i)'!K32+'ACP_PS_11(i)'!P32+'ACP_PS_11(ii)'!F32+K32+P32</f>
        <v>3268.9899999999993</v>
      </c>
      <c r="U32" s="323">
        <f t="shared" si="2"/>
        <v>27.806992174208908</v>
      </c>
      <c r="V32" s="318"/>
      <c r="W32" s="318"/>
    </row>
    <row r="33" spans="1:23" ht="12.75" customHeight="1" x14ac:dyDescent="0.2">
      <c r="A33" s="188">
        <v>27</v>
      </c>
      <c r="B33" s="189" t="s">
        <v>34</v>
      </c>
      <c r="C33" s="322">
        <v>0</v>
      </c>
      <c r="D33" s="322">
        <v>0</v>
      </c>
      <c r="E33" s="322">
        <v>0</v>
      </c>
      <c r="F33" s="322">
        <v>0</v>
      </c>
      <c r="G33" s="323">
        <v>0</v>
      </c>
      <c r="H33" s="322">
        <v>57</v>
      </c>
      <c r="I33" s="322">
        <v>428</v>
      </c>
      <c r="J33" s="322">
        <v>0</v>
      </c>
      <c r="K33" s="322">
        <v>0</v>
      </c>
      <c r="L33" s="323">
        <f t="shared" si="7"/>
        <v>0</v>
      </c>
      <c r="M33" s="324">
        <v>1</v>
      </c>
      <c r="N33" s="324">
        <v>8</v>
      </c>
      <c r="O33" s="322">
        <v>0</v>
      </c>
      <c r="P33" s="322">
        <v>0</v>
      </c>
      <c r="Q33" s="324">
        <f>'ACP_Agri_9(ii)'!M33+ACP_MSME_10!C33+'ACP_PS_11(i)'!C33+'ACP_PS_11(i)'!H33+'ACP_PS_11(i)'!M33+'ACP_PS_11(ii)'!C33+H33+M33</f>
        <v>1123</v>
      </c>
      <c r="R33" s="324">
        <f>'ACP_Agri_9(ii)'!N33+ACP_MSME_10!D33+'ACP_PS_11(i)'!D33+'ACP_PS_11(i)'!I33+'ACP_PS_11(i)'!N33+'ACP_PS_11(ii)'!D33+I33+N33</f>
        <v>7397</v>
      </c>
      <c r="S33" s="324">
        <f>'ACP_Agri_9(ii)'!O33+ACP_MSME_10!O33+'ACP_PS_11(i)'!E33+'ACP_PS_11(i)'!J33+'ACP_PS_11(i)'!O33+'ACP_PS_11(ii)'!E33+J33+O33</f>
        <v>0</v>
      </c>
      <c r="T33" s="324">
        <f>'ACP_Agri_9(ii)'!P33+ACP_MSME_10!P33+'ACP_PS_11(i)'!F33+'ACP_PS_11(i)'!K33+'ACP_PS_11(i)'!P33+'ACP_PS_11(ii)'!F33+K33+P33</f>
        <v>0</v>
      </c>
      <c r="U33" s="323">
        <f t="shared" si="2"/>
        <v>0</v>
      </c>
      <c r="V33" s="318"/>
      <c r="W33" s="318"/>
    </row>
    <row r="34" spans="1:23" ht="12.75" customHeight="1" x14ac:dyDescent="0.2">
      <c r="A34" s="188">
        <v>28</v>
      </c>
      <c r="B34" s="189" t="s">
        <v>35</v>
      </c>
      <c r="C34" s="322">
        <v>219</v>
      </c>
      <c r="D34" s="322">
        <v>707</v>
      </c>
      <c r="E34" s="322">
        <v>0</v>
      </c>
      <c r="F34" s="322">
        <v>0</v>
      </c>
      <c r="G34" s="323">
        <f t="shared" ref="G34:G36" si="8">F34*100/D34</f>
        <v>0</v>
      </c>
      <c r="H34" s="322">
        <v>135</v>
      </c>
      <c r="I34" s="322">
        <v>631</v>
      </c>
      <c r="J34" s="322">
        <v>0</v>
      </c>
      <c r="K34" s="322">
        <v>0</v>
      </c>
      <c r="L34" s="323">
        <f t="shared" si="7"/>
        <v>0</v>
      </c>
      <c r="M34" s="324">
        <v>0</v>
      </c>
      <c r="N34" s="324">
        <v>0</v>
      </c>
      <c r="O34" s="322">
        <v>30976</v>
      </c>
      <c r="P34" s="322">
        <v>10272.74</v>
      </c>
      <c r="Q34" s="324">
        <f>'ACP_Agri_9(ii)'!M34+ACP_MSME_10!C34+'ACP_PS_11(i)'!C34+'ACP_PS_11(i)'!H34+'ACP_PS_11(i)'!M34+'ACP_PS_11(ii)'!C34+H34+M34</f>
        <v>32625</v>
      </c>
      <c r="R34" s="324">
        <f>'ACP_Agri_9(ii)'!N34+ACP_MSME_10!D34+'ACP_PS_11(i)'!D34+'ACP_PS_11(i)'!I34+'ACP_PS_11(i)'!N34+'ACP_PS_11(ii)'!D34+I34+N34</f>
        <v>113494</v>
      </c>
      <c r="S34" s="324">
        <f>'ACP_Agri_9(ii)'!O34+ACP_MSME_10!O34+'ACP_PS_11(i)'!E34+'ACP_PS_11(i)'!J34+'ACP_PS_11(i)'!O34+'ACP_PS_11(ii)'!E34+J34+O34</f>
        <v>124757</v>
      </c>
      <c r="T34" s="324">
        <f>'ACP_Agri_9(ii)'!P34+ACP_MSME_10!P34+'ACP_PS_11(i)'!F34+'ACP_PS_11(i)'!K34+'ACP_PS_11(i)'!P34+'ACP_PS_11(ii)'!F34+K34+P34</f>
        <v>303441.81999999995</v>
      </c>
      <c r="U34" s="323">
        <f t="shared" si="2"/>
        <v>267.36375491215392</v>
      </c>
      <c r="V34" s="318"/>
      <c r="W34" s="318"/>
    </row>
    <row r="35" spans="1:23" ht="12.75" customHeight="1" x14ac:dyDescent="0.2">
      <c r="A35" s="188">
        <v>29</v>
      </c>
      <c r="B35" s="189" t="s">
        <v>36</v>
      </c>
      <c r="C35" s="322">
        <v>10</v>
      </c>
      <c r="D35" s="322">
        <v>21</v>
      </c>
      <c r="E35" s="322">
        <v>0</v>
      </c>
      <c r="F35" s="322">
        <v>0</v>
      </c>
      <c r="G35" s="323">
        <f t="shared" si="8"/>
        <v>0</v>
      </c>
      <c r="H35" s="322">
        <v>57</v>
      </c>
      <c r="I35" s="322">
        <v>428</v>
      </c>
      <c r="J35" s="322">
        <v>0</v>
      </c>
      <c r="K35" s="322">
        <v>0</v>
      </c>
      <c r="L35" s="323">
        <f t="shared" si="7"/>
        <v>0</v>
      </c>
      <c r="M35" s="324">
        <v>0</v>
      </c>
      <c r="N35" s="324">
        <v>0</v>
      </c>
      <c r="O35" s="322">
        <v>37</v>
      </c>
      <c r="P35" s="322">
        <v>2121</v>
      </c>
      <c r="Q35" s="324">
        <f>'ACP_Agri_9(ii)'!M35+ACP_MSME_10!C35+'ACP_PS_11(i)'!C35+'ACP_PS_11(i)'!H35+'ACP_PS_11(i)'!M35+'ACP_PS_11(ii)'!C35+H35+M35</f>
        <v>1475</v>
      </c>
      <c r="R35" s="324">
        <f>'ACP_Agri_9(ii)'!N35+ACP_MSME_10!D35+'ACP_PS_11(i)'!D35+'ACP_PS_11(i)'!I35+'ACP_PS_11(i)'!N35+'ACP_PS_11(ii)'!D35+I35+N35</f>
        <v>7215</v>
      </c>
      <c r="S35" s="324">
        <f>'ACP_Agri_9(ii)'!O35+ACP_MSME_10!O35+'ACP_PS_11(i)'!E35+'ACP_PS_11(i)'!J35+'ACP_PS_11(i)'!O35+'ACP_PS_11(ii)'!E35+J35+O35</f>
        <v>90</v>
      </c>
      <c r="T35" s="324">
        <f>'ACP_Agri_9(ii)'!P35+ACP_MSME_10!P35+'ACP_PS_11(i)'!F35+'ACP_PS_11(i)'!K35+'ACP_PS_11(i)'!P35+'ACP_PS_11(ii)'!F35+K35+P35</f>
        <v>2588</v>
      </c>
      <c r="U35" s="323">
        <f t="shared" si="2"/>
        <v>35.869715869715868</v>
      </c>
      <c r="V35" s="318"/>
      <c r="W35" s="318"/>
    </row>
    <row r="36" spans="1:23" ht="12.75" customHeight="1" x14ac:dyDescent="0.2">
      <c r="A36" s="188">
        <v>30</v>
      </c>
      <c r="B36" s="189" t="s">
        <v>37</v>
      </c>
      <c r="C36" s="322">
        <v>18</v>
      </c>
      <c r="D36" s="322">
        <v>35</v>
      </c>
      <c r="E36" s="322">
        <v>1</v>
      </c>
      <c r="F36" s="322">
        <v>3.05</v>
      </c>
      <c r="G36" s="323">
        <f t="shared" si="8"/>
        <v>8.7142857142857135</v>
      </c>
      <c r="H36" s="322">
        <v>48</v>
      </c>
      <c r="I36" s="322">
        <v>544</v>
      </c>
      <c r="J36" s="322">
        <v>0</v>
      </c>
      <c r="K36" s="322">
        <v>0</v>
      </c>
      <c r="L36" s="323">
        <f t="shared" si="7"/>
        <v>0</v>
      </c>
      <c r="M36" s="324">
        <v>0</v>
      </c>
      <c r="N36" s="324">
        <v>0</v>
      </c>
      <c r="O36" s="322">
        <v>9191</v>
      </c>
      <c r="P36" s="322">
        <v>2710.57</v>
      </c>
      <c r="Q36" s="324">
        <f>'ACP_Agri_9(ii)'!M36+ACP_MSME_10!C36+'ACP_PS_11(i)'!C36+'ACP_PS_11(i)'!H36+'ACP_PS_11(i)'!M36+'ACP_PS_11(ii)'!C36+H36+M36</f>
        <v>10694</v>
      </c>
      <c r="R36" s="324">
        <f>'ACP_Agri_9(ii)'!N36+ACP_MSME_10!D36+'ACP_PS_11(i)'!D36+'ACP_PS_11(i)'!I36+'ACP_PS_11(i)'!N36+'ACP_PS_11(ii)'!D36+I36+N36</f>
        <v>34768</v>
      </c>
      <c r="S36" s="324">
        <f>'ACP_Agri_9(ii)'!O36+ACP_MSME_10!O36+'ACP_PS_11(i)'!E36+'ACP_PS_11(i)'!J36+'ACP_PS_11(i)'!O36+'ACP_PS_11(ii)'!E36+J36+O36</f>
        <v>62148</v>
      </c>
      <c r="T36" s="324">
        <f>'ACP_Agri_9(ii)'!P36+ACP_MSME_10!P36+'ACP_PS_11(i)'!F36+'ACP_PS_11(i)'!K36+'ACP_PS_11(i)'!P36+'ACP_PS_11(ii)'!F36+K36+P36</f>
        <v>69170.02</v>
      </c>
      <c r="U36" s="323">
        <f t="shared" si="2"/>
        <v>198.94736539346525</v>
      </c>
      <c r="V36" s="318"/>
      <c r="W36" s="318"/>
    </row>
    <row r="37" spans="1:23" ht="12.75" customHeight="1" x14ac:dyDescent="0.2">
      <c r="A37" s="188">
        <v>31</v>
      </c>
      <c r="B37" s="189" t="s">
        <v>38</v>
      </c>
      <c r="C37" s="322">
        <v>0</v>
      </c>
      <c r="D37" s="322">
        <v>0</v>
      </c>
      <c r="E37" s="322">
        <v>4</v>
      </c>
      <c r="F37" s="322">
        <v>437</v>
      </c>
      <c r="G37" s="323">
        <v>0</v>
      </c>
      <c r="H37" s="322">
        <v>36</v>
      </c>
      <c r="I37" s="322">
        <v>738</v>
      </c>
      <c r="J37" s="322">
        <v>0</v>
      </c>
      <c r="K37" s="322">
        <v>0</v>
      </c>
      <c r="L37" s="323">
        <f t="shared" si="7"/>
        <v>0</v>
      </c>
      <c r="M37" s="324">
        <v>0</v>
      </c>
      <c r="N37" s="324">
        <v>0</v>
      </c>
      <c r="O37" s="322">
        <v>10</v>
      </c>
      <c r="P37" s="322">
        <v>15</v>
      </c>
      <c r="Q37" s="324">
        <f>'ACP_Agri_9(ii)'!M37+ACP_MSME_10!C37+'ACP_PS_11(i)'!C37+'ACP_PS_11(i)'!H37+'ACP_PS_11(i)'!M37+'ACP_PS_11(ii)'!C37+H37+M37</f>
        <v>1537</v>
      </c>
      <c r="R37" s="324">
        <f>'ACP_Agri_9(ii)'!N37+ACP_MSME_10!D37+'ACP_PS_11(i)'!D37+'ACP_PS_11(i)'!I37+'ACP_PS_11(i)'!N37+'ACP_PS_11(ii)'!D37+I37+N37</f>
        <v>8922</v>
      </c>
      <c r="S37" s="324">
        <f>'ACP_Agri_9(ii)'!O37+ACP_MSME_10!O37+'ACP_PS_11(i)'!E37+'ACP_PS_11(i)'!J37+'ACP_PS_11(i)'!O37+'ACP_PS_11(ii)'!E37+J37+O37</f>
        <v>672</v>
      </c>
      <c r="T37" s="324">
        <f>'ACP_Agri_9(ii)'!P37+ACP_MSME_10!P37+'ACP_PS_11(i)'!F37+'ACP_PS_11(i)'!K37+'ACP_PS_11(i)'!P37+'ACP_PS_11(ii)'!F37+K37+P37</f>
        <v>5540</v>
      </c>
      <c r="U37" s="323">
        <f t="shared" si="2"/>
        <v>62.093700963909434</v>
      </c>
      <c r="V37" s="318"/>
      <c r="W37" s="318"/>
    </row>
    <row r="38" spans="1:23" ht="12.75" customHeight="1" x14ac:dyDescent="0.2">
      <c r="A38" s="188">
        <v>32</v>
      </c>
      <c r="B38" s="189" t="s">
        <v>39</v>
      </c>
      <c r="C38" s="322">
        <v>0</v>
      </c>
      <c r="D38" s="322">
        <v>0</v>
      </c>
      <c r="E38" s="322">
        <v>0</v>
      </c>
      <c r="F38" s="322">
        <v>0</v>
      </c>
      <c r="G38" s="323">
        <v>0</v>
      </c>
      <c r="H38" s="322">
        <v>0</v>
      </c>
      <c r="I38" s="322">
        <v>0</v>
      </c>
      <c r="J38" s="322">
        <v>0</v>
      </c>
      <c r="K38" s="322">
        <v>0</v>
      </c>
      <c r="L38" s="323">
        <v>0</v>
      </c>
      <c r="M38" s="324">
        <v>0</v>
      </c>
      <c r="N38" s="324">
        <v>0</v>
      </c>
      <c r="O38" s="322">
        <v>0</v>
      </c>
      <c r="P38" s="322">
        <v>0</v>
      </c>
      <c r="Q38" s="324">
        <f>'ACP_Agri_9(ii)'!M38+ACP_MSME_10!C38+'ACP_PS_11(i)'!C38+'ACP_PS_11(i)'!H38+'ACP_PS_11(i)'!M38+'ACP_PS_11(ii)'!C38+H38+M38</f>
        <v>405</v>
      </c>
      <c r="R38" s="324">
        <f>'ACP_Agri_9(ii)'!N38+ACP_MSME_10!D38+'ACP_PS_11(i)'!D38+'ACP_PS_11(i)'!I38+'ACP_PS_11(i)'!N38+'ACP_PS_11(ii)'!D38+I38+N38</f>
        <v>2880</v>
      </c>
      <c r="S38" s="324">
        <f>'ACP_Agri_9(ii)'!O38+ACP_MSME_10!O38+'ACP_PS_11(i)'!E38+'ACP_PS_11(i)'!J38+'ACP_PS_11(i)'!O38+'ACP_PS_11(ii)'!E38+J38+O38</f>
        <v>0</v>
      </c>
      <c r="T38" s="324">
        <f>'ACP_Agri_9(ii)'!P38+ACP_MSME_10!P38+'ACP_PS_11(i)'!F38+'ACP_PS_11(i)'!K38+'ACP_PS_11(i)'!P38+'ACP_PS_11(ii)'!F38+K38+P38</f>
        <v>0</v>
      </c>
      <c r="U38" s="323">
        <f t="shared" si="2"/>
        <v>0</v>
      </c>
      <c r="V38" s="318"/>
      <c r="W38" s="318"/>
    </row>
    <row r="39" spans="1:23" ht="12.75" customHeight="1" x14ac:dyDescent="0.2">
      <c r="A39" s="188">
        <v>33</v>
      </c>
      <c r="B39" s="189" t="s">
        <v>40</v>
      </c>
      <c r="C39" s="322">
        <v>0</v>
      </c>
      <c r="D39" s="322">
        <v>0</v>
      </c>
      <c r="E39" s="322">
        <v>0</v>
      </c>
      <c r="F39" s="322">
        <v>0</v>
      </c>
      <c r="G39" s="323">
        <v>0</v>
      </c>
      <c r="H39" s="322">
        <v>0</v>
      </c>
      <c r="I39" s="322">
        <v>0</v>
      </c>
      <c r="J39" s="322">
        <v>0</v>
      </c>
      <c r="K39" s="322">
        <v>0</v>
      </c>
      <c r="L39" s="323">
        <v>0</v>
      </c>
      <c r="M39" s="324">
        <v>0</v>
      </c>
      <c r="N39" s="324">
        <v>0</v>
      </c>
      <c r="O39" s="322">
        <v>0</v>
      </c>
      <c r="P39" s="322">
        <v>0</v>
      </c>
      <c r="Q39" s="324">
        <f>'ACP_Agri_9(ii)'!M39+ACP_MSME_10!C39+'ACP_PS_11(i)'!C39+'ACP_PS_11(i)'!H39+'ACP_PS_11(i)'!M39+'ACP_PS_11(ii)'!C39+H39+M39</f>
        <v>747</v>
      </c>
      <c r="R39" s="324">
        <f>'ACP_Agri_9(ii)'!N39+ACP_MSME_10!D39+'ACP_PS_11(i)'!D39+'ACP_PS_11(i)'!I39+'ACP_PS_11(i)'!N39+'ACP_PS_11(ii)'!D39+I39+N39</f>
        <v>2150</v>
      </c>
      <c r="S39" s="324">
        <f>'ACP_Agri_9(ii)'!O39+ACP_MSME_10!O39+'ACP_PS_11(i)'!E39+'ACP_PS_11(i)'!J39+'ACP_PS_11(i)'!O39+'ACP_PS_11(ii)'!E39+J39+O39</f>
        <v>486</v>
      </c>
      <c r="T39" s="324">
        <f>'ACP_Agri_9(ii)'!P39+ACP_MSME_10!P39+'ACP_PS_11(i)'!F39+'ACP_PS_11(i)'!K39+'ACP_PS_11(i)'!P39+'ACP_PS_11(ii)'!F39+K39+P39</f>
        <v>2145.15</v>
      </c>
      <c r="U39" s="323">
        <f t="shared" si="2"/>
        <v>99.77441860465116</v>
      </c>
      <c r="V39" s="318"/>
      <c r="W39" s="318"/>
    </row>
    <row r="40" spans="1:23" ht="12.75" customHeight="1" x14ac:dyDescent="0.2">
      <c r="A40" s="188">
        <v>34</v>
      </c>
      <c r="B40" s="189" t="s">
        <v>41</v>
      </c>
      <c r="C40" s="322">
        <v>52</v>
      </c>
      <c r="D40" s="322">
        <v>138</v>
      </c>
      <c r="E40" s="322">
        <v>0</v>
      </c>
      <c r="F40" s="322">
        <v>0</v>
      </c>
      <c r="G40" s="323">
        <f t="shared" ref="G40:G49" si="9">F40*100/D40</f>
        <v>0</v>
      </c>
      <c r="H40" s="322">
        <v>95</v>
      </c>
      <c r="I40" s="322">
        <v>630</v>
      </c>
      <c r="J40" s="322">
        <v>0</v>
      </c>
      <c r="K40" s="322">
        <v>0</v>
      </c>
      <c r="L40" s="323">
        <f t="shared" ref="L40:L49" si="10">K40*100/I40</f>
        <v>0</v>
      </c>
      <c r="M40" s="324">
        <v>1</v>
      </c>
      <c r="N40" s="324">
        <v>31</v>
      </c>
      <c r="O40" s="322">
        <v>3107</v>
      </c>
      <c r="P40" s="322">
        <v>1595</v>
      </c>
      <c r="Q40" s="324">
        <f>'ACP_Agri_9(ii)'!M40+ACP_MSME_10!C40+'ACP_PS_11(i)'!C40+'ACP_PS_11(i)'!H40+'ACP_PS_11(i)'!M40+'ACP_PS_11(ii)'!C40+H40+M40</f>
        <v>14318</v>
      </c>
      <c r="R40" s="324">
        <f>'ACP_Agri_9(ii)'!N40+ACP_MSME_10!D40+'ACP_PS_11(i)'!D40+'ACP_PS_11(i)'!I40+'ACP_PS_11(i)'!N40+'ACP_PS_11(ii)'!D40+I40+N40</f>
        <v>55735</v>
      </c>
      <c r="S40" s="324">
        <f>'ACP_Agri_9(ii)'!O40+ACP_MSME_10!O40+'ACP_PS_11(i)'!E40+'ACP_PS_11(i)'!J40+'ACP_PS_11(i)'!O40+'ACP_PS_11(ii)'!E40+J40+O40</f>
        <v>62041</v>
      </c>
      <c r="T40" s="324">
        <f>'ACP_Agri_9(ii)'!P40+ACP_MSME_10!P40+'ACP_PS_11(i)'!F40+'ACP_PS_11(i)'!K40+'ACP_PS_11(i)'!P40+'ACP_PS_11(ii)'!F40+K40+P40</f>
        <v>255961</v>
      </c>
      <c r="U40" s="323">
        <f t="shared" si="2"/>
        <v>459.24643401812148</v>
      </c>
      <c r="V40" s="318"/>
      <c r="W40" s="318"/>
    </row>
    <row r="41" spans="1:23" s="159" customFormat="1" ht="12.75" customHeight="1" x14ac:dyDescent="0.2">
      <c r="A41" s="187"/>
      <c r="B41" s="192" t="s">
        <v>110</v>
      </c>
      <c r="C41" s="325">
        <f t="shared" ref="C41:F41" si="11">SUM(C19:C40)</f>
        <v>3989</v>
      </c>
      <c r="D41" s="325">
        <f t="shared" si="11"/>
        <v>13071</v>
      </c>
      <c r="E41" s="325">
        <f t="shared" si="11"/>
        <v>18340</v>
      </c>
      <c r="F41" s="325">
        <f t="shared" si="11"/>
        <v>20705.64</v>
      </c>
      <c r="G41" s="326">
        <f t="shared" si="9"/>
        <v>158.40899701629561</v>
      </c>
      <c r="H41" s="325">
        <f t="shared" ref="H41:K41" si="12">SUM(H19:H40)</f>
        <v>3693</v>
      </c>
      <c r="I41" s="325">
        <f t="shared" si="12"/>
        <v>17011</v>
      </c>
      <c r="J41" s="325">
        <f t="shared" si="12"/>
        <v>1</v>
      </c>
      <c r="K41" s="325">
        <f t="shared" si="12"/>
        <v>14</v>
      </c>
      <c r="L41" s="326">
        <f t="shared" si="10"/>
        <v>8.2299688436893781E-2</v>
      </c>
      <c r="M41" s="325">
        <f t="shared" ref="M41:P41" si="13">SUM(M19:M40)</f>
        <v>277</v>
      </c>
      <c r="N41" s="325">
        <f t="shared" si="13"/>
        <v>601</v>
      </c>
      <c r="O41" s="325">
        <f t="shared" si="13"/>
        <v>491740</v>
      </c>
      <c r="P41" s="325">
        <f t="shared" si="13"/>
        <v>267111.75999999995</v>
      </c>
      <c r="Q41" s="327">
        <f>'ACP_Agri_9(ii)'!M41+ACP_MSME_10!C41+'ACP_PS_11(i)'!C41+'ACP_PS_11(i)'!H41+'ACP_PS_11(i)'!M41+'ACP_PS_11(ii)'!C41+H41+M41</f>
        <v>637291</v>
      </c>
      <c r="R41" s="327">
        <f>'ACP_Agri_9(ii)'!N41+ACP_MSME_10!D41+'ACP_PS_11(i)'!D41+'ACP_PS_11(i)'!I41+'ACP_PS_11(i)'!N41+'ACP_PS_11(ii)'!D41+I41+N41</f>
        <v>2143104</v>
      </c>
      <c r="S41" s="327">
        <f>'ACP_Agri_9(ii)'!O41+ACP_MSME_10!O41+'ACP_PS_11(i)'!E41+'ACP_PS_11(i)'!J41+'ACP_PS_11(i)'!O41+'ACP_PS_11(ii)'!E41+J41+O41</f>
        <v>1538032</v>
      </c>
      <c r="T41" s="327">
        <f>'ACP_Agri_9(ii)'!P41+ACP_MSME_10!P41+'ACP_PS_11(i)'!F41+'ACP_PS_11(i)'!K41+'ACP_PS_11(i)'!P41+'ACP_PS_11(ii)'!F41+K41+P41</f>
        <v>6426286.0799999991</v>
      </c>
      <c r="U41" s="326">
        <f t="shared" si="2"/>
        <v>299.85880666547206</v>
      </c>
      <c r="V41" s="319"/>
      <c r="W41" s="319"/>
    </row>
    <row r="42" spans="1:23" s="159" customFormat="1" ht="12.75" customHeight="1" x14ac:dyDescent="0.2">
      <c r="A42" s="187"/>
      <c r="B42" s="192" t="s">
        <v>43</v>
      </c>
      <c r="C42" s="325">
        <f t="shared" ref="C42:F42" si="14">C41+C18</f>
        <v>17523</v>
      </c>
      <c r="D42" s="325">
        <f t="shared" si="14"/>
        <v>64295</v>
      </c>
      <c r="E42" s="325">
        <f t="shared" si="14"/>
        <v>18398</v>
      </c>
      <c r="F42" s="325">
        <f t="shared" si="14"/>
        <v>28640.94</v>
      </c>
      <c r="G42" s="326">
        <f t="shared" si="9"/>
        <v>44.546138891049068</v>
      </c>
      <c r="H42" s="325">
        <f t="shared" ref="H42:K42" si="15">H41+H18</f>
        <v>16601</v>
      </c>
      <c r="I42" s="325">
        <f t="shared" si="15"/>
        <v>56795</v>
      </c>
      <c r="J42" s="325">
        <f t="shared" si="15"/>
        <v>12</v>
      </c>
      <c r="K42" s="325">
        <f t="shared" si="15"/>
        <v>114.75</v>
      </c>
      <c r="L42" s="326">
        <f t="shared" si="10"/>
        <v>0.20204243331279162</v>
      </c>
      <c r="M42" s="325">
        <f t="shared" ref="M42:P42" si="16">M41+M18</f>
        <v>2033</v>
      </c>
      <c r="N42" s="325">
        <f t="shared" si="16"/>
        <v>16253</v>
      </c>
      <c r="O42" s="325">
        <f t="shared" si="16"/>
        <v>527810</v>
      </c>
      <c r="P42" s="325">
        <f t="shared" si="16"/>
        <v>374014.74999999994</v>
      </c>
      <c r="Q42" s="327">
        <f>'ACP_Agri_9(ii)'!M42+ACP_MSME_10!C42+'ACP_PS_11(i)'!C42+'ACP_PS_11(i)'!H42+'ACP_PS_11(i)'!M42+'ACP_PS_11(ii)'!C42+H42+M42</f>
        <v>4625982</v>
      </c>
      <c r="R42" s="327">
        <f>'ACP_Agri_9(ii)'!N42+ACP_MSME_10!D42+'ACP_PS_11(i)'!D42+'ACP_PS_11(i)'!I42+'ACP_PS_11(i)'!N42+'ACP_PS_11(ii)'!D42+I42+N42</f>
        <v>14011735</v>
      </c>
      <c r="S42" s="327">
        <f>'ACP_Agri_9(ii)'!O42+ACP_MSME_10!O42+'ACP_PS_11(i)'!E42+'ACP_PS_11(i)'!J42+'ACP_PS_11(i)'!O42+'ACP_PS_11(ii)'!E42+J42+O42</f>
        <v>3888864</v>
      </c>
      <c r="T42" s="327">
        <f>'ACP_Agri_9(ii)'!P42+ACP_MSME_10!P42+'ACP_PS_11(i)'!F42+'ACP_PS_11(i)'!K42+'ACP_PS_11(i)'!P42+'ACP_PS_11(ii)'!F42+K42+P42</f>
        <v>13079292.549999999</v>
      </c>
      <c r="U42" s="326">
        <f t="shared" si="2"/>
        <v>93.345274871384589</v>
      </c>
      <c r="V42" s="319"/>
      <c r="W42" s="319"/>
    </row>
    <row r="43" spans="1:23" ht="12.75" customHeight="1" x14ac:dyDescent="0.2">
      <c r="A43" s="188">
        <v>35</v>
      </c>
      <c r="B43" s="189" t="s">
        <v>44</v>
      </c>
      <c r="C43" s="322">
        <v>303</v>
      </c>
      <c r="D43" s="322">
        <v>2039</v>
      </c>
      <c r="E43" s="322">
        <v>0</v>
      </c>
      <c r="F43" s="322">
        <v>0</v>
      </c>
      <c r="G43" s="323">
        <f t="shared" si="9"/>
        <v>0</v>
      </c>
      <c r="H43" s="322">
        <v>602</v>
      </c>
      <c r="I43" s="322">
        <v>1263</v>
      </c>
      <c r="J43" s="322">
        <v>1</v>
      </c>
      <c r="K43" s="322">
        <v>1</v>
      </c>
      <c r="L43" s="323">
        <f t="shared" si="10"/>
        <v>7.9176563737133804E-2</v>
      </c>
      <c r="M43" s="324">
        <v>578</v>
      </c>
      <c r="N43" s="324">
        <v>3766</v>
      </c>
      <c r="O43" s="322">
        <v>897</v>
      </c>
      <c r="P43" s="322">
        <v>3463</v>
      </c>
      <c r="Q43" s="324">
        <f>'ACP_Agri_9(ii)'!M43+ACP_MSME_10!C43+'ACP_PS_11(i)'!C43+'ACP_PS_11(i)'!H43+'ACP_PS_11(i)'!M43+'ACP_PS_11(ii)'!C43+H43+M43</f>
        <v>499526</v>
      </c>
      <c r="R43" s="324">
        <f>'ACP_Agri_9(ii)'!N43+ACP_MSME_10!D43+'ACP_PS_11(i)'!D43+'ACP_PS_11(i)'!I43+'ACP_PS_11(i)'!N43+'ACP_PS_11(ii)'!D43+I43+N43</f>
        <v>1192330</v>
      </c>
      <c r="S43" s="324">
        <f>'ACP_Agri_9(ii)'!O43+ACP_MSME_10!O43+'ACP_PS_11(i)'!E43+'ACP_PS_11(i)'!J43+'ACP_PS_11(i)'!O43+'ACP_PS_11(ii)'!E43+J43+O43</f>
        <v>186084</v>
      </c>
      <c r="T43" s="324">
        <f>'ACP_Agri_9(ii)'!P43+ACP_MSME_10!P43+'ACP_PS_11(i)'!F43+'ACP_PS_11(i)'!K43+'ACP_PS_11(i)'!P43+'ACP_PS_11(ii)'!F43+K43+P43</f>
        <v>216035</v>
      </c>
      <c r="U43" s="323">
        <f t="shared" si="2"/>
        <v>18.118725520619293</v>
      </c>
      <c r="V43" s="318"/>
      <c r="W43" s="318"/>
    </row>
    <row r="44" spans="1:23" ht="12.75" customHeight="1" x14ac:dyDescent="0.2">
      <c r="A44" s="188">
        <v>36</v>
      </c>
      <c r="B44" s="189" t="s">
        <v>45</v>
      </c>
      <c r="C44" s="322">
        <v>937</v>
      </c>
      <c r="D44" s="322">
        <v>2729</v>
      </c>
      <c r="E44" s="322">
        <v>7</v>
      </c>
      <c r="F44" s="322">
        <v>7.8</v>
      </c>
      <c r="G44" s="323">
        <f t="shared" si="9"/>
        <v>0.28581898131183586</v>
      </c>
      <c r="H44" s="322">
        <v>802</v>
      </c>
      <c r="I44" s="322">
        <v>1307</v>
      </c>
      <c r="J44" s="322">
        <v>0</v>
      </c>
      <c r="K44" s="322">
        <v>0</v>
      </c>
      <c r="L44" s="323">
        <f t="shared" si="10"/>
        <v>0</v>
      </c>
      <c r="M44" s="324">
        <v>0</v>
      </c>
      <c r="N44" s="324">
        <v>0</v>
      </c>
      <c r="O44" s="322">
        <v>40669</v>
      </c>
      <c r="P44" s="322">
        <v>54430.21</v>
      </c>
      <c r="Q44" s="324">
        <f>'ACP_Agri_9(ii)'!M44+ACP_MSME_10!C44+'ACP_PS_11(i)'!C44+'ACP_PS_11(i)'!H44+'ACP_PS_11(i)'!M44+'ACP_PS_11(ii)'!C44+H44+M44</f>
        <v>334656</v>
      </c>
      <c r="R44" s="324">
        <f>'ACP_Agri_9(ii)'!N44+ACP_MSME_10!D44+'ACP_PS_11(i)'!D44+'ACP_PS_11(i)'!I44+'ACP_PS_11(i)'!N44+'ACP_PS_11(ii)'!D44+I44+N44</f>
        <v>784997</v>
      </c>
      <c r="S44" s="324">
        <f>'ACP_Agri_9(ii)'!O44+ACP_MSME_10!O44+'ACP_PS_11(i)'!E44+'ACP_PS_11(i)'!J44+'ACP_PS_11(i)'!O44+'ACP_PS_11(ii)'!E44+J44+O44</f>
        <v>428740</v>
      </c>
      <c r="T44" s="324">
        <f>'ACP_Agri_9(ii)'!P44+ACP_MSME_10!P44+'ACP_PS_11(i)'!F44+'ACP_PS_11(i)'!K44+'ACP_PS_11(i)'!P44+'ACP_PS_11(ii)'!F44+K44+P44</f>
        <v>639536.14999999991</v>
      </c>
      <c r="U44" s="323">
        <f t="shared" si="2"/>
        <v>81.469884598285077</v>
      </c>
      <c r="V44" s="318"/>
      <c r="W44" s="318"/>
    </row>
    <row r="45" spans="1:23" s="159" customFormat="1" ht="12.75" customHeight="1" x14ac:dyDescent="0.2">
      <c r="A45" s="187"/>
      <c r="B45" s="192" t="s">
        <v>46</v>
      </c>
      <c r="C45" s="325">
        <f t="shared" ref="C45:F45" si="17">SUM(C43:C44)</f>
        <v>1240</v>
      </c>
      <c r="D45" s="325">
        <f t="shared" si="17"/>
        <v>4768</v>
      </c>
      <c r="E45" s="325">
        <f t="shared" si="17"/>
        <v>7</v>
      </c>
      <c r="F45" s="325">
        <f t="shared" si="17"/>
        <v>7.8</v>
      </c>
      <c r="G45" s="326">
        <f t="shared" si="9"/>
        <v>0.16359060402684564</v>
      </c>
      <c r="H45" s="325">
        <f t="shared" ref="H45:K45" si="18">SUM(H43:H44)</f>
        <v>1404</v>
      </c>
      <c r="I45" s="325">
        <f t="shared" si="18"/>
        <v>2570</v>
      </c>
      <c r="J45" s="325">
        <f t="shared" si="18"/>
        <v>1</v>
      </c>
      <c r="K45" s="325">
        <f t="shared" si="18"/>
        <v>1</v>
      </c>
      <c r="L45" s="326">
        <f t="shared" si="10"/>
        <v>3.8910505836575876E-2</v>
      </c>
      <c r="M45" s="325">
        <f t="shared" ref="M45:P45" si="19">SUM(M43:M44)</f>
        <v>578</v>
      </c>
      <c r="N45" s="325">
        <f t="shared" si="19"/>
        <v>3766</v>
      </c>
      <c r="O45" s="325">
        <f t="shared" si="19"/>
        <v>41566</v>
      </c>
      <c r="P45" s="325">
        <f t="shared" si="19"/>
        <v>57893.21</v>
      </c>
      <c r="Q45" s="327">
        <f>'ACP_Agri_9(ii)'!M45+ACP_MSME_10!C45+'ACP_PS_11(i)'!C45+'ACP_PS_11(i)'!H45+'ACP_PS_11(i)'!M45+'ACP_PS_11(ii)'!C45+H45+M45</f>
        <v>834182</v>
      </c>
      <c r="R45" s="327">
        <f>'ACP_Agri_9(ii)'!N45+ACP_MSME_10!D45+'ACP_PS_11(i)'!D45+'ACP_PS_11(i)'!I45+'ACP_PS_11(i)'!N45+'ACP_PS_11(ii)'!D45+I45+N45</f>
        <v>1977327</v>
      </c>
      <c r="S45" s="327">
        <f>'ACP_Agri_9(ii)'!O45+ACP_MSME_10!O45+'ACP_PS_11(i)'!E45+'ACP_PS_11(i)'!J45+'ACP_PS_11(i)'!O45+'ACP_PS_11(ii)'!E45+J45+O45</f>
        <v>614824</v>
      </c>
      <c r="T45" s="327">
        <f>'ACP_Agri_9(ii)'!P45+ACP_MSME_10!P45+'ACP_PS_11(i)'!F45+'ACP_PS_11(i)'!K45+'ACP_PS_11(i)'!P45+'ACP_PS_11(ii)'!F45+K45+P45</f>
        <v>855571.14999999991</v>
      </c>
      <c r="U45" s="326">
        <f t="shared" si="2"/>
        <v>43.269077395898599</v>
      </c>
      <c r="V45" s="319"/>
      <c r="W45" s="319"/>
    </row>
    <row r="46" spans="1:23" ht="12.75" customHeight="1" x14ac:dyDescent="0.2">
      <c r="A46" s="188">
        <v>37</v>
      </c>
      <c r="B46" s="189" t="s">
        <v>47</v>
      </c>
      <c r="C46" s="322">
        <v>300</v>
      </c>
      <c r="D46" s="322">
        <v>994</v>
      </c>
      <c r="E46" s="322">
        <v>0</v>
      </c>
      <c r="F46" s="322">
        <v>0</v>
      </c>
      <c r="G46" s="323">
        <f t="shared" si="9"/>
        <v>0</v>
      </c>
      <c r="H46" s="322">
        <v>114</v>
      </c>
      <c r="I46" s="322">
        <v>299</v>
      </c>
      <c r="J46" s="322">
        <v>0</v>
      </c>
      <c r="K46" s="322">
        <v>0</v>
      </c>
      <c r="L46" s="323">
        <f t="shared" si="10"/>
        <v>0</v>
      </c>
      <c r="M46" s="324">
        <v>202</v>
      </c>
      <c r="N46" s="324">
        <v>147</v>
      </c>
      <c r="O46" s="322">
        <v>0</v>
      </c>
      <c r="P46" s="322">
        <v>0</v>
      </c>
      <c r="Q46" s="324">
        <f>'ACP_Agri_9(ii)'!M46+ACP_MSME_10!C46+'ACP_PS_11(i)'!C46+'ACP_PS_11(i)'!H46+'ACP_PS_11(i)'!M46+'ACP_PS_11(ii)'!C46+H46+M46</f>
        <v>1556138</v>
      </c>
      <c r="R46" s="324">
        <f>'ACP_Agri_9(ii)'!N46+ACP_MSME_10!D46+'ACP_PS_11(i)'!D46+'ACP_PS_11(i)'!I46+'ACP_PS_11(i)'!N46+'ACP_PS_11(ii)'!D46+I46+N46</f>
        <v>3697937</v>
      </c>
      <c r="S46" s="324">
        <f>'ACP_Agri_9(ii)'!O46+ACP_MSME_10!O46+'ACP_PS_11(i)'!E46+'ACP_PS_11(i)'!J46+'ACP_PS_11(i)'!O46+'ACP_PS_11(ii)'!E46+J46+O46</f>
        <v>2544828</v>
      </c>
      <c r="T46" s="324">
        <f>'ACP_Agri_9(ii)'!P46+ACP_MSME_10!P46+'ACP_PS_11(i)'!F46+'ACP_PS_11(i)'!K46+'ACP_PS_11(i)'!P46+'ACP_PS_11(ii)'!F46+K46+P46</f>
        <v>1866722</v>
      </c>
      <c r="U46" s="323">
        <f t="shared" si="2"/>
        <v>50.480092008057468</v>
      </c>
      <c r="V46" s="318"/>
      <c r="W46" s="318"/>
    </row>
    <row r="47" spans="1:23" s="159" customFormat="1" ht="12.75" customHeight="1" x14ac:dyDescent="0.2">
      <c r="A47" s="187"/>
      <c r="B47" s="192" t="s">
        <v>48</v>
      </c>
      <c r="C47" s="325">
        <f t="shared" ref="C47:F47" si="20">C46</f>
        <v>300</v>
      </c>
      <c r="D47" s="325">
        <f t="shared" si="20"/>
        <v>994</v>
      </c>
      <c r="E47" s="325">
        <f t="shared" si="20"/>
        <v>0</v>
      </c>
      <c r="F47" s="325">
        <f t="shared" si="20"/>
        <v>0</v>
      </c>
      <c r="G47" s="326">
        <f t="shared" si="9"/>
        <v>0</v>
      </c>
      <c r="H47" s="325">
        <f t="shared" ref="H47:K47" si="21">H46</f>
        <v>114</v>
      </c>
      <c r="I47" s="325">
        <f t="shared" si="21"/>
        <v>299</v>
      </c>
      <c r="J47" s="325">
        <f t="shared" si="21"/>
        <v>0</v>
      </c>
      <c r="K47" s="325">
        <f t="shared" si="21"/>
        <v>0</v>
      </c>
      <c r="L47" s="326">
        <f t="shared" si="10"/>
        <v>0</v>
      </c>
      <c r="M47" s="325">
        <f t="shared" ref="M47:P47" si="22">M46</f>
        <v>202</v>
      </c>
      <c r="N47" s="325">
        <f t="shared" si="22"/>
        <v>147</v>
      </c>
      <c r="O47" s="325">
        <f t="shared" si="22"/>
        <v>0</v>
      </c>
      <c r="P47" s="325">
        <f t="shared" si="22"/>
        <v>0</v>
      </c>
      <c r="Q47" s="327">
        <f>'ACP_Agri_9(ii)'!M47+ACP_MSME_10!C47+'ACP_PS_11(i)'!C47+'ACP_PS_11(i)'!H47+'ACP_PS_11(i)'!M47+'ACP_PS_11(ii)'!C47+H47+M47</f>
        <v>1556138</v>
      </c>
      <c r="R47" s="327">
        <f>'ACP_Agri_9(ii)'!N47+ACP_MSME_10!D47+'ACP_PS_11(i)'!D47+'ACP_PS_11(i)'!I47+'ACP_PS_11(i)'!N47+'ACP_PS_11(ii)'!D47+I47+N47</f>
        <v>3697937</v>
      </c>
      <c r="S47" s="327">
        <f>'ACP_Agri_9(ii)'!O47+ACP_MSME_10!O47+'ACP_PS_11(i)'!E47+'ACP_PS_11(i)'!J47+'ACP_PS_11(i)'!O47+'ACP_PS_11(ii)'!E47+J47+O47</f>
        <v>2544828</v>
      </c>
      <c r="T47" s="327">
        <f>'ACP_Agri_9(ii)'!P47+ACP_MSME_10!P47+'ACP_PS_11(i)'!F47+'ACP_PS_11(i)'!K47+'ACP_PS_11(i)'!P47+'ACP_PS_11(ii)'!F47+K47+P47</f>
        <v>1866722</v>
      </c>
      <c r="U47" s="326">
        <f t="shared" si="2"/>
        <v>50.480092008057468</v>
      </c>
      <c r="V47" s="319"/>
      <c r="W47" s="319"/>
    </row>
    <row r="48" spans="1:23" ht="12.75" customHeight="1" x14ac:dyDescent="0.2">
      <c r="A48" s="188">
        <v>38</v>
      </c>
      <c r="B48" s="189" t="s">
        <v>49</v>
      </c>
      <c r="C48" s="322">
        <v>254</v>
      </c>
      <c r="D48" s="322">
        <v>809</v>
      </c>
      <c r="E48" s="322">
        <v>5</v>
      </c>
      <c r="F48" s="322">
        <v>33.590000000000003</v>
      </c>
      <c r="G48" s="323">
        <f t="shared" si="9"/>
        <v>4.1520395550061808</v>
      </c>
      <c r="H48" s="322">
        <v>122</v>
      </c>
      <c r="I48" s="322">
        <v>759</v>
      </c>
      <c r="J48" s="322">
        <v>0</v>
      </c>
      <c r="K48" s="322">
        <v>0</v>
      </c>
      <c r="L48" s="323">
        <f t="shared" si="10"/>
        <v>0</v>
      </c>
      <c r="M48" s="324">
        <v>8</v>
      </c>
      <c r="N48" s="324">
        <v>53</v>
      </c>
      <c r="O48" s="322">
        <v>219</v>
      </c>
      <c r="P48" s="322">
        <v>21.9</v>
      </c>
      <c r="Q48" s="324">
        <f>'ACP_Agri_9(ii)'!M48+ACP_MSME_10!C48+'ACP_PS_11(i)'!C48+'ACP_PS_11(i)'!H48+'ACP_PS_11(i)'!M48+'ACP_PS_11(ii)'!C48+H48+M48</f>
        <v>20821</v>
      </c>
      <c r="R48" s="324">
        <f>'ACP_Agri_9(ii)'!N48+ACP_MSME_10!D48+'ACP_PS_11(i)'!D48+'ACP_PS_11(i)'!I48+'ACP_PS_11(i)'!N48+'ACP_PS_11(ii)'!D48+I48+N48</f>
        <v>78091</v>
      </c>
      <c r="S48" s="324">
        <f>'ACP_Agri_9(ii)'!O48+ACP_MSME_10!O48+'ACP_PS_11(i)'!E48+'ACP_PS_11(i)'!J48+'ACP_PS_11(i)'!O48+'ACP_PS_11(ii)'!E48+J48+O48</f>
        <v>42229</v>
      </c>
      <c r="T48" s="324">
        <f>'ACP_Agri_9(ii)'!P48+ACP_MSME_10!P48+'ACP_PS_11(i)'!F48+'ACP_PS_11(i)'!K48+'ACP_PS_11(i)'!P48+'ACP_PS_11(ii)'!F48+K48+P48</f>
        <v>286004.24000000005</v>
      </c>
      <c r="U48" s="323">
        <f t="shared" si="2"/>
        <v>366.24481694433422</v>
      </c>
      <c r="V48" s="318"/>
      <c r="W48" s="318"/>
    </row>
    <row r="49" spans="1:23" ht="12.75" customHeight="1" x14ac:dyDescent="0.2">
      <c r="A49" s="188">
        <v>39</v>
      </c>
      <c r="B49" s="189" t="s">
        <v>50</v>
      </c>
      <c r="C49" s="324">
        <v>20</v>
      </c>
      <c r="D49" s="324">
        <v>85</v>
      </c>
      <c r="E49" s="324">
        <v>0</v>
      </c>
      <c r="F49" s="324">
        <v>0</v>
      </c>
      <c r="G49" s="323">
        <f t="shared" si="9"/>
        <v>0</v>
      </c>
      <c r="H49" s="324">
        <v>55</v>
      </c>
      <c r="I49" s="324">
        <v>580</v>
      </c>
      <c r="J49" s="324">
        <v>0</v>
      </c>
      <c r="K49" s="324">
        <v>0</v>
      </c>
      <c r="L49" s="323">
        <f t="shared" si="10"/>
        <v>0</v>
      </c>
      <c r="M49" s="324">
        <v>9</v>
      </c>
      <c r="N49" s="324">
        <v>85</v>
      </c>
      <c r="O49" s="324">
        <v>18233</v>
      </c>
      <c r="P49" s="324">
        <v>6167</v>
      </c>
      <c r="Q49" s="324">
        <f>'ACP_Agri_9(ii)'!M49+ACP_MSME_10!C49+'ACP_PS_11(i)'!C49+'ACP_PS_11(i)'!H49+'ACP_PS_11(i)'!M49+'ACP_PS_11(ii)'!C49+H49+M49</f>
        <v>9332</v>
      </c>
      <c r="R49" s="324">
        <f>'ACP_Agri_9(ii)'!N49+ACP_MSME_10!D49+'ACP_PS_11(i)'!D49+'ACP_PS_11(i)'!I49+'ACP_PS_11(i)'!N49+'ACP_PS_11(ii)'!D49+I49+N49</f>
        <v>33074</v>
      </c>
      <c r="S49" s="324">
        <f>'ACP_Agri_9(ii)'!O49+ACP_MSME_10!O49+'ACP_PS_11(i)'!E49+'ACP_PS_11(i)'!J49+'ACP_PS_11(i)'!O49+'ACP_PS_11(ii)'!E49+J49+O49</f>
        <v>30634</v>
      </c>
      <c r="T49" s="324">
        <f>'ACP_Agri_9(ii)'!P49+ACP_MSME_10!P49+'ACP_PS_11(i)'!F49+'ACP_PS_11(i)'!K49+'ACP_PS_11(i)'!P49+'ACP_PS_11(ii)'!F49+K49+P49</f>
        <v>23432</v>
      </c>
      <c r="U49" s="323">
        <f t="shared" si="2"/>
        <v>70.847191147124633</v>
      </c>
      <c r="V49" s="318"/>
      <c r="W49" s="318"/>
    </row>
    <row r="50" spans="1:23" ht="12.75" customHeight="1" x14ac:dyDescent="0.2">
      <c r="A50" s="188">
        <v>40</v>
      </c>
      <c r="B50" s="189" t="s">
        <v>51</v>
      </c>
      <c r="C50" s="324">
        <v>0</v>
      </c>
      <c r="D50" s="324">
        <v>0</v>
      </c>
      <c r="E50" s="324">
        <v>0</v>
      </c>
      <c r="F50" s="324">
        <v>0</v>
      </c>
      <c r="G50" s="323">
        <v>0</v>
      </c>
      <c r="H50" s="324">
        <v>0</v>
      </c>
      <c r="I50" s="324">
        <v>0</v>
      </c>
      <c r="J50" s="324">
        <v>0</v>
      </c>
      <c r="K50" s="324">
        <v>0</v>
      </c>
      <c r="L50" s="323">
        <v>0</v>
      </c>
      <c r="M50" s="324">
        <v>0</v>
      </c>
      <c r="N50" s="324">
        <v>0</v>
      </c>
      <c r="O50" s="324">
        <v>40881</v>
      </c>
      <c r="P50" s="324">
        <v>11486.78</v>
      </c>
      <c r="Q50" s="324">
        <f>'ACP_Agri_9(ii)'!M50+ACP_MSME_10!C50+'ACP_PS_11(i)'!C50+'ACP_PS_11(i)'!H50+'ACP_PS_11(i)'!M50+'ACP_PS_11(ii)'!C50+H50+M50</f>
        <v>2171</v>
      </c>
      <c r="R50" s="324">
        <f>'ACP_Agri_9(ii)'!N50+ACP_MSME_10!D50+'ACP_PS_11(i)'!D50+'ACP_PS_11(i)'!I50+'ACP_PS_11(i)'!N50+'ACP_PS_11(ii)'!D50+I50+N50</f>
        <v>7166</v>
      </c>
      <c r="S50" s="324">
        <f>'ACP_Agri_9(ii)'!O50+ACP_MSME_10!O50+'ACP_PS_11(i)'!E50+'ACP_PS_11(i)'!J50+'ACP_PS_11(i)'!O50+'ACP_PS_11(ii)'!E50+J50+O50</f>
        <v>279978</v>
      </c>
      <c r="T50" s="324">
        <f>'ACP_Agri_9(ii)'!P50+ACP_MSME_10!P50+'ACP_PS_11(i)'!F50+'ACP_PS_11(i)'!K50+'ACP_PS_11(i)'!P50+'ACP_PS_11(ii)'!F50+K50+P50</f>
        <v>111350.93</v>
      </c>
      <c r="U50" s="323">
        <f t="shared" si="2"/>
        <v>1553.8784538096568</v>
      </c>
      <c r="V50" s="318"/>
      <c r="W50" s="318"/>
    </row>
    <row r="51" spans="1:23" ht="12.75" customHeight="1" x14ac:dyDescent="0.2">
      <c r="A51" s="188">
        <v>41</v>
      </c>
      <c r="B51" s="189" t="s">
        <v>52</v>
      </c>
      <c r="C51" s="324">
        <v>0</v>
      </c>
      <c r="D51" s="324">
        <v>0</v>
      </c>
      <c r="E51" s="324">
        <v>0</v>
      </c>
      <c r="F51" s="324">
        <v>0</v>
      </c>
      <c r="G51" s="323">
        <v>0</v>
      </c>
      <c r="H51" s="324">
        <v>12</v>
      </c>
      <c r="I51" s="324">
        <v>33</v>
      </c>
      <c r="J51" s="324">
        <v>0</v>
      </c>
      <c r="K51" s="324">
        <v>0</v>
      </c>
      <c r="L51" s="323">
        <f t="shared" ref="L51:L57" si="23">K51*100/I51</f>
        <v>0</v>
      </c>
      <c r="M51" s="324">
        <v>0</v>
      </c>
      <c r="N51" s="324">
        <v>0</v>
      </c>
      <c r="O51" s="324">
        <v>105165</v>
      </c>
      <c r="P51" s="324">
        <v>13505.93</v>
      </c>
      <c r="Q51" s="324">
        <f>'ACP_Agri_9(ii)'!M51+ACP_MSME_10!C51+'ACP_PS_11(i)'!C51+'ACP_PS_11(i)'!H51+'ACP_PS_11(i)'!M51+'ACP_PS_11(ii)'!C51+H51+M51</f>
        <v>17402</v>
      </c>
      <c r="R51" s="324">
        <f>'ACP_Agri_9(ii)'!N51+ACP_MSME_10!D51+'ACP_PS_11(i)'!D51+'ACP_PS_11(i)'!I51+'ACP_PS_11(i)'!N51+'ACP_PS_11(ii)'!D51+I51+N51</f>
        <v>45630</v>
      </c>
      <c r="S51" s="324">
        <f>'ACP_Agri_9(ii)'!O51+ACP_MSME_10!O51+'ACP_PS_11(i)'!E51+'ACP_PS_11(i)'!J51+'ACP_PS_11(i)'!O51+'ACP_PS_11(ii)'!E51+J51+O51</f>
        <v>255774</v>
      </c>
      <c r="T51" s="324">
        <f>'ACP_Agri_9(ii)'!P51+ACP_MSME_10!P51+'ACP_PS_11(i)'!F51+'ACP_PS_11(i)'!K51+'ACP_PS_11(i)'!P51+'ACP_PS_11(ii)'!F51+K51+P51</f>
        <v>46280.49</v>
      </c>
      <c r="U51" s="323">
        <f t="shared" si="2"/>
        <v>101.42557527942144</v>
      </c>
      <c r="V51" s="318"/>
      <c r="W51" s="318"/>
    </row>
    <row r="52" spans="1:23" ht="12.75" customHeight="1" x14ac:dyDescent="0.2">
      <c r="A52" s="188">
        <v>42</v>
      </c>
      <c r="B52" s="189" t="s">
        <v>53</v>
      </c>
      <c r="C52" s="322">
        <v>0</v>
      </c>
      <c r="D52" s="322">
        <v>0</v>
      </c>
      <c r="E52" s="322">
        <v>0</v>
      </c>
      <c r="F52" s="322">
        <v>0</v>
      </c>
      <c r="G52" s="323">
        <v>0</v>
      </c>
      <c r="H52" s="322">
        <v>54</v>
      </c>
      <c r="I52" s="322">
        <v>549</v>
      </c>
      <c r="J52" s="322">
        <v>0</v>
      </c>
      <c r="K52" s="322">
        <v>0</v>
      </c>
      <c r="L52" s="323">
        <f t="shared" si="23"/>
        <v>0</v>
      </c>
      <c r="M52" s="324">
        <v>0</v>
      </c>
      <c r="N52" s="324">
        <v>0</v>
      </c>
      <c r="O52" s="322">
        <v>57366</v>
      </c>
      <c r="P52" s="322">
        <v>27983</v>
      </c>
      <c r="Q52" s="324">
        <f>'ACP_Agri_9(ii)'!M52+ACP_MSME_10!C52+'ACP_PS_11(i)'!C52+'ACP_PS_11(i)'!H52+'ACP_PS_11(i)'!M52+'ACP_PS_11(ii)'!C52+H52+M52</f>
        <v>4364</v>
      </c>
      <c r="R52" s="324">
        <f>'ACP_Agri_9(ii)'!N52+ACP_MSME_10!D52+'ACP_PS_11(i)'!D52+'ACP_PS_11(i)'!I52+'ACP_PS_11(i)'!N52+'ACP_PS_11(ii)'!D52+I52+N52</f>
        <v>17869</v>
      </c>
      <c r="S52" s="324">
        <f>'ACP_Agri_9(ii)'!O52+ACP_MSME_10!O52+'ACP_PS_11(i)'!E52+'ACP_PS_11(i)'!J52+'ACP_PS_11(i)'!O52+'ACP_PS_11(ii)'!E52+J52+O52</f>
        <v>130248</v>
      </c>
      <c r="T52" s="324">
        <f>'ACP_Agri_9(ii)'!P52+ACP_MSME_10!P52+'ACP_PS_11(i)'!F52+'ACP_PS_11(i)'!K52+'ACP_PS_11(i)'!P52+'ACP_PS_11(ii)'!F52+K52+P52</f>
        <v>74086</v>
      </c>
      <c r="U52" s="323">
        <f t="shared" si="2"/>
        <v>414.60630141585989</v>
      </c>
      <c r="V52" s="318"/>
      <c r="W52" s="318"/>
    </row>
    <row r="53" spans="1:23" ht="12.75" customHeight="1" x14ac:dyDescent="0.2">
      <c r="A53" s="188">
        <v>43</v>
      </c>
      <c r="B53" s="189" t="s">
        <v>54</v>
      </c>
      <c r="C53" s="322">
        <v>0</v>
      </c>
      <c r="D53" s="322">
        <v>0</v>
      </c>
      <c r="E53" s="322">
        <v>0</v>
      </c>
      <c r="F53" s="322">
        <v>0</v>
      </c>
      <c r="G53" s="323">
        <v>0</v>
      </c>
      <c r="H53" s="322">
        <v>14</v>
      </c>
      <c r="I53" s="322">
        <v>44</v>
      </c>
      <c r="J53" s="322">
        <v>0</v>
      </c>
      <c r="K53" s="322">
        <v>0</v>
      </c>
      <c r="L53" s="323">
        <f t="shared" si="23"/>
        <v>0</v>
      </c>
      <c r="M53" s="324">
        <v>1</v>
      </c>
      <c r="N53" s="324">
        <v>31</v>
      </c>
      <c r="O53" s="322">
        <v>22221</v>
      </c>
      <c r="P53" s="322">
        <v>7238.8</v>
      </c>
      <c r="Q53" s="324">
        <f>'ACP_Agri_9(ii)'!M53+ACP_MSME_10!C53+'ACP_PS_11(i)'!C53+'ACP_PS_11(i)'!H53+'ACP_PS_11(i)'!M53+'ACP_PS_11(ii)'!C53+H53+M53</f>
        <v>2845</v>
      </c>
      <c r="R53" s="324">
        <f>'ACP_Agri_9(ii)'!N53+ACP_MSME_10!D53+'ACP_PS_11(i)'!D53+'ACP_PS_11(i)'!I53+'ACP_PS_11(i)'!N53+'ACP_PS_11(ii)'!D53+I53+N53</f>
        <v>13001</v>
      </c>
      <c r="S53" s="324">
        <f>'ACP_Agri_9(ii)'!O53+ACP_MSME_10!O53+'ACP_PS_11(i)'!E53+'ACP_PS_11(i)'!J53+'ACP_PS_11(i)'!O53+'ACP_PS_11(ii)'!E53+J53+O53</f>
        <v>51624</v>
      </c>
      <c r="T53" s="324">
        <f>'ACP_Agri_9(ii)'!P53+ACP_MSME_10!P53+'ACP_PS_11(i)'!F53+'ACP_PS_11(i)'!K53+'ACP_PS_11(i)'!P53+'ACP_PS_11(ii)'!F53+K53+P53</f>
        <v>17108.5</v>
      </c>
      <c r="U53" s="323">
        <f t="shared" si="2"/>
        <v>131.59372355972619</v>
      </c>
      <c r="V53" s="318"/>
      <c r="W53" s="318"/>
    </row>
    <row r="54" spans="1:23" ht="12.75" customHeight="1" x14ac:dyDescent="0.2">
      <c r="A54" s="188">
        <v>44</v>
      </c>
      <c r="B54" s="189" t="s">
        <v>55</v>
      </c>
      <c r="C54" s="324">
        <v>0</v>
      </c>
      <c r="D54" s="324">
        <v>0</v>
      </c>
      <c r="E54" s="324">
        <v>0</v>
      </c>
      <c r="F54" s="324">
        <v>0</v>
      </c>
      <c r="G54" s="323">
        <v>0</v>
      </c>
      <c r="H54" s="324">
        <v>14</v>
      </c>
      <c r="I54" s="324">
        <v>46</v>
      </c>
      <c r="J54" s="324">
        <v>0</v>
      </c>
      <c r="K54" s="324">
        <v>0</v>
      </c>
      <c r="L54" s="323">
        <f t="shared" si="23"/>
        <v>0</v>
      </c>
      <c r="M54" s="324">
        <v>0</v>
      </c>
      <c r="N54" s="324">
        <v>0</v>
      </c>
      <c r="O54" s="324">
        <v>8973</v>
      </c>
      <c r="P54" s="324">
        <v>3981.88</v>
      </c>
      <c r="Q54" s="324">
        <f>'ACP_Agri_9(ii)'!M54+ACP_MSME_10!C54+'ACP_PS_11(i)'!C54+'ACP_PS_11(i)'!H54+'ACP_PS_11(i)'!M54+'ACP_PS_11(ii)'!C54+H54+M54</f>
        <v>1872</v>
      </c>
      <c r="R54" s="324">
        <f>'ACP_Agri_9(ii)'!N54+ACP_MSME_10!D54+'ACP_PS_11(i)'!D54+'ACP_PS_11(i)'!I54+'ACP_PS_11(i)'!N54+'ACP_PS_11(ii)'!D54+I54+N54</f>
        <v>10165</v>
      </c>
      <c r="S54" s="324">
        <f>'ACP_Agri_9(ii)'!O54+ACP_MSME_10!O54+'ACP_PS_11(i)'!E54+'ACP_PS_11(i)'!J54+'ACP_PS_11(i)'!O54+'ACP_PS_11(ii)'!E54+J54+O54</f>
        <v>31859</v>
      </c>
      <c r="T54" s="324">
        <f>'ACP_Agri_9(ii)'!P54+ACP_MSME_10!P54+'ACP_PS_11(i)'!F54+'ACP_PS_11(i)'!K54+'ACP_PS_11(i)'!P54+'ACP_PS_11(ii)'!F54+K54+P54</f>
        <v>18284.02</v>
      </c>
      <c r="U54" s="323">
        <f t="shared" si="2"/>
        <v>179.87230693556322</v>
      </c>
      <c r="V54" s="318"/>
      <c r="W54" s="318"/>
    </row>
    <row r="55" spans="1:23" ht="12.75" customHeight="1" x14ac:dyDescent="0.2">
      <c r="A55" s="188">
        <v>45</v>
      </c>
      <c r="B55" s="189" t="s">
        <v>56</v>
      </c>
      <c r="C55" s="322">
        <v>0</v>
      </c>
      <c r="D55" s="322">
        <v>0</v>
      </c>
      <c r="E55" s="322">
        <v>0</v>
      </c>
      <c r="F55" s="322">
        <v>0</v>
      </c>
      <c r="G55" s="323">
        <v>0</v>
      </c>
      <c r="H55" s="322">
        <v>10</v>
      </c>
      <c r="I55" s="322">
        <v>30</v>
      </c>
      <c r="J55" s="322">
        <v>0</v>
      </c>
      <c r="K55" s="322">
        <v>0</v>
      </c>
      <c r="L55" s="323">
        <f t="shared" si="23"/>
        <v>0</v>
      </c>
      <c r="M55" s="324">
        <v>24</v>
      </c>
      <c r="N55" s="324">
        <v>166</v>
      </c>
      <c r="O55" s="322">
        <v>34463</v>
      </c>
      <c r="P55" s="322">
        <v>15536</v>
      </c>
      <c r="Q55" s="324">
        <f>'ACP_Agri_9(ii)'!M55+ACP_MSME_10!C55+'ACP_PS_11(i)'!C55+'ACP_PS_11(i)'!H55+'ACP_PS_11(i)'!M55+'ACP_PS_11(ii)'!C55+H55+M55</f>
        <v>7719</v>
      </c>
      <c r="R55" s="324">
        <f>'ACP_Agri_9(ii)'!N55+ACP_MSME_10!D55+'ACP_PS_11(i)'!D55+'ACP_PS_11(i)'!I55+'ACP_PS_11(i)'!N55+'ACP_PS_11(ii)'!D55+I55+N55</f>
        <v>15731</v>
      </c>
      <c r="S55" s="324">
        <f>'ACP_Agri_9(ii)'!O55+ACP_MSME_10!O55+'ACP_PS_11(i)'!E55+'ACP_PS_11(i)'!J55+'ACP_PS_11(i)'!O55+'ACP_PS_11(ii)'!E55+J55+O55</f>
        <v>75182</v>
      </c>
      <c r="T55" s="324">
        <f>'ACP_Agri_9(ii)'!P55+ACP_MSME_10!P55+'ACP_PS_11(i)'!F55+'ACP_PS_11(i)'!K55+'ACP_PS_11(i)'!P55+'ACP_PS_11(ii)'!F55+K55+P55</f>
        <v>33849</v>
      </c>
      <c r="U55" s="323">
        <f t="shared" si="2"/>
        <v>215.17386053016338</v>
      </c>
      <c r="V55" s="318"/>
      <c r="W55" s="318"/>
    </row>
    <row r="56" spans="1:23" s="159" customFormat="1" ht="12.75" customHeight="1" x14ac:dyDescent="0.2">
      <c r="A56" s="187"/>
      <c r="B56" s="192" t="s">
        <v>57</v>
      </c>
      <c r="C56" s="327">
        <f t="shared" ref="C56:F56" si="24">SUM(C48:C55)</f>
        <v>274</v>
      </c>
      <c r="D56" s="327">
        <f t="shared" si="24"/>
        <v>894</v>
      </c>
      <c r="E56" s="327">
        <f t="shared" si="24"/>
        <v>5</v>
      </c>
      <c r="F56" s="327">
        <f t="shared" si="24"/>
        <v>33.590000000000003</v>
      </c>
      <c r="G56" s="326">
        <f t="shared" ref="G56:G57" si="25">F56*100/D56</f>
        <v>3.7572706935123046</v>
      </c>
      <c r="H56" s="327">
        <f t="shared" ref="H56:K56" si="26">SUM(H48:H55)</f>
        <v>281</v>
      </c>
      <c r="I56" s="327">
        <f t="shared" si="26"/>
        <v>2041</v>
      </c>
      <c r="J56" s="327">
        <f t="shared" si="26"/>
        <v>0</v>
      </c>
      <c r="K56" s="327">
        <f t="shared" si="26"/>
        <v>0</v>
      </c>
      <c r="L56" s="326">
        <f t="shared" si="23"/>
        <v>0</v>
      </c>
      <c r="M56" s="327">
        <f t="shared" ref="M56:P56" si="27">SUM(M48:M55)</f>
        <v>42</v>
      </c>
      <c r="N56" s="327">
        <f t="shared" si="27"/>
        <v>335</v>
      </c>
      <c r="O56" s="327">
        <f t="shared" si="27"/>
        <v>287521</v>
      </c>
      <c r="P56" s="327">
        <f t="shared" si="27"/>
        <v>85921.290000000008</v>
      </c>
      <c r="Q56" s="327">
        <f>'ACP_Agri_9(ii)'!M56+ACP_MSME_10!C56+'ACP_PS_11(i)'!C56+'ACP_PS_11(i)'!H56+'ACP_PS_11(i)'!M56+'ACP_PS_11(ii)'!C56+H56+M56</f>
        <v>66526</v>
      </c>
      <c r="R56" s="327">
        <f>'ACP_Agri_9(ii)'!N56+ACP_MSME_10!D56+'ACP_PS_11(i)'!D56+'ACP_PS_11(i)'!I56+'ACP_PS_11(i)'!N56+'ACP_PS_11(ii)'!D56+I56+N56</f>
        <v>220727</v>
      </c>
      <c r="S56" s="327">
        <f>'ACP_Agri_9(ii)'!O56+ACP_MSME_10!O56+'ACP_PS_11(i)'!E56+'ACP_PS_11(i)'!J56+'ACP_PS_11(i)'!O56+'ACP_PS_11(ii)'!E56+J56+O56</f>
        <v>897528</v>
      </c>
      <c r="T56" s="327">
        <f>'ACP_Agri_9(ii)'!P56+ACP_MSME_10!P56+'ACP_PS_11(i)'!F56+'ACP_PS_11(i)'!K56+'ACP_PS_11(i)'!P56+'ACP_PS_11(ii)'!F56+K56+P56</f>
        <v>610395.17999999993</v>
      </c>
      <c r="U56" s="326">
        <f t="shared" si="2"/>
        <v>276.53852043474512</v>
      </c>
      <c r="V56" s="319"/>
      <c r="W56" s="319"/>
    </row>
    <row r="57" spans="1:23" s="159" customFormat="1" ht="12.75" customHeight="1" x14ac:dyDescent="0.2">
      <c r="A57" s="192"/>
      <c r="B57" s="192" t="s">
        <v>6</v>
      </c>
      <c r="C57" s="327">
        <f t="shared" ref="C57:F57" si="28">C56+C47+C45+C42</f>
        <v>19337</v>
      </c>
      <c r="D57" s="327">
        <f t="shared" si="28"/>
        <v>70951</v>
      </c>
      <c r="E57" s="327">
        <f t="shared" si="28"/>
        <v>18410</v>
      </c>
      <c r="F57" s="327">
        <f t="shared" si="28"/>
        <v>28682.329999999998</v>
      </c>
      <c r="G57" s="326">
        <f t="shared" si="25"/>
        <v>40.425547208636949</v>
      </c>
      <c r="H57" s="327">
        <f t="shared" ref="H57:K57" si="29">H56+H47+H45+H42</f>
        <v>18400</v>
      </c>
      <c r="I57" s="327">
        <f t="shared" si="29"/>
        <v>61705</v>
      </c>
      <c r="J57" s="327">
        <f t="shared" si="29"/>
        <v>13</v>
      </c>
      <c r="K57" s="327">
        <f t="shared" si="29"/>
        <v>115.75</v>
      </c>
      <c r="L57" s="326">
        <f t="shared" si="23"/>
        <v>0.18758609513005428</v>
      </c>
      <c r="M57" s="327">
        <f t="shared" ref="M57:P57" si="30">M56+M47+M45+M42</f>
        <v>2855</v>
      </c>
      <c r="N57" s="327">
        <f t="shared" si="30"/>
        <v>20501</v>
      </c>
      <c r="O57" s="327">
        <f t="shared" si="30"/>
        <v>856897</v>
      </c>
      <c r="P57" s="327">
        <f t="shared" si="30"/>
        <v>517829.24999999994</v>
      </c>
      <c r="Q57" s="327">
        <f>'ACP_Agri_9(ii)'!M57+ACP_MSME_10!C57+'ACP_PS_11(i)'!C57+'ACP_PS_11(i)'!H57+'ACP_PS_11(i)'!M57+'ACP_PS_11(ii)'!C57+H57+M57</f>
        <v>7082828</v>
      </c>
      <c r="R57" s="327">
        <f>'ACP_Agri_9(ii)'!N57+ACP_MSME_10!D57+'ACP_PS_11(i)'!D57+'ACP_PS_11(i)'!I57+'ACP_PS_11(i)'!N57+'ACP_PS_11(ii)'!D57+I57+N57</f>
        <v>19907726</v>
      </c>
      <c r="S57" s="327">
        <f>'ACP_Agri_9(ii)'!O57+ACP_MSME_10!O57+'ACP_PS_11(i)'!E57+'ACP_PS_11(i)'!J57+'ACP_PS_11(i)'!O57+'ACP_PS_11(ii)'!E57+J57+O57</f>
        <v>7946044</v>
      </c>
      <c r="T57" s="327">
        <f>'ACP_Agri_9(ii)'!P57+ACP_MSME_10!P57+'ACP_PS_11(i)'!F57+'ACP_PS_11(i)'!K57+'ACP_PS_11(i)'!P57+'ACP_PS_11(ii)'!F57+K57+P57</f>
        <v>16411980.879999999</v>
      </c>
      <c r="U57" s="326">
        <f t="shared" si="2"/>
        <v>82.440259023054665</v>
      </c>
      <c r="V57" s="319"/>
      <c r="W57" s="319"/>
    </row>
    <row r="58" spans="1:23" ht="13.5" customHeight="1" x14ac:dyDescent="0.2">
      <c r="A58" s="84"/>
      <c r="B58" s="84"/>
      <c r="C58" s="151"/>
      <c r="D58" s="151"/>
      <c r="E58" s="151"/>
      <c r="F58" s="151"/>
      <c r="G58" s="161"/>
      <c r="H58" s="151"/>
      <c r="I58" s="151"/>
      <c r="J58" s="151"/>
      <c r="K58" s="152" t="s">
        <v>150</v>
      </c>
      <c r="L58" s="161"/>
      <c r="M58" s="152"/>
      <c r="N58" s="151"/>
      <c r="O58" s="151"/>
      <c r="P58" s="151"/>
      <c r="Q58" s="151"/>
      <c r="R58" s="151"/>
      <c r="S58" s="152"/>
      <c r="T58" s="152"/>
      <c r="U58" s="161"/>
      <c r="V58" s="318"/>
      <c r="W58" s="318"/>
    </row>
    <row r="59" spans="1:23" ht="13.5" customHeight="1" x14ac:dyDescent="0.2">
      <c r="A59" s="84"/>
      <c r="B59" s="84"/>
      <c r="C59" s="151"/>
      <c r="D59" s="151"/>
      <c r="E59" s="151"/>
      <c r="F59" s="151"/>
      <c r="G59" s="161"/>
      <c r="H59" s="151"/>
      <c r="I59" s="151"/>
      <c r="J59" s="151"/>
      <c r="K59" s="151"/>
      <c r="L59" s="161"/>
      <c r="M59" s="151"/>
      <c r="N59" s="151"/>
      <c r="O59" s="151"/>
      <c r="P59" s="151"/>
      <c r="Q59" s="151"/>
      <c r="R59" s="151"/>
      <c r="S59" s="152"/>
      <c r="T59" s="152"/>
      <c r="U59" s="161"/>
      <c r="V59" s="318"/>
      <c r="W59" s="318"/>
    </row>
    <row r="60" spans="1:23" ht="13.5" customHeight="1" x14ac:dyDescent="0.2">
      <c r="A60" s="84"/>
      <c r="B60" s="84"/>
      <c r="C60" s="151"/>
      <c r="D60" s="151"/>
      <c r="E60" s="151"/>
      <c r="F60" s="151"/>
      <c r="G60" s="161"/>
      <c r="H60" s="151"/>
      <c r="I60" s="151"/>
      <c r="J60" s="151"/>
      <c r="K60" s="151"/>
      <c r="L60" s="161"/>
      <c r="M60" s="151"/>
      <c r="N60" s="151"/>
      <c r="O60" s="151"/>
      <c r="P60" s="151"/>
      <c r="Q60" s="151"/>
      <c r="R60" s="151"/>
      <c r="S60" s="152"/>
      <c r="T60" s="152"/>
      <c r="U60" s="161"/>
      <c r="V60" s="318"/>
      <c r="W60" s="318"/>
    </row>
    <row r="61" spans="1:23" ht="13.5" customHeight="1" x14ac:dyDescent="0.2">
      <c r="A61" s="84"/>
      <c r="B61" s="84"/>
      <c r="C61" s="151"/>
      <c r="D61" s="151"/>
      <c r="E61" s="151"/>
      <c r="F61" s="151"/>
      <c r="G61" s="151"/>
      <c r="H61" s="151"/>
      <c r="I61" s="151"/>
      <c r="J61" s="151"/>
      <c r="K61" s="151"/>
      <c r="L61" s="151"/>
      <c r="M61" s="151"/>
      <c r="N61" s="151"/>
      <c r="O61" s="151"/>
      <c r="P61" s="151"/>
      <c r="Q61" s="151"/>
      <c r="R61" s="151"/>
      <c r="S61" s="152"/>
      <c r="T61" s="152"/>
      <c r="U61" s="161"/>
      <c r="V61" s="318"/>
      <c r="W61" s="318"/>
    </row>
    <row r="62" spans="1:23" ht="13.5" customHeight="1" x14ac:dyDescent="0.2">
      <c r="A62" s="84"/>
      <c r="B62" s="84"/>
      <c r="C62" s="151"/>
      <c r="D62" s="151"/>
      <c r="E62" s="151"/>
      <c r="F62" s="151"/>
      <c r="G62" s="151"/>
      <c r="H62" s="151"/>
      <c r="I62" s="151"/>
      <c r="J62" s="151"/>
      <c r="K62" s="151"/>
      <c r="L62" s="151"/>
      <c r="M62" s="151"/>
      <c r="N62" s="151"/>
      <c r="O62" s="151"/>
      <c r="P62" s="151"/>
      <c r="Q62" s="151"/>
      <c r="R62" s="151"/>
      <c r="S62" s="151"/>
      <c r="T62" s="151"/>
      <c r="U62" s="151"/>
      <c r="V62" s="318"/>
      <c r="W62" s="318"/>
    </row>
    <row r="63" spans="1:23" ht="13.5" customHeight="1" x14ac:dyDescent="0.2">
      <c r="A63" s="84"/>
      <c r="B63" s="84"/>
      <c r="C63" s="151"/>
      <c r="D63" s="151"/>
      <c r="E63" s="151"/>
      <c r="F63" s="151"/>
      <c r="G63" s="161"/>
      <c r="H63" s="151"/>
      <c r="I63" s="151"/>
      <c r="J63" s="151"/>
      <c r="K63" s="151"/>
      <c r="L63" s="161"/>
      <c r="M63" s="151"/>
      <c r="N63" s="151"/>
      <c r="O63" s="151"/>
      <c r="P63" s="151"/>
      <c r="Q63" s="151"/>
      <c r="R63" s="151"/>
      <c r="S63" s="152"/>
      <c r="T63" s="152"/>
      <c r="U63" s="161"/>
      <c r="V63" s="318"/>
      <c r="W63" s="318"/>
    </row>
    <row r="64" spans="1:23" ht="13.5" customHeight="1" x14ac:dyDescent="0.2">
      <c r="A64" s="84"/>
      <c r="B64" s="84"/>
      <c r="C64" s="151"/>
      <c r="D64" s="151"/>
      <c r="E64" s="151"/>
      <c r="F64" s="151"/>
      <c r="G64" s="161"/>
      <c r="H64" s="151"/>
      <c r="I64" s="151"/>
      <c r="J64" s="151"/>
      <c r="K64" s="151"/>
      <c r="L64" s="161"/>
      <c r="M64" s="151"/>
      <c r="N64" s="151"/>
      <c r="O64" s="151"/>
      <c r="P64" s="151"/>
      <c r="Q64" s="151"/>
      <c r="R64" s="151"/>
      <c r="S64" s="152"/>
      <c r="T64" s="152"/>
      <c r="U64" s="161"/>
      <c r="V64" s="318"/>
      <c r="W64" s="318"/>
    </row>
    <row r="65" spans="1:23" ht="13.5" customHeight="1" x14ac:dyDescent="0.2">
      <c r="A65" s="84"/>
      <c r="B65" s="84"/>
      <c r="C65" s="151"/>
      <c r="D65" s="151"/>
      <c r="E65" s="151"/>
      <c r="F65" s="151"/>
      <c r="G65" s="161"/>
      <c r="H65" s="151"/>
      <c r="I65" s="151"/>
      <c r="J65" s="151"/>
      <c r="K65" s="151"/>
      <c r="L65" s="161"/>
      <c r="M65" s="151"/>
      <c r="N65" s="151"/>
      <c r="O65" s="151"/>
      <c r="P65" s="151"/>
      <c r="Q65" s="151"/>
      <c r="R65" s="151"/>
      <c r="S65" s="152"/>
      <c r="T65" s="152"/>
      <c r="U65" s="161"/>
      <c r="V65" s="318"/>
      <c r="W65" s="318"/>
    </row>
    <row r="66" spans="1:23" ht="13.5" customHeight="1" x14ac:dyDescent="0.2">
      <c r="A66" s="84"/>
      <c r="B66" s="84"/>
      <c r="C66" s="151"/>
      <c r="D66" s="151"/>
      <c r="E66" s="151"/>
      <c r="F66" s="151"/>
      <c r="G66" s="161"/>
      <c r="H66" s="151"/>
      <c r="I66" s="151"/>
      <c r="J66" s="151"/>
      <c r="K66" s="151"/>
      <c r="L66" s="161"/>
      <c r="M66" s="151"/>
      <c r="N66" s="151"/>
      <c r="O66" s="151"/>
      <c r="P66" s="151"/>
      <c r="Q66" s="151"/>
      <c r="R66" s="151"/>
      <c r="S66" s="152"/>
      <c r="T66" s="152"/>
      <c r="U66" s="161"/>
      <c r="V66" s="318"/>
      <c r="W66" s="318"/>
    </row>
    <row r="67" spans="1:23" ht="13.5" customHeight="1" x14ac:dyDescent="0.2">
      <c r="A67" s="84"/>
      <c r="B67" s="84"/>
      <c r="C67" s="151"/>
      <c r="D67" s="151"/>
      <c r="E67" s="151"/>
      <c r="F67" s="151"/>
      <c r="G67" s="161"/>
      <c r="H67" s="151"/>
      <c r="I67" s="151"/>
      <c r="J67" s="151"/>
      <c r="K67" s="151"/>
      <c r="L67" s="161"/>
      <c r="M67" s="151"/>
      <c r="N67" s="151"/>
      <c r="O67" s="151"/>
      <c r="P67" s="151"/>
      <c r="Q67" s="151"/>
      <c r="R67" s="151"/>
      <c r="S67" s="152"/>
      <c r="T67" s="152"/>
      <c r="U67" s="161"/>
      <c r="V67" s="318"/>
      <c r="W67" s="318"/>
    </row>
    <row r="68" spans="1:23" ht="13.5" customHeight="1" x14ac:dyDescent="0.2">
      <c r="A68" s="84"/>
      <c r="B68" s="84"/>
      <c r="C68" s="151"/>
      <c r="D68" s="151"/>
      <c r="E68" s="151"/>
      <c r="F68" s="151"/>
      <c r="G68" s="161"/>
      <c r="H68" s="151"/>
      <c r="I68" s="151"/>
      <c r="J68" s="151"/>
      <c r="K68" s="151"/>
      <c r="L68" s="161"/>
      <c r="M68" s="151"/>
      <c r="N68" s="151"/>
      <c r="O68" s="151"/>
      <c r="P68" s="151"/>
      <c r="Q68" s="151"/>
      <c r="R68" s="151"/>
      <c r="S68" s="152"/>
      <c r="T68" s="152"/>
      <c r="U68" s="161"/>
      <c r="V68" s="318"/>
      <c r="W68" s="318"/>
    </row>
    <row r="69" spans="1:23" ht="13.5" customHeight="1" x14ac:dyDescent="0.2">
      <c r="A69" s="84"/>
      <c r="B69" s="84"/>
      <c r="C69" s="151"/>
      <c r="D69" s="151"/>
      <c r="E69" s="151"/>
      <c r="F69" s="151"/>
      <c r="G69" s="161"/>
      <c r="H69" s="151"/>
      <c r="I69" s="151"/>
      <c r="J69" s="151"/>
      <c r="K69" s="151"/>
      <c r="L69" s="161"/>
      <c r="M69" s="151"/>
      <c r="N69" s="151"/>
      <c r="O69" s="151"/>
      <c r="P69" s="151"/>
      <c r="Q69" s="151"/>
      <c r="R69" s="151"/>
      <c r="S69" s="152"/>
      <c r="T69" s="152"/>
      <c r="U69" s="161"/>
      <c r="V69" s="318"/>
      <c r="W69" s="318"/>
    </row>
    <row r="70" spans="1:23" ht="13.5" customHeight="1" x14ac:dyDescent="0.2">
      <c r="A70" s="84"/>
      <c r="B70" s="84"/>
      <c r="C70" s="151"/>
      <c r="D70" s="151"/>
      <c r="E70" s="151"/>
      <c r="F70" s="151"/>
      <c r="G70" s="161"/>
      <c r="H70" s="151"/>
      <c r="I70" s="151"/>
      <c r="J70" s="151"/>
      <c r="K70" s="151"/>
      <c r="L70" s="161"/>
      <c r="M70" s="151"/>
      <c r="N70" s="151"/>
      <c r="O70" s="151"/>
      <c r="P70" s="151"/>
      <c r="Q70" s="151"/>
      <c r="R70" s="151"/>
      <c r="S70" s="152"/>
      <c r="T70" s="152"/>
      <c r="U70" s="161"/>
      <c r="V70" s="318"/>
      <c r="W70" s="318"/>
    </row>
    <row r="71" spans="1:23" ht="13.5" customHeight="1" x14ac:dyDescent="0.2">
      <c r="A71" s="84"/>
      <c r="B71" s="84"/>
      <c r="C71" s="151"/>
      <c r="D71" s="151"/>
      <c r="E71" s="151"/>
      <c r="F71" s="151"/>
      <c r="G71" s="161"/>
      <c r="H71" s="151"/>
      <c r="I71" s="151"/>
      <c r="J71" s="151"/>
      <c r="K71" s="151"/>
      <c r="L71" s="161"/>
      <c r="M71" s="151"/>
      <c r="N71" s="151"/>
      <c r="O71" s="151"/>
      <c r="P71" s="151"/>
      <c r="Q71" s="151"/>
      <c r="R71" s="151"/>
      <c r="S71" s="152"/>
      <c r="T71" s="152"/>
      <c r="U71" s="161"/>
      <c r="V71" s="318"/>
      <c r="W71" s="318"/>
    </row>
    <row r="72" spans="1:23" ht="13.5" customHeight="1" x14ac:dyDescent="0.2">
      <c r="A72" s="84"/>
      <c r="B72" s="84"/>
      <c r="C72" s="151"/>
      <c r="D72" s="151"/>
      <c r="E72" s="151"/>
      <c r="F72" s="151"/>
      <c r="G72" s="161"/>
      <c r="H72" s="151"/>
      <c r="I72" s="151"/>
      <c r="J72" s="151"/>
      <c r="K72" s="151"/>
      <c r="L72" s="161"/>
      <c r="M72" s="151"/>
      <c r="N72" s="151"/>
      <c r="O72" s="151"/>
      <c r="P72" s="151"/>
      <c r="Q72" s="151"/>
      <c r="R72" s="151"/>
      <c r="S72" s="152"/>
      <c r="T72" s="152"/>
      <c r="U72" s="161"/>
      <c r="V72" s="318"/>
      <c r="W72" s="318"/>
    </row>
    <row r="73" spans="1:23" ht="13.5" customHeight="1" x14ac:dyDescent="0.2">
      <c r="A73" s="84"/>
      <c r="B73" s="84"/>
      <c r="C73" s="151"/>
      <c r="D73" s="151"/>
      <c r="E73" s="151"/>
      <c r="F73" s="151"/>
      <c r="G73" s="161"/>
      <c r="H73" s="151"/>
      <c r="I73" s="151"/>
      <c r="J73" s="151"/>
      <c r="K73" s="151"/>
      <c r="L73" s="161"/>
      <c r="M73" s="151"/>
      <c r="N73" s="151"/>
      <c r="O73" s="151"/>
      <c r="P73" s="151"/>
      <c r="Q73" s="151"/>
      <c r="R73" s="151"/>
      <c r="S73" s="152"/>
      <c r="T73" s="152"/>
      <c r="U73" s="161"/>
      <c r="V73" s="318"/>
      <c r="W73" s="318"/>
    </row>
    <row r="74" spans="1:23" ht="13.5" customHeight="1" x14ac:dyDescent="0.2">
      <c r="A74" s="84"/>
      <c r="B74" s="84"/>
      <c r="C74" s="151"/>
      <c r="D74" s="151"/>
      <c r="E74" s="151"/>
      <c r="F74" s="151"/>
      <c r="G74" s="161"/>
      <c r="H74" s="151"/>
      <c r="I74" s="151"/>
      <c r="J74" s="151"/>
      <c r="K74" s="151"/>
      <c r="L74" s="161"/>
      <c r="M74" s="151"/>
      <c r="N74" s="151"/>
      <c r="O74" s="151"/>
      <c r="P74" s="151"/>
      <c r="Q74" s="151"/>
      <c r="R74" s="151"/>
      <c r="S74" s="152"/>
      <c r="T74" s="152"/>
      <c r="U74" s="161"/>
      <c r="V74" s="318"/>
      <c r="W74" s="318"/>
    </row>
    <row r="75" spans="1:23" ht="13.5" customHeight="1" x14ac:dyDescent="0.2">
      <c r="A75" s="84"/>
      <c r="B75" s="84"/>
      <c r="C75" s="151"/>
      <c r="D75" s="151"/>
      <c r="E75" s="151"/>
      <c r="F75" s="151"/>
      <c r="G75" s="161"/>
      <c r="H75" s="151"/>
      <c r="I75" s="151"/>
      <c r="J75" s="151"/>
      <c r="K75" s="151"/>
      <c r="L75" s="161"/>
      <c r="M75" s="151"/>
      <c r="N75" s="151"/>
      <c r="O75" s="151"/>
      <c r="P75" s="151"/>
      <c r="Q75" s="151"/>
      <c r="R75" s="151"/>
      <c r="S75" s="152"/>
      <c r="T75" s="152"/>
      <c r="U75" s="161"/>
      <c r="V75" s="318"/>
      <c r="W75" s="318"/>
    </row>
    <row r="76" spans="1:23" ht="13.5" customHeight="1" x14ac:dyDescent="0.2">
      <c r="A76" s="84"/>
      <c r="B76" s="84"/>
      <c r="C76" s="151"/>
      <c r="D76" s="151"/>
      <c r="E76" s="151"/>
      <c r="F76" s="151"/>
      <c r="G76" s="161"/>
      <c r="H76" s="151"/>
      <c r="I76" s="151"/>
      <c r="J76" s="151"/>
      <c r="K76" s="151"/>
      <c r="L76" s="161"/>
      <c r="M76" s="151"/>
      <c r="N76" s="151"/>
      <c r="O76" s="151"/>
      <c r="P76" s="151"/>
      <c r="Q76" s="151"/>
      <c r="R76" s="151"/>
      <c r="S76" s="152"/>
      <c r="T76" s="152"/>
      <c r="U76" s="161"/>
      <c r="V76" s="318"/>
      <c r="W76" s="318"/>
    </row>
    <row r="77" spans="1:23" ht="13.5" customHeight="1" x14ac:dyDescent="0.2">
      <c r="A77" s="84"/>
      <c r="B77" s="84"/>
      <c r="C77" s="151"/>
      <c r="D77" s="151"/>
      <c r="E77" s="151"/>
      <c r="F77" s="151"/>
      <c r="G77" s="161"/>
      <c r="H77" s="151"/>
      <c r="I77" s="151"/>
      <c r="J77" s="151"/>
      <c r="K77" s="151"/>
      <c r="L77" s="161"/>
      <c r="M77" s="151"/>
      <c r="N77" s="151"/>
      <c r="O77" s="151"/>
      <c r="P77" s="151"/>
      <c r="Q77" s="151"/>
      <c r="R77" s="151"/>
      <c r="S77" s="152"/>
      <c r="T77" s="152"/>
      <c r="U77" s="161"/>
      <c r="V77" s="318"/>
      <c r="W77" s="318"/>
    </row>
    <row r="78" spans="1:23" ht="13.5" customHeight="1" x14ac:dyDescent="0.2">
      <c r="A78" s="84"/>
      <c r="B78" s="84"/>
      <c r="C78" s="151"/>
      <c r="D78" s="151"/>
      <c r="E78" s="151"/>
      <c r="F78" s="151"/>
      <c r="G78" s="161"/>
      <c r="H78" s="151"/>
      <c r="I78" s="151"/>
      <c r="J78" s="151"/>
      <c r="K78" s="151"/>
      <c r="L78" s="161"/>
      <c r="M78" s="151"/>
      <c r="N78" s="151"/>
      <c r="O78" s="151"/>
      <c r="P78" s="151"/>
      <c r="Q78" s="151"/>
      <c r="R78" s="151"/>
      <c r="S78" s="152"/>
      <c r="T78" s="152"/>
      <c r="U78" s="161"/>
      <c r="V78" s="318"/>
      <c r="W78" s="318"/>
    </row>
    <row r="79" spans="1:23" ht="13.5" customHeight="1" x14ac:dyDescent="0.2">
      <c r="A79" s="84"/>
      <c r="B79" s="84"/>
      <c r="C79" s="151"/>
      <c r="D79" s="151"/>
      <c r="E79" s="151"/>
      <c r="F79" s="151"/>
      <c r="G79" s="161"/>
      <c r="H79" s="151"/>
      <c r="I79" s="151"/>
      <c r="J79" s="151"/>
      <c r="K79" s="151"/>
      <c r="L79" s="161"/>
      <c r="M79" s="151"/>
      <c r="N79" s="151"/>
      <c r="O79" s="151"/>
      <c r="P79" s="151"/>
      <c r="Q79" s="151"/>
      <c r="R79" s="151"/>
      <c r="S79" s="152"/>
      <c r="T79" s="152"/>
      <c r="U79" s="161"/>
      <c r="V79" s="318"/>
      <c r="W79" s="318"/>
    </row>
    <row r="80" spans="1:23" ht="13.5" customHeight="1" x14ac:dyDescent="0.2">
      <c r="A80" s="84"/>
      <c r="B80" s="84"/>
      <c r="C80" s="151"/>
      <c r="D80" s="151"/>
      <c r="E80" s="151"/>
      <c r="F80" s="151"/>
      <c r="G80" s="161"/>
      <c r="H80" s="151"/>
      <c r="I80" s="151"/>
      <c r="J80" s="151"/>
      <c r="K80" s="151"/>
      <c r="L80" s="161"/>
      <c r="M80" s="151"/>
      <c r="N80" s="151"/>
      <c r="O80" s="151"/>
      <c r="P80" s="151"/>
      <c r="Q80" s="151"/>
      <c r="R80" s="151"/>
      <c r="S80" s="152"/>
      <c r="T80" s="152"/>
      <c r="U80" s="161"/>
      <c r="V80" s="318"/>
      <c r="W80" s="318"/>
    </row>
    <row r="81" spans="1:23" ht="13.5" customHeight="1" x14ac:dyDescent="0.2">
      <c r="A81" s="84"/>
      <c r="B81" s="84"/>
      <c r="C81" s="151"/>
      <c r="D81" s="151"/>
      <c r="E81" s="151"/>
      <c r="F81" s="151"/>
      <c r="G81" s="161"/>
      <c r="H81" s="151"/>
      <c r="I81" s="151"/>
      <c r="J81" s="151"/>
      <c r="K81" s="151"/>
      <c r="L81" s="161"/>
      <c r="M81" s="151"/>
      <c r="N81" s="151"/>
      <c r="O81" s="151"/>
      <c r="P81" s="151"/>
      <c r="Q81" s="151"/>
      <c r="R81" s="151"/>
      <c r="S81" s="152"/>
      <c r="T81" s="152"/>
      <c r="U81" s="161"/>
      <c r="V81" s="318"/>
      <c r="W81" s="318"/>
    </row>
    <row r="82" spans="1:23" ht="13.5" customHeight="1" x14ac:dyDescent="0.2">
      <c r="A82" s="84"/>
      <c r="B82" s="84"/>
      <c r="C82" s="151"/>
      <c r="D82" s="151"/>
      <c r="E82" s="151"/>
      <c r="F82" s="151"/>
      <c r="G82" s="161"/>
      <c r="H82" s="151"/>
      <c r="I82" s="151"/>
      <c r="J82" s="151"/>
      <c r="K82" s="151"/>
      <c r="L82" s="161"/>
      <c r="M82" s="151"/>
      <c r="N82" s="151"/>
      <c r="O82" s="151"/>
      <c r="P82" s="151"/>
      <c r="Q82" s="151"/>
      <c r="R82" s="151"/>
      <c r="S82" s="152"/>
      <c r="T82" s="152"/>
      <c r="U82" s="161"/>
      <c r="V82" s="318"/>
      <c r="W82" s="318"/>
    </row>
    <row r="83" spans="1:23" ht="13.5" customHeight="1" x14ac:dyDescent="0.2">
      <c r="A83" s="84"/>
      <c r="B83" s="84"/>
      <c r="C83" s="151"/>
      <c r="D83" s="151"/>
      <c r="E83" s="151"/>
      <c r="F83" s="151"/>
      <c r="G83" s="161"/>
      <c r="H83" s="151"/>
      <c r="I83" s="151"/>
      <c r="J83" s="151"/>
      <c r="K83" s="151"/>
      <c r="L83" s="161"/>
      <c r="M83" s="151"/>
      <c r="N83" s="151"/>
      <c r="O83" s="151"/>
      <c r="P83" s="151"/>
      <c r="Q83" s="151"/>
      <c r="R83" s="151"/>
      <c r="S83" s="152"/>
      <c r="T83" s="152"/>
      <c r="U83" s="161"/>
      <c r="V83" s="318"/>
      <c r="W83" s="318"/>
    </row>
    <row r="84" spans="1:23" ht="13.5" customHeight="1" x14ac:dyDescent="0.2">
      <c r="A84" s="84"/>
      <c r="B84" s="84"/>
      <c r="C84" s="151"/>
      <c r="D84" s="151"/>
      <c r="E84" s="151"/>
      <c r="F84" s="151"/>
      <c r="G84" s="161"/>
      <c r="H84" s="151"/>
      <c r="I84" s="151"/>
      <c r="J84" s="151"/>
      <c r="K84" s="151"/>
      <c r="L84" s="161"/>
      <c r="M84" s="151"/>
      <c r="N84" s="151"/>
      <c r="O84" s="151"/>
      <c r="P84" s="151"/>
      <c r="Q84" s="151"/>
      <c r="R84" s="151"/>
      <c r="S84" s="152"/>
      <c r="T84" s="152"/>
      <c r="U84" s="161"/>
      <c r="V84" s="318"/>
      <c r="W84" s="318"/>
    </row>
    <row r="85" spans="1:23" ht="13.5" customHeight="1" x14ac:dyDescent="0.2">
      <c r="A85" s="84"/>
      <c r="B85" s="84"/>
      <c r="C85" s="151"/>
      <c r="D85" s="151"/>
      <c r="E85" s="151"/>
      <c r="F85" s="151"/>
      <c r="G85" s="161"/>
      <c r="H85" s="151"/>
      <c r="I85" s="151"/>
      <c r="J85" s="151"/>
      <c r="K85" s="151"/>
      <c r="L85" s="161"/>
      <c r="M85" s="151"/>
      <c r="N85" s="151"/>
      <c r="O85" s="151"/>
      <c r="P85" s="151"/>
      <c r="Q85" s="151"/>
      <c r="R85" s="151"/>
      <c r="S85" s="152"/>
      <c r="T85" s="152"/>
      <c r="U85" s="161"/>
      <c r="V85" s="318"/>
      <c r="W85" s="318"/>
    </row>
    <row r="86" spans="1:23" ht="13.5" customHeight="1" x14ac:dyDescent="0.2">
      <c r="A86" s="84"/>
      <c r="B86" s="84"/>
      <c r="C86" s="151"/>
      <c r="D86" s="151"/>
      <c r="E86" s="151"/>
      <c r="F86" s="151"/>
      <c r="G86" s="161"/>
      <c r="H86" s="151"/>
      <c r="I86" s="151"/>
      <c r="J86" s="151"/>
      <c r="K86" s="151"/>
      <c r="L86" s="161"/>
      <c r="M86" s="151"/>
      <c r="N86" s="151"/>
      <c r="O86" s="151"/>
      <c r="P86" s="151"/>
      <c r="Q86" s="151"/>
      <c r="R86" s="151"/>
      <c r="S86" s="152"/>
      <c r="T86" s="152"/>
      <c r="U86" s="161"/>
      <c r="V86" s="318"/>
      <c r="W86" s="318"/>
    </row>
    <row r="87" spans="1:23" ht="13.5" customHeight="1" x14ac:dyDescent="0.2">
      <c r="A87" s="84"/>
      <c r="B87" s="84"/>
      <c r="C87" s="151"/>
      <c r="D87" s="151"/>
      <c r="E87" s="151"/>
      <c r="F87" s="151"/>
      <c r="G87" s="161"/>
      <c r="H87" s="151"/>
      <c r="I87" s="151"/>
      <c r="J87" s="151"/>
      <c r="K87" s="151"/>
      <c r="L87" s="161"/>
      <c r="M87" s="151"/>
      <c r="N87" s="151"/>
      <c r="O87" s="151"/>
      <c r="P87" s="151"/>
      <c r="Q87" s="151"/>
      <c r="R87" s="151"/>
      <c r="S87" s="152"/>
      <c r="T87" s="152"/>
      <c r="U87" s="161"/>
      <c r="V87" s="318"/>
      <c r="W87" s="318"/>
    </row>
    <row r="88" spans="1:23" ht="13.5" customHeight="1" x14ac:dyDescent="0.2">
      <c r="A88" s="84"/>
      <c r="B88" s="84"/>
      <c r="C88" s="151"/>
      <c r="D88" s="151"/>
      <c r="E88" s="151"/>
      <c r="F88" s="151"/>
      <c r="G88" s="161"/>
      <c r="H88" s="151"/>
      <c r="I88" s="151"/>
      <c r="J88" s="151"/>
      <c r="K88" s="151"/>
      <c r="L88" s="161"/>
      <c r="M88" s="151"/>
      <c r="N88" s="151"/>
      <c r="O88" s="151"/>
      <c r="P88" s="151"/>
      <c r="Q88" s="151"/>
      <c r="R88" s="151"/>
      <c r="S88" s="152"/>
      <c r="T88" s="152"/>
      <c r="U88" s="161"/>
      <c r="V88" s="318"/>
      <c r="W88" s="318"/>
    </row>
    <row r="89" spans="1:23" ht="13.5" customHeight="1" x14ac:dyDescent="0.2">
      <c r="A89" s="84"/>
      <c r="B89" s="84"/>
      <c r="C89" s="151"/>
      <c r="D89" s="151"/>
      <c r="E89" s="151"/>
      <c r="F89" s="151"/>
      <c r="G89" s="161"/>
      <c r="H89" s="151"/>
      <c r="I89" s="151"/>
      <c r="J89" s="151"/>
      <c r="K89" s="151"/>
      <c r="L89" s="161"/>
      <c r="M89" s="151"/>
      <c r="N89" s="151"/>
      <c r="O89" s="151"/>
      <c r="P89" s="151"/>
      <c r="Q89" s="151"/>
      <c r="R89" s="151"/>
      <c r="S89" s="152"/>
      <c r="T89" s="152"/>
      <c r="U89" s="161"/>
      <c r="V89" s="318"/>
      <c r="W89" s="318"/>
    </row>
    <row r="90" spans="1:23" ht="13.5" customHeight="1" x14ac:dyDescent="0.2">
      <c r="A90" s="84"/>
      <c r="B90" s="84"/>
      <c r="C90" s="151"/>
      <c r="D90" s="151"/>
      <c r="E90" s="151"/>
      <c r="F90" s="151"/>
      <c r="G90" s="161"/>
      <c r="H90" s="151"/>
      <c r="I90" s="151"/>
      <c r="J90" s="151"/>
      <c r="K90" s="151"/>
      <c r="L90" s="161"/>
      <c r="M90" s="151"/>
      <c r="N90" s="151"/>
      <c r="O90" s="151"/>
      <c r="P90" s="151"/>
      <c r="Q90" s="151"/>
      <c r="R90" s="151"/>
      <c r="S90" s="152"/>
      <c r="T90" s="152"/>
      <c r="U90" s="161"/>
      <c r="V90" s="318"/>
      <c r="W90" s="318"/>
    </row>
    <row r="91" spans="1:23" ht="13.5" customHeight="1" x14ac:dyDescent="0.2">
      <c r="A91" s="84"/>
      <c r="B91" s="84"/>
      <c r="C91" s="151"/>
      <c r="D91" s="151"/>
      <c r="E91" s="151"/>
      <c r="F91" s="151"/>
      <c r="G91" s="161"/>
      <c r="H91" s="151"/>
      <c r="I91" s="151"/>
      <c r="J91" s="151"/>
      <c r="K91" s="151"/>
      <c r="L91" s="161"/>
      <c r="M91" s="151"/>
      <c r="N91" s="151"/>
      <c r="O91" s="151"/>
      <c r="P91" s="151"/>
      <c r="Q91" s="151"/>
      <c r="R91" s="151"/>
      <c r="S91" s="152"/>
      <c r="T91" s="152"/>
      <c r="U91" s="161"/>
      <c r="V91" s="318"/>
      <c r="W91" s="318"/>
    </row>
    <row r="92" spans="1:23" ht="13.5" customHeight="1" x14ac:dyDescent="0.2">
      <c r="A92" s="84"/>
      <c r="B92" s="84"/>
      <c r="C92" s="151"/>
      <c r="D92" s="151"/>
      <c r="E92" s="151"/>
      <c r="F92" s="151"/>
      <c r="G92" s="161"/>
      <c r="H92" s="151"/>
      <c r="I92" s="151"/>
      <c r="J92" s="151"/>
      <c r="K92" s="151"/>
      <c r="L92" s="161"/>
      <c r="M92" s="151"/>
      <c r="N92" s="151"/>
      <c r="O92" s="151"/>
      <c r="P92" s="151"/>
      <c r="Q92" s="151"/>
      <c r="R92" s="151"/>
      <c r="S92" s="152"/>
      <c r="T92" s="152"/>
      <c r="U92" s="161"/>
      <c r="V92" s="318"/>
      <c r="W92" s="318"/>
    </row>
    <row r="93" spans="1:23" ht="13.5" customHeight="1" x14ac:dyDescent="0.2">
      <c r="A93" s="84"/>
      <c r="B93" s="84"/>
      <c r="C93" s="151"/>
      <c r="D93" s="151"/>
      <c r="E93" s="151"/>
      <c r="F93" s="151"/>
      <c r="G93" s="161"/>
      <c r="H93" s="151"/>
      <c r="I93" s="151"/>
      <c r="J93" s="151"/>
      <c r="K93" s="151"/>
      <c r="L93" s="161"/>
      <c r="M93" s="151"/>
      <c r="N93" s="151"/>
      <c r="O93" s="151"/>
      <c r="P93" s="151"/>
      <c r="Q93" s="151"/>
      <c r="R93" s="151"/>
      <c r="S93" s="152"/>
      <c r="T93" s="152"/>
      <c r="U93" s="161"/>
      <c r="V93" s="318"/>
      <c r="W93" s="318"/>
    </row>
    <row r="94" spans="1:23" ht="13.5" customHeight="1" x14ac:dyDescent="0.2">
      <c r="A94" s="84"/>
      <c r="B94" s="84"/>
      <c r="C94" s="151"/>
      <c r="D94" s="151"/>
      <c r="E94" s="151"/>
      <c r="F94" s="151"/>
      <c r="G94" s="161"/>
      <c r="H94" s="151"/>
      <c r="I94" s="151"/>
      <c r="J94" s="151"/>
      <c r="K94" s="151"/>
      <c r="L94" s="161"/>
      <c r="M94" s="151"/>
      <c r="N94" s="151"/>
      <c r="O94" s="151"/>
      <c r="P94" s="151"/>
      <c r="Q94" s="151"/>
      <c r="R94" s="151"/>
      <c r="S94" s="152"/>
      <c r="T94" s="152"/>
      <c r="U94" s="161"/>
      <c r="V94" s="318"/>
      <c r="W94" s="318"/>
    </row>
    <row r="95" spans="1:23" ht="13.5" customHeight="1" x14ac:dyDescent="0.2">
      <c r="A95" s="84"/>
      <c r="B95" s="84"/>
      <c r="C95" s="151"/>
      <c r="D95" s="151"/>
      <c r="E95" s="151"/>
      <c r="F95" s="151"/>
      <c r="G95" s="161"/>
      <c r="H95" s="151"/>
      <c r="I95" s="151"/>
      <c r="J95" s="151"/>
      <c r="K95" s="151"/>
      <c r="L95" s="161"/>
      <c r="M95" s="151"/>
      <c r="N95" s="151"/>
      <c r="O95" s="151"/>
      <c r="P95" s="151"/>
      <c r="Q95" s="151"/>
      <c r="R95" s="151"/>
      <c r="S95" s="152"/>
      <c r="T95" s="152"/>
      <c r="U95" s="161"/>
      <c r="V95" s="318"/>
      <c r="W95" s="318"/>
    </row>
    <row r="96" spans="1:23" ht="13.5" customHeight="1" x14ac:dyDescent="0.2">
      <c r="A96" s="84"/>
      <c r="B96" s="84"/>
      <c r="C96" s="151"/>
      <c r="D96" s="151"/>
      <c r="E96" s="151"/>
      <c r="F96" s="151"/>
      <c r="G96" s="161"/>
      <c r="H96" s="151"/>
      <c r="I96" s="151"/>
      <c r="J96" s="151"/>
      <c r="K96" s="151"/>
      <c r="L96" s="161"/>
      <c r="M96" s="151"/>
      <c r="N96" s="151"/>
      <c r="O96" s="151"/>
      <c r="P96" s="151"/>
      <c r="Q96" s="151"/>
      <c r="R96" s="151"/>
      <c r="S96" s="152"/>
      <c r="T96" s="152"/>
      <c r="U96" s="161"/>
      <c r="V96" s="318"/>
      <c r="W96" s="318"/>
    </row>
    <row r="97" spans="1:23" ht="13.5" customHeight="1" x14ac:dyDescent="0.2">
      <c r="A97" s="84"/>
      <c r="B97" s="84"/>
      <c r="C97" s="151"/>
      <c r="D97" s="151"/>
      <c r="E97" s="151"/>
      <c r="F97" s="151"/>
      <c r="G97" s="161"/>
      <c r="H97" s="151"/>
      <c r="I97" s="151"/>
      <c r="J97" s="151"/>
      <c r="K97" s="151"/>
      <c r="L97" s="161"/>
      <c r="M97" s="151"/>
      <c r="N97" s="151"/>
      <c r="O97" s="151"/>
      <c r="P97" s="151"/>
      <c r="Q97" s="151"/>
      <c r="R97" s="151"/>
      <c r="S97" s="152"/>
      <c r="T97" s="152"/>
      <c r="U97" s="161"/>
      <c r="V97" s="318"/>
      <c r="W97" s="318"/>
    </row>
    <row r="98" spans="1:23" ht="13.5" customHeight="1" x14ac:dyDescent="0.2">
      <c r="A98" s="84"/>
      <c r="B98" s="84"/>
      <c r="C98" s="151"/>
      <c r="D98" s="151"/>
      <c r="E98" s="151"/>
      <c r="F98" s="151"/>
      <c r="G98" s="161"/>
      <c r="H98" s="151"/>
      <c r="I98" s="151"/>
      <c r="J98" s="151"/>
      <c r="K98" s="151"/>
      <c r="L98" s="161"/>
      <c r="M98" s="151"/>
      <c r="N98" s="151"/>
      <c r="O98" s="151"/>
      <c r="P98" s="151"/>
      <c r="Q98" s="151"/>
      <c r="R98" s="151"/>
      <c r="S98" s="152"/>
      <c r="T98" s="152"/>
      <c r="U98" s="161"/>
      <c r="V98" s="318"/>
      <c r="W98" s="318"/>
    </row>
    <row r="99" spans="1:23" ht="13.5" customHeight="1" x14ac:dyDescent="0.2">
      <c r="A99" s="84"/>
      <c r="B99" s="84"/>
      <c r="C99" s="151"/>
      <c r="D99" s="151"/>
      <c r="E99" s="151"/>
      <c r="F99" s="151"/>
      <c r="G99" s="161"/>
      <c r="H99" s="151"/>
      <c r="I99" s="151"/>
      <c r="J99" s="151"/>
      <c r="K99" s="151"/>
      <c r="L99" s="161"/>
      <c r="M99" s="151"/>
      <c r="N99" s="151"/>
      <c r="O99" s="151"/>
      <c r="P99" s="151"/>
      <c r="Q99" s="151"/>
      <c r="R99" s="151"/>
      <c r="S99" s="152"/>
      <c r="T99" s="152"/>
      <c r="U99" s="161"/>
      <c r="V99" s="318"/>
      <c r="W99" s="318"/>
    </row>
    <row r="100" spans="1:23" ht="13.5" customHeight="1" x14ac:dyDescent="0.2">
      <c r="A100" s="84"/>
      <c r="B100" s="84"/>
      <c r="C100" s="151"/>
      <c r="D100" s="151"/>
      <c r="E100" s="151"/>
      <c r="F100" s="151"/>
      <c r="G100" s="161"/>
      <c r="H100" s="151"/>
      <c r="I100" s="151"/>
      <c r="J100" s="151"/>
      <c r="K100" s="151"/>
      <c r="L100" s="161"/>
      <c r="M100" s="151"/>
      <c r="N100" s="151"/>
      <c r="O100" s="151"/>
      <c r="P100" s="151"/>
      <c r="Q100" s="151"/>
      <c r="R100" s="151"/>
      <c r="S100" s="152"/>
      <c r="T100" s="152"/>
      <c r="U100" s="161"/>
      <c r="V100" s="318"/>
      <c r="W100" s="318"/>
    </row>
  </sheetData>
  <autoFilter ref="S5:T56"/>
  <mergeCells count="18">
    <mergeCell ref="J4:K4"/>
    <mergeCell ref="Q3:T3"/>
    <mergeCell ref="M3:P3"/>
    <mergeCell ref="M4:N4"/>
    <mergeCell ref="O4:P4"/>
    <mergeCell ref="U3:U5"/>
    <mergeCell ref="A1:T1"/>
    <mergeCell ref="A3:A5"/>
    <mergeCell ref="B3:B5"/>
    <mergeCell ref="S4:T4"/>
    <mergeCell ref="Q4:R4"/>
    <mergeCell ref="L3:L5"/>
    <mergeCell ref="C3:F3"/>
    <mergeCell ref="C4:D4"/>
    <mergeCell ref="E4:F4"/>
    <mergeCell ref="H3:K3"/>
    <mergeCell ref="G3:G5"/>
    <mergeCell ref="H4:I4"/>
  </mergeCells>
  <conditionalFormatting sqref="V1:W100">
    <cfRule type="cellIs" dxfId="22" priority="1" operator="greaterThan">
      <formula>100</formula>
    </cfRule>
  </conditionalFormatting>
  <pageMargins left="1" right="0.2" top="0.25" bottom="0.25" header="0" footer="0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10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10" sqref="A10:XFD10"/>
    </sheetView>
  </sheetViews>
  <sheetFormatPr defaultColWidth="14.42578125" defaultRowHeight="15" customHeight="1" x14ac:dyDescent="0.2"/>
  <cols>
    <col min="1" max="1" width="4.42578125" style="109" customWidth="1"/>
    <col min="2" max="2" width="23.140625" style="109" customWidth="1"/>
    <col min="3" max="3" width="9.5703125" style="109" customWidth="1"/>
    <col min="4" max="4" width="9.85546875" style="109" customWidth="1"/>
    <col min="5" max="5" width="7" style="109" customWidth="1"/>
    <col min="6" max="6" width="7.5703125" style="109" customWidth="1"/>
    <col min="7" max="7" width="6.140625" style="109" customWidth="1"/>
    <col min="8" max="8" width="7.7109375" style="109" customWidth="1"/>
    <col min="9" max="9" width="7.42578125" style="109" customWidth="1"/>
    <col min="10" max="10" width="8.85546875" style="109" customWidth="1"/>
    <col min="11" max="11" width="8" style="109" customWidth="1"/>
    <col min="12" max="12" width="8.85546875" style="109" customWidth="1"/>
    <col min="13" max="13" width="8.7109375" style="109" customWidth="1"/>
    <col min="14" max="14" width="9" style="109" customWidth="1"/>
    <col min="15" max="15" width="8.85546875" style="109" customWidth="1"/>
    <col min="16" max="16" width="9" style="109" bestFit="1" customWidth="1"/>
    <col min="17" max="17" width="6.85546875" style="109" customWidth="1"/>
    <col min="18" max="16384" width="14.42578125" style="109"/>
  </cols>
  <sheetData>
    <row r="1" spans="1:17" ht="13.5" customHeight="1" x14ac:dyDescent="0.2">
      <c r="A1" s="395" t="s">
        <v>1051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7"/>
    </row>
    <row r="2" spans="1:17" ht="13.5" customHeight="1" x14ac:dyDescent="0.2">
      <c r="A2" s="84"/>
      <c r="B2" s="86" t="s">
        <v>80</v>
      </c>
      <c r="C2" s="151"/>
      <c r="D2" s="151"/>
      <c r="E2" s="151"/>
      <c r="F2" s="151"/>
      <c r="G2" s="152"/>
      <c r="H2" s="152"/>
      <c r="I2" s="151"/>
      <c r="J2" s="151"/>
      <c r="K2" s="151"/>
      <c r="L2" s="151"/>
      <c r="M2" s="151"/>
      <c r="N2" s="151" t="s">
        <v>151</v>
      </c>
      <c r="O2" s="152"/>
      <c r="P2" s="152"/>
      <c r="Q2" s="151"/>
    </row>
    <row r="3" spans="1:17" ht="15" customHeight="1" x14ac:dyDescent="0.2">
      <c r="A3" s="419" t="s">
        <v>152</v>
      </c>
      <c r="B3" s="419" t="s">
        <v>153</v>
      </c>
      <c r="C3" s="440" t="s">
        <v>154</v>
      </c>
      <c r="D3" s="425"/>
      <c r="E3" s="415" t="s">
        <v>120</v>
      </c>
      <c r="F3" s="435"/>
      <c r="G3" s="415" t="s">
        <v>104</v>
      </c>
      <c r="H3" s="435"/>
      <c r="I3" s="415" t="s">
        <v>105</v>
      </c>
      <c r="J3" s="435"/>
      <c r="K3" s="415" t="s">
        <v>121</v>
      </c>
      <c r="L3" s="435"/>
      <c r="M3" s="415" t="s">
        <v>108</v>
      </c>
      <c r="N3" s="435"/>
      <c r="O3" s="415" t="s">
        <v>122</v>
      </c>
      <c r="P3" s="435"/>
      <c r="Q3" s="438" t="s">
        <v>155</v>
      </c>
    </row>
    <row r="4" spans="1:17" ht="15" customHeight="1" x14ac:dyDescent="0.2">
      <c r="A4" s="427"/>
      <c r="B4" s="427"/>
      <c r="C4" s="419" t="s">
        <v>89</v>
      </c>
      <c r="D4" s="419" t="s">
        <v>90</v>
      </c>
      <c r="E4" s="436"/>
      <c r="F4" s="437"/>
      <c r="G4" s="436"/>
      <c r="H4" s="437"/>
      <c r="I4" s="436"/>
      <c r="J4" s="437"/>
      <c r="K4" s="436"/>
      <c r="L4" s="437"/>
      <c r="M4" s="436"/>
      <c r="N4" s="437"/>
      <c r="O4" s="436"/>
      <c r="P4" s="437"/>
      <c r="Q4" s="427"/>
    </row>
    <row r="5" spans="1:17" ht="15" customHeight="1" x14ac:dyDescent="0.2">
      <c r="A5" s="428"/>
      <c r="B5" s="428"/>
      <c r="C5" s="428"/>
      <c r="D5" s="428"/>
      <c r="E5" s="282" t="s">
        <v>89</v>
      </c>
      <c r="F5" s="282" t="s">
        <v>90</v>
      </c>
      <c r="G5" s="282" t="s">
        <v>89</v>
      </c>
      <c r="H5" s="282" t="s">
        <v>90</v>
      </c>
      <c r="I5" s="282" t="s">
        <v>89</v>
      </c>
      <c r="J5" s="282" t="s">
        <v>90</v>
      </c>
      <c r="K5" s="282" t="s">
        <v>89</v>
      </c>
      <c r="L5" s="282" t="s">
        <v>90</v>
      </c>
      <c r="M5" s="282" t="s">
        <v>89</v>
      </c>
      <c r="N5" s="282" t="s">
        <v>90</v>
      </c>
      <c r="O5" s="282" t="s">
        <v>89</v>
      </c>
      <c r="P5" s="282" t="s">
        <v>90</v>
      </c>
      <c r="Q5" s="428"/>
    </row>
    <row r="6" spans="1:17" ht="12.75" customHeight="1" x14ac:dyDescent="0.2">
      <c r="A6" s="188">
        <v>1</v>
      </c>
      <c r="B6" s="189" t="s">
        <v>8</v>
      </c>
      <c r="C6" s="320">
        <v>6073</v>
      </c>
      <c r="D6" s="320">
        <v>58911</v>
      </c>
      <c r="E6" s="320">
        <v>0</v>
      </c>
      <c r="F6" s="320">
        <v>0</v>
      </c>
      <c r="G6" s="320">
        <v>254</v>
      </c>
      <c r="H6" s="320">
        <v>3513</v>
      </c>
      <c r="I6" s="320">
        <v>1331</v>
      </c>
      <c r="J6" s="320">
        <v>28144</v>
      </c>
      <c r="K6" s="320">
        <v>30136</v>
      </c>
      <c r="L6" s="320">
        <v>32168</v>
      </c>
      <c r="M6" s="320">
        <v>9272</v>
      </c>
      <c r="N6" s="320">
        <v>198034</v>
      </c>
      <c r="O6" s="189">
        <f t="shared" ref="O6:P6" si="0">E6+G6+I6+K6+M6</f>
        <v>40993</v>
      </c>
      <c r="P6" s="189">
        <f t="shared" si="0"/>
        <v>261859</v>
      </c>
      <c r="Q6" s="189">
        <f t="shared" ref="Q6:Q20" si="1">P6*100/D6</f>
        <v>444.49932949703788</v>
      </c>
    </row>
    <row r="7" spans="1:17" ht="12.75" customHeight="1" x14ac:dyDescent="0.2">
      <c r="A7" s="188">
        <v>2</v>
      </c>
      <c r="B7" s="189" t="s">
        <v>9</v>
      </c>
      <c r="C7" s="320">
        <v>7642</v>
      </c>
      <c r="D7" s="320">
        <v>74230</v>
      </c>
      <c r="E7" s="320">
        <v>0</v>
      </c>
      <c r="F7" s="320">
        <v>0</v>
      </c>
      <c r="G7" s="320">
        <v>34</v>
      </c>
      <c r="H7" s="320">
        <v>424.71</v>
      </c>
      <c r="I7" s="320">
        <v>962</v>
      </c>
      <c r="J7" s="320">
        <v>30225.599999999999</v>
      </c>
      <c r="K7" s="320">
        <v>11049</v>
      </c>
      <c r="L7" s="320">
        <v>35265.97</v>
      </c>
      <c r="M7" s="329">
        <v>18001</v>
      </c>
      <c r="N7" s="320">
        <v>767672.85</v>
      </c>
      <c r="O7" s="189">
        <f t="shared" ref="O7:P7" si="2">E7+G7+I7+K7+M7</f>
        <v>30046</v>
      </c>
      <c r="P7" s="189">
        <f t="shared" si="2"/>
        <v>833589.13</v>
      </c>
      <c r="Q7" s="189">
        <f t="shared" si="1"/>
        <v>1122.9814495487001</v>
      </c>
    </row>
    <row r="8" spans="1:17" ht="12.75" customHeight="1" x14ac:dyDescent="0.2">
      <c r="A8" s="188">
        <v>3</v>
      </c>
      <c r="B8" s="189" t="s">
        <v>10</v>
      </c>
      <c r="C8" s="320">
        <v>3561</v>
      </c>
      <c r="D8" s="320">
        <v>33669</v>
      </c>
      <c r="E8" s="320">
        <v>0</v>
      </c>
      <c r="F8" s="320">
        <v>0</v>
      </c>
      <c r="G8" s="320">
        <v>59</v>
      </c>
      <c r="H8" s="320">
        <v>691</v>
      </c>
      <c r="I8" s="320">
        <v>806</v>
      </c>
      <c r="J8" s="320">
        <v>21477</v>
      </c>
      <c r="K8" s="320">
        <v>326</v>
      </c>
      <c r="L8" s="320">
        <v>1655</v>
      </c>
      <c r="M8" s="320">
        <v>1746</v>
      </c>
      <c r="N8" s="320">
        <v>203747</v>
      </c>
      <c r="O8" s="189">
        <f t="shared" ref="O8:P8" si="3">E8+G8+I8+K8+M8</f>
        <v>2937</v>
      </c>
      <c r="P8" s="189">
        <f t="shared" si="3"/>
        <v>227570</v>
      </c>
      <c r="Q8" s="189">
        <f t="shared" si="1"/>
        <v>675.90365024206244</v>
      </c>
    </row>
    <row r="9" spans="1:17" ht="12.75" customHeight="1" x14ac:dyDescent="0.2">
      <c r="A9" s="188">
        <v>4</v>
      </c>
      <c r="B9" s="189" t="s">
        <v>11</v>
      </c>
      <c r="C9" s="320">
        <v>4659</v>
      </c>
      <c r="D9" s="320">
        <v>42430</v>
      </c>
      <c r="E9" s="320">
        <v>24</v>
      </c>
      <c r="F9" s="320">
        <v>102</v>
      </c>
      <c r="G9" s="320">
        <v>155</v>
      </c>
      <c r="H9" s="320">
        <v>2079</v>
      </c>
      <c r="I9" s="320">
        <v>2408</v>
      </c>
      <c r="J9" s="320">
        <v>35614</v>
      </c>
      <c r="K9" s="320">
        <v>4901</v>
      </c>
      <c r="L9" s="320">
        <v>12808</v>
      </c>
      <c r="M9" s="320">
        <v>11172</v>
      </c>
      <c r="N9" s="320">
        <v>984724</v>
      </c>
      <c r="O9" s="189">
        <f t="shared" ref="O9:P9" si="4">E9+G9+I9+K9+M9</f>
        <v>18660</v>
      </c>
      <c r="P9" s="189">
        <f t="shared" si="4"/>
        <v>1035327</v>
      </c>
      <c r="Q9" s="189">
        <f t="shared" si="1"/>
        <v>2440.0824888050906</v>
      </c>
    </row>
    <row r="10" spans="1:17" s="331" customFormat="1" ht="12.75" customHeight="1" x14ac:dyDescent="0.2">
      <c r="A10" s="188">
        <v>5</v>
      </c>
      <c r="B10" s="189" t="s">
        <v>12</v>
      </c>
      <c r="C10" s="320">
        <v>14502</v>
      </c>
      <c r="D10" s="320">
        <v>151218</v>
      </c>
      <c r="E10" s="320">
        <v>0</v>
      </c>
      <c r="F10" s="320">
        <v>0</v>
      </c>
      <c r="G10" s="320">
        <v>53</v>
      </c>
      <c r="H10" s="320">
        <v>246</v>
      </c>
      <c r="I10" s="320">
        <v>66</v>
      </c>
      <c r="J10" s="320">
        <v>224</v>
      </c>
      <c r="K10" s="320">
        <v>14396</v>
      </c>
      <c r="L10" s="320">
        <v>66304</v>
      </c>
      <c r="M10" s="320">
        <v>31285</v>
      </c>
      <c r="N10" s="320">
        <v>401907</v>
      </c>
      <c r="O10" s="189">
        <f t="shared" ref="O10:P10" si="5">E10+G10+I10+K10+M10</f>
        <v>45800</v>
      </c>
      <c r="P10" s="189">
        <f t="shared" si="5"/>
        <v>468681</v>
      </c>
      <c r="Q10" s="189">
        <f t="shared" si="1"/>
        <v>309.93730905050984</v>
      </c>
    </row>
    <row r="11" spans="1:17" ht="12.75" customHeight="1" x14ac:dyDescent="0.2">
      <c r="A11" s="188">
        <v>6</v>
      </c>
      <c r="B11" s="189" t="s">
        <v>13</v>
      </c>
      <c r="C11" s="320">
        <v>6982</v>
      </c>
      <c r="D11" s="320">
        <v>51407</v>
      </c>
      <c r="E11" s="320">
        <v>1</v>
      </c>
      <c r="F11" s="320">
        <v>399</v>
      </c>
      <c r="G11" s="320">
        <v>0</v>
      </c>
      <c r="H11" s="320">
        <v>0</v>
      </c>
      <c r="I11" s="320">
        <v>2227</v>
      </c>
      <c r="J11" s="320">
        <v>56267</v>
      </c>
      <c r="K11" s="320">
        <v>17254</v>
      </c>
      <c r="L11" s="320">
        <v>55257</v>
      </c>
      <c r="M11" s="320">
        <v>5622</v>
      </c>
      <c r="N11" s="320">
        <v>492083</v>
      </c>
      <c r="O11" s="189">
        <f t="shared" ref="O11:P11" si="6">E11+G11+I11+K11+M11</f>
        <v>25104</v>
      </c>
      <c r="P11" s="189">
        <f t="shared" si="6"/>
        <v>604006</v>
      </c>
      <c r="Q11" s="189">
        <f t="shared" si="1"/>
        <v>1174.9489369152061</v>
      </c>
    </row>
    <row r="12" spans="1:17" ht="12.75" customHeight="1" x14ac:dyDescent="0.2">
      <c r="A12" s="188">
        <v>7</v>
      </c>
      <c r="B12" s="189" t="s">
        <v>14</v>
      </c>
      <c r="C12" s="320">
        <v>916</v>
      </c>
      <c r="D12" s="320">
        <v>7966</v>
      </c>
      <c r="E12" s="320">
        <v>1</v>
      </c>
      <c r="F12" s="320">
        <v>0.25</v>
      </c>
      <c r="G12" s="320">
        <v>4</v>
      </c>
      <c r="H12" s="320">
        <v>38.28</v>
      </c>
      <c r="I12" s="320">
        <v>151</v>
      </c>
      <c r="J12" s="320">
        <v>3163.65</v>
      </c>
      <c r="K12" s="320">
        <v>195</v>
      </c>
      <c r="L12" s="320">
        <v>765.1</v>
      </c>
      <c r="M12" s="320">
        <v>2654</v>
      </c>
      <c r="N12" s="320">
        <v>16724.759999999998</v>
      </c>
      <c r="O12" s="189">
        <f t="shared" ref="O12:P12" si="7">E12+G12+I12+K12+M12</f>
        <v>3005</v>
      </c>
      <c r="P12" s="189">
        <f t="shared" si="7"/>
        <v>20692.039999999997</v>
      </c>
      <c r="Q12" s="189">
        <f t="shared" si="1"/>
        <v>259.75445643986944</v>
      </c>
    </row>
    <row r="13" spans="1:17" ht="12.75" customHeight="1" x14ac:dyDescent="0.2">
      <c r="A13" s="188">
        <v>8</v>
      </c>
      <c r="B13" s="189" t="s">
        <v>983</v>
      </c>
      <c r="C13" s="320">
        <v>847</v>
      </c>
      <c r="D13" s="320">
        <v>7477</v>
      </c>
      <c r="E13" s="320">
        <v>0</v>
      </c>
      <c r="F13" s="320">
        <v>0</v>
      </c>
      <c r="G13" s="320">
        <v>4</v>
      </c>
      <c r="H13" s="320">
        <v>92</v>
      </c>
      <c r="I13" s="320">
        <v>10</v>
      </c>
      <c r="J13" s="320">
        <v>284</v>
      </c>
      <c r="K13" s="320">
        <v>44</v>
      </c>
      <c r="L13" s="320">
        <v>143</v>
      </c>
      <c r="M13" s="320">
        <v>1045</v>
      </c>
      <c r="N13" s="320">
        <v>14599</v>
      </c>
      <c r="O13" s="189">
        <f t="shared" ref="O13:P13" si="8">E13+G13+I13+K13+M13</f>
        <v>1103</v>
      </c>
      <c r="P13" s="189">
        <f t="shared" si="8"/>
        <v>15118</v>
      </c>
      <c r="Q13" s="189">
        <f t="shared" si="1"/>
        <v>202.19339307208773</v>
      </c>
    </row>
    <row r="14" spans="1:17" ht="13.5" customHeight="1" x14ac:dyDescent="0.2">
      <c r="A14" s="188">
        <v>9</v>
      </c>
      <c r="B14" s="189" t="s">
        <v>15</v>
      </c>
      <c r="C14" s="320">
        <v>8873</v>
      </c>
      <c r="D14" s="320">
        <v>81999</v>
      </c>
      <c r="E14" s="320">
        <v>56</v>
      </c>
      <c r="F14" s="320">
        <v>4220.5600000000004</v>
      </c>
      <c r="G14" s="320">
        <v>87</v>
      </c>
      <c r="H14" s="320">
        <v>1328.34</v>
      </c>
      <c r="I14" s="320">
        <v>1011</v>
      </c>
      <c r="J14" s="320">
        <v>20927.939999999999</v>
      </c>
      <c r="K14" s="320">
        <v>2300</v>
      </c>
      <c r="L14" s="320">
        <v>8984.83</v>
      </c>
      <c r="M14" s="320">
        <v>7051</v>
      </c>
      <c r="N14" s="320">
        <v>2343069.92</v>
      </c>
      <c r="O14" s="189">
        <f t="shared" ref="O14:P14" si="9">E14+G14+I14+K14+M14</f>
        <v>10505</v>
      </c>
      <c r="P14" s="189">
        <f t="shared" si="9"/>
        <v>2378531.59</v>
      </c>
      <c r="Q14" s="189">
        <f t="shared" si="1"/>
        <v>2900.6836546787158</v>
      </c>
    </row>
    <row r="15" spans="1:17" ht="12.75" customHeight="1" x14ac:dyDescent="0.2">
      <c r="A15" s="188">
        <v>10</v>
      </c>
      <c r="B15" s="189" t="s">
        <v>16</v>
      </c>
      <c r="C15" s="320">
        <v>40510</v>
      </c>
      <c r="D15" s="320">
        <v>408753</v>
      </c>
      <c r="E15" s="320">
        <v>0</v>
      </c>
      <c r="F15" s="320">
        <v>0</v>
      </c>
      <c r="G15" s="320">
        <v>0</v>
      </c>
      <c r="H15" s="320">
        <v>0</v>
      </c>
      <c r="I15" s="320">
        <v>6685</v>
      </c>
      <c r="J15" s="320">
        <v>49104</v>
      </c>
      <c r="K15" s="320">
        <v>13218</v>
      </c>
      <c r="L15" s="320">
        <v>46778</v>
      </c>
      <c r="M15" s="320">
        <v>266308</v>
      </c>
      <c r="N15" s="320">
        <v>4066981</v>
      </c>
      <c r="O15" s="189">
        <f t="shared" ref="O15:P15" si="10">E15+G15+I15+K15+M15</f>
        <v>286211</v>
      </c>
      <c r="P15" s="189">
        <f t="shared" si="10"/>
        <v>4162863</v>
      </c>
      <c r="Q15" s="189">
        <f t="shared" si="1"/>
        <v>1018.4299564773836</v>
      </c>
    </row>
    <row r="16" spans="1:17" ht="12.75" customHeight="1" x14ac:dyDescent="0.2">
      <c r="A16" s="188">
        <v>11</v>
      </c>
      <c r="B16" s="189" t="s">
        <v>17</v>
      </c>
      <c r="C16" s="320">
        <v>3535</v>
      </c>
      <c r="D16" s="320">
        <v>34916</v>
      </c>
      <c r="E16" s="320">
        <v>0</v>
      </c>
      <c r="F16" s="320">
        <v>0</v>
      </c>
      <c r="G16" s="320">
        <v>18</v>
      </c>
      <c r="H16" s="320">
        <v>181</v>
      </c>
      <c r="I16" s="320">
        <v>332</v>
      </c>
      <c r="J16" s="320">
        <v>9838</v>
      </c>
      <c r="K16" s="320">
        <v>221</v>
      </c>
      <c r="L16" s="320">
        <v>415</v>
      </c>
      <c r="M16" s="320">
        <v>3449</v>
      </c>
      <c r="N16" s="320">
        <v>168211</v>
      </c>
      <c r="O16" s="189">
        <f t="shared" ref="O16:P16" si="11">E16+G16+I16+K16+M16</f>
        <v>4020</v>
      </c>
      <c r="P16" s="189">
        <f t="shared" si="11"/>
        <v>178645</v>
      </c>
      <c r="Q16" s="189">
        <f t="shared" si="1"/>
        <v>511.64222705922788</v>
      </c>
    </row>
    <row r="17" spans="1:17" ht="12.75" customHeight="1" x14ac:dyDescent="0.2">
      <c r="A17" s="188">
        <v>12</v>
      </c>
      <c r="B17" s="189" t="s">
        <v>18</v>
      </c>
      <c r="C17" s="320">
        <v>18033</v>
      </c>
      <c r="D17" s="320">
        <v>78672</v>
      </c>
      <c r="E17" s="320">
        <v>0</v>
      </c>
      <c r="F17" s="320">
        <v>0</v>
      </c>
      <c r="G17" s="320">
        <v>156</v>
      </c>
      <c r="H17" s="320">
        <v>1715</v>
      </c>
      <c r="I17" s="320">
        <v>814</v>
      </c>
      <c r="J17" s="320">
        <v>20483</v>
      </c>
      <c r="K17" s="320">
        <v>8639</v>
      </c>
      <c r="L17" s="320">
        <v>62491</v>
      </c>
      <c r="M17" s="320">
        <v>4075</v>
      </c>
      <c r="N17" s="320">
        <v>222719</v>
      </c>
      <c r="O17" s="189">
        <f t="shared" ref="O17:P17" si="12">E17+G17+I17+K17+M17</f>
        <v>13684</v>
      </c>
      <c r="P17" s="189">
        <f t="shared" si="12"/>
        <v>307408</v>
      </c>
      <c r="Q17" s="189">
        <f t="shared" si="1"/>
        <v>390.74639007524911</v>
      </c>
    </row>
    <row r="18" spans="1:17" ht="12.75" customHeight="1" x14ac:dyDescent="0.2">
      <c r="A18" s="187"/>
      <c r="B18" s="192" t="s">
        <v>19</v>
      </c>
      <c r="C18" s="321">
        <f t="shared" ref="C18:N18" si="13">SUM(C6:C17)</f>
        <v>116133</v>
      </c>
      <c r="D18" s="321">
        <f t="shared" si="13"/>
        <v>1031648</v>
      </c>
      <c r="E18" s="321">
        <f t="shared" si="13"/>
        <v>82</v>
      </c>
      <c r="F18" s="321">
        <f t="shared" si="13"/>
        <v>4721.8100000000004</v>
      </c>
      <c r="G18" s="321">
        <f t="shared" si="13"/>
        <v>824</v>
      </c>
      <c r="H18" s="321">
        <f t="shared" si="13"/>
        <v>10308.33</v>
      </c>
      <c r="I18" s="321">
        <f t="shared" si="13"/>
        <v>16803</v>
      </c>
      <c r="J18" s="321">
        <f t="shared" si="13"/>
        <v>275752.19</v>
      </c>
      <c r="K18" s="321">
        <f t="shared" si="13"/>
        <v>102679</v>
      </c>
      <c r="L18" s="321">
        <f t="shared" si="13"/>
        <v>323034.90000000002</v>
      </c>
      <c r="M18" s="321">
        <f t="shared" si="13"/>
        <v>361680</v>
      </c>
      <c r="N18" s="321">
        <f t="shared" si="13"/>
        <v>9880472.5299999993</v>
      </c>
      <c r="O18" s="192">
        <f t="shared" ref="O18:P18" si="14">E18+G18+I18+K18+M18</f>
        <v>482068</v>
      </c>
      <c r="P18" s="192">
        <f t="shared" si="14"/>
        <v>10494289.76</v>
      </c>
      <c r="Q18" s="192">
        <f t="shared" si="1"/>
        <v>1017.2355066844505</v>
      </c>
    </row>
    <row r="19" spans="1:17" ht="12.75" customHeight="1" x14ac:dyDescent="0.2">
      <c r="A19" s="188">
        <v>13</v>
      </c>
      <c r="B19" s="189" t="s">
        <v>20</v>
      </c>
      <c r="C19" s="320">
        <v>2780</v>
      </c>
      <c r="D19" s="320">
        <v>25826</v>
      </c>
      <c r="E19" s="320">
        <v>85</v>
      </c>
      <c r="F19" s="320">
        <v>7499.28</v>
      </c>
      <c r="G19" s="320">
        <v>0</v>
      </c>
      <c r="H19" s="320">
        <v>0</v>
      </c>
      <c r="I19" s="320">
        <v>765</v>
      </c>
      <c r="J19" s="320">
        <v>34756.269999999997</v>
      </c>
      <c r="K19" s="320">
        <v>3928</v>
      </c>
      <c r="L19" s="320">
        <v>29712.6</v>
      </c>
      <c r="M19" s="320">
        <v>34440</v>
      </c>
      <c r="N19" s="320">
        <v>246935.4</v>
      </c>
      <c r="O19" s="189">
        <f t="shared" ref="O19:P19" si="15">E19+G19+I19+K19+M19</f>
        <v>39218</v>
      </c>
      <c r="P19" s="189">
        <f t="shared" si="15"/>
        <v>318903.55</v>
      </c>
      <c r="Q19" s="189">
        <f t="shared" si="1"/>
        <v>1234.815883218462</v>
      </c>
    </row>
    <row r="20" spans="1:17" ht="12.75" customHeight="1" x14ac:dyDescent="0.2">
      <c r="A20" s="188">
        <v>14</v>
      </c>
      <c r="B20" s="189" t="s">
        <v>21</v>
      </c>
      <c r="C20" s="320">
        <v>243</v>
      </c>
      <c r="D20" s="320">
        <v>2671</v>
      </c>
      <c r="E20" s="320">
        <v>0</v>
      </c>
      <c r="F20" s="320">
        <v>0</v>
      </c>
      <c r="G20" s="320">
        <v>0</v>
      </c>
      <c r="H20" s="320">
        <v>0</v>
      </c>
      <c r="I20" s="320">
        <v>3157</v>
      </c>
      <c r="J20" s="320">
        <v>28868.61</v>
      </c>
      <c r="K20" s="320">
        <v>777</v>
      </c>
      <c r="L20" s="320">
        <v>1344.1</v>
      </c>
      <c r="M20" s="320">
        <v>47518</v>
      </c>
      <c r="N20" s="320">
        <v>74654.69</v>
      </c>
      <c r="O20" s="189">
        <f t="shared" ref="O20:P20" si="16">E20+G20+I20+K20+M20</f>
        <v>51452</v>
      </c>
      <c r="P20" s="189">
        <f t="shared" si="16"/>
        <v>104867.4</v>
      </c>
      <c r="Q20" s="189">
        <f t="shared" si="1"/>
        <v>3926.1475102957693</v>
      </c>
    </row>
    <row r="21" spans="1:17" ht="12.75" customHeight="1" x14ac:dyDescent="0.2">
      <c r="A21" s="188">
        <v>15</v>
      </c>
      <c r="B21" s="189" t="s">
        <v>22</v>
      </c>
      <c r="C21" s="320">
        <v>0</v>
      </c>
      <c r="D21" s="320">
        <v>0</v>
      </c>
      <c r="E21" s="320">
        <v>0</v>
      </c>
      <c r="F21" s="320">
        <v>0</v>
      </c>
      <c r="G21" s="320">
        <v>0</v>
      </c>
      <c r="H21" s="320">
        <v>0</v>
      </c>
      <c r="I21" s="320">
        <v>0</v>
      </c>
      <c r="J21" s="320">
        <v>0</v>
      </c>
      <c r="K21" s="320">
        <v>0</v>
      </c>
      <c r="L21" s="320">
        <v>0</v>
      </c>
      <c r="M21" s="320">
        <v>1205</v>
      </c>
      <c r="N21" s="320">
        <v>923</v>
      </c>
      <c r="O21" s="189">
        <f t="shared" ref="O21:P21" si="17">E21+G21+I21+K21+M21</f>
        <v>1205</v>
      </c>
      <c r="P21" s="189">
        <f t="shared" si="17"/>
        <v>923</v>
      </c>
      <c r="Q21" s="189">
        <v>0</v>
      </c>
    </row>
    <row r="22" spans="1:17" ht="12.75" customHeight="1" x14ac:dyDescent="0.2">
      <c r="A22" s="188">
        <v>16</v>
      </c>
      <c r="B22" s="189" t="s">
        <v>23</v>
      </c>
      <c r="C22" s="320">
        <v>18</v>
      </c>
      <c r="D22" s="320">
        <v>177</v>
      </c>
      <c r="E22" s="320">
        <v>0</v>
      </c>
      <c r="F22" s="320">
        <v>0</v>
      </c>
      <c r="G22" s="320">
        <v>1</v>
      </c>
      <c r="H22" s="320">
        <v>20.38</v>
      </c>
      <c r="I22" s="320">
        <v>1</v>
      </c>
      <c r="J22" s="320">
        <v>71</v>
      </c>
      <c r="K22" s="320">
        <v>338</v>
      </c>
      <c r="L22" s="320">
        <v>703.63</v>
      </c>
      <c r="M22" s="320">
        <v>14</v>
      </c>
      <c r="N22" s="320">
        <v>582.88</v>
      </c>
      <c r="O22" s="189">
        <f t="shared" ref="O22:P22" si="18">E22+G22+I22+K22+M22</f>
        <v>354</v>
      </c>
      <c r="P22" s="189">
        <f t="shared" si="18"/>
        <v>1377.8899999999999</v>
      </c>
      <c r="Q22" s="189">
        <f t="shared" ref="Q22:Q57" si="19">P22*100/D22</f>
        <v>778.4689265536723</v>
      </c>
    </row>
    <row r="23" spans="1:17" ht="12.75" customHeight="1" x14ac:dyDescent="0.2">
      <c r="A23" s="188">
        <v>17</v>
      </c>
      <c r="B23" s="189" t="s">
        <v>24</v>
      </c>
      <c r="C23" s="320">
        <v>493</v>
      </c>
      <c r="D23" s="320">
        <v>5176</v>
      </c>
      <c r="E23" s="320">
        <v>3994</v>
      </c>
      <c r="F23" s="320">
        <v>1850</v>
      </c>
      <c r="G23" s="320">
        <v>0</v>
      </c>
      <c r="H23" s="320">
        <v>0</v>
      </c>
      <c r="I23" s="320">
        <v>106</v>
      </c>
      <c r="J23" s="320">
        <v>2658</v>
      </c>
      <c r="K23" s="320">
        <v>0</v>
      </c>
      <c r="L23" s="320">
        <v>0</v>
      </c>
      <c r="M23" s="320">
        <v>12032</v>
      </c>
      <c r="N23" s="320">
        <v>11003</v>
      </c>
      <c r="O23" s="189">
        <f t="shared" ref="O23:P23" si="20">E23+G23+I23+K23+M23</f>
        <v>16132</v>
      </c>
      <c r="P23" s="189">
        <f t="shared" si="20"/>
        <v>15511</v>
      </c>
      <c r="Q23" s="189">
        <f t="shared" si="19"/>
        <v>299.67156105100463</v>
      </c>
    </row>
    <row r="24" spans="1:17" ht="12.75" customHeight="1" x14ac:dyDescent="0.2">
      <c r="A24" s="188">
        <v>18</v>
      </c>
      <c r="B24" s="189" t="s">
        <v>25</v>
      </c>
      <c r="C24" s="320">
        <v>28</v>
      </c>
      <c r="D24" s="320">
        <v>283</v>
      </c>
      <c r="E24" s="320">
        <v>0</v>
      </c>
      <c r="F24" s="320">
        <v>0</v>
      </c>
      <c r="G24" s="320">
        <v>0</v>
      </c>
      <c r="H24" s="320">
        <v>0</v>
      </c>
      <c r="I24" s="320">
        <v>0</v>
      </c>
      <c r="J24" s="320">
        <v>0</v>
      </c>
      <c r="K24" s="320">
        <v>0</v>
      </c>
      <c r="L24" s="320">
        <v>0</v>
      </c>
      <c r="M24" s="320">
        <v>0</v>
      </c>
      <c r="N24" s="320">
        <v>0</v>
      </c>
      <c r="O24" s="189">
        <f t="shared" ref="O24:P24" si="21">E24+G24+I24+K24+M24</f>
        <v>0</v>
      </c>
      <c r="P24" s="189">
        <f t="shared" si="21"/>
        <v>0</v>
      </c>
      <c r="Q24" s="189">
        <f t="shared" si="19"/>
        <v>0</v>
      </c>
    </row>
    <row r="25" spans="1:17" ht="12.75" customHeight="1" x14ac:dyDescent="0.2">
      <c r="A25" s="188">
        <v>19</v>
      </c>
      <c r="B25" s="189" t="s">
        <v>26</v>
      </c>
      <c r="C25" s="320">
        <v>120</v>
      </c>
      <c r="D25" s="320">
        <v>1114</v>
      </c>
      <c r="E25" s="320">
        <v>0</v>
      </c>
      <c r="F25" s="320">
        <v>0</v>
      </c>
      <c r="G25" s="320">
        <v>3</v>
      </c>
      <c r="H25" s="320">
        <v>24</v>
      </c>
      <c r="I25" s="320">
        <v>174</v>
      </c>
      <c r="J25" s="320">
        <v>3701</v>
      </c>
      <c r="K25" s="320">
        <v>657</v>
      </c>
      <c r="L25" s="320">
        <v>794</v>
      </c>
      <c r="M25" s="320">
        <v>6832</v>
      </c>
      <c r="N25" s="320">
        <v>32176</v>
      </c>
      <c r="O25" s="189">
        <f t="shared" ref="O25:P25" si="22">E25+G25+I25+K25+M25</f>
        <v>7666</v>
      </c>
      <c r="P25" s="189">
        <f t="shared" si="22"/>
        <v>36695</v>
      </c>
      <c r="Q25" s="189">
        <f t="shared" si="19"/>
        <v>3293.9856373429084</v>
      </c>
    </row>
    <row r="26" spans="1:17" ht="12.75" customHeight="1" x14ac:dyDescent="0.2">
      <c r="A26" s="188">
        <v>20</v>
      </c>
      <c r="B26" s="189" t="s">
        <v>27</v>
      </c>
      <c r="C26" s="320">
        <v>7761</v>
      </c>
      <c r="D26" s="320">
        <v>70752</v>
      </c>
      <c r="E26" s="320">
        <v>0</v>
      </c>
      <c r="F26" s="320">
        <v>0</v>
      </c>
      <c r="G26" s="320">
        <v>36</v>
      </c>
      <c r="H26" s="320">
        <v>53.43</v>
      </c>
      <c r="I26" s="320">
        <v>0</v>
      </c>
      <c r="J26" s="320">
        <v>0</v>
      </c>
      <c r="K26" s="320">
        <v>25295</v>
      </c>
      <c r="L26" s="320">
        <v>121868.21</v>
      </c>
      <c r="M26" s="320">
        <v>101324</v>
      </c>
      <c r="N26" s="320">
        <v>1053508.1200000001</v>
      </c>
      <c r="O26" s="189">
        <f t="shared" ref="O26:P26" si="23">E26+G26+I26+K26+M26</f>
        <v>126655</v>
      </c>
      <c r="P26" s="189">
        <f t="shared" si="23"/>
        <v>1175429.76</v>
      </c>
      <c r="Q26" s="189">
        <f t="shared" si="19"/>
        <v>1661.337856173677</v>
      </c>
    </row>
    <row r="27" spans="1:17" ht="12.75" customHeight="1" x14ac:dyDescent="0.2">
      <c r="A27" s="188">
        <v>21</v>
      </c>
      <c r="B27" s="189" t="s">
        <v>28</v>
      </c>
      <c r="C27" s="320">
        <v>6877</v>
      </c>
      <c r="D27" s="320">
        <v>62290</v>
      </c>
      <c r="E27" s="320">
        <v>0</v>
      </c>
      <c r="F27" s="320">
        <v>0</v>
      </c>
      <c r="G27" s="320">
        <v>72</v>
      </c>
      <c r="H27" s="320">
        <v>1866</v>
      </c>
      <c r="I27" s="320">
        <v>3148</v>
      </c>
      <c r="J27" s="320">
        <v>98332</v>
      </c>
      <c r="K27" s="320">
        <v>18291</v>
      </c>
      <c r="L27" s="320">
        <v>96556</v>
      </c>
      <c r="M27" s="320">
        <v>303207</v>
      </c>
      <c r="N27" s="320">
        <v>735626</v>
      </c>
      <c r="O27" s="189">
        <f t="shared" ref="O27:P27" si="24">E27+G27+I27+K27+M27</f>
        <v>324718</v>
      </c>
      <c r="P27" s="189">
        <f t="shared" si="24"/>
        <v>932380</v>
      </c>
      <c r="Q27" s="189">
        <f t="shared" si="19"/>
        <v>1496.8373735752127</v>
      </c>
    </row>
    <row r="28" spans="1:17" ht="12.75" customHeight="1" x14ac:dyDescent="0.2">
      <c r="A28" s="188">
        <v>22</v>
      </c>
      <c r="B28" s="189" t="s">
        <v>29</v>
      </c>
      <c r="C28" s="320">
        <v>2133</v>
      </c>
      <c r="D28" s="320">
        <v>17073</v>
      </c>
      <c r="E28" s="320">
        <v>0</v>
      </c>
      <c r="F28" s="320">
        <v>0</v>
      </c>
      <c r="G28" s="320">
        <v>55</v>
      </c>
      <c r="H28" s="320">
        <v>397.51</v>
      </c>
      <c r="I28" s="320">
        <v>866</v>
      </c>
      <c r="J28" s="320">
        <v>16025.15</v>
      </c>
      <c r="K28" s="320">
        <v>1822</v>
      </c>
      <c r="L28" s="320">
        <v>10455.959999999999</v>
      </c>
      <c r="M28" s="320">
        <v>2230</v>
      </c>
      <c r="N28" s="320">
        <v>60902.37</v>
      </c>
      <c r="O28" s="189">
        <f t="shared" ref="O28:P28" si="25">E28+G28+I28+K28+M28</f>
        <v>4973</v>
      </c>
      <c r="P28" s="189">
        <f t="shared" si="25"/>
        <v>87780.99</v>
      </c>
      <c r="Q28" s="189">
        <f t="shared" si="19"/>
        <v>514.1509400808294</v>
      </c>
    </row>
    <row r="29" spans="1:17" ht="12.75" customHeight="1" x14ac:dyDescent="0.2">
      <c r="A29" s="188">
        <v>23</v>
      </c>
      <c r="B29" s="189" t="s">
        <v>30</v>
      </c>
      <c r="C29" s="320">
        <v>432</v>
      </c>
      <c r="D29" s="320">
        <v>3644</v>
      </c>
      <c r="E29" s="320">
        <v>0</v>
      </c>
      <c r="F29" s="320">
        <v>0</v>
      </c>
      <c r="G29" s="320">
        <v>0</v>
      </c>
      <c r="H29" s="320">
        <v>0</v>
      </c>
      <c r="I29" s="320">
        <v>0</v>
      </c>
      <c r="J29" s="320">
        <v>0</v>
      </c>
      <c r="K29" s="320">
        <v>0</v>
      </c>
      <c r="L29" s="320">
        <v>0</v>
      </c>
      <c r="M29" s="320">
        <v>195617</v>
      </c>
      <c r="N29" s="320">
        <v>158914</v>
      </c>
      <c r="O29" s="189">
        <f t="shared" ref="O29:P29" si="26">E29+G29+I29+K29+M29</f>
        <v>195617</v>
      </c>
      <c r="P29" s="189">
        <f t="shared" si="26"/>
        <v>158914</v>
      </c>
      <c r="Q29" s="189">
        <f t="shared" si="19"/>
        <v>4360.9769484083427</v>
      </c>
    </row>
    <row r="30" spans="1:17" ht="12.75" customHeight="1" x14ac:dyDescent="0.2">
      <c r="A30" s="188">
        <v>24</v>
      </c>
      <c r="B30" s="189" t="s">
        <v>31</v>
      </c>
      <c r="C30" s="320">
        <v>569</v>
      </c>
      <c r="D30" s="320">
        <v>6109</v>
      </c>
      <c r="E30" s="320">
        <v>0</v>
      </c>
      <c r="F30" s="320">
        <v>0</v>
      </c>
      <c r="G30" s="320">
        <v>0</v>
      </c>
      <c r="H30" s="320">
        <v>0</v>
      </c>
      <c r="I30" s="320">
        <v>0</v>
      </c>
      <c r="J30" s="320">
        <v>0</v>
      </c>
      <c r="K30" s="320">
        <v>0</v>
      </c>
      <c r="L30" s="320">
        <v>0</v>
      </c>
      <c r="M30" s="320">
        <v>31148</v>
      </c>
      <c r="N30" s="320">
        <v>51250</v>
      </c>
      <c r="O30" s="189">
        <f t="shared" ref="O30:P30" si="27">E30+G30+I30+K30+M30</f>
        <v>31148</v>
      </c>
      <c r="P30" s="189">
        <f t="shared" si="27"/>
        <v>51250</v>
      </c>
      <c r="Q30" s="189">
        <f t="shared" si="19"/>
        <v>838.92617449664431</v>
      </c>
    </row>
    <row r="31" spans="1:17" ht="12.75" customHeight="1" x14ac:dyDescent="0.2">
      <c r="A31" s="188">
        <v>25</v>
      </c>
      <c r="B31" s="189" t="s">
        <v>32</v>
      </c>
      <c r="C31" s="320">
        <v>25</v>
      </c>
      <c r="D31" s="320">
        <v>230</v>
      </c>
      <c r="E31" s="320">
        <v>0</v>
      </c>
      <c r="F31" s="320">
        <v>0</v>
      </c>
      <c r="G31" s="320">
        <v>0</v>
      </c>
      <c r="H31" s="320">
        <v>0</v>
      </c>
      <c r="I31" s="320">
        <v>10</v>
      </c>
      <c r="J31" s="320">
        <v>219</v>
      </c>
      <c r="K31" s="320">
        <v>102</v>
      </c>
      <c r="L31" s="320">
        <v>448</v>
      </c>
      <c r="M31" s="320">
        <v>12</v>
      </c>
      <c r="N31" s="320">
        <v>39</v>
      </c>
      <c r="O31" s="189">
        <f t="shared" ref="O31:P31" si="28">E31+G31+I31+K31+M31</f>
        <v>124</v>
      </c>
      <c r="P31" s="189">
        <f t="shared" si="28"/>
        <v>706</v>
      </c>
      <c r="Q31" s="189">
        <f t="shared" si="19"/>
        <v>306.95652173913044</v>
      </c>
    </row>
    <row r="32" spans="1:17" ht="12.75" customHeight="1" x14ac:dyDescent="0.2">
      <c r="A32" s="188">
        <v>26</v>
      </c>
      <c r="B32" s="189" t="s">
        <v>33</v>
      </c>
      <c r="C32" s="320">
        <v>43</v>
      </c>
      <c r="D32" s="320">
        <v>443</v>
      </c>
      <c r="E32" s="320">
        <v>0</v>
      </c>
      <c r="F32" s="320">
        <v>0</v>
      </c>
      <c r="G32" s="320">
        <v>1</v>
      </c>
      <c r="H32" s="320">
        <v>12.26</v>
      </c>
      <c r="I32" s="320">
        <v>11</v>
      </c>
      <c r="J32" s="320">
        <v>304.64999999999998</v>
      </c>
      <c r="K32" s="320">
        <v>32</v>
      </c>
      <c r="L32" s="320">
        <v>370.57</v>
      </c>
      <c r="M32" s="320">
        <v>217</v>
      </c>
      <c r="N32" s="320">
        <v>1538.84</v>
      </c>
      <c r="O32" s="189">
        <f t="shared" ref="O32:P32" si="29">E32+G32+I32+K32+M32</f>
        <v>261</v>
      </c>
      <c r="P32" s="189">
        <f t="shared" si="29"/>
        <v>2226.3199999999997</v>
      </c>
      <c r="Q32" s="189">
        <f t="shared" si="19"/>
        <v>502.55530474040626</v>
      </c>
    </row>
    <row r="33" spans="1:17" ht="12.75" customHeight="1" x14ac:dyDescent="0.2">
      <c r="A33" s="188">
        <v>27</v>
      </c>
      <c r="B33" s="189" t="s">
        <v>34</v>
      </c>
      <c r="C33" s="320">
        <v>86</v>
      </c>
      <c r="D33" s="320">
        <v>765</v>
      </c>
      <c r="E33" s="320">
        <v>0</v>
      </c>
      <c r="F33" s="320">
        <v>0</v>
      </c>
      <c r="G33" s="320">
        <v>0</v>
      </c>
      <c r="H33" s="320">
        <v>0</v>
      </c>
      <c r="I33" s="320">
        <v>0</v>
      </c>
      <c r="J33" s="320">
        <v>0</v>
      </c>
      <c r="K33" s="320">
        <v>0</v>
      </c>
      <c r="L33" s="320">
        <v>0</v>
      </c>
      <c r="M33" s="320">
        <v>0</v>
      </c>
      <c r="N33" s="320">
        <v>0</v>
      </c>
      <c r="O33" s="189">
        <f t="shared" ref="O33:P33" si="30">E33+G33+I33+K33+M33</f>
        <v>0</v>
      </c>
      <c r="P33" s="189">
        <f t="shared" si="30"/>
        <v>0</v>
      </c>
      <c r="Q33" s="189">
        <f t="shared" si="19"/>
        <v>0</v>
      </c>
    </row>
    <row r="34" spans="1:17" ht="12.75" customHeight="1" x14ac:dyDescent="0.2">
      <c r="A34" s="188">
        <v>28</v>
      </c>
      <c r="B34" s="189" t="s">
        <v>35</v>
      </c>
      <c r="C34" s="320">
        <v>424</v>
      </c>
      <c r="D34" s="320">
        <v>4334</v>
      </c>
      <c r="E34" s="320">
        <v>0</v>
      </c>
      <c r="F34" s="320">
        <v>0</v>
      </c>
      <c r="G34" s="320">
        <v>0</v>
      </c>
      <c r="H34" s="320">
        <v>0</v>
      </c>
      <c r="I34" s="320">
        <v>0</v>
      </c>
      <c r="J34" s="320">
        <v>0</v>
      </c>
      <c r="K34" s="320">
        <v>0</v>
      </c>
      <c r="L34" s="320">
        <v>0</v>
      </c>
      <c r="M34" s="320">
        <v>15253</v>
      </c>
      <c r="N34" s="320">
        <v>151109.91</v>
      </c>
      <c r="O34" s="189">
        <f t="shared" ref="O34:P34" si="31">E34+G34+I34+K34+M34</f>
        <v>15253</v>
      </c>
      <c r="P34" s="189">
        <f t="shared" si="31"/>
        <v>151109.91</v>
      </c>
      <c r="Q34" s="189">
        <f t="shared" si="19"/>
        <v>3486.6153668666361</v>
      </c>
    </row>
    <row r="35" spans="1:17" ht="12.75" customHeight="1" x14ac:dyDescent="0.2">
      <c r="A35" s="188">
        <v>29</v>
      </c>
      <c r="B35" s="189" t="s">
        <v>36</v>
      </c>
      <c r="C35" s="320">
        <v>41</v>
      </c>
      <c r="D35" s="320">
        <v>367</v>
      </c>
      <c r="E35" s="320">
        <v>0</v>
      </c>
      <c r="F35" s="320">
        <v>0</v>
      </c>
      <c r="G35" s="320">
        <v>0</v>
      </c>
      <c r="H35" s="320">
        <v>0</v>
      </c>
      <c r="I35" s="320">
        <v>12</v>
      </c>
      <c r="J35" s="320">
        <v>43</v>
      </c>
      <c r="K35" s="320">
        <v>0</v>
      </c>
      <c r="L35" s="320">
        <v>0</v>
      </c>
      <c r="M35" s="320">
        <v>50</v>
      </c>
      <c r="N35" s="320">
        <v>850</v>
      </c>
      <c r="O35" s="189">
        <f t="shared" ref="O35:P35" si="32">E35+G35+I35+K35+M35</f>
        <v>62</v>
      </c>
      <c r="P35" s="189">
        <f t="shared" si="32"/>
        <v>893</v>
      </c>
      <c r="Q35" s="189">
        <f t="shared" si="19"/>
        <v>243.32425068119892</v>
      </c>
    </row>
    <row r="36" spans="1:17" ht="12.75" customHeight="1" x14ac:dyDescent="0.2">
      <c r="A36" s="188">
        <v>30</v>
      </c>
      <c r="B36" s="189" t="s">
        <v>37</v>
      </c>
      <c r="C36" s="320">
        <v>248</v>
      </c>
      <c r="D36" s="320">
        <v>2306</v>
      </c>
      <c r="E36" s="320">
        <v>40</v>
      </c>
      <c r="F36" s="320">
        <v>2067.08</v>
      </c>
      <c r="G36" s="320">
        <v>0</v>
      </c>
      <c r="H36" s="320">
        <v>0</v>
      </c>
      <c r="I36" s="320">
        <v>53</v>
      </c>
      <c r="J36" s="320">
        <v>913.74</v>
      </c>
      <c r="K36" s="320">
        <v>496</v>
      </c>
      <c r="L36" s="320">
        <v>22994.38</v>
      </c>
      <c r="M36" s="320">
        <v>3</v>
      </c>
      <c r="N36" s="320">
        <v>154.76</v>
      </c>
      <c r="O36" s="189">
        <f t="shared" ref="O36:P36" si="33">E36+G36+I36+K36+M36</f>
        <v>592</v>
      </c>
      <c r="P36" s="189">
        <f t="shared" si="33"/>
        <v>26129.96</v>
      </c>
      <c r="Q36" s="189">
        <f t="shared" si="19"/>
        <v>1133.1292281006072</v>
      </c>
    </row>
    <row r="37" spans="1:17" ht="12.75" customHeight="1" x14ac:dyDescent="0.2">
      <c r="A37" s="188">
        <v>31</v>
      </c>
      <c r="B37" s="189" t="s">
        <v>38</v>
      </c>
      <c r="C37" s="320">
        <v>33</v>
      </c>
      <c r="D37" s="320">
        <v>327</v>
      </c>
      <c r="E37" s="320">
        <v>0</v>
      </c>
      <c r="F37" s="320">
        <v>0</v>
      </c>
      <c r="G37" s="320">
        <v>0</v>
      </c>
      <c r="H37" s="320">
        <v>0</v>
      </c>
      <c r="I37" s="320">
        <v>0</v>
      </c>
      <c r="J37" s="320">
        <v>0</v>
      </c>
      <c r="K37" s="320">
        <v>0</v>
      </c>
      <c r="L37" s="320">
        <v>0</v>
      </c>
      <c r="M37" s="320">
        <v>0</v>
      </c>
      <c r="N37" s="320">
        <v>0</v>
      </c>
      <c r="O37" s="189">
        <f t="shared" ref="O37:P37" si="34">E37+G37+I37+K37+M37</f>
        <v>0</v>
      </c>
      <c r="P37" s="189">
        <f t="shared" si="34"/>
        <v>0</v>
      </c>
      <c r="Q37" s="189">
        <f t="shared" si="19"/>
        <v>0</v>
      </c>
    </row>
    <row r="38" spans="1:17" ht="12.75" customHeight="1" x14ac:dyDescent="0.2">
      <c r="A38" s="188">
        <v>32</v>
      </c>
      <c r="B38" s="189" t="s">
        <v>39</v>
      </c>
      <c r="C38" s="320">
        <v>10</v>
      </c>
      <c r="D38" s="320">
        <v>126</v>
      </c>
      <c r="E38" s="320">
        <v>0</v>
      </c>
      <c r="F38" s="320">
        <v>0</v>
      </c>
      <c r="G38" s="320">
        <v>0</v>
      </c>
      <c r="H38" s="320">
        <v>0</v>
      </c>
      <c r="I38" s="320">
        <v>0</v>
      </c>
      <c r="J38" s="320">
        <v>0</v>
      </c>
      <c r="K38" s="320">
        <v>0</v>
      </c>
      <c r="L38" s="320">
        <v>0</v>
      </c>
      <c r="M38" s="320">
        <v>0</v>
      </c>
      <c r="N38" s="320">
        <v>0</v>
      </c>
      <c r="O38" s="189">
        <f t="shared" ref="O38:P38" si="35">E38+G38+I38+K38+M38</f>
        <v>0</v>
      </c>
      <c r="P38" s="189">
        <f t="shared" si="35"/>
        <v>0</v>
      </c>
      <c r="Q38" s="189">
        <f t="shared" si="19"/>
        <v>0</v>
      </c>
    </row>
    <row r="39" spans="1:17" ht="12.75" customHeight="1" x14ac:dyDescent="0.2">
      <c r="A39" s="188">
        <v>33</v>
      </c>
      <c r="B39" s="189" t="s">
        <v>40</v>
      </c>
      <c r="C39" s="320">
        <v>40</v>
      </c>
      <c r="D39" s="320">
        <v>400</v>
      </c>
      <c r="E39" s="320">
        <v>0</v>
      </c>
      <c r="F39" s="320">
        <v>0</v>
      </c>
      <c r="G39" s="320">
        <v>0</v>
      </c>
      <c r="H39" s="320">
        <v>0</v>
      </c>
      <c r="I39" s="320">
        <v>4</v>
      </c>
      <c r="J39" s="320">
        <v>70.5</v>
      </c>
      <c r="K39" s="320">
        <v>179</v>
      </c>
      <c r="L39" s="320">
        <v>301.24</v>
      </c>
      <c r="M39" s="320">
        <v>26</v>
      </c>
      <c r="N39" s="320">
        <v>3233.17</v>
      </c>
      <c r="O39" s="189">
        <f t="shared" ref="O39:P39" si="36">E39+G39+I39+K39+M39</f>
        <v>209</v>
      </c>
      <c r="P39" s="189">
        <f t="shared" si="36"/>
        <v>3604.91</v>
      </c>
      <c r="Q39" s="189">
        <f t="shared" si="19"/>
        <v>901.22749999999996</v>
      </c>
    </row>
    <row r="40" spans="1:17" ht="12.75" customHeight="1" x14ac:dyDescent="0.2">
      <c r="A40" s="188">
        <v>34</v>
      </c>
      <c r="B40" s="189" t="s">
        <v>41</v>
      </c>
      <c r="C40" s="320">
        <v>331</v>
      </c>
      <c r="D40" s="320">
        <v>3117</v>
      </c>
      <c r="E40" s="320">
        <v>0</v>
      </c>
      <c r="F40" s="320">
        <v>0</v>
      </c>
      <c r="G40" s="320">
        <v>0</v>
      </c>
      <c r="H40" s="320">
        <v>0</v>
      </c>
      <c r="I40" s="320">
        <v>638</v>
      </c>
      <c r="J40" s="320">
        <v>20810</v>
      </c>
      <c r="K40" s="320">
        <v>1745</v>
      </c>
      <c r="L40" s="320">
        <v>7779</v>
      </c>
      <c r="M40" s="320">
        <v>28488</v>
      </c>
      <c r="N40" s="320">
        <v>165151</v>
      </c>
      <c r="O40" s="189">
        <f t="shared" ref="O40:P40" si="37">E40+G40+I40+K40+M40</f>
        <v>30871</v>
      </c>
      <c r="P40" s="189">
        <f t="shared" si="37"/>
        <v>193740</v>
      </c>
      <c r="Q40" s="189">
        <f t="shared" si="19"/>
        <v>6215.5919153031764</v>
      </c>
    </row>
    <row r="41" spans="1:17" ht="12.75" customHeight="1" x14ac:dyDescent="0.2">
      <c r="A41" s="187"/>
      <c r="B41" s="192" t="s">
        <v>110</v>
      </c>
      <c r="C41" s="321">
        <f t="shared" ref="C41:N41" si="38">SUM(C19:C40)</f>
        <v>22735</v>
      </c>
      <c r="D41" s="321">
        <f t="shared" si="38"/>
        <v>207530</v>
      </c>
      <c r="E41" s="321">
        <f t="shared" si="38"/>
        <v>4119</v>
      </c>
      <c r="F41" s="321">
        <f t="shared" si="38"/>
        <v>11416.359999999999</v>
      </c>
      <c r="G41" s="321">
        <f t="shared" si="38"/>
        <v>168</v>
      </c>
      <c r="H41" s="321">
        <f t="shared" si="38"/>
        <v>2373.58</v>
      </c>
      <c r="I41" s="321">
        <f t="shared" si="38"/>
        <v>8945</v>
      </c>
      <c r="J41" s="321">
        <f t="shared" si="38"/>
        <v>206772.91999999998</v>
      </c>
      <c r="K41" s="321">
        <f t="shared" si="38"/>
        <v>53662</v>
      </c>
      <c r="L41" s="321">
        <f t="shared" si="38"/>
        <v>293327.69</v>
      </c>
      <c r="M41" s="321">
        <f t="shared" si="38"/>
        <v>779616</v>
      </c>
      <c r="N41" s="321">
        <f t="shared" si="38"/>
        <v>2748552.1399999997</v>
      </c>
      <c r="O41" s="192">
        <f t="shared" ref="O41:P41" si="39">E41+G41+I41+K41+M41</f>
        <v>846510</v>
      </c>
      <c r="P41" s="192">
        <f t="shared" si="39"/>
        <v>3262442.6899999995</v>
      </c>
      <c r="Q41" s="192">
        <f t="shared" si="19"/>
        <v>1572.0342552883917</v>
      </c>
    </row>
    <row r="42" spans="1:17" ht="12.75" customHeight="1" x14ac:dyDescent="0.2">
      <c r="A42" s="187"/>
      <c r="B42" s="192" t="s">
        <v>43</v>
      </c>
      <c r="C42" s="192">
        <f t="shared" ref="C42:N42" si="40">C41+C18</f>
        <v>138868</v>
      </c>
      <c r="D42" s="192">
        <f t="shared" si="40"/>
        <v>1239178</v>
      </c>
      <c r="E42" s="192">
        <f t="shared" si="40"/>
        <v>4201</v>
      </c>
      <c r="F42" s="192">
        <f t="shared" si="40"/>
        <v>16138.169999999998</v>
      </c>
      <c r="G42" s="192">
        <f t="shared" si="40"/>
        <v>992</v>
      </c>
      <c r="H42" s="192">
        <f t="shared" si="40"/>
        <v>12681.91</v>
      </c>
      <c r="I42" s="192">
        <f t="shared" si="40"/>
        <v>25748</v>
      </c>
      <c r="J42" s="192">
        <f t="shared" si="40"/>
        <v>482525.11</v>
      </c>
      <c r="K42" s="192">
        <f t="shared" si="40"/>
        <v>156341</v>
      </c>
      <c r="L42" s="192">
        <f t="shared" si="40"/>
        <v>616362.59000000008</v>
      </c>
      <c r="M42" s="192">
        <f t="shared" si="40"/>
        <v>1141296</v>
      </c>
      <c r="N42" s="192">
        <f t="shared" si="40"/>
        <v>12629024.669999998</v>
      </c>
      <c r="O42" s="192">
        <f t="shared" ref="O42:P42" si="41">E42+G42+I42+K42+M42</f>
        <v>1328578</v>
      </c>
      <c r="P42" s="192">
        <f t="shared" si="41"/>
        <v>13756732.449999997</v>
      </c>
      <c r="Q42" s="192">
        <f t="shared" si="19"/>
        <v>1110.1498291609437</v>
      </c>
    </row>
    <row r="43" spans="1:17" ht="12.75" customHeight="1" x14ac:dyDescent="0.2">
      <c r="A43" s="188">
        <v>35</v>
      </c>
      <c r="B43" s="189" t="s">
        <v>44</v>
      </c>
      <c r="C43" s="320">
        <v>18084</v>
      </c>
      <c r="D43" s="320">
        <v>111540</v>
      </c>
      <c r="E43" s="320">
        <v>0</v>
      </c>
      <c r="F43" s="320">
        <v>0</v>
      </c>
      <c r="G43" s="320">
        <v>0</v>
      </c>
      <c r="H43" s="320">
        <v>0</v>
      </c>
      <c r="I43" s="320">
        <v>102</v>
      </c>
      <c r="J43" s="320">
        <v>4128</v>
      </c>
      <c r="K43" s="320">
        <v>1322</v>
      </c>
      <c r="L43" s="320">
        <v>6832</v>
      </c>
      <c r="M43" s="320">
        <v>16055</v>
      </c>
      <c r="N43" s="320">
        <v>30014</v>
      </c>
      <c r="O43" s="189">
        <f t="shared" ref="O43:P43" si="42">E43+G43+I43+K43+M43</f>
        <v>17479</v>
      </c>
      <c r="P43" s="189">
        <f t="shared" si="42"/>
        <v>40974</v>
      </c>
      <c r="Q43" s="189">
        <f t="shared" si="19"/>
        <v>36.734803657880583</v>
      </c>
    </row>
    <row r="44" spans="1:17" ht="12.75" customHeight="1" x14ac:dyDescent="0.2">
      <c r="A44" s="188">
        <v>36</v>
      </c>
      <c r="B44" s="189" t="s">
        <v>45</v>
      </c>
      <c r="C44" s="320">
        <v>1140</v>
      </c>
      <c r="D44" s="320">
        <v>12513</v>
      </c>
      <c r="E44" s="320">
        <v>0</v>
      </c>
      <c r="F44" s="320">
        <v>0</v>
      </c>
      <c r="G44" s="320">
        <v>0</v>
      </c>
      <c r="H44" s="320">
        <v>0</v>
      </c>
      <c r="I44" s="320">
        <v>32</v>
      </c>
      <c r="J44" s="320">
        <v>943.5</v>
      </c>
      <c r="K44" s="320">
        <v>1585</v>
      </c>
      <c r="L44" s="320">
        <v>4664.74</v>
      </c>
      <c r="M44" s="320">
        <v>17641</v>
      </c>
      <c r="N44" s="320">
        <v>69945.86</v>
      </c>
      <c r="O44" s="189">
        <f t="shared" ref="O44:P44" si="43">E44+G44+I44+K44+M44</f>
        <v>19258</v>
      </c>
      <c r="P44" s="189">
        <f t="shared" si="43"/>
        <v>75554.100000000006</v>
      </c>
      <c r="Q44" s="189">
        <f t="shared" si="19"/>
        <v>603.80484296331826</v>
      </c>
    </row>
    <row r="45" spans="1:17" ht="12.75" customHeight="1" x14ac:dyDescent="0.2">
      <c r="A45" s="187"/>
      <c r="B45" s="192" t="s">
        <v>46</v>
      </c>
      <c r="C45" s="321">
        <f t="shared" ref="C45:N45" si="44">SUM(C43:C44)</f>
        <v>19224</v>
      </c>
      <c r="D45" s="321">
        <f t="shared" si="44"/>
        <v>124053</v>
      </c>
      <c r="E45" s="321">
        <f t="shared" si="44"/>
        <v>0</v>
      </c>
      <c r="F45" s="321">
        <f t="shared" si="44"/>
        <v>0</v>
      </c>
      <c r="G45" s="321">
        <f t="shared" si="44"/>
        <v>0</v>
      </c>
      <c r="H45" s="321">
        <f t="shared" si="44"/>
        <v>0</v>
      </c>
      <c r="I45" s="321">
        <f t="shared" si="44"/>
        <v>134</v>
      </c>
      <c r="J45" s="321">
        <f t="shared" si="44"/>
        <v>5071.5</v>
      </c>
      <c r="K45" s="321">
        <f t="shared" si="44"/>
        <v>2907</v>
      </c>
      <c r="L45" s="321">
        <f t="shared" si="44"/>
        <v>11496.74</v>
      </c>
      <c r="M45" s="321">
        <f t="shared" si="44"/>
        <v>33696</v>
      </c>
      <c r="N45" s="321">
        <f t="shared" si="44"/>
        <v>99959.86</v>
      </c>
      <c r="O45" s="192">
        <f t="shared" ref="O45:P45" si="45">E45+G45+I45+K45+M45</f>
        <v>36737</v>
      </c>
      <c r="P45" s="192">
        <f t="shared" si="45"/>
        <v>116528.1</v>
      </c>
      <c r="Q45" s="192">
        <f t="shared" si="19"/>
        <v>93.93412493047326</v>
      </c>
    </row>
    <row r="46" spans="1:17" ht="12.75" customHeight="1" x14ac:dyDescent="0.2">
      <c r="A46" s="188">
        <v>37</v>
      </c>
      <c r="B46" s="189" t="s">
        <v>47</v>
      </c>
      <c r="C46" s="320">
        <v>154</v>
      </c>
      <c r="D46" s="320">
        <v>1765</v>
      </c>
      <c r="E46" s="320">
        <v>0</v>
      </c>
      <c r="F46" s="320">
        <v>0</v>
      </c>
      <c r="G46" s="320">
        <v>0</v>
      </c>
      <c r="H46" s="320">
        <v>0</v>
      </c>
      <c r="I46" s="320">
        <v>0</v>
      </c>
      <c r="J46" s="320">
        <v>0</v>
      </c>
      <c r="K46" s="320">
        <v>1846</v>
      </c>
      <c r="L46" s="320">
        <v>2590</v>
      </c>
      <c r="M46" s="320">
        <v>0</v>
      </c>
      <c r="N46" s="320">
        <v>0</v>
      </c>
      <c r="O46" s="189">
        <f t="shared" ref="O46:P46" si="46">E46+G46+I46+K46+M46</f>
        <v>1846</v>
      </c>
      <c r="P46" s="189">
        <f t="shared" si="46"/>
        <v>2590</v>
      </c>
      <c r="Q46" s="189">
        <f t="shared" si="19"/>
        <v>146.74220963172806</v>
      </c>
    </row>
    <row r="47" spans="1:17" ht="12.75" customHeight="1" x14ac:dyDescent="0.2">
      <c r="A47" s="187"/>
      <c r="B47" s="192" t="s">
        <v>48</v>
      </c>
      <c r="C47" s="321">
        <f t="shared" ref="C47:N47" si="47">C46</f>
        <v>154</v>
      </c>
      <c r="D47" s="321">
        <f t="shared" si="47"/>
        <v>1765</v>
      </c>
      <c r="E47" s="321">
        <f t="shared" si="47"/>
        <v>0</v>
      </c>
      <c r="F47" s="321">
        <f t="shared" si="47"/>
        <v>0</v>
      </c>
      <c r="G47" s="321">
        <f t="shared" si="47"/>
        <v>0</v>
      </c>
      <c r="H47" s="321">
        <f t="shared" si="47"/>
        <v>0</v>
      </c>
      <c r="I47" s="321">
        <f t="shared" si="47"/>
        <v>0</v>
      </c>
      <c r="J47" s="321">
        <f t="shared" si="47"/>
        <v>0</v>
      </c>
      <c r="K47" s="321">
        <f t="shared" si="47"/>
        <v>1846</v>
      </c>
      <c r="L47" s="321">
        <f t="shared" si="47"/>
        <v>2590</v>
      </c>
      <c r="M47" s="321">
        <f t="shared" si="47"/>
        <v>0</v>
      </c>
      <c r="N47" s="321">
        <f t="shared" si="47"/>
        <v>0</v>
      </c>
      <c r="O47" s="192">
        <f t="shared" ref="O47:P47" si="48">E47+G47+I47+K47+M47</f>
        <v>1846</v>
      </c>
      <c r="P47" s="192">
        <f t="shared" si="48"/>
        <v>2590</v>
      </c>
      <c r="Q47" s="192">
        <f t="shared" si="19"/>
        <v>146.74220963172806</v>
      </c>
    </row>
    <row r="48" spans="1:17" ht="12.75" customHeight="1" x14ac:dyDescent="0.2">
      <c r="A48" s="188">
        <v>38</v>
      </c>
      <c r="B48" s="189" t="s">
        <v>49</v>
      </c>
      <c r="C48" s="320">
        <v>403</v>
      </c>
      <c r="D48" s="320">
        <v>2727</v>
      </c>
      <c r="E48" s="320">
        <v>0</v>
      </c>
      <c r="F48" s="320">
        <v>0</v>
      </c>
      <c r="G48" s="320">
        <v>0</v>
      </c>
      <c r="H48" s="320">
        <v>0</v>
      </c>
      <c r="I48" s="320">
        <v>614</v>
      </c>
      <c r="J48" s="320">
        <v>9939.7000000000007</v>
      </c>
      <c r="K48" s="320">
        <v>0</v>
      </c>
      <c r="L48" s="320">
        <v>0</v>
      </c>
      <c r="M48" s="320">
        <v>571</v>
      </c>
      <c r="N48" s="320">
        <v>7044.14</v>
      </c>
      <c r="O48" s="189">
        <f t="shared" ref="O48:P48" si="49">E48+G48+I48+K48+M48</f>
        <v>1185</v>
      </c>
      <c r="P48" s="189">
        <f t="shared" si="49"/>
        <v>16983.84</v>
      </c>
      <c r="Q48" s="189">
        <f t="shared" si="19"/>
        <v>622.80308030803076</v>
      </c>
    </row>
    <row r="49" spans="1:17" ht="12.75" customHeight="1" x14ac:dyDescent="0.2">
      <c r="A49" s="188">
        <v>39</v>
      </c>
      <c r="B49" s="189" t="s">
        <v>50</v>
      </c>
      <c r="C49" s="320">
        <v>463</v>
      </c>
      <c r="D49" s="320">
        <v>3317</v>
      </c>
      <c r="E49" s="320">
        <v>0</v>
      </c>
      <c r="F49" s="320">
        <v>0</v>
      </c>
      <c r="G49" s="320">
        <v>0</v>
      </c>
      <c r="H49" s="320">
        <v>0</v>
      </c>
      <c r="I49" s="320">
        <v>0</v>
      </c>
      <c r="J49" s="320">
        <v>0</v>
      </c>
      <c r="K49" s="320">
        <v>0</v>
      </c>
      <c r="L49" s="320">
        <v>0</v>
      </c>
      <c r="M49" s="320">
        <v>1096</v>
      </c>
      <c r="N49" s="320">
        <v>4974</v>
      </c>
      <c r="O49" s="189">
        <f t="shared" ref="O49:P49" si="50">E49+G49+I49+K49+M49</f>
        <v>1096</v>
      </c>
      <c r="P49" s="189">
        <f t="shared" si="50"/>
        <v>4974</v>
      </c>
      <c r="Q49" s="189">
        <f t="shared" si="19"/>
        <v>149.95477841422974</v>
      </c>
    </row>
    <row r="50" spans="1:17" ht="12.75" customHeight="1" x14ac:dyDescent="0.2">
      <c r="A50" s="188">
        <v>40</v>
      </c>
      <c r="B50" s="189" t="s">
        <v>51</v>
      </c>
      <c r="C50" s="320">
        <v>156</v>
      </c>
      <c r="D50" s="320">
        <v>915</v>
      </c>
      <c r="E50" s="320">
        <v>0</v>
      </c>
      <c r="F50" s="320">
        <v>0</v>
      </c>
      <c r="G50" s="320">
        <v>0</v>
      </c>
      <c r="H50" s="320">
        <v>0</v>
      </c>
      <c r="I50" s="320">
        <v>0</v>
      </c>
      <c r="J50" s="320">
        <v>0</v>
      </c>
      <c r="K50" s="320">
        <v>0</v>
      </c>
      <c r="L50" s="320">
        <v>0</v>
      </c>
      <c r="M50" s="320">
        <v>2147</v>
      </c>
      <c r="N50" s="320">
        <v>2956.92</v>
      </c>
      <c r="O50" s="189">
        <f t="shared" ref="O50:P50" si="51">E50+G50+I50+K50+M50</f>
        <v>2147</v>
      </c>
      <c r="P50" s="189">
        <f t="shared" si="51"/>
        <v>2956.92</v>
      </c>
      <c r="Q50" s="189">
        <f t="shared" si="19"/>
        <v>323.16065573770493</v>
      </c>
    </row>
    <row r="51" spans="1:17" ht="12.75" customHeight="1" x14ac:dyDescent="0.2">
      <c r="A51" s="188">
        <v>41</v>
      </c>
      <c r="B51" s="189" t="s">
        <v>52</v>
      </c>
      <c r="C51" s="320">
        <v>96</v>
      </c>
      <c r="D51" s="320">
        <v>957</v>
      </c>
      <c r="E51" s="320">
        <v>0</v>
      </c>
      <c r="F51" s="320">
        <v>0</v>
      </c>
      <c r="G51" s="320">
        <v>0</v>
      </c>
      <c r="H51" s="320">
        <v>0</v>
      </c>
      <c r="I51" s="320">
        <v>0</v>
      </c>
      <c r="J51" s="320">
        <v>0</v>
      </c>
      <c r="K51" s="320">
        <v>0</v>
      </c>
      <c r="L51" s="320">
        <v>0</v>
      </c>
      <c r="M51" s="320">
        <v>511</v>
      </c>
      <c r="N51" s="320">
        <v>553.29999999999995</v>
      </c>
      <c r="O51" s="189">
        <f t="shared" ref="O51:P51" si="52">E51+G51+I51+K51+M51</f>
        <v>511</v>
      </c>
      <c r="P51" s="189">
        <f t="shared" si="52"/>
        <v>553.29999999999995</v>
      </c>
      <c r="Q51" s="189">
        <f t="shared" si="19"/>
        <v>57.81609195402298</v>
      </c>
    </row>
    <row r="52" spans="1:17" ht="12.75" customHeight="1" x14ac:dyDescent="0.2">
      <c r="A52" s="188">
        <v>42</v>
      </c>
      <c r="B52" s="189" t="s">
        <v>53</v>
      </c>
      <c r="C52" s="320">
        <v>9</v>
      </c>
      <c r="D52" s="320">
        <v>82</v>
      </c>
      <c r="E52" s="320">
        <v>0</v>
      </c>
      <c r="F52" s="320">
        <v>0</v>
      </c>
      <c r="G52" s="320">
        <v>0</v>
      </c>
      <c r="H52" s="320">
        <v>0</v>
      </c>
      <c r="I52" s="320">
        <v>123</v>
      </c>
      <c r="J52" s="320">
        <v>1949</v>
      </c>
      <c r="K52" s="320">
        <v>0</v>
      </c>
      <c r="L52" s="320">
        <v>0</v>
      </c>
      <c r="M52" s="320">
        <v>8531</v>
      </c>
      <c r="N52" s="320">
        <v>6055</v>
      </c>
      <c r="O52" s="189">
        <f t="shared" ref="O52:P52" si="53">E52+G52+I52+K52+M52</f>
        <v>8654</v>
      </c>
      <c r="P52" s="189">
        <f t="shared" si="53"/>
        <v>8004</v>
      </c>
      <c r="Q52" s="189">
        <f t="shared" si="19"/>
        <v>9760.9756097560967</v>
      </c>
    </row>
    <row r="53" spans="1:17" ht="12.75" customHeight="1" x14ac:dyDescent="0.2">
      <c r="A53" s="188">
        <v>43</v>
      </c>
      <c r="B53" s="189" t="s">
        <v>54</v>
      </c>
      <c r="C53" s="320">
        <v>54</v>
      </c>
      <c r="D53" s="320">
        <v>661</v>
      </c>
      <c r="E53" s="320">
        <v>0</v>
      </c>
      <c r="F53" s="320">
        <v>0</v>
      </c>
      <c r="G53" s="320">
        <v>0</v>
      </c>
      <c r="H53" s="320">
        <v>0</v>
      </c>
      <c r="I53" s="320">
        <v>3</v>
      </c>
      <c r="J53" s="320">
        <v>0.98</v>
      </c>
      <c r="K53" s="320">
        <v>0</v>
      </c>
      <c r="L53" s="320">
        <v>0</v>
      </c>
      <c r="M53" s="320">
        <v>0</v>
      </c>
      <c r="N53" s="320">
        <v>0</v>
      </c>
      <c r="O53" s="189">
        <f t="shared" ref="O53:P53" si="54">E53+G53+I53+K53+M53</f>
        <v>3</v>
      </c>
      <c r="P53" s="189">
        <f t="shared" si="54"/>
        <v>0.98</v>
      </c>
      <c r="Q53" s="189">
        <f t="shared" si="19"/>
        <v>0.14826021180030258</v>
      </c>
    </row>
    <row r="54" spans="1:17" ht="12.75" customHeight="1" x14ac:dyDescent="0.2">
      <c r="A54" s="188">
        <v>44</v>
      </c>
      <c r="B54" s="189" t="s">
        <v>55</v>
      </c>
      <c r="C54" s="320">
        <v>0</v>
      </c>
      <c r="D54" s="320">
        <v>0</v>
      </c>
      <c r="E54" s="320">
        <v>0</v>
      </c>
      <c r="F54" s="320">
        <v>0</v>
      </c>
      <c r="G54" s="320">
        <v>0</v>
      </c>
      <c r="H54" s="320">
        <v>0</v>
      </c>
      <c r="I54" s="320">
        <v>34</v>
      </c>
      <c r="J54" s="320">
        <v>306.18</v>
      </c>
      <c r="K54" s="320">
        <v>104</v>
      </c>
      <c r="L54" s="320">
        <v>196.51</v>
      </c>
      <c r="M54" s="320">
        <v>996</v>
      </c>
      <c r="N54" s="320">
        <v>1781.41</v>
      </c>
      <c r="O54" s="189">
        <f t="shared" ref="O54:P54" si="55">E54+G54+I54+K54+M54</f>
        <v>1134</v>
      </c>
      <c r="P54" s="189">
        <f t="shared" si="55"/>
        <v>2284.1</v>
      </c>
      <c r="Q54" s="189" t="e">
        <f t="shared" si="19"/>
        <v>#DIV/0!</v>
      </c>
    </row>
    <row r="55" spans="1:17" ht="12.75" customHeight="1" x14ac:dyDescent="0.2">
      <c r="A55" s="188">
        <v>45</v>
      </c>
      <c r="B55" s="189" t="s">
        <v>56</v>
      </c>
      <c r="C55" s="320">
        <v>414</v>
      </c>
      <c r="D55" s="320">
        <v>742</v>
      </c>
      <c r="E55" s="320">
        <v>0</v>
      </c>
      <c r="F55" s="320">
        <v>0</v>
      </c>
      <c r="G55" s="320">
        <v>0</v>
      </c>
      <c r="H55" s="320">
        <v>0</v>
      </c>
      <c r="I55" s="320">
        <v>0</v>
      </c>
      <c r="J55" s="320">
        <v>0</v>
      </c>
      <c r="K55" s="320">
        <v>0</v>
      </c>
      <c r="L55" s="320">
        <v>0</v>
      </c>
      <c r="M55" s="320">
        <v>94</v>
      </c>
      <c r="N55" s="320">
        <v>65</v>
      </c>
      <c r="O55" s="189">
        <f t="shared" ref="O55:P55" si="56">E55+G55+I55+K55+M55</f>
        <v>94</v>
      </c>
      <c r="P55" s="189">
        <f t="shared" si="56"/>
        <v>65</v>
      </c>
      <c r="Q55" s="189">
        <f t="shared" si="19"/>
        <v>8.7601078167115904</v>
      </c>
    </row>
    <row r="56" spans="1:17" ht="12.75" customHeight="1" x14ac:dyDescent="0.2">
      <c r="A56" s="187"/>
      <c r="B56" s="192" t="s">
        <v>57</v>
      </c>
      <c r="C56" s="321">
        <f t="shared" ref="C56:N56" si="57">SUM(C48:C55)</f>
        <v>1595</v>
      </c>
      <c r="D56" s="321">
        <f t="shared" si="57"/>
        <v>9401</v>
      </c>
      <c r="E56" s="321">
        <f t="shared" si="57"/>
        <v>0</v>
      </c>
      <c r="F56" s="321">
        <f t="shared" si="57"/>
        <v>0</v>
      </c>
      <c r="G56" s="321">
        <f t="shared" si="57"/>
        <v>0</v>
      </c>
      <c r="H56" s="321">
        <f t="shared" si="57"/>
        <v>0</v>
      </c>
      <c r="I56" s="321">
        <f t="shared" si="57"/>
        <v>774</v>
      </c>
      <c r="J56" s="321">
        <f t="shared" si="57"/>
        <v>12195.86</v>
      </c>
      <c r="K56" s="321">
        <f t="shared" si="57"/>
        <v>104</v>
      </c>
      <c r="L56" s="321">
        <f t="shared" si="57"/>
        <v>196.51</v>
      </c>
      <c r="M56" s="321">
        <f t="shared" si="57"/>
        <v>13946</v>
      </c>
      <c r="N56" s="321">
        <f t="shared" si="57"/>
        <v>23429.77</v>
      </c>
      <c r="O56" s="192">
        <f t="shared" ref="O56:P56" si="58">E56+G56+I56+K56+M56</f>
        <v>14824</v>
      </c>
      <c r="P56" s="192">
        <f t="shared" si="58"/>
        <v>35822.14</v>
      </c>
      <c r="Q56" s="192">
        <f t="shared" si="19"/>
        <v>381.04605892990105</v>
      </c>
    </row>
    <row r="57" spans="1:17" ht="12.75" customHeight="1" x14ac:dyDescent="0.2">
      <c r="A57" s="192"/>
      <c r="B57" s="192" t="s">
        <v>6</v>
      </c>
      <c r="C57" s="321">
        <f t="shared" ref="C57:N57" si="59">C56+C47+C45+C42</f>
        <v>159841</v>
      </c>
      <c r="D57" s="321">
        <f t="shared" si="59"/>
        <v>1374397</v>
      </c>
      <c r="E57" s="321">
        <f t="shared" si="59"/>
        <v>4201</v>
      </c>
      <c r="F57" s="321">
        <f t="shared" si="59"/>
        <v>16138.169999999998</v>
      </c>
      <c r="G57" s="321">
        <f t="shared" si="59"/>
        <v>992</v>
      </c>
      <c r="H57" s="321">
        <f t="shared" si="59"/>
        <v>12681.91</v>
      </c>
      <c r="I57" s="321">
        <f t="shared" si="59"/>
        <v>26656</v>
      </c>
      <c r="J57" s="321">
        <f t="shared" si="59"/>
        <v>499792.47</v>
      </c>
      <c r="K57" s="321">
        <f t="shared" si="59"/>
        <v>161198</v>
      </c>
      <c r="L57" s="321">
        <f t="shared" si="59"/>
        <v>630645.84000000008</v>
      </c>
      <c r="M57" s="321">
        <f t="shared" si="59"/>
        <v>1188938</v>
      </c>
      <c r="N57" s="321">
        <f t="shared" si="59"/>
        <v>12752414.299999999</v>
      </c>
      <c r="O57" s="192">
        <f t="shared" ref="O57:P57" si="60">E57+G57+I57+K57+M57</f>
        <v>1381985</v>
      </c>
      <c r="P57" s="192">
        <f t="shared" si="60"/>
        <v>13911672.689999999</v>
      </c>
      <c r="Q57" s="192">
        <f t="shared" si="19"/>
        <v>1012.2019103650547</v>
      </c>
    </row>
    <row r="58" spans="1:17" ht="13.5" customHeight="1" x14ac:dyDescent="0.2">
      <c r="A58" s="84"/>
      <c r="B58" s="84"/>
      <c r="C58" s="151"/>
      <c r="D58" s="151"/>
      <c r="E58" s="151"/>
      <c r="F58" s="151"/>
      <c r="G58" s="151"/>
      <c r="H58" s="152" t="s">
        <v>60</v>
      </c>
      <c r="I58" s="151"/>
      <c r="J58" s="151"/>
      <c r="K58" s="151"/>
      <c r="L58" s="151"/>
      <c r="M58" s="151"/>
      <c r="N58" s="151"/>
      <c r="O58" s="151"/>
      <c r="P58" s="151"/>
      <c r="Q58" s="151"/>
    </row>
    <row r="59" spans="1:17" ht="13.5" customHeight="1" x14ac:dyDescent="0.2">
      <c r="A59" s="84"/>
      <c r="B59" s="84"/>
      <c r="C59" s="151"/>
      <c r="D59" s="151"/>
      <c r="E59" s="151"/>
      <c r="F59" s="151"/>
      <c r="G59" s="151"/>
      <c r="H59" s="151"/>
      <c r="I59" s="151"/>
      <c r="J59" s="151"/>
      <c r="K59" s="151"/>
      <c r="L59" s="151"/>
      <c r="M59" s="151"/>
      <c r="N59" s="151"/>
      <c r="O59" s="152"/>
      <c r="P59" s="152"/>
      <c r="Q59" s="151"/>
    </row>
    <row r="60" spans="1:17" ht="13.5" customHeight="1" x14ac:dyDescent="0.2">
      <c r="A60" s="84"/>
      <c r="B60" s="84"/>
      <c r="C60" s="151"/>
      <c r="D60" s="151"/>
      <c r="E60" s="151"/>
      <c r="F60" s="151"/>
      <c r="G60" s="151"/>
      <c r="H60" s="151"/>
      <c r="I60" s="151"/>
      <c r="J60" s="151"/>
      <c r="K60" s="151"/>
      <c r="L60" s="151"/>
      <c r="M60" s="151"/>
      <c r="N60" s="151"/>
      <c r="O60" s="152"/>
      <c r="P60" s="152"/>
      <c r="Q60" s="151"/>
    </row>
    <row r="61" spans="1:17" ht="13.5" customHeight="1" x14ac:dyDescent="0.2">
      <c r="A61" s="84"/>
      <c r="B61" s="84"/>
      <c r="C61" s="151"/>
      <c r="D61" s="151"/>
      <c r="E61" s="151"/>
      <c r="F61" s="151"/>
      <c r="G61" s="151"/>
      <c r="H61" s="151"/>
      <c r="I61" s="151"/>
      <c r="J61" s="151"/>
      <c r="K61" s="151"/>
      <c r="L61" s="151"/>
      <c r="M61" s="151"/>
      <c r="N61" s="151"/>
      <c r="O61" s="152"/>
      <c r="P61" s="152"/>
      <c r="Q61" s="151"/>
    </row>
    <row r="62" spans="1:17" ht="13.5" customHeight="1" x14ac:dyDescent="0.2">
      <c r="A62" s="84"/>
      <c r="B62" s="84"/>
      <c r="C62" s="151"/>
      <c r="D62" s="151"/>
      <c r="E62" s="151"/>
      <c r="F62" s="151"/>
      <c r="G62" s="151"/>
      <c r="H62" s="151"/>
      <c r="I62" s="151"/>
      <c r="J62" s="151"/>
      <c r="K62" s="151"/>
      <c r="L62" s="151"/>
      <c r="M62" s="151"/>
      <c r="N62" s="151"/>
      <c r="O62" s="151"/>
      <c r="P62" s="151"/>
      <c r="Q62" s="151"/>
    </row>
    <row r="63" spans="1:17" ht="13.5" customHeight="1" x14ac:dyDescent="0.2">
      <c r="A63" s="84"/>
      <c r="B63" s="84"/>
      <c r="C63" s="151"/>
      <c r="D63" s="151"/>
      <c r="E63" s="151"/>
      <c r="F63" s="151"/>
      <c r="G63" s="151"/>
      <c r="H63" s="151"/>
      <c r="I63" s="151"/>
      <c r="J63" s="151"/>
      <c r="K63" s="151"/>
      <c r="L63" s="151"/>
      <c r="M63" s="151"/>
      <c r="N63" s="151"/>
      <c r="O63" s="152"/>
      <c r="P63" s="152"/>
      <c r="Q63" s="151"/>
    </row>
    <row r="64" spans="1:17" ht="13.5" customHeight="1" x14ac:dyDescent="0.2">
      <c r="A64" s="84"/>
      <c r="B64" s="84"/>
      <c r="C64" s="151"/>
      <c r="D64" s="151"/>
      <c r="E64" s="151"/>
      <c r="F64" s="151"/>
      <c r="G64" s="151"/>
      <c r="H64" s="151"/>
      <c r="I64" s="151"/>
      <c r="J64" s="151"/>
      <c r="K64" s="151"/>
      <c r="L64" s="151"/>
      <c r="M64" s="151"/>
      <c r="N64" s="151"/>
      <c r="O64" s="152"/>
      <c r="P64" s="152"/>
      <c r="Q64" s="151"/>
    </row>
    <row r="65" spans="1:17" ht="13.5" customHeight="1" x14ac:dyDescent="0.2">
      <c r="A65" s="84"/>
      <c r="B65" s="84"/>
      <c r="C65" s="151"/>
      <c r="D65" s="151"/>
      <c r="E65" s="151"/>
      <c r="F65" s="151"/>
      <c r="G65" s="151"/>
      <c r="H65" s="151"/>
      <c r="I65" s="151"/>
      <c r="J65" s="151"/>
      <c r="K65" s="151"/>
      <c r="L65" s="151"/>
      <c r="M65" s="151"/>
      <c r="N65" s="151"/>
      <c r="O65" s="152"/>
      <c r="P65" s="152"/>
      <c r="Q65" s="151"/>
    </row>
    <row r="66" spans="1:17" ht="13.5" customHeight="1" x14ac:dyDescent="0.2">
      <c r="A66" s="84"/>
      <c r="B66" s="84"/>
      <c r="C66" s="151"/>
      <c r="D66" s="151"/>
      <c r="E66" s="151"/>
      <c r="F66" s="151"/>
      <c r="G66" s="151"/>
      <c r="H66" s="151"/>
      <c r="I66" s="151"/>
      <c r="J66" s="151"/>
      <c r="K66" s="151"/>
      <c r="L66" s="151"/>
      <c r="M66" s="151"/>
      <c r="N66" s="151"/>
      <c r="O66" s="152"/>
      <c r="P66" s="152"/>
      <c r="Q66" s="151"/>
    </row>
    <row r="67" spans="1:17" ht="13.5" customHeight="1" x14ac:dyDescent="0.2">
      <c r="A67" s="84"/>
      <c r="B67" s="84"/>
      <c r="C67" s="151"/>
      <c r="D67" s="151"/>
      <c r="E67" s="151"/>
      <c r="F67" s="151"/>
      <c r="G67" s="151"/>
      <c r="H67" s="151"/>
      <c r="I67" s="151"/>
      <c r="J67" s="151"/>
      <c r="K67" s="151"/>
      <c r="L67" s="151"/>
      <c r="M67" s="151"/>
      <c r="N67" s="151"/>
      <c r="O67" s="152"/>
      <c r="P67" s="152"/>
      <c r="Q67" s="151"/>
    </row>
    <row r="68" spans="1:17" ht="13.5" customHeight="1" x14ac:dyDescent="0.2">
      <c r="A68" s="84"/>
      <c r="B68" s="84"/>
      <c r="C68" s="151"/>
      <c r="D68" s="151"/>
      <c r="E68" s="151"/>
      <c r="F68" s="151"/>
      <c r="G68" s="151"/>
      <c r="H68" s="151"/>
      <c r="I68" s="151"/>
      <c r="J68" s="151"/>
      <c r="K68" s="151"/>
      <c r="L68" s="151"/>
      <c r="M68" s="151"/>
      <c r="N68" s="151"/>
      <c r="O68" s="152"/>
      <c r="P68" s="152"/>
      <c r="Q68" s="151"/>
    </row>
    <row r="69" spans="1:17" ht="13.5" customHeight="1" x14ac:dyDescent="0.2">
      <c r="A69" s="84"/>
      <c r="B69" s="84"/>
      <c r="C69" s="151"/>
      <c r="D69" s="151"/>
      <c r="E69" s="151"/>
      <c r="F69" s="151"/>
      <c r="G69" s="151"/>
      <c r="H69" s="151"/>
      <c r="I69" s="151"/>
      <c r="J69" s="151"/>
      <c r="K69" s="151"/>
      <c r="L69" s="151"/>
      <c r="M69" s="151"/>
      <c r="N69" s="151"/>
      <c r="O69" s="152"/>
      <c r="P69" s="152"/>
      <c r="Q69" s="151"/>
    </row>
    <row r="70" spans="1:17" ht="13.5" customHeight="1" x14ac:dyDescent="0.2">
      <c r="A70" s="84"/>
      <c r="B70" s="84"/>
      <c r="C70" s="151"/>
      <c r="D70" s="151"/>
      <c r="E70" s="151"/>
      <c r="F70" s="151"/>
      <c r="G70" s="151"/>
      <c r="H70" s="151"/>
      <c r="I70" s="151"/>
      <c r="J70" s="151"/>
      <c r="K70" s="151"/>
      <c r="L70" s="151"/>
      <c r="M70" s="151"/>
      <c r="N70" s="151"/>
      <c r="O70" s="152"/>
      <c r="P70" s="152"/>
      <c r="Q70" s="151"/>
    </row>
    <row r="71" spans="1:17" ht="13.5" customHeight="1" x14ac:dyDescent="0.2">
      <c r="A71" s="84"/>
      <c r="B71" s="84"/>
      <c r="C71" s="151"/>
      <c r="D71" s="151"/>
      <c r="E71" s="151"/>
      <c r="F71" s="151"/>
      <c r="G71" s="151"/>
      <c r="H71" s="151"/>
      <c r="I71" s="151"/>
      <c r="J71" s="151"/>
      <c r="K71" s="151"/>
      <c r="L71" s="151"/>
      <c r="M71" s="151"/>
      <c r="N71" s="151"/>
      <c r="O71" s="152"/>
      <c r="P71" s="152"/>
      <c r="Q71" s="151"/>
    </row>
    <row r="72" spans="1:17" ht="13.5" customHeight="1" x14ac:dyDescent="0.2">
      <c r="A72" s="84"/>
      <c r="B72" s="84"/>
      <c r="C72" s="151"/>
      <c r="D72" s="151"/>
      <c r="E72" s="151"/>
      <c r="F72" s="151"/>
      <c r="G72" s="151"/>
      <c r="H72" s="151"/>
      <c r="I72" s="151"/>
      <c r="J72" s="151"/>
      <c r="K72" s="151"/>
      <c r="L72" s="151"/>
      <c r="M72" s="151"/>
      <c r="N72" s="151"/>
      <c r="O72" s="152"/>
      <c r="P72" s="152"/>
      <c r="Q72" s="151"/>
    </row>
    <row r="73" spans="1:17" ht="13.5" customHeight="1" x14ac:dyDescent="0.2">
      <c r="A73" s="84"/>
      <c r="B73" s="84"/>
      <c r="C73" s="151"/>
      <c r="D73" s="151"/>
      <c r="E73" s="151"/>
      <c r="F73" s="151"/>
      <c r="G73" s="151"/>
      <c r="H73" s="151"/>
      <c r="I73" s="151"/>
      <c r="J73" s="151"/>
      <c r="K73" s="151"/>
      <c r="L73" s="151"/>
      <c r="M73" s="151"/>
      <c r="N73" s="151"/>
      <c r="O73" s="152"/>
      <c r="P73" s="152"/>
      <c r="Q73" s="151"/>
    </row>
    <row r="74" spans="1:17" ht="13.5" customHeight="1" x14ac:dyDescent="0.2">
      <c r="A74" s="84"/>
      <c r="B74" s="84"/>
      <c r="C74" s="151"/>
      <c r="D74" s="151"/>
      <c r="E74" s="151"/>
      <c r="F74" s="151"/>
      <c r="G74" s="151"/>
      <c r="H74" s="151"/>
      <c r="I74" s="151"/>
      <c r="J74" s="151"/>
      <c r="K74" s="151"/>
      <c r="L74" s="151"/>
      <c r="M74" s="151"/>
      <c r="N74" s="151"/>
      <c r="O74" s="152"/>
      <c r="P74" s="152"/>
      <c r="Q74" s="151"/>
    </row>
    <row r="75" spans="1:17" ht="13.5" customHeight="1" x14ac:dyDescent="0.2">
      <c r="A75" s="84"/>
      <c r="B75" s="84"/>
      <c r="C75" s="151"/>
      <c r="D75" s="151"/>
      <c r="E75" s="151"/>
      <c r="F75" s="151"/>
      <c r="G75" s="151"/>
      <c r="H75" s="151"/>
      <c r="I75" s="151"/>
      <c r="J75" s="151"/>
      <c r="K75" s="151"/>
      <c r="L75" s="151"/>
      <c r="M75" s="151"/>
      <c r="N75" s="151"/>
      <c r="O75" s="152"/>
      <c r="P75" s="152"/>
      <c r="Q75" s="151"/>
    </row>
    <row r="76" spans="1:17" ht="13.5" customHeight="1" x14ac:dyDescent="0.2">
      <c r="A76" s="84"/>
      <c r="B76" s="84"/>
      <c r="C76" s="151"/>
      <c r="D76" s="151"/>
      <c r="E76" s="151"/>
      <c r="F76" s="151"/>
      <c r="G76" s="151"/>
      <c r="H76" s="151"/>
      <c r="I76" s="151"/>
      <c r="J76" s="151"/>
      <c r="K76" s="151"/>
      <c r="L76" s="151"/>
      <c r="M76" s="151"/>
      <c r="N76" s="151"/>
      <c r="O76" s="152"/>
      <c r="P76" s="152"/>
      <c r="Q76" s="151"/>
    </row>
    <row r="77" spans="1:17" ht="13.5" customHeight="1" x14ac:dyDescent="0.2">
      <c r="A77" s="84"/>
      <c r="B77" s="84"/>
      <c r="C77" s="151"/>
      <c r="D77" s="151"/>
      <c r="E77" s="151"/>
      <c r="F77" s="151"/>
      <c r="G77" s="151"/>
      <c r="H77" s="151"/>
      <c r="I77" s="151"/>
      <c r="J77" s="151"/>
      <c r="K77" s="151"/>
      <c r="L77" s="151"/>
      <c r="M77" s="151"/>
      <c r="N77" s="151"/>
      <c r="O77" s="152"/>
      <c r="P77" s="152"/>
      <c r="Q77" s="151"/>
    </row>
    <row r="78" spans="1:17" ht="13.5" customHeight="1" x14ac:dyDescent="0.2">
      <c r="A78" s="84"/>
      <c r="B78" s="84"/>
      <c r="C78" s="151"/>
      <c r="D78" s="151"/>
      <c r="E78" s="151"/>
      <c r="F78" s="151"/>
      <c r="G78" s="151"/>
      <c r="H78" s="151"/>
      <c r="I78" s="151"/>
      <c r="J78" s="151"/>
      <c r="K78" s="151"/>
      <c r="L78" s="151"/>
      <c r="M78" s="151"/>
      <c r="N78" s="151"/>
      <c r="O78" s="152"/>
      <c r="P78" s="152"/>
      <c r="Q78" s="151"/>
    </row>
    <row r="79" spans="1:17" ht="13.5" customHeight="1" x14ac:dyDescent="0.2">
      <c r="A79" s="84"/>
      <c r="B79" s="84"/>
      <c r="C79" s="151"/>
      <c r="D79" s="151"/>
      <c r="E79" s="151"/>
      <c r="F79" s="151"/>
      <c r="G79" s="151"/>
      <c r="H79" s="151"/>
      <c r="I79" s="151"/>
      <c r="J79" s="151"/>
      <c r="K79" s="151"/>
      <c r="L79" s="151"/>
      <c r="M79" s="151"/>
      <c r="N79" s="151"/>
      <c r="O79" s="152"/>
      <c r="P79" s="152"/>
      <c r="Q79" s="151"/>
    </row>
    <row r="80" spans="1:17" ht="13.5" customHeight="1" x14ac:dyDescent="0.2">
      <c r="A80" s="84"/>
      <c r="B80" s="84"/>
      <c r="C80" s="151"/>
      <c r="D80" s="151"/>
      <c r="E80" s="151"/>
      <c r="F80" s="151"/>
      <c r="G80" s="151"/>
      <c r="H80" s="151"/>
      <c r="I80" s="151"/>
      <c r="J80" s="151"/>
      <c r="K80" s="151"/>
      <c r="L80" s="151"/>
      <c r="M80" s="151"/>
      <c r="N80" s="151"/>
      <c r="O80" s="152"/>
      <c r="P80" s="152"/>
      <c r="Q80" s="151"/>
    </row>
    <row r="81" spans="1:17" ht="13.5" customHeight="1" x14ac:dyDescent="0.2">
      <c r="A81" s="84"/>
      <c r="B81" s="84"/>
      <c r="C81" s="151"/>
      <c r="D81" s="151"/>
      <c r="E81" s="151"/>
      <c r="F81" s="151"/>
      <c r="G81" s="151"/>
      <c r="H81" s="151"/>
      <c r="I81" s="151"/>
      <c r="J81" s="151"/>
      <c r="K81" s="151"/>
      <c r="L81" s="151"/>
      <c r="M81" s="151"/>
      <c r="N81" s="151"/>
      <c r="O81" s="152"/>
      <c r="P81" s="152"/>
      <c r="Q81" s="151"/>
    </row>
    <row r="82" spans="1:17" ht="13.5" customHeight="1" x14ac:dyDescent="0.2">
      <c r="A82" s="84"/>
      <c r="B82" s="84"/>
      <c r="C82" s="151"/>
      <c r="D82" s="151"/>
      <c r="E82" s="151"/>
      <c r="F82" s="151"/>
      <c r="G82" s="151"/>
      <c r="H82" s="151"/>
      <c r="I82" s="151"/>
      <c r="J82" s="151"/>
      <c r="K82" s="151"/>
      <c r="L82" s="151"/>
      <c r="M82" s="151"/>
      <c r="N82" s="151"/>
      <c r="O82" s="152"/>
      <c r="P82" s="152"/>
      <c r="Q82" s="151"/>
    </row>
    <row r="83" spans="1:17" ht="13.5" customHeight="1" x14ac:dyDescent="0.2">
      <c r="A83" s="84"/>
      <c r="B83" s="84"/>
      <c r="C83" s="151"/>
      <c r="D83" s="151"/>
      <c r="E83" s="151"/>
      <c r="F83" s="151"/>
      <c r="G83" s="151"/>
      <c r="H83" s="151"/>
      <c r="I83" s="151"/>
      <c r="J83" s="151"/>
      <c r="K83" s="151"/>
      <c r="L83" s="151"/>
      <c r="M83" s="151"/>
      <c r="N83" s="151"/>
      <c r="O83" s="152"/>
      <c r="P83" s="152"/>
      <c r="Q83" s="151"/>
    </row>
    <row r="84" spans="1:17" ht="13.5" customHeight="1" x14ac:dyDescent="0.2">
      <c r="A84" s="84"/>
      <c r="B84" s="84"/>
      <c r="C84" s="151"/>
      <c r="D84" s="151"/>
      <c r="E84" s="151"/>
      <c r="F84" s="151"/>
      <c r="G84" s="151"/>
      <c r="H84" s="151"/>
      <c r="I84" s="151"/>
      <c r="J84" s="151"/>
      <c r="K84" s="151"/>
      <c r="L84" s="151"/>
      <c r="M84" s="151"/>
      <c r="N84" s="151"/>
      <c r="O84" s="152"/>
      <c r="P84" s="152"/>
      <c r="Q84" s="151"/>
    </row>
    <row r="85" spans="1:17" ht="13.5" customHeight="1" x14ac:dyDescent="0.2">
      <c r="A85" s="84"/>
      <c r="B85" s="84"/>
      <c r="C85" s="151"/>
      <c r="D85" s="151"/>
      <c r="E85" s="151"/>
      <c r="F85" s="151"/>
      <c r="G85" s="151"/>
      <c r="H85" s="151"/>
      <c r="I85" s="151"/>
      <c r="J85" s="151"/>
      <c r="K85" s="151"/>
      <c r="L85" s="151"/>
      <c r="M85" s="151"/>
      <c r="N85" s="151"/>
      <c r="O85" s="152"/>
      <c r="P85" s="152"/>
      <c r="Q85" s="151"/>
    </row>
    <row r="86" spans="1:17" ht="13.5" customHeight="1" x14ac:dyDescent="0.2">
      <c r="A86" s="84"/>
      <c r="B86" s="84"/>
      <c r="C86" s="151"/>
      <c r="D86" s="151"/>
      <c r="E86" s="151"/>
      <c r="F86" s="151"/>
      <c r="G86" s="151"/>
      <c r="H86" s="151"/>
      <c r="I86" s="151"/>
      <c r="J86" s="151"/>
      <c r="K86" s="151"/>
      <c r="L86" s="151"/>
      <c r="M86" s="151"/>
      <c r="N86" s="151"/>
      <c r="O86" s="152"/>
      <c r="P86" s="152"/>
      <c r="Q86" s="151"/>
    </row>
    <row r="87" spans="1:17" ht="13.5" customHeight="1" x14ac:dyDescent="0.2">
      <c r="A87" s="84"/>
      <c r="B87" s="84"/>
      <c r="C87" s="151"/>
      <c r="D87" s="151"/>
      <c r="E87" s="151"/>
      <c r="F87" s="151"/>
      <c r="G87" s="151"/>
      <c r="H87" s="151"/>
      <c r="I87" s="151"/>
      <c r="J87" s="151"/>
      <c r="K87" s="151"/>
      <c r="L87" s="151"/>
      <c r="M87" s="151"/>
      <c r="N87" s="151"/>
      <c r="O87" s="152"/>
      <c r="P87" s="152"/>
      <c r="Q87" s="151"/>
    </row>
    <row r="88" spans="1:17" ht="13.5" customHeight="1" x14ac:dyDescent="0.2">
      <c r="A88" s="84"/>
      <c r="B88" s="84"/>
      <c r="C88" s="151"/>
      <c r="D88" s="151"/>
      <c r="E88" s="151"/>
      <c r="F88" s="151"/>
      <c r="G88" s="151"/>
      <c r="H88" s="151"/>
      <c r="I88" s="151"/>
      <c r="J88" s="151"/>
      <c r="K88" s="151"/>
      <c r="L88" s="151"/>
      <c r="M88" s="151"/>
      <c r="N88" s="151"/>
      <c r="O88" s="152"/>
      <c r="P88" s="152"/>
      <c r="Q88" s="151"/>
    </row>
    <row r="89" spans="1:17" ht="13.5" customHeight="1" x14ac:dyDescent="0.2">
      <c r="A89" s="84"/>
      <c r="B89" s="84"/>
      <c r="C89" s="151"/>
      <c r="D89" s="151"/>
      <c r="E89" s="151"/>
      <c r="F89" s="151"/>
      <c r="G89" s="151"/>
      <c r="H89" s="151"/>
      <c r="I89" s="151"/>
      <c r="J89" s="151"/>
      <c r="K89" s="151"/>
      <c r="L89" s="151"/>
      <c r="M89" s="151"/>
      <c r="N89" s="151"/>
      <c r="O89" s="152"/>
      <c r="P89" s="152"/>
      <c r="Q89" s="151"/>
    </row>
    <row r="90" spans="1:17" ht="13.5" customHeight="1" x14ac:dyDescent="0.2">
      <c r="A90" s="84"/>
      <c r="B90" s="84"/>
      <c r="C90" s="151"/>
      <c r="D90" s="151"/>
      <c r="E90" s="151"/>
      <c r="F90" s="151"/>
      <c r="G90" s="151"/>
      <c r="H90" s="151"/>
      <c r="I90" s="151"/>
      <c r="J90" s="151"/>
      <c r="K90" s="151"/>
      <c r="L90" s="151"/>
      <c r="M90" s="151"/>
      <c r="N90" s="151"/>
      <c r="O90" s="152"/>
      <c r="P90" s="152"/>
      <c r="Q90" s="151"/>
    </row>
    <row r="91" spans="1:17" ht="13.5" customHeight="1" x14ac:dyDescent="0.2">
      <c r="A91" s="84"/>
      <c r="B91" s="84"/>
      <c r="C91" s="151"/>
      <c r="D91" s="151"/>
      <c r="E91" s="151"/>
      <c r="F91" s="151"/>
      <c r="G91" s="151"/>
      <c r="H91" s="151"/>
      <c r="I91" s="151"/>
      <c r="J91" s="151"/>
      <c r="K91" s="151"/>
      <c r="L91" s="151"/>
      <c r="M91" s="151"/>
      <c r="N91" s="151"/>
      <c r="O91" s="152"/>
      <c r="P91" s="152"/>
      <c r="Q91" s="151"/>
    </row>
    <row r="92" spans="1:17" ht="13.5" customHeight="1" x14ac:dyDescent="0.2">
      <c r="A92" s="84"/>
      <c r="B92" s="84"/>
      <c r="C92" s="151"/>
      <c r="D92" s="151"/>
      <c r="E92" s="151"/>
      <c r="F92" s="151"/>
      <c r="G92" s="151"/>
      <c r="H92" s="151"/>
      <c r="I92" s="151"/>
      <c r="J92" s="151"/>
      <c r="K92" s="151"/>
      <c r="L92" s="151"/>
      <c r="M92" s="151"/>
      <c r="N92" s="151"/>
      <c r="O92" s="152"/>
      <c r="P92" s="152"/>
      <c r="Q92" s="151"/>
    </row>
    <row r="93" spans="1:17" ht="13.5" customHeight="1" x14ac:dyDescent="0.2">
      <c r="A93" s="84"/>
      <c r="B93" s="84"/>
      <c r="C93" s="151"/>
      <c r="D93" s="151"/>
      <c r="E93" s="151"/>
      <c r="F93" s="151"/>
      <c r="G93" s="151"/>
      <c r="H93" s="151"/>
      <c r="I93" s="151"/>
      <c r="J93" s="151"/>
      <c r="K93" s="151"/>
      <c r="L93" s="151"/>
      <c r="M93" s="151"/>
      <c r="N93" s="151"/>
      <c r="O93" s="152"/>
      <c r="P93" s="152"/>
      <c r="Q93" s="151"/>
    </row>
    <row r="94" spans="1:17" ht="13.5" customHeight="1" x14ac:dyDescent="0.2">
      <c r="A94" s="84"/>
      <c r="B94" s="84"/>
      <c r="C94" s="151"/>
      <c r="D94" s="151"/>
      <c r="E94" s="151"/>
      <c r="F94" s="151"/>
      <c r="G94" s="151"/>
      <c r="H94" s="151"/>
      <c r="I94" s="151"/>
      <c r="J94" s="151"/>
      <c r="K94" s="151"/>
      <c r="L94" s="151"/>
      <c r="M94" s="151"/>
      <c r="N94" s="151"/>
      <c r="O94" s="152"/>
      <c r="P94" s="152"/>
      <c r="Q94" s="151"/>
    </row>
    <row r="95" spans="1:17" ht="13.5" customHeight="1" x14ac:dyDescent="0.2">
      <c r="A95" s="84"/>
      <c r="B95" s="84"/>
      <c r="C95" s="151"/>
      <c r="D95" s="151"/>
      <c r="E95" s="151"/>
      <c r="F95" s="151"/>
      <c r="G95" s="151"/>
      <c r="H95" s="151"/>
      <c r="I95" s="151"/>
      <c r="J95" s="151"/>
      <c r="K95" s="151"/>
      <c r="L95" s="151"/>
      <c r="M95" s="151"/>
      <c r="N95" s="151"/>
      <c r="O95" s="152"/>
      <c r="P95" s="152"/>
      <c r="Q95" s="151"/>
    </row>
    <row r="96" spans="1:17" ht="13.5" customHeight="1" x14ac:dyDescent="0.2">
      <c r="A96" s="84"/>
      <c r="B96" s="84"/>
      <c r="C96" s="151"/>
      <c r="D96" s="151"/>
      <c r="E96" s="151"/>
      <c r="F96" s="151"/>
      <c r="G96" s="151"/>
      <c r="H96" s="151"/>
      <c r="I96" s="151"/>
      <c r="J96" s="151"/>
      <c r="K96" s="151"/>
      <c r="L96" s="151"/>
      <c r="M96" s="151"/>
      <c r="N96" s="151"/>
      <c r="O96" s="152"/>
      <c r="P96" s="152"/>
      <c r="Q96" s="151"/>
    </row>
    <row r="97" spans="1:17" ht="13.5" customHeight="1" x14ac:dyDescent="0.2">
      <c r="A97" s="84"/>
      <c r="B97" s="84"/>
      <c r="C97" s="151"/>
      <c r="D97" s="151"/>
      <c r="E97" s="151"/>
      <c r="F97" s="151"/>
      <c r="G97" s="151"/>
      <c r="H97" s="151"/>
      <c r="I97" s="151"/>
      <c r="J97" s="151"/>
      <c r="K97" s="151"/>
      <c r="L97" s="151"/>
      <c r="M97" s="151"/>
      <c r="N97" s="151"/>
      <c r="O97" s="152"/>
      <c r="P97" s="152"/>
      <c r="Q97" s="151"/>
    </row>
    <row r="98" spans="1:17" ht="13.5" customHeight="1" x14ac:dyDescent="0.2">
      <c r="A98" s="84"/>
      <c r="B98" s="84"/>
      <c r="C98" s="151"/>
      <c r="D98" s="151"/>
      <c r="E98" s="151"/>
      <c r="F98" s="151"/>
      <c r="G98" s="151"/>
      <c r="H98" s="151"/>
      <c r="I98" s="151"/>
      <c r="J98" s="151"/>
      <c r="K98" s="151"/>
      <c r="L98" s="151"/>
      <c r="M98" s="151"/>
      <c r="N98" s="151"/>
      <c r="O98" s="152"/>
      <c r="P98" s="152"/>
      <c r="Q98" s="151"/>
    </row>
    <row r="99" spans="1:17" ht="13.5" customHeight="1" x14ac:dyDescent="0.2">
      <c r="A99" s="84"/>
      <c r="B99" s="84"/>
      <c r="C99" s="151"/>
      <c r="D99" s="151"/>
      <c r="E99" s="151"/>
      <c r="F99" s="151"/>
      <c r="G99" s="151"/>
      <c r="H99" s="151"/>
      <c r="I99" s="151"/>
      <c r="J99" s="151"/>
      <c r="K99" s="151"/>
      <c r="L99" s="151"/>
      <c r="M99" s="151"/>
      <c r="N99" s="151"/>
      <c r="O99" s="152"/>
      <c r="P99" s="152"/>
      <c r="Q99" s="151"/>
    </row>
    <row r="100" spans="1:17" ht="13.5" customHeight="1" x14ac:dyDescent="0.2">
      <c r="A100" s="84"/>
      <c r="B100" s="84"/>
      <c r="C100" s="151"/>
      <c r="D100" s="151"/>
      <c r="E100" s="151"/>
      <c r="F100" s="151"/>
      <c r="G100" s="151"/>
      <c r="H100" s="151"/>
      <c r="I100" s="151"/>
      <c r="J100" s="151"/>
      <c r="K100" s="151"/>
      <c r="L100" s="151"/>
      <c r="M100" s="151"/>
      <c r="N100" s="151"/>
      <c r="O100" s="152"/>
      <c r="P100" s="152"/>
      <c r="Q100" s="151"/>
    </row>
  </sheetData>
  <mergeCells count="13">
    <mergeCell ref="A1:Q1"/>
    <mergeCell ref="A3:A5"/>
    <mergeCell ref="B3:B5"/>
    <mergeCell ref="C3:D3"/>
    <mergeCell ref="E3:F4"/>
    <mergeCell ref="C4:C5"/>
    <mergeCell ref="D4:D5"/>
    <mergeCell ref="Q3:Q5"/>
    <mergeCell ref="O3:P4"/>
    <mergeCell ref="G3:H4"/>
    <mergeCell ref="I3:J4"/>
    <mergeCell ref="K3:L4"/>
    <mergeCell ref="M3:N4"/>
  </mergeCells>
  <pageMargins left="1.45" right="0.7" top="0.25" bottom="0" header="0" footer="0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BFDF"/>
  </sheetPr>
  <dimension ref="A1:K100"/>
  <sheetViews>
    <sheetView zoomScaleNormal="100" workbookViewId="0">
      <pane xSplit="2" ySplit="5" topLeftCell="C9" activePane="bottomRight" state="frozen"/>
      <selection pane="topRight" activeCell="C1" sqref="C1"/>
      <selection pane="bottomLeft" activeCell="A6" sqref="A6"/>
      <selection pane="bottomRight" activeCell="D10" sqref="D10"/>
    </sheetView>
  </sheetViews>
  <sheetFormatPr defaultColWidth="14.42578125" defaultRowHeight="15" customHeight="1" x14ac:dyDescent="0.2"/>
  <cols>
    <col min="1" max="1" width="6" style="109" customWidth="1"/>
    <col min="2" max="2" width="29.140625" style="109" customWidth="1"/>
    <col min="3" max="3" width="10.140625" style="109" customWidth="1"/>
    <col min="4" max="4" width="11.85546875" style="109" customWidth="1"/>
    <col min="5" max="5" width="11.5703125" style="109" customWidth="1"/>
    <col min="6" max="6" width="13.5703125" style="109" customWidth="1"/>
    <col min="7" max="7" width="9.7109375" style="109" customWidth="1"/>
    <col min="8" max="8" width="9.140625" style="199" customWidth="1"/>
    <col min="9" max="11" width="9.140625" style="109" customWidth="1"/>
    <col min="12" max="16384" width="14.42578125" style="109"/>
  </cols>
  <sheetData>
    <row r="1" spans="1:11" ht="18.75" customHeight="1" x14ac:dyDescent="0.2">
      <c r="A1" s="442" t="s">
        <v>1035</v>
      </c>
      <c r="B1" s="377"/>
      <c r="C1" s="377"/>
      <c r="D1" s="377"/>
      <c r="E1" s="377"/>
      <c r="F1" s="377"/>
      <c r="G1" s="377"/>
      <c r="H1" s="195"/>
      <c r="I1" s="194"/>
      <c r="J1" s="194"/>
      <c r="K1" s="194"/>
    </row>
    <row r="2" spans="1:11" ht="13.5" customHeight="1" x14ac:dyDescent="0.2">
      <c r="A2" s="387" t="s">
        <v>156</v>
      </c>
      <c r="B2" s="377"/>
      <c r="C2" s="377"/>
      <c r="D2" s="377"/>
      <c r="E2" s="377"/>
      <c r="F2" s="377"/>
      <c r="G2" s="195"/>
      <c r="H2" s="195"/>
      <c r="I2" s="194"/>
      <c r="J2" s="194"/>
      <c r="K2" s="194"/>
    </row>
    <row r="3" spans="1:11" ht="25.5" customHeight="1" x14ac:dyDescent="0.2">
      <c r="A3" s="112"/>
      <c r="B3" s="196" t="s">
        <v>62</v>
      </c>
      <c r="C3" s="391"/>
      <c r="D3" s="377"/>
      <c r="E3" s="441" t="s">
        <v>157</v>
      </c>
      <c r="F3" s="377"/>
      <c r="G3" s="195"/>
      <c r="H3" s="195"/>
      <c r="I3" s="194"/>
      <c r="J3" s="194"/>
      <c r="K3" s="194"/>
    </row>
    <row r="4" spans="1:11" ht="13.5" customHeight="1" x14ac:dyDescent="0.2">
      <c r="A4" s="426" t="s">
        <v>158</v>
      </c>
      <c r="B4" s="426" t="s">
        <v>2</v>
      </c>
      <c r="C4" s="424" t="s">
        <v>159</v>
      </c>
      <c r="D4" s="425"/>
      <c r="E4" s="424" t="s">
        <v>160</v>
      </c>
      <c r="F4" s="425"/>
      <c r="G4" s="426" t="s">
        <v>161</v>
      </c>
      <c r="H4" s="195"/>
      <c r="I4" s="194"/>
      <c r="J4" s="194"/>
      <c r="K4" s="194"/>
    </row>
    <row r="5" spans="1:11" ht="13.5" customHeight="1" x14ac:dyDescent="0.2">
      <c r="A5" s="428"/>
      <c r="B5" s="428"/>
      <c r="C5" s="130" t="s">
        <v>89</v>
      </c>
      <c r="D5" s="130" t="s">
        <v>90</v>
      </c>
      <c r="E5" s="130" t="s">
        <v>89</v>
      </c>
      <c r="F5" s="130" t="s">
        <v>90</v>
      </c>
      <c r="G5" s="428"/>
      <c r="H5" s="195"/>
      <c r="I5" s="194"/>
      <c r="J5" s="194"/>
      <c r="K5" s="194"/>
    </row>
    <row r="6" spans="1:11" ht="13.5" customHeight="1" x14ac:dyDescent="0.25">
      <c r="A6" s="171">
        <v>1</v>
      </c>
      <c r="B6" s="131" t="s">
        <v>8</v>
      </c>
      <c r="C6" s="132">
        <v>61779</v>
      </c>
      <c r="D6" s="132">
        <v>193552</v>
      </c>
      <c r="E6" s="132">
        <f>'Pri Sec_outstanding_6'!O6+NPS_OS_8!M6</f>
        <v>319839</v>
      </c>
      <c r="F6" s="132">
        <f>'Pri Sec_outstanding_6'!P6+NPS_OS_8!N6</f>
        <v>1592056</v>
      </c>
      <c r="G6" s="197">
        <f t="shared" ref="G6:G37" si="0">D6*100/F6</f>
        <v>12.157361298848784</v>
      </c>
      <c r="H6" s="195"/>
      <c r="I6" s="194"/>
      <c r="J6" s="194"/>
      <c r="K6" s="194"/>
    </row>
    <row r="7" spans="1:11" ht="13.5" customHeight="1" x14ac:dyDescent="0.25">
      <c r="A7" s="171">
        <v>2</v>
      </c>
      <c r="B7" s="131" t="s">
        <v>9</v>
      </c>
      <c r="C7" s="132">
        <v>192068</v>
      </c>
      <c r="D7" s="132">
        <v>328782.34999999998</v>
      </c>
      <c r="E7" s="132">
        <f>'Pri Sec_outstanding_6'!O7+NPS_OS_8!M7</f>
        <v>890713</v>
      </c>
      <c r="F7" s="132">
        <f>'Pri Sec_outstanding_6'!P7+NPS_OS_8!N7</f>
        <v>2769631.9800000004</v>
      </c>
      <c r="G7" s="197">
        <f t="shared" si="0"/>
        <v>11.870976085422003</v>
      </c>
      <c r="H7" s="195"/>
      <c r="I7" s="194"/>
      <c r="J7" s="194"/>
      <c r="K7" s="194"/>
    </row>
    <row r="8" spans="1:11" ht="13.5" customHeight="1" x14ac:dyDescent="0.25">
      <c r="A8" s="171">
        <v>3</v>
      </c>
      <c r="B8" s="131" t="s">
        <v>10</v>
      </c>
      <c r="C8" s="132">
        <v>50918</v>
      </c>
      <c r="D8" s="132">
        <v>47886</v>
      </c>
      <c r="E8" s="132">
        <f>'Pri Sec_outstanding_6'!O8+NPS_OS_8!M8</f>
        <v>124627</v>
      </c>
      <c r="F8" s="132">
        <f>'Pri Sec_outstanding_6'!P8+NPS_OS_8!N8</f>
        <v>626044</v>
      </c>
      <c r="G8" s="197">
        <f t="shared" si="0"/>
        <v>7.6489831385653408</v>
      </c>
      <c r="H8" s="195"/>
      <c r="I8" s="194"/>
      <c r="J8" s="194"/>
      <c r="K8" s="194"/>
    </row>
    <row r="9" spans="1:11" ht="13.5" customHeight="1" x14ac:dyDescent="0.25">
      <c r="A9" s="171">
        <v>4</v>
      </c>
      <c r="B9" s="131" t="s">
        <v>11</v>
      </c>
      <c r="C9" s="132">
        <v>45370</v>
      </c>
      <c r="D9" s="132">
        <v>114859.5</v>
      </c>
      <c r="E9" s="132">
        <f>'Pri Sec_outstanding_6'!O9+NPS_OS_8!M9</f>
        <v>261919</v>
      </c>
      <c r="F9" s="132">
        <f>'Pri Sec_outstanding_6'!P9+NPS_OS_8!N9</f>
        <v>1726571.2</v>
      </c>
      <c r="G9" s="197">
        <f t="shared" si="0"/>
        <v>6.6524624064156752</v>
      </c>
      <c r="H9" s="195"/>
      <c r="I9" s="194"/>
      <c r="J9" s="194"/>
      <c r="K9" s="194"/>
    </row>
    <row r="10" spans="1:11" ht="13.5" customHeight="1" x14ac:dyDescent="0.25">
      <c r="A10" s="171">
        <v>5</v>
      </c>
      <c r="B10" s="131" t="s">
        <v>12</v>
      </c>
      <c r="C10" s="132">
        <v>130163</v>
      </c>
      <c r="D10" s="132">
        <v>185990</v>
      </c>
      <c r="E10" s="132">
        <f>'Pri Sec_outstanding_6'!O10+NPS_OS_8!M10</f>
        <v>646993</v>
      </c>
      <c r="F10" s="132">
        <f>'Pri Sec_outstanding_6'!P10+NPS_OS_8!N10</f>
        <v>1792315</v>
      </c>
      <c r="G10" s="197">
        <f t="shared" si="0"/>
        <v>10.3770821535277</v>
      </c>
      <c r="H10" s="195"/>
      <c r="I10" s="194"/>
      <c r="J10" s="194"/>
      <c r="K10" s="194"/>
    </row>
    <row r="11" spans="1:11" ht="13.5" customHeight="1" x14ac:dyDescent="0.25">
      <c r="A11" s="171">
        <v>6</v>
      </c>
      <c r="B11" s="131" t="s">
        <v>13</v>
      </c>
      <c r="C11" s="132">
        <v>92142</v>
      </c>
      <c r="D11" s="132">
        <v>137182</v>
      </c>
      <c r="E11" s="132">
        <f>'Pri Sec_outstanding_6'!O11+NPS_OS_8!M11</f>
        <v>190940</v>
      </c>
      <c r="F11" s="132">
        <f>'Pri Sec_outstanding_6'!P11+NPS_OS_8!N11</f>
        <v>1082160</v>
      </c>
      <c r="G11" s="197">
        <f t="shared" si="0"/>
        <v>12.676683669697642</v>
      </c>
      <c r="H11" s="195"/>
      <c r="I11" s="194"/>
      <c r="J11" s="194"/>
      <c r="K11" s="194"/>
    </row>
    <row r="12" spans="1:11" ht="13.5" customHeight="1" x14ac:dyDescent="0.25">
      <c r="A12" s="171">
        <v>7</v>
      </c>
      <c r="B12" s="131" t="s">
        <v>14</v>
      </c>
      <c r="C12" s="132">
        <v>3261</v>
      </c>
      <c r="D12" s="132">
        <v>13915.73</v>
      </c>
      <c r="E12" s="132">
        <f>'Pri Sec_outstanding_6'!O12+NPS_OS_8!M12</f>
        <v>29189</v>
      </c>
      <c r="F12" s="132">
        <f>'Pri Sec_outstanding_6'!P12+NPS_OS_8!N12</f>
        <v>128474.41</v>
      </c>
      <c r="G12" s="197">
        <f t="shared" si="0"/>
        <v>10.831518899366808</v>
      </c>
      <c r="H12" s="195"/>
      <c r="I12" s="194"/>
      <c r="J12" s="194"/>
      <c r="K12" s="194"/>
    </row>
    <row r="13" spans="1:11" ht="13.5" customHeight="1" x14ac:dyDescent="0.25">
      <c r="A13" s="171">
        <v>8</v>
      </c>
      <c r="B13" s="131" t="s">
        <v>983</v>
      </c>
      <c r="C13" s="132">
        <v>6003</v>
      </c>
      <c r="D13" s="132">
        <v>9868</v>
      </c>
      <c r="E13" s="132">
        <f>'Pri Sec_outstanding_6'!O13+NPS_OS_8!M13</f>
        <v>20030</v>
      </c>
      <c r="F13" s="132">
        <f>'Pri Sec_outstanding_6'!P13+NPS_OS_8!N13</f>
        <v>99377</v>
      </c>
      <c r="G13" s="197">
        <f t="shared" si="0"/>
        <v>9.929863046781449</v>
      </c>
      <c r="H13" s="195"/>
      <c r="I13" s="194"/>
      <c r="J13" s="194"/>
      <c r="K13" s="194"/>
    </row>
    <row r="14" spans="1:11" ht="13.5" customHeight="1" x14ac:dyDescent="0.25">
      <c r="A14" s="171">
        <v>9</v>
      </c>
      <c r="B14" s="131" t="s">
        <v>15</v>
      </c>
      <c r="C14" s="132">
        <v>152625</v>
      </c>
      <c r="D14" s="132">
        <v>490218.6</v>
      </c>
      <c r="E14" s="132">
        <f>'Pri Sec_outstanding_6'!O14+NPS_OS_8!M14</f>
        <v>420609</v>
      </c>
      <c r="F14" s="132">
        <f>'Pri Sec_outstanding_6'!P14+NPS_OS_8!N14</f>
        <v>2598653.46</v>
      </c>
      <c r="G14" s="197">
        <f t="shared" si="0"/>
        <v>18.864331375681004</v>
      </c>
      <c r="H14" s="195"/>
      <c r="I14" s="194"/>
      <c r="J14" s="194"/>
      <c r="K14" s="194"/>
    </row>
    <row r="15" spans="1:11" ht="13.5" customHeight="1" x14ac:dyDescent="0.25">
      <c r="A15" s="171">
        <v>10</v>
      </c>
      <c r="B15" s="131" t="s">
        <v>16</v>
      </c>
      <c r="C15" s="132">
        <v>309918</v>
      </c>
      <c r="D15" s="132">
        <v>512933</v>
      </c>
      <c r="E15" s="132">
        <f>'Pri Sec_outstanding_6'!O15+NPS_OS_8!M15</f>
        <v>3528280</v>
      </c>
      <c r="F15" s="132">
        <f>'Pri Sec_outstanding_6'!P15+NPS_OS_8!N15</f>
        <v>7785557</v>
      </c>
      <c r="G15" s="197">
        <f t="shared" si="0"/>
        <v>6.5882633702379936</v>
      </c>
      <c r="H15" s="195"/>
      <c r="I15" s="194"/>
      <c r="J15" s="194"/>
      <c r="K15" s="194"/>
    </row>
    <row r="16" spans="1:11" ht="13.5" customHeight="1" x14ac:dyDescent="0.25">
      <c r="A16" s="171">
        <v>11</v>
      </c>
      <c r="B16" s="131" t="s">
        <v>17</v>
      </c>
      <c r="C16" s="132">
        <v>27178</v>
      </c>
      <c r="D16" s="132">
        <v>100103</v>
      </c>
      <c r="E16" s="132">
        <f>'Pri Sec_outstanding_6'!O16+NPS_OS_8!M16</f>
        <v>124791</v>
      </c>
      <c r="F16" s="132">
        <f>'Pri Sec_outstanding_6'!P16+NPS_OS_8!N16</f>
        <v>657089</v>
      </c>
      <c r="G16" s="197">
        <f t="shared" si="0"/>
        <v>15.234313768758874</v>
      </c>
      <c r="H16" s="195"/>
      <c r="I16" s="194"/>
      <c r="J16" s="194"/>
      <c r="K16" s="194"/>
    </row>
    <row r="17" spans="1:11" ht="13.5" customHeight="1" x14ac:dyDescent="0.25">
      <c r="A17" s="171">
        <v>12</v>
      </c>
      <c r="B17" s="131" t="s">
        <v>18</v>
      </c>
      <c r="C17" s="132">
        <v>97970</v>
      </c>
      <c r="D17" s="132">
        <v>212500</v>
      </c>
      <c r="E17" s="132">
        <f>'Pri Sec_outstanding_6'!O17+NPS_OS_8!M17</f>
        <v>391544</v>
      </c>
      <c r="F17" s="132">
        <f>'Pri Sec_outstanding_6'!P17+NPS_OS_8!N17</f>
        <v>1651215</v>
      </c>
      <c r="G17" s="197">
        <f t="shared" si="0"/>
        <v>12.869311385858293</v>
      </c>
      <c r="H17" s="195"/>
      <c r="I17" s="194"/>
      <c r="J17" s="194"/>
      <c r="K17" s="194"/>
    </row>
    <row r="18" spans="1:11" ht="13.5" customHeight="1" x14ac:dyDescent="0.2">
      <c r="A18" s="170"/>
      <c r="B18" s="133" t="s">
        <v>19</v>
      </c>
      <c r="C18" s="173">
        <f t="shared" ref="C18:F18" si="1">SUM(C6:C17)</f>
        <v>1169395</v>
      </c>
      <c r="D18" s="173">
        <f t="shared" si="1"/>
        <v>2347790.1799999997</v>
      </c>
      <c r="E18" s="173">
        <f t="shared" si="1"/>
        <v>6949474</v>
      </c>
      <c r="F18" s="173">
        <f t="shared" si="1"/>
        <v>22509144.050000001</v>
      </c>
      <c r="G18" s="198">
        <f t="shared" si="0"/>
        <v>10.430384090949028</v>
      </c>
      <c r="H18" s="195"/>
      <c r="I18" s="196"/>
      <c r="J18" s="196"/>
      <c r="K18" s="196"/>
    </row>
    <row r="19" spans="1:11" ht="13.5" customHeight="1" x14ac:dyDescent="0.25">
      <c r="A19" s="171">
        <v>13</v>
      </c>
      <c r="B19" s="131" t="s">
        <v>20</v>
      </c>
      <c r="C19" s="132">
        <v>17803</v>
      </c>
      <c r="D19" s="132">
        <v>53512.86</v>
      </c>
      <c r="E19" s="132">
        <f>'Pri Sec_outstanding_6'!O19+NPS_OS_8!M19</f>
        <v>324096</v>
      </c>
      <c r="F19" s="132">
        <f>'Pri Sec_outstanding_6'!P19+NPS_OS_8!N19</f>
        <v>1478509.45</v>
      </c>
      <c r="G19" s="197">
        <f t="shared" si="0"/>
        <v>3.6193789630495767</v>
      </c>
      <c r="H19" s="195"/>
      <c r="I19" s="194"/>
      <c r="J19" s="194"/>
      <c r="K19" s="194"/>
    </row>
    <row r="20" spans="1:11" ht="13.5" customHeight="1" x14ac:dyDescent="0.25">
      <c r="A20" s="171">
        <v>14</v>
      </c>
      <c r="B20" s="131" t="s">
        <v>21</v>
      </c>
      <c r="C20" s="132">
        <v>50510</v>
      </c>
      <c r="D20" s="132">
        <v>31630.25</v>
      </c>
      <c r="E20" s="132">
        <f>'Pri Sec_outstanding_6'!O20+NPS_OS_8!M20</f>
        <v>703044</v>
      </c>
      <c r="F20" s="132">
        <f>'Pri Sec_outstanding_6'!P20+NPS_OS_8!N20</f>
        <v>763371.94</v>
      </c>
      <c r="G20" s="197">
        <f t="shared" si="0"/>
        <v>4.1434913104089208</v>
      </c>
      <c r="H20" s="195"/>
      <c r="I20" s="194"/>
      <c r="J20" s="194"/>
      <c r="K20" s="194"/>
    </row>
    <row r="21" spans="1:11" ht="13.5" customHeight="1" x14ac:dyDescent="0.25">
      <c r="A21" s="171">
        <v>15</v>
      </c>
      <c r="B21" s="131" t="s">
        <v>22</v>
      </c>
      <c r="C21" s="132">
        <v>40</v>
      </c>
      <c r="D21" s="132">
        <v>15</v>
      </c>
      <c r="E21" s="132">
        <f>'Pri Sec_outstanding_6'!O21+NPS_OS_8!M21</f>
        <v>1456</v>
      </c>
      <c r="F21" s="132">
        <f>'Pri Sec_outstanding_6'!P21+NPS_OS_8!N21</f>
        <v>1328</v>
      </c>
      <c r="G21" s="197">
        <f t="shared" si="0"/>
        <v>1.1295180722891567</v>
      </c>
      <c r="H21" s="195"/>
      <c r="I21" s="194"/>
      <c r="J21" s="194"/>
      <c r="K21" s="194"/>
    </row>
    <row r="22" spans="1:11" ht="13.5" customHeight="1" x14ac:dyDescent="0.25">
      <c r="A22" s="171">
        <v>16</v>
      </c>
      <c r="B22" s="131" t="s">
        <v>23</v>
      </c>
      <c r="C22" s="132">
        <v>22</v>
      </c>
      <c r="D22" s="132">
        <v>427.51</v>
      </c>
      <c r="E22" s="132">
        <f>'Pri Sec_outstanding_6'!O22+NPS_OS_8!M22</f>
        <v>571</v>
      </c>
      <c r="F22" s="132">
        <f>'Pri Sec_outstanding_6'!P22+NPS_OS_8!N22</f>
        <v>14801.36</v>
      </c>
      <c r="G22" s="197">
        <f t="shared" si="0"/>
        <v>2.8883156682899407</v>
      </c>
      <c r="H22" s="195"/>
      <c r="I22" s="194"/>
      <c r="J22" s="194"/>
      <c r="K22" s="194"/>
    </row>
    <row r="23" spans="1:11" ht="13.5" customHeight="1" x14ac:dyDescent="0.25">
      <c r="A23" s="171">
        <v>17</v>
      </c>
      <c r="B23" s="131" t="s">
        <v>24</v>
      </c>
      <c r="C23" s="132">
        <v>54445</v>
      </c>
      <c r="D23" s="132">
        <v>9482.3799999999992</v>
      </c>
      <c r="E23" s="132">
        <f>'Pri Sec_outstanding_6'!O23+NPS_OS_8!M23</f>
        <v>98613</v>
      </c>
      <c r="F23" s="132">
        <f>'Pri Sec_outstanding_6'!P23+NPS_OS_8!N23</f>
        <v>127170.07</v>
      </c>
      <c r="G23" s="197">
        <f t="shared" si="0"/>
        <v>7.4564557525210127</v>
      </c>
      <c r="H23" s="195"/>
      <c r="I23" s="194"/>
      <c r="J23" s="194"/>
      <c r="K23" s="194"/>
    </row>
    <row r="24" spans="1:11" ht="13.5" customHeight="1" x14ac:dyDescent="0.25">
      <c r="A24" s="171">
        <v>18</v>
      </c>
      <c r="B24" s="131" t="s">
        <v>25</v>
      </c>
      <c r="C24" s="132">
        <v>0</v>
      </c>
      <c r="D24" s="132">
        <v>0</v>
      </c>
      <c r="E24" s="132">
        <f>'Pri Sec_outstanding_6'!O24+NPS_OS_8!M24</f>
        <v>149</v>
      </c>
      <c r="F24" s="132">
        <f>'Pri Sec_outstanding_6'!P24+NPS_OS_8!N24</f>
        <v>445</v>
      </c>
      <c r="G24" s="197">
        <f t="shared" si="0"/>
        <v>0</v>
      </c>
      <c r="H24" s="195"/>
      <c r="I24" s="194"/>
      <c r="J24" s="194"/>
      <c r="K24" s="194"/>
    </row>
    <row r="25" spans="1:11" ht="13.5" customHeight="1" x14ac:dyDescent="0.25">
      <c r="A25" s="171">
        <v>19</v>
      </c>
      <c r="B25" s="131" t="s">
        <v>26</v>
      </c>
      <c r="C25" s="132">
        <v>268</v>
      </c>
      <c r="D25" s="132">
        <v>879</v>
      </c>
      <c r="E25" s="132">
        <f>'Pri Sec_outstanding_6'!O25+NPS_OS_8!M25</f>
        <v>17871</v>
      </c>
      <c r="F25" s="132">
        <f>'Pri Sec_outstanding_6'!P25+NPS_OS_8!N25</f>
        <v>69098</v>
      </c>
      <c r="G25" s="197">
        <f t="shared" si="0"/>
        <v>1.2721062838287649</v>
      </c>
      <c r="H25" s="195"/>
      <c r="I25" s="194"/>
      <c r="J25" s="194"/>
      <c r="K25" s="194"/>
    </row>
    <row r="26" spans="1:11" ht="13.5" customHeight="1" x14ac:dyDescent="0.25">
      <c r="A26" s="171">
        <v>20</v>
      </c>
      <c r="B26" s="131" t="s">
        <v>27</v>
      </c>
      <c r="C26" s="132">
        <v>93567</v>
      </c>
      <c r="D26" s="132">
        <v>73011.58</v>
      </c>
      <c r="E26" s="132">
        <f>'Pri Sec_outstanding_6'!O26+NPS_OS_8!M26</f>
        <v>1231853</v>
      </c>
      <c r="F26" s="132">
        <f>'Pri Sec_outstanding_6'!P26+NPS_OS_8!N26</f>
        <v>3000134.4699999997</v>
      </c>
      <c r="G26" s="197">
        <f t="shared" si="0"/>
        <v>2.433610250809858</v>
      </c>
      <c r="H26" s="195"/>
      <c r="I26" s="194"/>
      <c r="J26" s="194"/>
      <c r="K26" s="194"/>
    </row>
    <row r="27" spans="1:11" ht="13.5" customHeight="1" x14ac:dyDescent="0.25">
      <c r="A27" s="171">
        <v>21</v>
      </c>
      <c r="B27" s="131" t="s">
        <v>28</v>
      </c>
      <c r="C27" s="132">
        <v>22217</v>
      </c>
      <c r="D27" s="132">
        <v>67289</v>
      </c>
      <c r="E27" s="132">
        <f>'Pri Sec_outstanding_6'!O27+NPS_OS_8!M27</f>
        <v>520102</v>
      </c>
      <c r="F27" s="132">
        <f>'Pri Sec_outstanding_6'!P27+NPS_OS_8!N27</f>
        <v>2448720</v>
      </c>
      <c r="G27" s="197">
        <f t="shared" si="0"/>
        <v>2.7479254467640235</v>
      </c>
      <c r="H27" s="195"/>
      <c r="I27" s="194"/>
      <c r="J27" s="194"/>
      <c r="K27" s="194"/>
    </row>
    <row r="28" spans="1:11" ht="13.5" customHeight="1" x14ac:dyDescent="0.25">
      <c r="A28" s="171">
        <v>22</v>
      </c>
      <c r="B28" s="131" t="s">
        <v>29</v>
      </c>
      <c r="C28" s="132">
        <v>14114</v>
      </c>
      <c r="D28" s="132">
        <v>33812.78</v>
      </c>
      <c r="E28" s="132">
        <f>'Pri Sec_outstanding_6'!O28+NPS_OS_8!M28</f>
        <v>95698</v>
      </c>
      <c r="F28" s="132">
        <f>'Pri Sec_outstanding_6'!P28+NPS_OS_8!N28</f>
        <v>349171.08000000007</v>
      </c>
      <c r="G28" s="197">
        <f t="shared" si="0"/>
        <v>9.6837286753530663</v>
      </c>
      <c r="H28" s="195"/>
      <c r="I28" s="194"/>
      <c r="J28" s="194"/>
      <c r="K28" s="194"/>
    </row>
    <row r="29" spans="1:11" ht="13.5" customHeight="1" x14ac:dyDescent="0.25">
      <c r="A29" s="171">
        <v>23</v>
      </c>
      <c r="B29" s="131" t="s">
        <v>30</v>
      </c>
      <c r="C29" s="132">
        <v>23511</v>
      </c>
      <c r="D29" s="132">
        <v>13479</v>
      </c>
      <c r="E29" s="132">
        <f>'Pri Sec_outstanding_6'!O29+NPS_OS_8!M29</f>
        <v>442494</v>
      </c>
      <c r="F29" s="132">
        <f>'Pri Sec_outstanding_6'!P29+NPS_OS_8!N29</f>
        <v>396263</v>
      </c>
      <c r="G29" s="197">
        <f t="shared" si="0"/>
        <v>3.4015287826519258</v>
      </c>
      <c r="H29" s="195"/>
      <c r="I29" s="194"/>
      <c r="J29" s="194"/>
      <c r="K29" s="194"/>
    </row>
    <row r="30" spans="1:11" ht="13.5" customHeight="1" x14ac:dyDescent="0.25">
      <c r="A30" s="171">
        <v>24</v>
      </c>
      <c r="B30" s="131" t="s">
        <v>31</v>
      </c>
      <c r="C30" s="132">
        <v>62650</v>
      </c>
      <c r="D30" s="132">
        <v>11200</v>
      </c>
      <c r="E30" s="132">
        <f>'Pri Sec_outstanding_6'!O30+NPS_OS_8!M30</f>
        <v>848896</v>
      </c>
      <c r="F30" s="132">
        <f>'Pri Sec_outstanding_6'!P30+NPS_OS_8!N30</f>
        <v>825613</v>
      </c>
      <c r="G30" s="197">
        <f t="shared" si="0"/>
        <v>1.3565677866021975</v>
      </c>
      <c r="H30" s="195"/>
      <c r="I30" s="194"/>
      <c r="J30" s="194"/>
      <c r="K30" s="194"/>
    </row>
    <row r="31" spans="1:11" ht="13.5" customHeight="1" x14ac:dyDescent="0.25">
      <c r="A31" s="171">
        <v>25</v>
      </c>
      <c r="B31" s="131" t="s">
        <v>32</v>
      </c>
      <c r="C31" s="132">
        <v>334</v>
      </c>
      <c r="D31" s="132">
        <v>1197</v>
      </c>
      <c r="E31" s="132">
        <f>'Pri Sec_outstanding_6'!O31+NPS_OS_8!M31</f>
        <v>803</v>
      </c>
      <c r="F31" s="132">
        <f>'Pri Sec_outstanding_6'!P31+NPS_OS_8!N31</f>
        <v>4013</v>
      </c>
      <c r="G31" s="197">
        <f t="shared" si="0"/>
        <v>29.82805880887117</v>
      </c>
      <c r="H31" s="195"/>
      <c r="I31" s="194"/>
      <c r="J31" s="194"/>
      <c r="K31" s="194"/>
    </row>
    <row r="32" spans="1:11" ht="13.5" customHeight="1" x14ac:dyDescent="0.25">
      <c r="A32" s="171">
        <v>26</v>
      </c>
      <c r="B32" s="131" t="s">
        <v>33</v>
      </c>
      <c r="C32" s="132">
        <v>839</v>
      </c>
      <c r="D32" s="132">
        <v>7594.66</v>
      </c>
      <c r="E32" s="132">
        <f>'Pri Sec_outstanding_6'!O32+NPS_OS_8!M32</f>
        <v>2313</v>
      </c>
      <c r="F32" s="132">
        <f>'Pri Sec_outstanding_6'!P32+NPS_OS_8!N32</f>
        <v>41288.17</v>
      </c>
      <c r="G32" s="197">
        <f t="shared" si="0"/>
        <v>18.394276132848709</v>
      </c>
      <c r="H32" s="195"/>
      <c r="I32" s="194"/>
      <c r="J32" s="194"/>
      <c r="K32" s="194"/>
    </row>
    <row r="33" spans="1:11" ht="13.5" customHeight="1" x14ac:dyDescent="0.25">
      <c r="A33" s="171">
        <v>27</v>
      </c>
      <c r="B33" s="131" t="s">
        <v>34</v>
      </c>
      <c r="C33" s="132">
        <v>35</v>
      </c>
      <c r="D33" s="132">
        <v>328.77</v>
      </c>
      <c r="E33" s="132">
        <f>'Pri Sec_outstanding_6'!O33+NPS_OS_8!M33</f>
        <v>922</v>
      </c>
      <c r="F33" s="132">
        <f>'Pri Sec_outstanding_6'!P33+NPS_OS_8!N33</f>
        <v>8678.6999999999989</v>
      </c>
      <c r="G33" s="197">
        <f t="shared" si="0"/>
        <v>3.7882401742196419</v>
      </c>
      <c r="H33" s="195"/>
      <c r="I33" s="194"/>
      <c r="J33" s="194"/>
      <c r="K33" s="194"/>
    </row>
    <row r="34" spans="1:11" ht="13.5" customHeight="1" x14ac:dyDescent="0.25">
      <c r="A34" s="171">
        <v>28</v>
      </c>
      <c r="B34" s="131" t="s">
        <v>35</v>
      </c>
      <c r="C34" s="132">
        <v>5767</v>
      </c>
      <c r="D34" s="132">
        <v>23221.62</v>
      </c>
      <c r="E34" s="132">
        <f>'Pri Sec_outstanding_6'!O34+NPS_OS_8!M34</f>
        <v>233403</v>
      </c>
      <c r="F34" s="132">
        <f>'Pri Sec_outstanding_6'!P34+NPS_OS_8!N34</f>
        <v>680906.15</v>
      </c>
      <c r="G34" s="197">
        <f t="shared" si="0"/>
        <v>3.4103995095359321</v>
      </c>
      <c r="H34" s="195"/>
      <c r="I34" s="194"/>
      <c r="J34" s="194"/>
      <c r="K34" s="194"/>
    </row>
    <row r="35" spans="1:11" ht="13.5" customHeight="1" x14ac:dyDescent="0.25">
      <c r="A35" s="171">
        <v>29</v>
      </c>
      <c r="B35" s="131" t="s">
        <v>36</v>
      </c>
      <c r="C35" s="132">
        <v>8</v>
      </c>
      <c r="D35" s="132">
        <v>1378</v>
      </c>
      <c r="E35" s="132">
        <f>'Pri Sec_outstanding_6'!O35+NPS_OS_8!M35</f>
        <v>237</v>
      </c>
      <c r="F35" s="132">
        <f>'Pri Sec_outstanding_6'!P35+NPS_OS_8!N35</f>
        <v>7270</v>
      </c>
      <c r="G35" s="197">
        <f t="shared" si="0"/>
        <v>18.954607977991746</v>
      </c>
      <c r="H35" s="195"/>
      <c r="I35" s="194"/>
      <c r="J35" s="194"/>
      <c r="K35" s="194"/>
    </row>
    <row r="36" spans="1:11" ht="13.5" customHeight="1" x14ac:dyDescent="0.25">
      <c r="A36" s="171">
        <v>30</v>
      </c>
      <c r="B36" s="131" t="s">
        <v>37</v>
      </c>
      <c r="C36" s="132">
        <v>40218</v>
      </c>
      <c r="D36" s="132">
        <v>9747.3700000000008</v>
      </c>
      <c r="E36" s="132">
        <f>'Pri Sec_outstanding_6'!O36+NPS_OS_8!M36</f>
        <v>194402</v>
      </c>
      <c r="F36" s="132">
        <f>'Pri Sec_outstanding_6'!P36+NPS_OS_8!N36</f>
        <v>83053.53</v>
      </c>
      <c r="G36" s="197">
        <f t="shared" si="0"/>
        <v>11.73625010279515</v>
      </c>
      <c r="H36" s="195"/>
      <c r="I36" s="194"/>
      <c r="J36" s="194"/>
      <c r="K36" s="194"/>
    </row>
    <row r="37" spans="1:11" ht="13.5" customHeight="1" x14ac:dyDescent="0.25">
      <c r="A37" s="171">
        <v>31</v>
      </c>
      <c r="B37" s="131" t="s">
        <v>38</v>
      </c>
      <c r="C37" s="132">
        <v>11</v>
      </c>
      <c r="D37" s="132">
        <v>258</v>
      </c>
      <c r="E37" s="132">
        <f>'Pri Sec_outstanding_6'!O37+NPS_OS_8!M37</f>
        <v>912</v>
      </c>
      <c r="F37" s="132">
        <f>'Pri Sec_outstanding_6'!P37+NPS_OS_8!N37</f>
        <v>8450</v>
      </c>
      <c r="G37" s="197">
        <f t="shared" si="0"/>
        <v>3.0532544378698225</v>
      </c>
      <c r="H37" s="195"/>
      <c r="I37" s="194"/>
      <c r="J37" s="194"/>
      <c r="K37" s="194"/>
    </row>
    <row r="38" spans="1:11" ht="13.5" customHeight="1" x14ac:dyDescent="0.25">
      <c r="A38" s="171">
        <v>32</v>
      </c>
      <c r="B38" s="131" t="s">
        <v>39</v>
      </c>
      <c r="C38" s="132">
        <v>0</v>
      </c>
      <c r="D38" s="132">
        <v>0</v>
      </c>
      <c r="E38" s="132">
        <f>'Pri Sec_outstanding_6'!O38+NPS_OS_8!M38</f>
        <v>0</v>
      </c>
      <c r="F38" s="132">
        <f>'Pri Sec_outstanding_6'!P38+NPS_OS_8!N38</f>
        <v>0</v>
      </c>
      <c r="G38" s="197">
        <v>0</v>
      </c>
      <c r="H38" s="195"/>
      <c r="I38" s="194"/>
      <c r="J38" s="194"/>
      <c r="K38" s="194"/>
    </row>
    <row r="39" spans="1:11" ht="13.5" customHeight="1" x14ac:dyDescent="0.25">
      <c r="A39" s="171">
        <v>33</v>
      </c>
      <c r="B39" s="131" t="s">
        <v>40</v>
      </c>
      <c r="C39" s="132">
        <v>5</v>
      </c>
      <c r="D39" s="132">
        <v>40.450000000000003</v>
      </c>
      <c r="E39" s="132">
        <f>'Pri Sec_outstanding_6'!O39+NPS_OS_8!M39</f>
        <v>740</v>
      </c>
      <c r="F39" s="132">
        <f>'Pri Sec_outstanding_6'!P39+NPS_OS_8!N39</f>
        <v>5679.41</v>
      </c>
      <c r="G39" s="197">
        <f t="shared" ref="G39:G57" si="2">D39*100/F39</f>
        <v>0.71222186811658261</v>
      </c>
      <c r="H39" s="195"/>
      <c r="I39" s="194"/>
      <c r="J39" s="194"/>
      <c r="K39" s="194"/>
    </row>
    <row r="40" spans="1:11" ht="13.5" customHeight="1" x14ac:dyDescent="0.25">
      <c r="A40" s="171">
        <v>34</v>
      </c>
      <c r="B40" s="131" t="s">
        <v>41</v>
      </c>
      <c r="C40" s="132">
        <v>14541</v>
      </c>
      <c r="D40" s="132">
        <v>5661</v>
      </c>
      <c r="E40" s="132">
        <f>'Pri Sec_outstanding_6'!O40+NPS_OS_8!M40</f>
        <v>157004</v>
      </c>
      <c r="F40" s="132">
        <f>'Pri Sec_outstanding_6'!P40+NPS_OS_8!N40</f>
        <v>308704</v>
      </c>
      <c r="G40" s="197">
        <f t="shared" si="2"/>
        <v>1.8337954804602468</v>
      </c>
      <c r="H40" s="195"/>
      <c r="I40" s="194"/>
      <c r="J40" s="194"/>
      <c r="K40" s="194"/>
    </row>
    <row r="41" spans="1:11" ht="13.5" customHeight="1" x14ac:dyDescent="0.2">
      <c r="A41" s="170"/>
      <c r="B41" s="133" t="s">
        <v>110</v>
      </c>
      <c r="C41" s="173">
        <f t="shared" ref="C41" si="3">SUM(C19:C40)</f>
        <v>400905</v>
      </c>
      <c r="D41" s="173">
        <f t="shared" ref="D41:F41" si="4">SUM(D19:D40)</f>
        <v>344166.23</v>
      </c>
      <c r="E41" s="173">
        <f t="shared" si="4"/>
        <v>4875579</v>
      </c>
      <c r="F41" s="173">
        <f t="shared" si="4"/>
        <v>10622668.329999998</v>
      </c>
      <c r="G41" s="198">
        <f t="shared" si="2"/>
        <v>3.2399225816739783</v>
      </c>
      <c r="H41" s="195"/>
      <c r="I41" s="196"/>
      <c r="J41" s="196"/>
      <c r="K41" s="196"/>
    </row>
    <row r="42" spans="1:11" ht="13.5" customHeight="1" x14ac:dyDescent="0.2">
      <c r="A42" s="170"/>
      <c r="B42" s="133" t="s">
        <v>43</v>
      </c>
      <c r="C42" s="173">
        <f t="shared" ref="C42" si="5">C41+C18</f>
        <v>1570300</v>
      </c>
      <c r="D42" s="173">
        <f t="shared" ref="D42:F42" si="6">D41+D18</f>
        <v>2691956.4099999997</v>
      </c>
      <c r="E42" s="173">
        <f t="shared" si="6"/>
        <v>11825053</v>
      </c>
      <c r="F42" s="173">
        <f t="shared" si="6"/>
        <v>33131812.379999999</v>
      </c>
      <c r="G42" s="198">
        <f t="shared" si="2"/>
        <v>8.1249899013221434</v>
      </c>
      <c r="H42" s="195"/>
      <c r="I42" s="196"/>
      <c r="J42" s="196"/>
      <c r="K42" s="196"/>
    </row>
    <row r="43" spans="1:11" ht="13.5" customHeight="1" x14ac:dyDescent="0.25">
      <c r="A43" s="171">
        <v>35</v>
      </c>
      <c r="B43" s="131" t="s">
        <v>44</v>
      </c>
      <c r="C43" s="132">
        <v>79930</v>
      </c>
      <c r="D43" s="132">
        <v>54668</v>
      </c>
      <c r="E43" s="132">
        <f>'Pri Sec_outstanding_6'!O43+NPS_OS_8!M43</f>
        <v>337868</v>
      </c>
      <c r="F43" s="132">
        <f>'Pri Sec_outstanding_6'!P43+NPS_OS_8!N43</f>
        <v>322996</v>
      </c>
      <c r="G43" s="197">
        <f t="shared" si="2"/>
        <v>16.925287000458209</v>
      </c>
      <c r="H43" s="195"/>
      <c r="I43" s="194"/>
      <c r="J43" s="194"/>
      <c r="K43" s="194"/>
    </row>
    <row r="44" spans="1:11" ht="13.5" customHeight="1" x14ac:dyDescent="0.25">
      <c r="A44" s="171">
        <v>36</v>
      </c>
      <c r="B44" s="131" t="s">
        <v>45</v>
      </c>
      <c r="C44" s="132">
        <v>220613</v>
      </c>
      <c r="D44" s="132">
        <v>141398.89000000001</v>
      </c>
      <c r="E44" s="132">
        <f>'Pri Sec_outstanding_6'!O44+NPS_OS_8!M44</f>
        <v>969938</v>
      </c>
      <c r="F44" s="132">
        <f>'Pri Sec_outstanding_6'!P44+NPS_OS_8!N44</f>
        <v>1219898.4100000001</v>
      </c>
      <c r="G44" s="197">
        <f t="shared" si="2"/>
        <v>11.591038142266289</v>
      </c>
      <c r="H44" s="195"/>
      <c r="I44" s="194"/>
      <c r="J44" s="194"/>
      <c r="K44" s="194"/>
    </row>
    <row r="45" spans="1:11" ht="13.5" customHeight="1" x14ac:dyDescent="0.2">
      <c r="A45" s="170"/>
      <c r="B45" s="133" t="s">
        <v>46</v>
      </c>
      <c r="C45" s="173">
        <f t="shared" ref="C45:F45" si="7">SUM(C43:C44)</f>
        <v>300543</v>
      </c>
      <c r="D45" s="173">
        <f t="shared" si="7"/>
        <v>196066.89</v>
      </c>
      <c r="E45" s="173">
        <f t="shared" si="7"/>
        <v>1307806</v>
      </c>
      <c r="F45" s="173">
        <f t="shared" si="7"/>
        <v>1542894.4100000001</v>
      </c>
      <c r="G45" s="198">
        <f t="shared" si="2"/>
        <v>12.707732216101553</v>
      </c>
      <c r="H45" s="195"/>
      <c r="I45" s="196"/>
      <c r="J45" s="196"/>
      <c r="K45" s="196"/>
    </row>
    <row r="46" spans="1:11" ht="13.5" customHeight="1" x14ac:dyDescent="0.25">
      <c r="A46" s="171">
        <v>37</v>
      </c>
      <c r="B46" s="131" t="s">
        <v>47</v>
      </c>
      <c r="C46" s="132">
        <v>0</v>
      </c>
      <c r="D46" s="132">
        <v>694397</v>
      </c>
      <c r="E46" s="132">
        <f>'Pri Sec_outstanding_6'!O46+NPS_OS_8!M46</f>
        <v>4033218</v>
      </c>
      <c r="F46" s="132">
        <f>'Pri Sec_outstanding_6'!P46+NPS_OS_8!N46</f>
        <v>3777469</v>
      </c>
      <c r="G46" s="197">
        <f t="shared" si="2"/>
        <v>18.382599566005705</v>
      </c>
      <c r="H46" s="195"/>
      <c r="I46" s="194"/>
      <c r="J46" s="194"/>
      <c r="K46" s="194"/>
    </row>
    <row r="47" spans="1:11" ht="13.5" customHeight="1" x14ac:dyDescent="0.2">
      <c r="A47" s="170"/>
      <c r="B47" s="133" t="s">
        <v>48</v>
      </c>
      <c r="C47" s="173">
        <f t="shared" ref="C47:F47" si="8">C46</f>
        <v>0</v>
      </c>
      <c r="D47" s="173">
        <f t="shared" si="8"/>
        <v>694397</v>
      </c>
      <c r="E47" s="173">
        <f t="shared" si="8"/>
        <v>4033218</v>
      </c>
      <c r="F47" s="173">
        <f t="shared" si="8"/>
        <v>3777469</v>
      </c>
      <c r="G47" s="198">
        <f t="shared" si="2"/>
        <v>18.382599566005705</v>
      </c>
      <c r="H47" s="195"/>
      <c r="I47" s="196"/>
      <c r="J47" s="196"/>
      <c r="K47" s="196"/>
    </row>
    <row r="48" spans="1:11" ht="13.5" customHeight="1" x14ac:dyDescent="0.25">
      <c r="A48" s="171">
        <v>38</v>
      </c>
      <c r="B48" s="131" t="s">
        <v>49</v>
      </c>
      <c r="C48" s="132">
        <v>10163</v>
      </c>
      <c r="D48" s="132">
        <v>24131.599999999999</v>
      </c>
      <c r="E48" s="132">
        <f>'Pri Sec_outstanding_6'!O48+NPS_OS_8!M48</f>
        <v>164322</v>
      </c>
      <c r="F48" s="132">
        <f>'Pri Sec_outstanding_6'!P48+NPS_OS_8!N48</f>
        <v>783894.67</v>
      </c>
      <c r="G48" s="197">
        <f t="shared" si="2"/>
        <v>3.0784237887470263</v>
      </c>
      <c r="H48" s="195"/>
      <c r="I48" s="194"/>
      <c r="J48" s="194"/>
      <c r="K48" s="194"/>
    </row>
    <row r="49" spans="1:11" ht="13.5" customHeight="1" x14ac:dyDescent="0.25">
      <c r="A49" s="171">
        <v>39</v>
      </c>
      <c r="B49" s="131" t="s">
        <v>50</v>
      </c>
      <c r="C49" s="132">
        <v>9730</v>
      </c>
      <c r="D49" s="132">
        <v>3455</v>
      </c>
      <c r="E49" s="132">
        <f>'Pri Sec_outstanding_6'!O49+NPS_OS_8!M49</f>
        <v>75601</v>
      </c>
      <c r="F49" s="132">
        <f>'Pri Sec_outstanding_6'!P49+NPS_OS_8!N49</f>
        <v>62077</v>
      </c>
      <c r="G49" s="197">
        <f t="shared" si="2"/>
        <v>5.5656684440291899</v>
      </c>
      <c r="H49" s="195"/>
      <c r="I49" s="194"/>
      <c r="J49" s="194"/>
      <c r="K49" s="194"/>
    </row>
    <row r="50" spans="1:11" ht="13.5" customHeight="1" x14ac:dyDescent="0.25">
      <c r="A50" s="171">
        <v>40</v>
      </c>
      <c r="B50" s="131" t="s">
        <v>51</v>
      </c>
      <c r="C50" s="132">
        <v>34745</v>
      </c>
      <c r="D50" s="132">
        <v>7219.13</v>
      </c>
      <c r="E50" s="132">
        <f>'Pri Sec_outstanding_6'!O50+NPS_OS_8!M50</f>
        <v>358298</v>
      </c>
      <c r="F50" s="132">
        <f>'Pri Sec_outstanding_6'!P50+NPS_OS_8!N50</f>
        <v>109168.23000000001</v>
      </c>
      <c r="G50" s="197">
        <f t="shared" si="2"/>
        <v>6.6128488114170203</v>
      </c>
      <c r="H50" s="195"/>
      <c r="I50" s="194"/>
      <c r="J50" s="194"/>
      <c r="K50" s="194"/>
    </row>
    <row r="51" spans="1:11" ht="13.5" customHeight="1" x14ac:dyDescent="0.25">
      <c r="A51" s="171">
        <v>41</v>
      </c>
      <c r="B51" s="131" t="s">
        <v>52</v>
      </c>
      <c r="C51" s="132">
        <v>37390</v>
      </c>
      <c r="D51" s="132">
        <v>6250.38</v>
      </c>
      <c r="E51" s="132">
        <f>'Pri Sec_outstanding_6'!O51+NPS_OS_8!M51</f>
        <v>256288</v>
      </c>
      <c r="F51" s="132">
        <f>'Pri Sec_outstanding_6'!P51+NPS_OS_8!N51</f>
        <v>46833.84</v>
      </c>
      <c r="G51" s="197">
        <f t="shared" si="2"/>
        <v>13.345862735150481</v>
      </c>
      <c r="H51" s="195"/>
      <c r="I51" s="194"/>
      <c r="J51" s="194"/>
      <c r="K51" s="194"/>
    </row>
    <row r="52" spans="1:11" ht="13.5" customHeight="1" x14ac:dyDescent="0.25">
      <c r="A52" s="171">
        <v>42</v>
      </c>
      <c r="B52" s="131" t="s">
        <v>53</v>
      </c>
      <c r="C52" s="132">
        <v>19366</v>
      </c>
      <c r="D52" s="132">
        <v>5908</v>
      </c>
      <c r="E52" s="132">
        <f>'Pri Sec_outstanding_6'!O52+NPS_OS_8!M52</f>
        <v>251290</v>
      </c>
      <c r="F52" s="132">
        <f>'Pri Sec_outstanding_6'!P52+NPS_OS_8!N52</f>
        <v>110039</v>
      </c>
      <c r="G52" s="197">
        <f t="shared" si="2"/>
        <v>5.3690055344014391</v>
      </c>
      <c r="H52" s="195"/>
      <c r="I52" s="194"/>
      <c r="J52" s="194"/>
      <c r="K52" s="194"/>
    </row>
    <row r="53" spans="1:11" ht="13.5" customHeight="1" x14ac:dyDescent="0.25">
      <c r="A53" s="171">
        <v>43</v>
      </c>
      <c r="B53" s="131" t="s">
        <v>54</v>
      </c>
      <c r="C53" s="132">
        <v>28707</v>
      </c>
      <c r="D53" s="132">
        <v>3951.03</v>
      </c>
      <c r="E53" s="132">
        <f>'Pri Sec_outstanding_6'!O53+NPS_OS_8!M53</f>
        <v>117551</v>
      </c>
      <c r="F53" s="132">
        <f>'Pri Sec_outstanding_6'!P53+NPS_OS_8!N53</f>
        <v>34264.579999999994</v>
      </c>
      <c r="G53" s="197">
        <f t="shared" si="2"/>
        <v>11.530945366906586</v>
      </c>
      <c r="H53" s="195"/>
      <c r="I53" s="194"/>
      <c r="J53" s="194"/>
      <c r="K53" s="194"/>
    </row>
    <row r="54" spans="1:11" ht="13.5" customHeight="1" x14ac:dyDescent="0.25">
      <c r="A54" s="171">
        <v>44</v>
      </c>
      <c r="B54" s="131" t="s">
        <v>55</v>
      </c>
      <c r="C54" s="132">
        <v>8005</v>
      </c>
      <c r="D54" s="132">
        <v>879.14</v>
      </c>
      <c r="E54" s="132">
        <f>'Pri Sec_outstanding_6'!O54+NPS_OS_8!M54</f>
        <v>63073</v>
      </c>
      <c r="F54" s="132">
        <f>'Pri Sec_outstanding_6'!P54+NPS_OS_8!N54</f>
        <v>26890.440000000002</v>
      </c>
      <c r="G54" s="197">
        <f t="shared" si="2"/>
        <v>3.2693403306156386</v>
      </c>
      <c r="H54" s="195"/>
      <c r="I54" s="194"/>
      <c r="J54" s="194"/>
      <c r="K54" s="194"/>
    </row>
    <row r="55" spans="1:11" ht="13.5" customHeight="1" x14ac:dyDescent="0.25">
      <c r="A55" s="171">
        <v>45</v>
      </c>
      <c r="B55" s="131" t="s">
        <v>56</v>
      </c>
      <c r="C55" s="132">
        <v>9616</v>
      </c>
      <c r="D55" s="132">
        <v>3015</v>
      </c>
      <c r="E55" s="132">
        <f>'Pri Sec_outstanding_6'!O55+NPS_OS_8!M55</f>
        <v>109736</v>
      </c>
      <c r="F55" s="132">
        <f>'Pri Sec_outstanding_6'!P55+NPS_OS_8!N55</f>
        <v>39933</v>
      </c>
      <c r="G55" s="197">
        <f t="shared" si="2"/>
        <v>7.550146495379761</v>
      </c>
      <c r="H55" s="195"/>
      <c r="I55" s="194"/>
      <c r="J55" s="194"/>
      <c r="K55" s="194"/>
    </row>
    <row r="56" spans="1:11" ht="13.5" customHeight="1" x14ac:dyDescent="0.2">
      <c r="A56" s="170"/>
      <c r="B56" s="133" t="s">
        <v>57</v>
      </c>
      <c r="C56" s="173">
        <f t="shared" ref="C56" si="9">SUM(C48:C55)</f>
        <v>157722</v>
      </c>
      <c r="D56" s="173">
        <f t="shared" ref="D56:F56" si="10">SUM(D48:D55)</f>
        <v>54809.279999999992</v>
      </c>
      <c r="E56" s="173">
        <f t="shared" si="10"/>
        <v>1396159</v>
      </c>
      <c r="F56" s="173">
        <f t="shared" si="10"/>
        <v>1213100.76</v>
      </c>
      <c r="G56" s="198">
        <f t="shared" si="2"/>
        <v>4.5181143897725358</v>
      </c>
      <c r="H56" s="195"/>
      <c r="I56" s="196"/>
      <c r="J56" s="196"/>
      <c r="K56" s="196"/>
    </row>
    <row r="57" spans="1:11" ht="13.5" customHeight="1" x14ac:dyDescent="0.2">
      <c r="A57" s="133"/>
      <c r="B57" s="133" t="s">
        <v>6</v>
      </c>
      <c r="C57" s="173">
        <f t="shared" ref="C57" si="11">C56+C47+C45+C42</f>
        <v>2028565</v>
      </c>
      <c r="D57" s="173">
        <f t="shared" ref="D57:F57" si="12">D56+D47+D45+D42</f>
        <v>3637229.5799999996</v>
      </c>
      <c r="E57" s="173">
        <f t="shared" si="12"/>
        <v>18562236</v>
      </c>
      <c r="F57" s="173">
        <f t="shared" si="12"/>
        <v>39665276.549999997</v>
      </c>
      <c r="G57" s="198">
        <f t="shared" si="2"/>
        <v>9.169807691659722</v>
      </c>
      <c r="H57" s="195"/>
      <c r="I57" s="196"/>
      <c r="J57" s="196"/>
      <c r="K57" s="196"/>
    </row>
    <row r="58" spans="1:11" ht="13.5" customHeight="1" x14ac:dyDescent="0.2">
      <c r="A58" s="112"/>
      <c r="B58" s="194"/>
      <c r="C58" s="194"/>
      <c r="D58" s="196" t="s">
        <v>60</v>
      </c>
      <c r="E58" s="194"/>
      <c r="F58" s="194"/>
      <c r="G58" s="195"/>
      <c r="H58" s="195"/>
      <c r="I58" s="194"/>
      <c r="J58" s="194"/>
      <c r="K58" s="194"/>
    </row>
    <row r="59" spans="1:11" ht="13.5" customHeight="1" x14ac:dyDescent="0.2">
      <c r="A59" s="112"/>
      <c r="B59" s="194"/>
      <c r="C59" s="194"/>
      <c r="D59" s="194"/>
      <c r="E59" s="194"/>
      <c r="F59" s="194"/>
      <c r="G59" s="195"/>
      <c r="H59" s="195"/>
      <c r="I59" s="194"/>
      <c r="J59" s="194"/>
      <c r="K59" s="194"/>
    </row>
    <row r="60" spans="1:11" ht="13.5" customHeight="1" x14ac:dyDescent="0.2">
      <c r="A60" s="112"/>
      <c r="B60" s="194"/>
      <c r="C60" s="194"/>
      <c r="D60" s="194"/>
      <c r="E60" s="194"/>
      <c r="F60" s="194"/>
      <c r="G60" s="195"/>
      <c r="H60" s="195"/>
      <c r="I60" s="194"/>
      <c r="J60" s="194"/>
      <c r="K60" s="194"/>
    </row>
    <row r="61" spans="1:11" ht="13.5" customHeight="1" x14ac:dyDescent="0.2">
      <c r="A61" s="112"/>
      <c r="B61" s="194"/>
      <c r="C61" s="194"/>
      <c r="D61" s="194"/>
      <c r="E61" s="194"/>
      <c r="F61" s="194"/>
      <c r="G61" s="195"/>
      <c r="H61" s="195"/>
      <c r="I61" s="194"/>
      <c r="J61" s="194"/>
      <c r="K61" s="194"/>
    </row>
    <row r="62" spans="1:11" ht="13.5" customHeight="1" x14ac:dyDescent="0.2">
      <c r="A62" s="112"/>
      <c r="B62" s="194"/>
      <c r="C62" s="195"/>
      <c r="D62" s="195"/>
      <c r="E62" s="194"/>
      <c r="F62" s="194"/>
      <c r="G62" s="195"/>
      <c r="H62" s="195"/>
      <c r="I62" s="194"/>
      <c r="J62" s="194"/>
      <c r="K62" s="194"/>
    </row>
    <row r="63" spans="1:11" ht="13.5" customHeight="1" x14ac:dyDescent="0.2">
      <c r="A63" s="112"/>
      <c r="B63" s="194"/>
      <c r="C63" s="194"/>
      <c r="D63" s="194"/>
      <c r="E63" s="194"/>
      <c r="F63" s="194"/>
      <c r="G63" s="195"/>
      <c r="H63" s="195"/>
      <c r="I63" s="194"/>
      <c r="J63" s="194"/>
      <c r="K63" s="194"/>
    </row>
    <row r="64" spans="1:11" ht="13.5" customHeight="1" x14ac:dyDescent="0.2">
      <c r="A64" s="112"/>
      <c r="B64" s="194"/>
      <c r="C64" s="194"/>
      <c r="D64" s="194"/>
      <c r="E64" s="194"/>
      <c r="F64" s="194"/>
      <c r="G64" s="195"/>
      <c r="H64" s="195"/>
      <c r="I64" s="194"/>
      <c r="J64" s="194"/>
      <c r="K64" s="194"/>
    </row>
    <row r="65" spans="1:11" ht="13.5" customHeight="1" x14ac:dyDescent="0.2">
      <c r="A65" s="112"/>
      <c r="B65" s="194"/>
      <c r="C65" s="194"/>
      <c r="D65" s="194"/>
      <c r="E65" s="194"/>
      <c r="F65" s="194"/>
      <c r="G65" s="195"/>
      <c r="H65" s="195"/>
      <c r="I65" s="194"/>
      <c r="J65" s="194"/>
      <c r="K65" s="194"/>
    </row>
    <row r="66" spans="1:11" ht="13.5" customHeight="1" x14ac:dyDescent="0.2">
      <c r="A66" s="112"/>
      <c r="B66" s="194"/>
      <c r="C66" s="194"/>
      <c r="D66" s="194"/>
      <c r="E66" s="194"/>
      <c r="F66" s="194"/>
      <c r="G66" s="195"/>
      <c r="H66" s="195"/>
      <c r="I66" s="194"/>
      <c r="J66" s="194"/>
      <c r="K66" s="194"/>
    </row>
    <row r="67" spans="1:11" ht="13.5" customHeight="1" x14ac:dyDescent="0.2">
      <c r="A67" s="112"/>
      <c r="B67" s="194"/>
      <c r="C67" s="194"/>
      <c r="D67" s="194"/>
      <c r="E67" s="194"/>
      <c r="F67" s="194"/>
      <c r="G67" s="195"/>
      <c r="H67" s="195"/>
      <c r="I67" s="194"/>
      <c r="J67" s="194"/>
      <c r="K67" s="194"/>
    </row>
    <row r="68" spans="1:11" ht="13.5" customHeight="1" x14ac:dyDescent="0.2">
      <c r="A68" s="112"/>
      <c r="B68" s="194"/>
      <c r="C68" s="194"/>
      <c r="D68" s="194"/>
      <c r="E68" s="194"/>
      <c r="F68" s="194"/>
      <c r="G68" s="195"/>
      <c r="H68" s="195"/>
      <c r="I68" s="194"/>
      <c r="J68" s="194"/>
      <c r="K68" s="194"/>
    </row>
    <row r="69" spans="1:11" ht="13.5" customHeight="1" x14ac:dyDescent="0.2">
      <c r="A69" s="112"/>
      <c r="B69" s="194"/>
      <c r="C69" s="194"/>
      <c r="D69" s="194"/>
      <c r="E69" s="194"/>
      <c r="F69" s="194"/>
      <c r="G69" s="195"/>
      <c r="H69" s="195"/>
      <c r="I69" s="194"/>
      <c r="J69" s="194"/>
      <c r="K69" s="194"/>
    </row>
    <row r="70" spans="1:11" ht="13.5" customHeight="1" x14ac:dyDescent="0.2">
      <c r="A70" s="112"/>
      <c r="B70" s="194"/>
      <c r="C70" s="194"/>
      <c r="D70" s="194"/>
      <c r="E70" s="194"/>
      <c r="F70" s="194"/>
      <c r="G70" s="195"/>
      <c r="H70" s="195"/>
      <c r="I70" s="194"/>
      <c r="J70" s="194"/>
      <c r="K70" s="194"/>
    </row>
    <row r="71" spans="1:11" ht="13.5" customHeight="1" x14ac:dyDescent="0.2">
      <c r="A71" s="112"/>
      <c r="B71" s="194"/>
      <c r="C71" s="194"/>
      <c r="D71" s="194"/>
      <c r="E71" s="194"/>
      <c r="F71" s="194"/>
      <c r="G71" s="195"/>
      <c r="H71" s="195"/>
      <c r="I71" s="194"/>
      <c r="J71" s="194"/>
      <c r="K71" s="194"/>
    </row>
    <row r="72" spans="1:11" ht="13.5" customHeight="1" x14ac:dyDescent="0.2">
      <c r="A72" s="112"/>
      <c r="B72" s="194"/>
      <c r="C72" s="194"/>
      <c r="D72" s="194"/>
      <c r="E72" s="194"/>
      <c r="F72" s="194"/>
      <c r="G72" s="195"/>
      <c r="H72" s="195"/>
      <c r="I72" s="194"/>
      <c r="J72" s="194"/>
      <c r="K72" s="194"/>
    </row>
    <row r="73" spans="1:11" ht="13.5" customHeight="1" x14ac:dyDescent="0.2">
      <c r="A73" s="112"/>
      <c r="B73" s="194"/>
      <c r="C73" s="194"/>
      <c r="D73" s="194"/>
      <c r="E73" s="194"/>
      <c r="F73" s="194"/>
      <c r="G73" s="195"/>
      <c r="H73" s="195"/>
      <c r="I73" s="194"/>
      <c r="J73" s="194"/>
      <c r="K73" s="194"/>
    </row>
    <row r="74" spans="1:11" ht="13.5" customHeight="1" x14ac:dyDescent="0.2">
      <c r="A74" s="112"/>
      <c r="B74" s="194"/>
      <c r="C74" s="194"/>
      <c r="D74" s="194"/>
      <c r="E74" s="194"/>
      <c r="F74" s="194"/>
      <c r="G74" s="195"/>
      <c r="H74" s="195"/>
      <c r="I74" s="194"/>
      <c r="J74" s="194"/>
      <c r="K74" s="194"/>
    </row>
    <row r="75" spans="1:11" ht="13.5" customHeight="1" x14ac:dyDescent="0.2">
      <c r="A75" s="112"/>
      <c r="B75" s="194"/>
      <c r="C75" s="194"/>
      <c r="D75" s="194"/>
      <c r="E75" s="194"/>
      <c r="F75" s="194"/>
      <c r="G75" s="195"/>
      <c r="H75" s="195"/>
      <c r="I75" s="194"/>
      <c r="J75" s="194"/>
      <c r="K75" s="194"/>
    </row>
    <row r="76" spans="1:11" ht="13.5" customHeight="1" x14ac:dyDescent="0.2">
      <c r="A76" s="112"/>
      <c r="B76" s="194"/>
      <c r="C76" s="194"/>
      <c r="D76" s="194"/>
      <c r="E76" s="194"/>
      <c r="F76" s="194"/>
      <c r="G76" s="195"/>
      <c r="H76" s="195"/>
      <c r="I76" s="194"/>
      <c r="J76" s="194"/>
      <c r="K76" s="194"/>
    </row>
    <row r="77" spans="1:11" ht="13.5" customHeight="1" x14ac:dyDescent="0.2">
      <c r="A77" s="112"/>
      <c r="B77" s="194"/>
      <c r="C77" s="194"/>
      <c r="D77" s="194"/>
      <c r="E77" s="194"/>
      <c r="F77" s="194"/>
      <c r="G77" s="195"/>
      <c r="H77" s="195"/>
      <c r="I77" s="194"/>
      <c r="J77" s="194"/>
      <c r="K77" s="194"/>
    </row>
    <row r="78" spans="1:11" ht="13.5" customHeight="1" x14ac:dyDescent="0.2">
      <c r="A78" s="112"/>
      <c r="B78" s="194"/>
      <c r="C78" s="194"/>
      <c r="D78" s="194"/>
      <c r="E78" s="194"/>
      <c r="F78" s="194"/>
      <c r="G78" s="195"/>
      <c r="H78" s="195"/>
      <c r="I78" s="194"/>
      <c r="J78" s="194"/>
      <c r="K78" s="194"/>
    </row>
    <row r="79" spans="1:11" ht="13.5" customHeight="1" x14ac:dyDescent="0.2">
      <c r="A79" s="112"/>
      <c r="B79" s="194"/>
      <c r="C79" s="194"/>
      <c r="D79" s="194"/>
      <c r="E79" s="194"/>
      <c r="F79" s="194"/>
      <c r="G79" s="195"/>
      <c r="H79" s="195"/>
      <c r="I79" s="194"/>
      <c r="J79" s="194"/>
      <c r="K79" s="194"/>
    </row>
    <row r="80" spans="1:11" ht="13.5" customHeight="1" x14ac:dyDescent="0.2">
      <c r="A80" s="112"/>
      <c r="B80" s="194"/>
      <c r="C80" s="194"/>
      <c r="D80" s="194"/>
      <c r="E80" s="194"/>
      <c r="F80" s="194"/>
      <c r="G80" s="195"/>
      <c r="H80" s="195"/>
      <c r="I80" s="194"/>
      <c r="J80" s="194"/>
      <c r="K80" s="194"/>
    </row>
    <row r="81" spans="1:11" ht="13.5" customHeight="1" x14ac:dyDescent="0.2">
      <c r="A81" s="112"/>
      <c r="B81" s="194"/>
      <c r="C81" s="194"/>
      <c r="D81" s="194"/>
      <c r="E81" s="194"/>
      <c r="F81" s="194"/>
      <c r="G81" s="195"/>
      <c r="H81" s="195"/>
      <c r="I81" s="194"/>
      <c r="J81" s="194"/>
      <c r="K81" s="194"/>
    </row>
    <row r="82" spans="1:11" ht="13.5" customHeight="1" x14ac:dyDescent="0.2">
      <c r="A82" s="112"/>
      <c r="B82" s="194"/>
      <c r="C82" s="194"/>
      <c r="D82" s="194"/>
      <c r="E82" s="194"/>
      <c r="F82" s="194"/>
      <c r="G82" s="195"/>
      <c r="H82" s="195"/>
      <c r="I82" s="194"/>
      <c r="J82" s="194"/>
      <c r="K82" s="194"/>
    </row>
    <row r="83" spans="1:11" ht="13.5" customHeight="1" x14ac:dyDescent="0.2">
      <c r="A83" s="112"/>
      <c r="B83" s="194"/>
      <c r="C83" s="194"/>
      <c r="D83" s="194"/>
      <c r="E83" s="194"/>
      <c r="F83" s="194"/>
      <c r="G83" s="195"/>
      <c r="H83" s="195"/>
      <c r="I83" s="194"/>
      <c r="J83" s="194"/>
      <c r="K83" s="194"/>
    </row>
    <row r="84" spans="1:11" ht="13.5" customHeight="1" x14ac:dyDescent="0.2">
      <c r="A84" s="112"/>
      <c r="B84" s="194"/>
      <c r="C84" s="194"/>
      <c r="D84" s="194"/>
      <c r="E84" s="194"/>
      <c r="F84" s="194"/>
      <c r="G84" s="195"/>
      <c r="H84" s="195"/>
      <c r="I84" s="194"/>
      <c r="J84" s="194"/>
      <c r="K84" s="194"/>
    </row>
    <row r="85" spans="1:11" ht="13.5" customHeight="1" x14ac:dyDescent="0.2">
      <c r="A85" s="112"/>
      <c r="B85" s="194"/>
      <c r="C85" s="194"/>
      <c r="D85" s="194"/>
      <c r="E85" s="194"/>
      <c r="F85" s="194"/>
      <c r="G85" s="195"/>
      <c r="H85" s="195"/>
      <c r="I85" s="194"/>
      <c r="J85" s="194"/>
      <c r="K85" s="194"/>
    </row>
    <row r="86" spans="1:11" ht="13.5" customHeight="1" x14ac:dyDescent="0.2">
      <c r="A86" s="112"/>
      <c r="B86" s="194"/>
      <c r="C86" s="194"/>
      <c r="D86" s="194"/>
      <c r="E86" s="194"/>
      <c r="F86" s="194"/>
      <c r="G86" s="195"/>
      <c r="H86" s="195"/>
      <c r="I86" s="194"/>
      <c r="J86" s="194"/>
      <c r="K86" s="194"/>
    </row>
    <row r="87" spans="1:11" ht="13.5" customHeight="1" x14ac:dyDescent="0.2">
      <c r="A87" s="112"/>
      <c r="B87" s="194"/>
      <c r="C87" s="194"/>
      <c r="D87" s="194"/>
      <c r="E87" s="194"/>
      <c r="F87" s="194"/>
      <c r="G87" s="195"/>
      <c r="H87" s="195"/>
      <c r="I87" s="194"/>
      <c r="J87" s="194"/>
      <c r="K87" s="194"/>
    </row>
    <row r="88" spans="1:11" ht="13.5" customHeight="1" x14ac:dyDescent="0.2">
      <c r="A88" s="112"/>
      <c r="B88" s="194"/>
      <c r="C88" s="194"/>
      <c r="D88" s="194"/>
      <c r="E88" s="194"/>
      <c r="F88" s="194"/>
      <c r="G88" s="195"/>
      <c r="H88" s="195"/>
      <c r="I88" s="194"/>
      <c r="J88" s="194"/>
      <c r="K88" s="194"/>
    </row>
    <row r="89" spans="1:11" ht="13.5" customHeight="1" x14ac:dyDescent="0.2">
      <c r="A89" s="112"/>
      <c r="B89" s="194"/>
      <c r="C89" s="194"/>
      <c r="D89" s="194"/>
      <c r="E89" s="194"/>
      <c r="F89" s="194"/>
      <c r="G89" s="195"/>
      <c r="H89" s="195"/>
      <c r="I89" s="194"/>
      <c r="J89" s="194"/>
      <c r="K89" s="194"/>
    </row>
    <row r="90" spans="1:11" ht="13.5" customHeight="1" x14ac:dyDescent="0.2">
      <c r="A90" s="112"/>
      <c r="B90" s="194"/>
      <c r="C90" s="194"/>
      <c r="D90" s="194"/>
      <c r="E90" s="194"/>
      <c r="F90" s="194"/>
      <c r="G90" s="195"/>
      <c r="H90" s="195"/>
      <c r="I90" s="194"/>
      <c r="J90" s="194"/>
      <c r="K90" s="194"/>
    </row>
    <row r="91" spans="1:11" ht="13.5" customHeight="1" x14ac:dyDescent="0.2">
      <c r="A91" s="112"/>
      <c r="B91" s="194"/>
      <c r="C91" s="194"/>
      <c r="D91" s="194"/>
      <c r="E91" s="194"/>
      <c r="F91" s="194"/>
      <c r="G91" s="195"/>
      <c r="H91" s="195"/>
      <c r="I91" s="194"/>
      <c r="J91" s="194"/>
      <c r="K91" s="194"/>
    </row>
    <row r="92" spans="1:11" ht="13.5" customHeight="1" x14ac:dyDescent="0.2">
      <c r="A92" s="112"/>
      <c r="B92" s="194"/>
      <c r="C92" s="194"/>
      <c r="D92" s="194"/>
      <c r="E92" s="194"/>
      <c r="F92" s="194"/>
      <c r="G92" s="195"/>
      <c r="H92" s="195"/>
      <c r="I92" s="194"/>
      <c r="J92" s="194"/>
      <c r="K92" s="194"/>
    </row>
    <row r="93" spans="1:11" ht="13.5" customHeight="1" x14ac:dyDescent="0.2">
      <c r="A93" s="112"/>
      <c r="B93" s="194"/>
      <c r="C93" s="194"/>
      <c r="D93" s="194"/>
      <c r="E93" s="194"/>
      <c r="F93" s="194"/>
      <c r="G93" s="195"/>
      <c r="H93" s="195"/>
      <c r="I93" s="194"/>
      <c r="J93" s="194"/>
      <c r="K93" s="194"/>
    </row>
    <row r="94" spans="1:11" ht="13.5" customHeight="1" x14ac:dyDescent="0.2">
      <c r="A94" s="112"/>
      <c r="B94" s="194"/>
      <c r="C94" s="194"/>
      <c r="D94" s="194"/>
      <c r="E94" s="194"/>
      <c r="F94" s="194"/>
      <c r="G94" s="195"/>
      <c r="H94" s="195"/>
      <c r="I94" s="194"/>
      <c r="J94" s="194"/>
      <c r="K94" s="194"/>
    </row>
    <row r="95" spans="1:11" ht="13.5" customHeight="1" x14ac:dyDescent="0.2">
      <c r="A95" s="112"/>
      <c r="B95" s="194"/>
      <c r="C95" s="194"/>
      <c r="D95" s="194"/>
      <c r="E95" s="194"/>
      <c r="F95" s="194"/>
      <c r="G95" s="195"/>
      <c r="H95" s="195"/>
      <c r="I95" s="194"/>
      <c r="J95" s="194"/>
      <c r="K95" s="194"/>
    </row>
    <row r="96" spans="1:11" ht="13.5" customHeight="1" x14ac:dyDescent="0.2">
      <c r="A96" s="112"/>
      <c r="B96" s="194"/>
      <c r="C96" s="194"/>
      <c r="D96" s="194"/>
      <c r="E96" s="194"/>
      <c r="F96" s="194"/>
      <c r="G96" s="195"/>
      <c r="H96" s="195"/>
      <c r="I96" s="194"/>
      <c r="J96" s="194"/>
      <c r="K96" s="194"/>
    </row>
    <row r="97" spans="1:11" ht="13.5" customHeight="1" x14ac:dyDescent="0.2">
      <c r="A97" s="112"/>
      <c r="B97" s="194"/>
      <c r="C97" s="194"/>
      <c r="D97" s="194"/>
      <c r="E97" s="194"/>
      <c r="F97" s="194"/>
      <c r="G97" s="195"/>
      <c r="H97" s="195"/>
      <c r="I97" s="194"/>
      <c r="J97" s="194"/>
      <c r="K97" s="194"/>
    </row>
    <row r="98" spans="1:11" ht="13.5" customHeight="1" x14ac:dyDescent="0.2">
      <c r="A98" s="112"/>
      <c r="B98" s="194"/>
      <c r="C98" s="194"/>
      <c r="D98" s="194"/>
      <c r="E98" s="194"/>
      <c r="F98" s="194"/>
      <c r="G98" s="195"/>
      <c r="H98" s="195"/>
      <c r="I98" s="194"/>
      <c r="J98" s="194"/>
      <c r="K98" s="194"/>
    </row>
    <row r="99" spans="1:11" ht="13.5" customHeight="1" x14ac:dyDescent="0.2">
      <c r="A99" s="112"/>
      <c r="B99" s="194"/>
      <c r="C99" s="194"/>
      <c r="D99" s="194"/>
      <c r="E99" s="194"/>
      <c r="F99" s="194"/>
      <c r="G99" s="195"/>
      <c r="H99" s="195"/>
      <c r="I99" s="194"/>
      <c r="J99" s="194"/>
      <c r="K99" s="194"/>
    </row>
    <row r="100" spans="1:11" ht="13.5" customHeight="1" x14ac:dyDescent="0.2">
      <c r="A100" s="112"/>
      <c r="B100" s="194"/>
      <c r="C100" s="194"/>
      <c r="D100" s="194"/>
      <c r="E100" s="194"/>
      <c r="F100" s="194"/>
      <c r="G100" s="195"/>
      <c r="H100" s="195"/>
      <c r="I100" s="194"/>
      <c r="J100" s="194"/>
      <c r="K100" s="194"/>
    </row>
  </sheetData>
  <mergeCells count="9">
    <mergeCell ref="E4:F4"/>
    <mergeCell ref="E3:F3"/>
    <mergeCell ref="C3:D3"/>
    <mergeCell ref="C4:D4"/>
    <mergeCell ref="A1:G1"/>
    <mergeCell ref="G4:G5"/>
    <mergeCell ref="A2:F2"/>
    <mergeCell ref="A4:A5"/>
    <mergeCell ref="B4:B5"/>
  </mergeCells>
  <conditionalFormatting sqref="G6:G57">
    <cfRule type="cellIs" dxfId="21" priority="3" operator="greaterThan">
      <formula>100</formula>
    </cfRule>
  </conditionalFormatting>
  <conditionalFormatting sqref="H1:H1048576">
    <cfRule type="cellIs" dxfId="20" priority="2" operator="greaterThan">
      <formula>100</formula>
    </cfRule>
  </conditionalFormatting>
  <conditionalFormatting sqref="H6:H58">
    <cfRule type="cellIs" dxfId="19" priority="1" operator="greaterThan">
      <formula>100</formula>
    </cfRule>
  </conditionalFormatting>
  <pageMargins left="1.2" right="0.7" top="0.25" bottom="0.25" header="0" footer="0"/>
  <pageSetup scale="8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BFDF"/>
  </sheetPr>
  <dimension ref="A1:S10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14" sqref="B14"/>
    </sheetView>
  </sheetViews>
  <sheetFormatPr defaultColWidth="14.42578125" defaultRowHeight="15" customHeight="1" x14ac:dyDescent="0.2"/>
  <cols>
    <col min="1" max="1" width="5.85546875" style="83" customWidth="1"/>
    <col min="2" max="2" width="21.85546875" style="83" customWidth="1"/>
    <col min="3" max="3" width="10.7109375" style="83" customWidth="1"/>
    <col min="4" max="5" width="8.5703125" style="83" customWidth="1"/>
    <col min="6" max="6" width="8.42578125" style="83" customWidth="1"/>
    <col min="7" max="7" width="8.7109375" style="83" customWidth="1"/>
    <col min="8" max="8" width="7" style="83" customWidth="1"/>
    <col min="9" max="9" width="8.42578125" style="83" customWidth="1"/>
    <col min="10" max="10" width="7.85546875" style="83" customWidth="1"/>
    <col min="11" max="11" width="8.5703125" style="83" customWidth="1"/>
    <col min="12" max="13" width="7.5703125" style="83" customWidth="1"/>
    <col min="14" max="14" width="8.140625" style="83" customWidth="1"/>
    <col min="15" max="15" width="8.7109375" style="83" customWidth="1"/>
    <col min="16" max="16" width="9" style="83" customWidth="1"/>
    <col min="17" max="17" width="7.28515625" style="83" customWidth="1"/>
    <col min="18" max="18" width="11.140625" style="168" customWidth="1"/>
    <col min="19" max="19" width="11.5703125" style="168" customWidth="1"/>
    <col min="20" max="16384" width="14.42578125" style="83"/>
  </cols>
  <sheetData>
    <row r="1" spans="1:19" ht="14.25" customHeight="1" x14ac:dyDescent="0.2">
      <c r="A1" s="442" t="s">
        <v>1036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200"/>
    </row>
    <row r="2" spans="1:19" ht="12.75" customHeight="1" x14ac:dyDescent="0.2">
      <c r="A2" s="387" t="s">
        <v>162</v>
      </c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  <c r="P2" s="396"/>
      <c r="Q2" s="200"/>
    </row>
    <row r="3" spans="1:19" ht="12.75" customHeight="1" x14ac:dyDescent="0.2">
      <c r="A3" s="201"/>
      <c r="B3" s="202" t="s">
        <v>62</v>
      </c>
      <c r="C3" s="201"/>
      <c r="D3" s="201"/>
      <c r="E3" s="201"/>
      <c r="F3" s="201"/>
      <c r="G3" s="201"/>
      <c r="H3" s="201"/>
      <c r="I3" s="201"/>
      <c r="J3" s="201"/>
      <c r="K3" s="201"/>
      <c r="L3" s="200"/>
      <c r="M3" s="201"/>
      <c r="N3" s="445" t="s">
        <v>163</v>
      </c>
      <c r="O3" s="396"/>
      <c r="P3" s="201"/>
      <c r="Q3" s="200"/>
    </row>
    <row r="4" spans="1:19" s="217" customFormat="1" ht="47.25" customHeight="1" x14ac:dyDescent="0.2">
      <c r="A4" s="402" t="s">
        <v>69</v>
      </c>
      <c r="B4" s="444" t="s">
        <v>2</v>
      </c>
      <c r="C4" s="378" t="s">
        <v>164</v>
      </c>
      <c r="D4" s="443"/>
      <c r="E4" s="134" t="s">
        <v>161</v>
      </c>
      <c r="F4" s="378" t="s">
        <v>144</v>
      </c>
      <c r="G4" s="443"/>
      <c r="H4" s="378" t="s">
        <v>143</v>
      </c>
      <c r="I4" s="443"/>
      <c r="J4" s="378" t="s">
        <v>165</v>
      </c>
      <c r="K4" s="443"/>
      <c r="L4" s="204" t="s">
        <v>161</v>
      </c>
      <c r="M4" s="378" t="s">
        <v>166</v>
      </c>
      <c r="N4" s="443"/>
      <c r="O4" s="378" t="s">
        <v>167</v>
      </c>
      <c r="P4" s="443"/>
      <c r="Q4" s="204" t="s">
        <v>161</v>
      </c>
      <c r="R4" s="351"/>
      <c r="S4" s="351"/>
    </row>
    <row r="5" spans="1:19" ht="22.5" customHeight="1" x14ac:dyDescent="0.2">
      <c r="A5" s="399"/>
      <c r="B5" s="399"/>
      <c r="C5" s="134" t="s">
        <v>89</v>
      </c>
      <c r="D5" s="134" t="s">
        <v>90</v>
      </c>
      <c r="E5" s="134" t="s">
        <v>90</v>
      </c>
      <c r="F5" s="134" t="s">
        <v>89</v>
      </c>
      <c r="G5" s="134" t="s">
        <v>90</v>
      </c>
      <c r="H5" s="134" t="s">
        <v>89</v>
      </c>
      <c r="I5" s="134" t="s">
        <v>90</v>
      </c>
      <c r="J5" s="134" t="s">
        <v>89</v>
      </c>
      <c r="K5" s="134" t="s">
        <v>90</v>
      </c>
      <c r="L5" s="204" t="s">
        <v>90</v>
      </c>
      <c r="M5" s="134" t="s">
        <v>89</v>
      </c>
      <c r="N5" s="134" t="s">
        <v>90</v>
      </c>
      <c r="O5" s="134" t="s">
        <v>89</v>
      </c>
      <c r="P5" s="134" t="s">
        <v>90</v>
      </c>
      <c r="Q5" s="204" t="s">
        <v>90</v>
      </c>
    </row>
    <row r="6" spans="1:19" ht="15" customHeight="1" x14ac:dyDescent="0.2">
      <c r="A6" s="174">
        <v>1</v>
      </c>
      <c r="B6" s="135" t="s">
        <v>8</v>
      </c>
      <c r="C6" s="140">
        <v>14738</v>
      </c>
      <c r="D6" s="140">
        <v>51501</v>
      </c>
      <c r="E6" s="212">
        <f>D6*100/OutstandingAgri_4!L6</f>
        <v>13.255210612198676</v>
      </c>
      <c r="F6" s="140">
        <v>15245</v>
      </c>
      <c r="G6" s="140">
        <v>13822</v>
      </c>
      <c r="H6" s="140">
        <v>439</v>
      </c>
      <c r="I6" s="140">
        <v>793</v>
      </c>
      <c r="J6" s="140">
        <v>28671</v>
      </c>
      <c r="K6" s="140">
        <v>79044</v>
      </c>
      <c r="L6" s="212">
        <f>K6*100/MSMEoutstanding_5!N6</f>
        <v>15.715450225659582</v>
      </c>
      <c r="M6" s="140">
        <v>34</v>
      </c>
      <c r="N6" s="140">
        <v>24</v>
      </c>
      <c r="O6" s="209">
        <f t="shared" ref="O6:O17" si="0">C6+F6+H6+J6+M6</f>
        <v>59127</v>
      </c>
      <c r="P6" s="209">
        <f t="shared" ref="P6:P17" si="1">D6+G6+I6+K6+N6</f>
        <v>145184</v>
      </c>
      <c r="Q6" s="210">
        <f>P6*100/'Pri Sec_outstanding_6'!P6</f>
        <v>12.998952448316308</v>
      </c>
    </row>
    <row r="7" spans="1:19" ht="15" customHeight="1" x14ac:dyDescent="0.2">
      <c r="A7" s="174">
        <v>2</v>
      </c>
      <c r="B7" s="135" t="s">
        <v>9</v>
      </c>
      <c r="C7" s="140">
        <v>97059</v>
      </c>
      <c r="D7" s="140">
        <v>199380.63</v>
      </c>
      <c r="E7" s="212">
        <f>D7*100/OutstandingAgri_4!L7</f>
        <v>17.981285561356501</v>
      </c>
      <c r="F7" s="140">
        <v>25182</v>
      </c>
      <c r="G7" s="140">
        <v>16737.59</v>
      </c>
      <c r="H7" s="140">
        <v>1515</v>
      </c>
      <c r="I7" s="140">
        <v>2045.66</v>
      </c>
      <c r="J7" s="140">
        <v>52793</v>
      </c>
      <c r="K7" s="140">
        <v>76728.86</v>
      </c>
      <c r="L7" s="212">
        <f>K7*100/MSMEoutstanding_5!N7</f>
        <v>17.728654577992252</v>
      </c>
      <c r="M7" s="140">
        <v>32</v>
      </c>
      <c r="N7" s="140">
        <v>4.12</v>
      </c>
      <c r="O7" s="209">
        <f t="shared" si="0"/>
        <v>176581</v>
      </c>
      <c r="P7" s="209">
        <f t="shared" si="1"/>
        <v>294896.86</v>
      </c>
      <c r="Q7" s="210">
        <f>P7*100/'Pri Sec_outstanding_6'!P7</f>
        <v>17.204133847929683</v>
      </c>
    </row>
    <row r="8" spans="1:19" ht="15" customHeight="1" x14ac:dyDescent="0.2">
      <c r="A8" s="174">
        <v>3</v>
      </c>
      <c r="B8" s="135" t="s">
        <v>10</v>
      </c>
      <c r="C8" s="140">
        <v>10493</v>
      </c>
      <c r="D8" s="140">
        <v>19145</v>
      </c>
      <c r="E8" s="212">
        <f>D8*100/OutstandingAgri_4!L8</f>
        <v>15.810423565748074</v>
      </c>
      <c r="F8" s="140">
        <v>5594</v>
      </c>
      <c r="G8" s="140">
        <v>3813</v>
      </c>
      <c r="H8" s="140">
        <v>44</v>
      </c>
      <c r="I8" s="140">
        <v>89</v>
      </c>
      <c r="J8" s="140">
        <v>7495</v>
      </c>
      <c r="K8" s="140">
        <v>10116</v>
      </c>
      <c r="L8" s="212">
        <f>K8*100/MSMEoutstanding_5!N8</f>
        <v>6.3205248359887536</v>
      </c>
      <c r="M8" s="140">
        <v>22472</v>
      </c>
      <c r="N8" s="140">
        <v>14168</v>
      </c>
      <c r="O8" s="209">
        <f t="shared" si="0"/>
        <v>46098</v>
      </c>
      <c r="P8" s="209">
        <f t="shared" si="1"/>
        <v>47331</v>
      </c>
      <c r="Q8" s="210">
        <f>P8*100/'Pri Sec_outstanding_6'!P8</f>
        <v>14.005036143651411</v>
      </c>
    </row>
    <row r="9" spans="1:19" ht="15" customHeight="1" x14ac:dyDescent="0.2">
      <c r="A9" s="174">
        <v>4</v>
      </c>
      <c r="B9" s="135" t="s">
        <v>11</v>
      </c>
      <c r="C9" s="140">
        <v>14082</v>
      </c>
      <c r="D9" s="140">
        <v>35249</v>
      </c>
      <c r="E9" s="212">
        <f>D9*100/OutstandingAgri_4!L9</f>
        <v>11.46219482056685</v>
      </c>
      <c r="F9" s="140">
        <v>2966</v>
      </c>
      <c r="G9" s="140">
        <v>5429</v>
      </c>
      <c r="H9" s="140">
        <v>455</v>
      </c>
      <c r="I9" s="140">
        <v>1146</v>
      </c>
      <c r="J9" s="140">
        <v>22183</v>
      </c>
      <c r="K9" s="140">
        <v>52640</v>
      </c>
      <c r="L9" s="212">
        <f>K9*100/MSMEoutstanding_5!N9</f>
        <v>18.584047395816803</v>
      </c>
      <c r="M9" s="140">
        <v>44</v>
      </c>
      <c r="N9" s="140">
        <v>44</v>
      </c>
      <c r="O9" s="209">
        <f t="shared" si="0"/>
        <v>39730</v>
      </c>
      <c r="P9" s="209">
        <f t="shared" si="1"/>
        <v>94508</v>
      </c>
      <c r="Q9" s="210">
        <f>P9*100/'Pri Sec_outstanding_6'!P9</f>
        <v>12.931320346670709</v>
      </c>
    </row>
    <row r="10" spans="1:19" ht="15" customHeight="1" x14ac:dyDescent="0.2">
      <c r="A10" s="174">
        <v>5</v>
      </c>
      <c r="B10" s="135" t="s">
        <v>12</v>
      </c>
      <c r="C10" s="140">
        <v>44883</v>
      </c>
      <c r="D10" s="140">
        <v>72559</v>
      </c>
      <c r="E10" s="212">
        <f>D10*100/OutstandingAgri_4!L10</f>
        <v>11.645382307955273</v>
      </c>
      <c r="F10" s="140">
        <v>31630</v>
      </c>
      <c r="G10" s="140">
        <v>22120</v>
      </c>
      <c r="H10" s="140">
        <v>1470</v>
      </c>
      <c r="I10" s="140">
        <v>2904</v>
      </c>
      <c r="J10" s="140">
        <v>48413</v>
      </c>
      <c r="K10" s="140">
        <v>38542</v>
      </c>
      <c r="L10" s="212">
        <f>K10*100/MSMEoutstanding_5!N10</f>
        <v>10.098199501142343</v>
      </c>
      <c r="M10" s="140">
        <v>504</v>
      </c>
      <c r="N10" s="140">
        <v>97</v>
      </c>
      <c r="O10" s="209">
        <f t="shared" si="0"/>
        <v>126900</v>
      </c>
      <c r="P10" s="209">
        <f t="shared" si="1"/>
        <v>136222</v>
      </c>
      <c r="Q10" s="210">
        <f>P10*100/'Pri Sec_outstanding_6'!P10</f>
        <v>11.478005306666869</v>
      </c>
    </row>
    <row r="11" spans="1:19" ht="15" customHeight="1" x14ac:dyDescent="0.2">
      <c r="A11" s="174">
        <v>6</v>
      </c>
      <c r="B11" s="135" t="s">
        <v>13</v>
      </c>
      <c r="C11" s="140">
        <v>31794</v>
      </c>
      <c r="D11" s="140">
        <v>71511</v>
      </c>
      <c r="E11" s="212">
        <f>D11*100/OutstandingAgri_4!L11</f>
        <v>24.795683787504203</v>
      </c>
      <c r="F11" s="140">
        <v>7184</v>
      </c>
      <c r="G11" s="140">
        <v>7677</v>
      </c>
      <c r="H11" s="140">
        <v>565</v>
      </c>
      <c r="I11" s="140">
        <v>1375</v>
      </c>
      <c r="J11" s="140">
        <v>17619</v>
      </c>
      <c r="K11" s="140">
        <v>39378</v>
      </c>
      <c r="L11" s="212">
        <f>K11*100/MSMEoutstanding_5!N11</f>
        <v>33.436359004839943</v>
      </c>
      <c r="M11" s="140">
        <v>3272</v>
      </c>
      <c r="N11" s="140">
        <v>6226</v>
      </c>
      <c r="O11" s="209">
        <f t="shared" si="0"/>
        <v>60434</v>
      </c>
      <c r="P11" s="209">
        <f t="shared" si="1"/>
        <v>126167</v>
      </c>
      <c r="Q11" s="210">
        <f>P11*100/'Pri Sec_outstanding_6'!P11</f>
        <v>26.386268858986853</v>
      </c>
    </row>
    <row r="12" spans="1:19" ht="15" customHeight="1" x14ac:dyDescent="0.2">
      <c r="A12" s="174">
        <v>7</v>
      </c>
      <c r="B12" s="135" t="s">
        <v>14</v>
      </c>
      <c r="C12" s="140">
        <v>614</v>
      </c>
      <c r="D12" s="140">
        <v>1885.46</v>
      </c>
      <c r="E12" s="212">
        <f>D12*100/OutstandingAgri_4!L12</f>
        <v>12.211749954014708</v>
      </c>
      <c r="F12" s="140">
        <v>676</v>
      </c>
      <c r="G12" s="140">
        <v>582.91</v>
      </c>
      <c r="H12" s="140">
        <v>14</v>
      </c>
      <c r="I12" s="140">
        <v>27.38</v>
      </c>
      <c r="J12" s="140">
        <v>1728</v>
      </c>
      <c r="K12" s="140">
        <v>5617.43</v>
      </c>
      <c r="L12" s="212">
        <f>K12*100/MSMEoutstanding_5!N12</f>
        <v>16.458777098355419</v>
      </c>
      <c r="M12" s="140">
        <v>0</v>
      </c>
      <c r="N12" s="140">
        <v>0</v>
      </c>
      <c r="O12" s="209">
        <f t="shared" si="0"/>
        <v>3032</v>
      </c>
      <c r="P12" s="209">
        <f t="shared" si="1"/>
        <v>8113.18</v>
      </c>
      <c r="Q12" s="210">
        <f>P12*100/'Pri Sec_outstanding_6'!P12</f>
        <v>10.705789192341143</v>
      </c>
    </row>
    <row r="13" spans="1:19" ht="15" customHeight="1" x14ac:dyDescent="0.2">
      <c r="A13" s="174">
        <v>8</v>
      </c>
      <c r="B13" s="135" t="s">
        <v>983</v>
      </c>
      <c r="C13" s="140">
        <v>1466</v>
      </c>
      <c r="D13" s="140">
        <v>3755</v>
      </c>
      <c r="E13" s="212">
        <f>D13*100/OutstandingAgri_4!L13</f>
        <v>24.502446982055464</v>
      </c>
      <c r="F13" s="140">
        <v>150</v>
      </c>
      <c r="G13" s="140">
        <v>564</v>
      </c>
      <c r="H13" s="140">
        <v>25</v>
      </c>
      <c r="I13" s="140">
        <v>39</v>
      </c>
      <c r="J13" s="140">
        <v>3856</v>
      </c>
      <c r="K13" s="140">
        <v>4974</v>
      </c>
      <c r="L13" s="212">
        <f>K13*100/MSMEoutstanding_5!N13</f>
        <v>10.89260686755431</v>
      </c>
      <c r="M13" s="140">
        <v>71</v>
      </c>
      <c r="N13" s="140">
        <v>21</v>
      </c>
      <c r="O13" s="209">
        <f t="shared" si="0"/>
        <v>5568</v>
      </c>
      <c r="P13" s="209">
        <f t="shared" si="1"/>
        <v>9353</v>
      </c>
      <c r="Q13" s="210">
        <f>P13*100/'Pri Sec_outstanding_6'!P13</f>
        <v>12.874762547146435</v>
      </c>
    </row>
    <row r="14" spans="1:19" ht="15" customHeight="1" x14ac:dyDescent="0.2">
      <c r="A14" s="174">
        <v>9</v>
      </c>
      <c r="B14" s="135" t="s">
        <v>15</v>
      </c>
      <c r="C14" s="140">
        <v>85958</v>
      </c>
      <c r="D14" s="140">
        <v>159557.53</v>
      </c>
      <c r="E14" s="212">
        <f>D14*100/OutstandingAgri_4!L14</f>
        <v>33.18162838970575</v>
      </c>
      <c r="F14" s="140">
        <v>18771</v>
      </c>
      <c r="G14" s="140">
        <v>22223.94</v>
      </c>
      <c r="H14" s="140">
        <v>1526</v>
      </c>
      <c r="I14" s="140">
        <v>4001.23</v>
      </c>
      <c r="J14" s="140">
        <v>39920</v>
      </c>
      <c r="K14" s="140">
        <v>133391.57999999999</v>
      </c>
      <c r="L14" s="212">
        <f>K14*100/MSMEoutstanding_5!N14</f>
        <v>28.967232560842405</v>
      </c>
      <c r="M14" s="140">
        <v>836</v>
      </c>
      <c r="N14" s="140">
        <v>219.07</v>
      </c>
      <c r="O14" s="209">
        <f t="shared" si="0"/>
        <v>147011</v>
      </c>
      <c r="P14" s="209">
        <f t="shared" si="1"/>
        <v>319393.35000000003</v>
      </c>
      <c r="Q14" s="210">
        <f>P14*100/'Pri Sec_outstanding_6'!P14</f>
        <v>28.760521164821039</v>
      </c>
    </row>
    <row r="15" spans="1:19" ht="15" customHeight="1" x14ac:dyDescent="0.2">
      <c r="A15" s="174">
        <v>10</v>
      </c>
      <c r="B15" s="135" t="s">
        <v>16</v>
      </c>
      <c r="C15" s="140">
        <v>154910</v>
      </c>
      <c r="D15" s="140">
        <v>307138</v>
      </c>
      <c r="E15" s="212">
        <f>D15*100/OutstandingAgri_4!L15</f>
        <v>20.393693676944366</v>
      </c>
      <c r="F15" s="140">
        <v>42340</v>
      </c>
      <c r="G15" s="140">
        <v>33273</v>
      </c>
      <c r="H15" s="140">
        <v>635</v>
      </c>
      <c r="I15" s="140">
        <v>1470</v>
      </c>
      <c r="J15" s="140">
        <v>48485</v>
      </c>
      <c r="K15" s="140">
        <v>73068</v>
      </c>
      <c r="L15" s="212">
        <f>K15*100/MSMEoutstanding_5!N15</f>
        <v>8.0155510554225753</v>
      </c>
      <c r="M15" s="140">
        <v>0</v>
      </c>
      <c r="N15" s="140">
        <v>0</v>
      </c>
      <c r="O15" s="209">
        <f t="shared" si="0"/>
        <v>246370</v>
      </c>
      <c r="P15" s="209">
        <f t="shared" si="1"/>
        <v>414949</v>
      </c>
      <c r="Q15" s="210">
        <f>P15*100/'Pri Sec_outstanding_6'!P15</f>
        <v>12.382308847366749</v>
      </c>
    </row>
    <row r="16" spans="1:19" ht="15" customHeight="1" x14ac:dyDescent="0.2">
      <c r="A16" s="174">
        <v>11</v>
      </c>
      <c r="B16" s="135" t="s">
        <v>17</v>
      </c>
      <c r="C16" s="140">
        <v>17705</v>
      </c>
      <c r="D16" s="140">
        <v>52032</v>
      </c>
      <c r="E16" s="212">
        <f>D16*100/OutstandingAgri_4!L16</f>
        <v>35.555555555555557</v>
      </c>
      <c r="F16" s="140">
        <v>127</v>
      </c>
      <c r="G16" s="140">
        <v>685</v>
      </c>
      <c r="H16" s="140">
        <v>346</v>
      </c>
      <c r="I16" s="140">
        <v>764</v>
      </c>
      <c r="J16" s="140">
        <v>4831</v>
      </c>
      <c r="K16" s="140">
        <v>11075</v>
      </c>
      <c r="L16" s="212">
        <f>K16*100/MSMEoutstanding_5!N16</f>
        <v>8.9832501926430623</v>
      </c>
      <c r="M16" s="140">
        <v>1759</v>
      </c>
      <c r="N16" s="140">
        <v>564</v>
      </c>
      <c r="O16" s="209">
        <f t="shared" si="0"/>
        <v>24768</v>
      </c>
      <c r="P16" s="209">
        <f t="shared" si="1"/>
        <v>65120</v>
      </c>
      <c r="Q16" s="210">
        <f>P16*100/'Pri Sec_outstanding_6'!P16</f>
        <v>19.349221960416102</v>
      </c>
    </row>
    <row r="17" spans="1:19" ht="15" customHeight="1" x14ac:dyDescent="0.2">
      <c r="A17" s="174">
        <v>12</v>
      </c>
      <c r="B17" s="135" t="s">
        <v>18</v>
      </c>
      <c r="C17" s="140">
        <v>36174</v>
      </c>
      <c r="D17" s="140">
        <v>87824</v>
      </c>
      <c r="E17" s="212">
        <f>D17*100/OutstandingAgri_4!L17</f>
        <v>15.712851854701206</v>
      </c>
      <c r="F17" s="140">
        <v>14868</v>
      </c>
      <c r="G17" s="140">
        <v>12227</v>
      </c>
      <c r="H17" s="140">
        <v>698</v>
      </c>
      <c r="I17" s="140">
        <v>1424</v>
      </c>
      <c r="J17" s="140">
        <v>40723</v>
      </c>
      <c r="K17" s="140">
        <v>67535</v>
      </c>
      <c r="L17" s="212">
        <f>K17*100/MSMEoutstanding_5!N17</f>
        <v>17.510176566672715</v>
      </c>
      <c r="M17" s="140">
        <v>1426</v>
      </c>
      <c r="N17" s="140">
        <v>23</v>
      </c>
      <c r="O17" s="209">
        <f t="shared" si="0"/>
        <v>93889</v>
      </c>
      <c r="P17" s="209">
        <f t="shared" si="1"/>
        <v>169033</v>
      </c>
      <c r="Q17" s="210">
        <f>P17*100/'Pri Sec_outstanding_6'!P17</f>
        <v>15.631750858191287</v>
      </c>
    </row>
    <row r="18" spans="1:19" s="167" customFormat="1" ht="15" customHeight="1" x14ac:dyDescent="0.2">
      <c r="A18" s="162"/>
      <c r="B18" s="143" t="s">
        <v>19</v>
      </c>
      <c r="C18" s="138">
        <f t="shared" ref="C18:P18" si="2">SUM(C6:C17)</f>
        <v>509876</v>
      </c>
      <c r="D18" s="138">
        <f t="shared" si="2"/>
        <v>1061537.6200000001</v>
      </c>
      <c r="E18" s="213">
        <f>D18*100/OutstandingAgri_4!L18</f>
        <v>19.091082038390876</v>
      </c>
      <c r="F18" s="138">
        <f t="shared" si="2"/>
        <v>164733</v>
      </c>
      <c r="G18" s="138">
        <f t="shared" si="2"/>
        <v>139154.44</v>
      </c>
      <c r="H18" s="138">
        <f t="shared" si="2"/>
        <v>7732</v>
      </c>
      <c r="I18" s="138">
        <f t="shared" si="2"/>
        <v>16078.269999999999</v>
      </c>
      <c r="J18" s="138">
        <f t="shared" si="2"/>
        <v>316717</v>
      </c>
      <c r="K18" s="138">
        <f t="shared" si="2"/>
        <v>592109.87</v>
      </c>
      <c r="L18" s="213">
        <f>K18*100/MSMEoutstanding_5!N18</f>
        <v>15.422138382799172</v>
      </c>
      <c r="M18" s="138">
        <f t="shared" si="2"/>
        <v>30450</v>
      </c>
      <c r="N18" s="138">
        <f t="shared" si="2"/>
        <v>21390.190000000002</v>
      </c>
      <c r="O18" s="138">
        <f t="shared" si="2"/>
        <v>1029508</v>
      </c>
      <c r="P18" s="138">
        <f t="shared" si="2"/>
        <v>1830270.3900000001</v>
      </c>
      <c r="Q18" s="211">
        <f>P18*100/'Pri Sec_outstanding_6'!P18</f>
        <v>15.788053105548684</v>
      </c>
      <c r="R18" s="168"/>
      <c r="S18" s="352"/>
    </row>
    <row r="19" spans="1:19" ht="15" customHeight="1" x14ac:dyDescent="0.2">
      <c r="A19" s="174">
        <v>13</v>
      </c>
      <c r="B19" s="135" t="s">
        <v>20</v>
      </c>
      <c r="C19" s="140">
        <v>7710</v>
      </c>
      <c r="D19" s="140">
        <v>29157.41</v>
      </c>
      <c r="E19" s="212">
        <f>D19*100/OutstandingAgri_4!L19</f>
        <v>6.7839996463444638</v>
      </c>
      <c r="F19" s="140">
        <v>213</v>
      </c>
      <c r="G19" s="140">
        <v>2260.25</v>
      </c>
      <c r="H19" s="140">
        <v>25</v>
      </c>
      <c r="I19" s="140">
        <v>106.27</v>
      </c>
      <c r="J19" s="140">
        <v>332</v>
      </c>
      <c r="K19" s="140">
        <v>9939.7099999999991</v>
      </c>
      <c r="L19" s="212">
        <f>K19*100/MSMEoutstanding_5!N19</f>
        <v>2.6556455408086035</v>
      </c>
      <c r="M19" s="140">
        <v>6992</v>
      </c>
      <c r="N19" s="140">
        <v>737.51</v>
      </c>
      <c r="O19" s="209">
        <f t="shared" ref="O19:O40" si="3">C19+F19+H19+J19+M19</f>
        <v>15272</v>
      </c>
      <c r="P19" s="209">
        <f t="shared" ref="P19:P40" si="4">D19+G19+I19+K19+N19</f>
        <v>42201.15</v>
      </c>
      <c r="Q19" s="210">
        <f>P19*100/'Pri Sec_outstanding_6'!P19</f>
        <v>4.6104533631319278</v>
      </c>
    </row>
    <row r="20" spans="1:19" ht="15" customHeight="1" x14ac:dyDescent="0.2">
      <c r="A20" s="174">
        <v>14</v>
      </c>
      <c r="B20" s="135" t="s">
        <v>21</v>
      </c>
      <c r="C20" s="140">
        <v>31198</v>
      </c>
      <c r="D20" s="140">
        <v>14730.99</v>
      </c>
      <c r="E20" s="212">
        <f>D20*100/OutstandingAgri_4!L20</f>
        <v>23.467786374974093</v>
      </c>
      <c r="F20" s="140">
        <v>592</v>
      </c>
      <c r="G20" s="140">
        <v>3636.15</v>
      </c>
      <c r="H20" s="140">
        <v>0</v>
      </c>
      <c r="I20" s="140">
        <v>0</v>
      </c>
      <c r="J20" s="140">
        <v>3</v>
      </c>
      <c r="K20" s="140">
        <v>12.31</v>
      </c>
      <c r="L20" s="212">
        <f>K20*100/MSMEoutstanding_5!N20</f>
        <v>0.29096908542105421</v>
      </c>
      <c r="M20" s="140">
        <v>14777</v>
      </c>
      <c r="N20" s="140">
        <v>5604.98</v>
      </c>
      <c r="O20" s="209">
        <f t="shared" si="3"/>
        <v>46570</v>
      </c>
      <c r="P20" s="209">
        <f t="shared" si="4"/>
        <v>23984.43</v>
      </c>
      <c r="Q20" s="210">
        <f>P20*100/'Pri Sec_outstanding_6'!P20</f>
        <v>4.4735563172667447</v>
      </c>
    </row>
    <row r="21" spans="1:19" ht="15" customHeight="1" x14ac:dyDescent="0.2">
      <c r="A21" s="174">
        <v>15</v>
      </c>
      <c r="B21" s="135" t="s">
        <v>22</v>
      </c>
      <c r="C21" s="140">
        <v>0</v>
      </c>
      <c r="D21" s="140">
        <v>0</v>
      </c>
      <c r="E21" s="212">
        <f>D21*100/OutstandingAgri_4!L21</f>
        <v>0</v>
      </c>
      <c r="F21" s="140">
        <v>0</v>
      </c>
      <c r="G21" s="140">
        <v>0</v>
      </c>
      <c r="H21" s="140">
        <v>0</v>
      </c>
      <c r="I21" s="140">
        <v>0</v>
      </c>
      <c r="J21" s="140">
        <v>0</v>
      </c>
      <c r="K21" s="140">
        <v>0</v>
      </c>
      <c r="L21" s="212">
        <f>K21*100/MSMEoutstanding_5!N21</f>
        <v>0</v>
      </c>
      <c r="M21" s="140">
        <v>0</v>
      </c>
      <c r="N21" s="140">
        <v>0</v>
      </c>
      <c r="O21" s="209">
        <f t="shared" si="3"/>
        <v>0</v>
      </c>
      <c r="P21" s="209">
        <f t="shared" si="4"/>
        <v>0</v>
      </c>
      <c r="Q21" s="210">
        <f>P21*100/'Pri Sec_outstanding_6'!P21</f>
        <v>0</v>
      </c>
    </row>
    <row r="22" spans="1:19" ht="15" customHeight="1" x14ac:dyDescent="0.2">
      <c r="A22" s="174">
        <v>16</v>
      </c>
      <c r="B22" s="135" t="s">
        <v>23</v>
      </c>
      <c r="C22" s="140">
        <v>4</v>
      </c>
      <c r="D22" s="140">
        <v>88</v>
      </c>
      <c r="E22" s="212">
        <f>D22*100/OutstandingAgri_4!L22</f>
        <v>34.088708115436766</v>
      </c>
      <c r="F22" s="140">
        <v>2</v>
      </c>
      <c r="G22" s="140">
        <v>25</v>
      </c>
      <c r="H22" s="140">
        <v>0</v>
      </c>
      <c r="I22" s="140">
        <v>0</v>
      </c>
      <c r="J22" s="140">
        <v>11</v>
      </c>
      <c r="K22" s="140">
        <v>208.94</v>
      </c>
      <c r="L22" s="212">
        <f>K22*100/MSMEoutstanding_5!N22</f>
        <v>1.8430911427711998</v>
      </c>
      <c r="M22" s="140">
        <v>0</v>
      </c>
      <c r="N22" s="140">
        <v>0</v>
      </c>
      <c r="O22" s="209">
        <f t="shared" si="3"/>
        <v>17</v>
      </c>
      <c r="P22" s="209">
        <f t="shared" si="4"/>
        <v>321.94</v>
      </c>
      <c r="Q22" s="210">
        <f>P22*100/'Pri Sec_outstanding_6'!P22</f>
        <v>2.722716593568117</v>
      </c>
    </row>
    <row r="23" spans="1:19" ht="15" customHeight="1" x14ac:dyDescent="0.2">
      <c r="A23" s="174">
        <v>17</v>
      </c>
      <c r="B23" s="135" t="s">
        <v>24</v>
      </c>
      <c r="C23" s="140">
        <v>49124</v>
      </c>
      <c r="D23" s="140">
        <v>5904.48</v>
      </c>
      <c r="E23" s="212">
        <f>D23*100/OutstandingAgri_4!L23</f>
        <v>9.181556585839564</v>
      </c>
      <c r="F23" s="140">
        <v>53</v>
      </c>
      <c r="G23" s="140">
        <v>242.95</v>
      </c>
      <c r="H23" s="140">
        <v>1</v>
      </c>
      <c r="I23" s="140">
        <v>0.13</v>
      </c>
      <c r="J23" s="140">
        <v>111</v>
      </c>
      <c r="K23" s="140">
        <v>1108.22</v>
      </c>
      <c r="L23" s="212">
        <f>K23*100/MSMEoutstanding_5!N23</f>
        <v>5.5256833434717141</v>
      </c>
      <c r="M23" s="140">
        <v>4878</v>
      </c>
      <c r="N23" s="140">
        <v>311.49</v>
      </c>
      <c r="O23" s="209">
        <f t="shared" si="3"/>
        <v>54167</v>
      </c>
      <c r="P23" s="209">
        <f t="shared" si="4"/>
        <v>7567.2699999999995</v>
      </c>
      <c r="Q23" s="210">
        <f>P23*100/'Pri Sec_outstanding_6'!P23</f>
        <v>8.1943997006936335</v>
      </c>
    </row>
    <row r="24" spans="1:19" ht="15" customHeight="1" x14ac:dyDescent="0.2">
      <c r="A24" s="174">
        <v>18</v>
      </c>
      <c r="B24" s="135" t="s">
        <v>25</v>
      </c>
      <c r="C24" s="140">
        <v>0</v>
      </c>
      <c r="D24" s="140">
        <v>0</v>
      </c>
      <c r="E24" s="212">
        <f>D24*100/OutstandingAgri_4!L24</f>
        <v>0</v>
      </c>
      <c r="F24" s="140">
        <v>0</v>
      </c>
      <c r="G24" s="140">
        <v>0</v>
      </c>
      <c r="H24" s="140">
        <v>0</v>
      </c>
      <c r="I24" s="140">
        <v>0</v>
      </c>
      <c r="J24" s="140">
        <v>0</v>
      </c>
      <c r="K24" s="140">
        <v>0</v>
      </c>
      <c r="L24" s="212">
        <f>K24*100/MSMEoutstanding_5!N24</f>
        <v>0</v>
      </c>
      <c r="M24" s="140">
        <v>0</v>
      </c>
      <c r="N24" s="140">
        <v>0</v>
      </c>
      <c r="O24" s="209">
        <f t="shared" si="3"/>
        <v>0</v>
      </c>
      <c r="P24" s="209">
        <f t="shared" si="4"/>
        <v>0</v>
      </c>
      <c r="Q24" s="210">
        <f>P24*100/'Pri Sec_outstanding_6'!P24</f>
        <v>0</v>
      </c>
    </row>
    <row r="25" spans="1:19" ht="15" customHeight="1" x14ac:dyDescent="0.2">
      <c r="A25" s="174">
        <v>19</v>
      </c>
      <c r="B25" s="135" t="s">
        <v>26</v>
      </c>
      <c r="C25" s="140">
        <v>70</v>
      </c>
      <c r="D25" s="140">
        <v>260</v>
      </c>
      <c r="E25" s="212">
        <f>D25*100/OutstandingAgri_4!L25</f>
        <v>1.4410819199645273</v>
      </c>
      <c r="F25" s="140">
        <v>3</v>
      </c>
      <c r="G25" s="140">
        <v>32</v>
      </c>
      <c r="H25" s="140">
        <v>1</v>
      </c>
      <c r="I25" s="140">
        <v>9</v>
      </c>
      <c r="J25" s="140">
        <v>2</v>
      </c>
      <c r="K25" s="140">
        <v>155</v>
      </c>
      <c r="L25" s="212">
        <f>K25*100/MSMEoutstanding_5!N25</f>
        <v>5.7513914656771803</v>
      </c>
      <c r="M25" s="140">
        <v>24</v>
      </c>
      <c r="N25" s="140">
        <v>48</v>
      </c>
      <c r="O25" s="209">
        <f t="shared" si="3"/>
        <v>100</v>
      </c>
      <c r="P25" s="209">
        <f t="shared" si="4"/>
        <v>504</v>
      </c>
      <c r="Q25" s="210">
        <f>P25*100/'Pri Sec_outstanding_6'!P25</f>
        <v>2.2666966494265797</v>
      </c>
    </row>
    <row r="26" spans="1:19" ht="15" customHeight="1" x14ac:dyDescent="0.2">
      <c r="A26" s="174">
        <v>20</v>
      </c>
      <c r="B26" s="135" t="s">
        <v>27</v>
      </c>
      <c r="C26" s="140">
        <v>63045</v>
      </c>
      <c r="D26" s="140">
        <v>45252.08</v>
      </c>
      <c r="E26" s="212">
        <f>D26*100/OutstandingAgri_4!L26</f>
        <v>6.1836544023812365</v>
      </c>
      <c r="F26" s="140">
        <v>161</v>
      </c>
      <c r="G26" s="140">
        <v>1432.17</v>
      </c>
      <c r="H26" s="140">
        <v>33</v>
      </c>
      <c r="I26" s="140">
        <v>64.709999999999994</v>
      </c>
      <c r="J26" s="140">
        <v>13578</v>
      </c>
      <c r="K26" s="140">
        <v>11585.21</v>
      </c>
      <c r="L26" s="212">
        <f>K26*100/MSMEoutstanding_5!N26</f>
        <v>1.2555459635340791</v>
      </c>
      <c r="M26" s="140">
        <v>7733</v>
      </c>
      <c r="N26" s="140">
        <v>1112.67</v>
      </c>
      <c r="O26" s="209">
        <f t="shared" si="3"/>
        <v>84550</v>
      </c>
      <c r="P26" s="209">
        <f t="shared" si="4"/>
        <v>59446.84</v>
      </c>
      <c r="Q26" s="210">
        <f>P26*100/'Pri Sec_outstanding_6'!P26</f>
        <v>3.3429015128246005</v>
      </c>
    </row>
    <row r="27" spans="1:19" ht="15" customHeight="1" x14ac:dyDescent="0.2">
      <c r="A27" s="174">
        <v>21</v>
      </c>
      <c r="B27" s="135" t="s">
        <v>28</v>
      </c>
      <c r="C27" s="140">
        <v>11148</v>
      </c>
      <c r="D27" s="140">
        <v>38229</v>
      </c>
      <c r="E27" s="212">
        <f>D27*100/OutstandingAgri_4!L27</f>
        <v>6.1926259980464291</v>
      </c>
      <c r="F27" s="140">
        <v>330</v>
      </c>
      <c r="G27" s="140">
        <v>2590</v>
      </c>
      <c r="H27" s="140">
        <v>1</v>
      </c>
      <c r="I27" s="140">
        <v>3</v>
      </c>
      <c r="J27" s="140">
        <v>851</v>
      </c>
      <c r="K27" s="140">
        <v>8986</v>
      </c>
      <c r="L27" s="212">
        <f>K27*100/MSMEoutstanding_5!N27</f>
        <v>1.2296618635138279</v>
      </c>
      <c r="M27" s="140">
        <v>561</v>
      </c>
      <c r="N27" s="140">
        <v>122</v>
      </c>
      <c r="O27" s="209">
        <f t="shared" si="3"/>
        <v>12891</v>
      </c>
      <c r="P27" s="209">
        <f t="shared" si="4"/>
        <v>49930</v>
      </c>
      <c r="Q27" s="210">
        <f>P27*100/'Pri Sec_outstanding_6'!P27</f>
        <v>3.5287017091552602</v>
      </c>
    </row>
    <row r="28" spans="1:19" ht="15" customHeight="1" x14ac:dyDescent="0.2">
      <c r="A28" s="174">
        <v>22</v>
      </c>
      <c r="B28" s="135" t="s">
        <v>29</v>
      </c>
      <c r="C28" s="140">
        <v>2396</v>
      </c>
      <c r="D28" s="140">
        <v>5410.55</v>
      </c>
      <c r="E28" s="212">
        <f>D28*100/OutstandingAgri_4!L28</f>
        <v>7.5539595967070312</v>
      </c>
      <c r="F28" s="140">
        <v>37</v>
      </c>
      <c r="G28" s="140">
        <v>360.53</v>
      </c>
      <c r="H28" s="140">
        <v>7</v>
      </c>
      <c r="I28" s="140">
        <v>14.13</v>
      </c>
      <c r="J28" s="140">
        <v>1458</v>
      </c>
      <c r="K28" s="140">
        <v>5018</v>
      </c>
      <c r="L28" s="212">
        <f>K28*100/MSMEoutstanding_5!N28</f>
        <v>5.3897476002036022</v>
      </c>
      <c r="M28" s="140">
        <v>2479</v>
      </c>
      <c r="N28" s="140">
        <v>2920.41</v>
      </c>
      <c r="O28" s="209">
        <f t="shared" si="3"/>
        <v>6377</v>
      </c>
      <c r="P28" s="209">
        <f t="shared" si="4"/>
        <v>13723.619999999999</v>
      </c>
      <c r="Q28" s="210">
        <f>P28*100/'Pri Sec_outstanding_6'!P28</f>
        <v>6.3402452574932013</v>
      </c>
    </row>
    <row r="29" spans="1:19" ht="15" customHeight="1" x14ac:dyDescent="0.2">
      <c r="A29" s="174">
        <v>23</v>
      </c>
      <c r="B29" s="135" t="s">
        <v>30</v>
      </c>
      <c r="C29" s="140">
        <v>8161</v>
      </c>
      <c r="D29" s="140">
        <v>1824</v>
      </c>
      <c r="E29" s="212">
        <f>D29*100/OutstandingAgri_4!L29</f>
        <v>2.1336078325866485</v>
      </c>
      <c r="F29" s="140">
        <v>536</v>
      </c>
      <c r="G29" s="140">
        <v>494</v>
      </c>
      <c r="H29" s="140">
        <v>0</v>
      </c>
      <c r="I29" s="140">
        <v>0</v>
      </c>
      <c r="J29" s="140">
        <v>2794</v>
      </c>
      <c r="K29" s="140">
        <v>3003</v>
      </c>
      <c r="L29" s="212">
        <f>K29*100/MSMEoutstanding_5!N29</f>
        <v>3.7220197813638731</v>
      </c>
      <c r="M29" s="140">
        <v>191</v>
      </c>
      <c r="N29" s="140">
        <v>39</v>
      </c>
      <c r="O29" s="209">
        <f t="shared" si="3"/>
        <v>11682</v>
      </c>
      <c r="P29" s="209">
        <f t="shared" si="4"/>
        <v>5360</v>
      </c>
      <c r="Q29" s="210">
        <f>P29*100/'Pri Sec_outstanding_6'!P29</f>
        <v>2.8963422871377547</v>
      </c>
    </row>
    <row r="30" spans="1:19" ht="15" customHeight="1" x14ac:dyDescent="0.2">
      <c r="A30" s="174">
        <v>24</v>
      </c>
      <c r="B30" s="135" t="s">
        <v>31</v>
      </c>
      <c r="C30" s="140">
        <v>21803</v>
      </c>
      <c r="D30" s="140">
        <v>3613</v>
      </c>
      <c r="E30" s="212">
        <f>D30*100/OutstandingAgri_4!L30</f>
        <v>1.2082520976366682</v>
      </c>
      <c r="F30" s="140">
        <v>0</v>
      </c>
      <c r="G30" s="140">
        <v>0</v>
      </c>
      <c r="H30" s="140">
        <v>0</v>
      </c>
      <c r="I30" s="140">
        <v>0</v>
      </c>
      <c r="J30" s="140">
        <v>23439</v>
      </c>
      <c r="K30" s="140">
        <v>3473</v>
      </c>
      <c r="L30" s="212">
        <f>K30*100/MSMEoutstanding_5!N30</f>
        <v>1.8932001787992108</v>
      </c>
      <c r="M30" s="140">
        <v>0</v>
      </c>
      <c r="N30" s="140">
        <v>0</v>
      </c>
      <c r="O30" s="209">
        <f t="shared" si="3"/>
        <v>45242</v>
      </c>
      <c r="P30" s="209">
        <f t="shared" si="4"/>
        <v>7086</v>
      </c>
      <c r="Q30" s="210">
        <f>P30*100/'Pri Sec_outstanding_6'!P30</f>
        <v>1.4319866946085276</v>
      </c>
    </row>
    <row r="31" spans="1:19" ht="15" customHeight="1" x14ac:dyDescent="0.2">
      <c r="A31" s="174">
        <v>25</v>
      </c>
      <c r="B31" s="135" t="s">
        <v>32</v>
      </c>
      <c r="C31" s="140">
        <v>141</v>
      </c>
      <c r="D31" s="140">
        <v>473</v>
      </c>
      <c r="E31" s="212">
        <f>D31*100/OutstandingAgri_4!L31</f>
        <v>44.749290444654683</v>
      </c>
      <c r="F31" s="140">
        <v>33</v>
      </c>
      <c r="G31" s="140">
        <v>73</v>
      </c>
      <c r="H31" s="140">
        <v>1</v>
      </c>
      <c r="I31" s="140">
        <v>1</v>
      </c>
      <c r="J31" s="140">
        <v>2</v>
      </c>
      <c r="K31" s="140">
        <v>56</v>
      </c>
      <c r="L31" s="212">
        <f>K31*100/MSMEoutstanding_5!N31</f>
        <v>32.183908045977013</v>
      </c>
      <c r="M31" s="140">
        <v>105</v>
      </c>
      <c r="N31" s="140">
        <v>343</v>
      </c>
      <c r="O31" s="209">
        <f t="shared" si="3"/>
        <v>282</v>
      </c>
      <c r="P31" s="209">
        <f t="shared" si="4"/>
        <v>946</v>
      </c>
      <c r="Q31" s="210">
        <f>P31*100/'Pri Sec_outstanding_6'!P31</f>
        <v>51.949478308621636</v>
      </c>
    </row>
    <row r="32" spans="1:19" s="348" customFormat="1" ht="15" customHeight="1" x14ac:dyDescent="0.2">
      <c r="A32" s="174">
        <v>26</v>
      </c>
      <c r="B32" s="135" t="s">
        <v>33</v>
      </c>
      <c r="C32" s="140">
        <v>459</v>
      </c>
      <c r="D32" s="140">
        <v>2750.64</v>
      </c>
      <c r="E32" s="212">
        <f>D32*100/OutstandingAgri_4!L32</f>
        <v>59.932020219626992</v>
      </c>
      <c r="F32" s="140">
        <v>11</v>
      </c>
      <c r="G32" s="140">
        <v>86.5</v>
      </c>
      <c r="H32" s="140">
        <v>0</v>
      </c>
      <c r="I32" s="140">
        <v>0</v>
      </c>
      <c r="J32" s="140">
        <v>16</v>
      </c>
      <c r="K32" s="140">
        <v>1730.13</v>
      </c>
      <c r="L32" s="212">
        <f>K32*100/MSMEoutstanding_5!N32</f>
        <v>13.046753638488802</v>
      </c>
      <c r="M32" s="140">
        <v>325</v>
      </c>
      <c r="N32" s="140">
        <v>2440.44</v>
      </c>
      <c r="O32" s="209">
        <f t="shared" si="3"/>
        <v>811</v>
      </c>
      <c r="P32" s="209">
        <f t="shared" si="4"/>
        <v>7007.7100000000009</v>
      </c>
      <c r="Q32" s="210">
        <f>P32*100/'Pri Sec_outstanding_6'!P32</f>
        <v>33.510728850259</v>
      </c>
      <c r="R32" s="168"/>
      <c r="S32" s="168"/>
    </row>
    <row r="33" spans="1:19" ht="15" customHeight="1" x14ac:dyDescent="0.2">
      <c r="A33" s="174">
        <v>27</v>
      </c>
      <c r="B33" s="135" t="s">
        <v>34</v>
      </c>
      <c r="C33" s="140">
        <v>0</v>
      </c>
      <c r="D33" s="140">
        <v>0</v>
      </c>
      <c r="E33" s="212">
        <f>D33*100/OutstandingAgri_4!L33</f>
        <v>0</v>
      </c>
      <c r="F33" s="140">
        <v>3</v>
      </c>
      <c r="G33" s="140">
        <v>34.85</v>
      </c>
      <c r="H33" s="140">
        <v>0</v>
      </c>
      <c r="I33" s="140">
        <v>0</v>
      </c>
      <c r="J33" s="140">
        <v>0</v>
      </c>
      <c r="K33" s="140">
        <v>0</v>
      </c>
      <c r="L33" s="212">
        <f>K33*100/MSMEoutstanding_5!N33</f>
        <v>0</v>
      </c>
      <c r="M33" s="140">
        <v>2</v>
      </c>
      <c r="N33" s="140">
        <v>0.08</v>
      </c>
      <c r="O33" s="209">
        <f t="shared" si="3"/>
        <v>5</v>
      </c>
      <c r="P33" s="209">
        <f t="shared" si="4"/>
        <v>34.93</v>
      </c>
      <c r="Q33" s="210">
        <f>P33*100/'Pri Sec_outstanding_6'!P33</f>
        <v>0.98425418723653668</v>
      </c>
    </row>
    <row r="34" spans="1:19" ht="15" customHeight="1" x14ac:dyDescent="0.2">
      <c r="A34" s="174">
        <v>28</v>
      </c>
      <c r="B34" s="135" t="s">
        <v>35</v>
      </c>
      <c r="C34" s="140">
        <v>4132</v>
      </c>
      <c r="D34" s="140">
        <v>8594.89</v>
      </c>
      <c r="E34" s="212">
        <f>D34*100/OutstandingAgri_4!L34</f>
        <v>3.237883671051371</v>
      </c>
      <c r="F34" s="140">
        <v>0</v>
      </c>
      <c r="G34" s="140">
        <v>0</v>
      </c>
      <c r="H34" s="140">
        <v>0</v>
      </c>
      <c r="I34" s="140">
        <v>0</v>
      </c>
      <c r="J34" s="140">
        <v>257</v>
      </c>
      <c r="K34" s="140">
        <v>4825.99</v>
      </c>
      <c r="L34" s="212">
        <f>K34*100/MSMEoutstanding_5!N34</f>
        <v>2.0421271476866365</v>
      </c>
      <c r="M34" s="140">
        <v>0</v>
      </c>
      <c r="N34" s="140">
        <v>0</v>
      </c>
      <c r="O34" s="209">
        <f t="shared" si="3"/>
        <v>4389</v>
      </c>
      <c r="P34" s="209">
        <f t="shared" si="4"/>
        <v>13420.88</v>
      </c>
      <c r="Q34" s="210">
        <f>P34*100/'Pri Sec_outstanding_6'!P34</f>
        <v>2.6085022033401333</v>
      </c>
    </row>
    <row r="35" spans="1:19" ht="15" customHeight="1" x14ac:dyDescent="0.2">
      <c r="A35" s="174">
        <v>29</v>
      </c>
      <c r="B35" s="135" t="s">
        <v>36</v>
      </c>
      <c r="C35" s="140">
        <v>0</v>
      </c>
      <c r="D35" s="140">
        <v>0</v>
      </c>
      <c r="E35" s="212">
        <f>D35*100/OutstandingAgri_4!L35</f>
        <v>0</v>
      </c>
      <c r="F35" s="140">
        <v>0</v>
      </c>
      <c r="G35" s="140">
        <v>0</v>
      </c>
      <c r="H35" s="140">
        <v>0</v>
      </c>
      <c r="I35" s="140">
        <v>0</v>
      </c>
      <c r="J35" s="140">
        <v>8</v>
      </c>
      <c r="K35" s="140">
        <v>13</v>
      </c>
      <c r="L35" s="212">
        <f>K35*100/MSMEoutstanding_5!N35</f>
        <v>3.8348082595870205</v>
      </c>
      <c r="M35" s="140">
        <v>0</v>
      </c>
      <c r="N35" s="140">
        <v>0</v>
      </c>
      <c r="O35" s="209">
        <f t="shared" si="3"/>
        <v>8</v>
      </c>
      <c r="P35" s="209">
        <f t="shared" si="4"/>
        <v>13</v>
      </c>
      <c r="Q35" s="210">
        <f>P35*100/'Pri Sec_outstanding_6'!P35</f>
        <v>1.3238289205702647</v>
      </c>
    </row>
    <row r="36" spans="1:19" ht="15" customHeight="1" x14ac:dyDescent="0.2">
      <c r="A36" s="174">
        <v>30</v>
      </c>
      <c r="B36" s="135" t="s">
        <v>37</v>
      </c>
      <c r="C36" s="140">
        <v>31119</v>
      </c>
      <c r="D36" s="140">
        <v>7846.14</v>
      </c>
      <c r="E36" s="212">
        <f>D36*100/OutstandingAgri_4!L36</f>
        <v>14.287116386571224</v>
      </c>
      <c r="F36" s="140">
        <v>15</v>
      </c>
      <c r="G36" s="140">
        <v>0.45</v>
      </c>
      <c r="H36" s="140">
        <v>37</v>
      </c>
      <c r="I36" s="140">
        <v>1.88</v>
      </c>
      <c r="J36" s="140">
        <v>741</v>
      </c>
      <c r="K36" s="140">
        <v>359.15</v>
      </c>
      <c r="L36" s="212">
        <f>K36*100/MSMEoutstanding_5!N36</f>
        <v>3.8409299937971895</v>
      </c>
      <c r="M36" s="140">
        <v>7990</v>
      </c>
      <c r="N36" s="140">
        <v>1235.93</v>
      </c>
      <c r="O36" s="209">
        <f t="shared" si="3"/>
        <v>39902</v>
      </c>
      <c r="P36" s="209">
        <f t="shared" si="4"/>
        <v>9443.5500000000011</v>
      </c>
      <c r="Q36" s="210">
        <f>P36*100/'Pri Sec_outstanding_6'!P36</f>
        <v>12.924283002731556</v>
      </c>
    </row>
    <row r="37" spans="1:19" ht="15" customHeight="1" x14ac:dyDescent="0.2">
      <c r="A37" s="174">
        <v>31</v>
      </c>
      <c r="B37" s="135" t="s">
        <v>38</v>
      </c>
      <c r="C37" s="140">
        <v>0</v>
      </c>
      <c r="D37" s="140">
        <v>0</v>
      </c>
      <c r="E37" s="212">
        <f>D37*100/OutstandingAgri_4!L37</f>
        <v>0</v>
      </c>
      <c r="F37" s="140">
        <v>0</v>
      </c>
      <c r="G37" s="140">
        <v>0</v>
      </c>
      <c r="H37" s="140">
        <v>1</v>
      </c>
      <c r="I37" s="140">
        <v>2</v>
      </c>
      <c r="J37" s="140">
        <v>0</v>
      </c>
      <c r="K37" s="140">
        <v>0</v>
      </c>
      <c r="L37" s="212">
        <f>K37*100/MSMEoutstanding_5!N37</f>
        <v>0</v>
      </c>
      <c r="M37" s="140">
        <v>6</v>
      </c>
      <c r="N37" s="140">
        <v>3</v>
      </c>
      <c r="O37" s="209">
        <f t="shared" si="3"/>
        <v>7</v>
      </c>
      <c r="P37" s="209">
        <f t="shared" si="4"/>
        <v>5</v>
      </c>
      <c r="Q37" s="210">
        <f>P37*100/'Pri Sec_outstanding_6'!P37</f>
        <v>9.0252707581227443E-2</v>
      </c>
    </row>
    <row r="38" spans="1:19" ht="15" customHeight="1" x14ac:dyDescent="0.2">
      <c r="A38" s="174">
        <v>32</v>
      </c>
      <c r="B38" s="135" t="s">
        <v>39</v>
      </c>
      <c r="C38" s="140">
        <v>0</v>
      </c>
      <c r="D38" s="140">
        <v>0</v>
      </c>
      <c r="E38" s="212">
        <v>0</v>
      </c>
      <c r="F38" s="140">
        <v>0</v>
      </c>
      <c r="G38" s="140">
        <v>0</v>
      </c>
      <c r="H38" s="140">
        <v>0</v>
      </c>
      <c r="I38" s="140">
        <v>0</v>
      </c>
      <c r="J38" s="140">
        <v>0</v>
      </c>
      <c r="K38" s="140">
        <v>0</v>
      </c>
      <c r="L38" s="212">
        <v>0</v>
      </c>
      <c r="M38" s="140">
        <v>0</v>
      </c>
      <c r="N38" s="140">
        <v>0</v>
      </c>
      <c r="O38" s="209">
        <f t="shared" si="3"/>
        <v>0</v>
      </c>
      <c r="P38" s="209">
        <f t="shared" si="4"/>
        <v>0</v>
      </c>
      <c r="Q38" s="210">
        <v>0</v>
      </c>
    </row>
    <row r="39" spans="1:19" ht="15" customHeight="1" x14ac:dyDescent="0.2">
      <c r="A39" s="174">
        <v>33</v>
      </c>
      <c r="B39" s="135" t="s">
        <v>40</v>
      </c>
      <c r="C39" s="140">
        <v>0</v>
      </c>
      <c r="D39" s="140">
        <v>0</v>
      </c>
      <c r="E39" s="212">
        <f>D39*100/OutstandingAgri_4!L39</f>
        <v>0</v>
      </c>
      <c r="F39" s="140">
        <v>0</v>
      </c>
      <c r="G39" s="140">
        <v>0</v>
      </c>
      <c r="H39" s="140">
        <v>0</v>
      </c>
      <c r="I39" s="140">
        <v>0</v>
      </c>
      <c r="J39" s="140">
        <v>4</v>
      </c>
      <c r="K39" s="140">
        <v>39.020000000000003</v>
      </c>
      <c r="L39" s="212">
        <f>K39*100/MSMEoutstanding_5!N39</f>
        <v>2.3811267330599497</v>
      </c>
      <c r="M39" s="140">
        <v>0</v>
      </c>
      <c r="N39" s="140">
        <v>0</v>
      </c>
      <c r="O39" s="209">
        <f t="shared" si="3"/>
        <v>4</v>
      </c>
      <c r="P39" s="209">
        <f t="shared" si="4"/>
        <v>39.020000000000003</v>
      </c>
      <c r="Q39" s="210">
        <f>P39*100/'Pri Sec_outstanding_6'!P39</f>
        <v>1.5003249037784965</v>
      </c>
    </row>
    <row r="40" spans="1:19" ht="15" customHeight="1" x14ac:dyDescent="0.2">
      <c r="A40" s="174">
        <v>34</v>
      </c>
      <c r="B40" s="135" t="s">
        <v>41</v>
      </c>
      <c r="C40" s="140">
        <v>13199</v>
      </c>
      <c r="D40" s="140">
        <v>2586</v>
      </c>
      <c r="E40" s="212">
        <f>D40*100/OutstandingAgri_4!L40</f>
        <v>3.2754493293308506</v>
      </c>
      <c r="F40" s="140">
        <v>24</v>
      </c>
      <c r="G40" s="140">
        <v>257</v>
      </c>
      <c r="H40" s="140">
        <v>0</v>
      </c>
      <c r="I40" s="140">
        <v>0</v>
      </c>
      <c r="J40" s="140">
        <v>66</v>
      </c>
      <c r="K40" s="140">
        <v>1259</v>
      </c>
      <c r="L40" s="212">
        <f>K40*100/MSMEoutstanding_5!N40</f>
        <v>1.2045656770539328</v>
      </c>
      <c r="M40" s="140">
        <v>1006</v>
      </c>
      <c r="N40" s="140">
        <v>90</v>
      </c>
      <c r="O40" s="209">
        <f t="shared" si="3"/>
        <v>14295</v>
      </c>
      <c r="P40" s="209">
        <f t="shared" si="4"/>
        <v>4192</v>
      </c>
      <c r="Q40" s="210">
        <f>P40*100/'Pri Sec_outstanding_6'!P40</f>
        <v>2.0067594090782883</v>
      </c>
    </row>
    <row r="41" spans="1:19" s="167" customFormat="1" ht="15" customHeight="1" x14ac:dyDescent="0.2">
      <c r="A41" s="162"/>
      <c r="B41" s="143" t="s">
        <v>110</v>
      </c>
      <c r="C41" s="138">
        <f>SUM(C19:C40)</f>
        <v>243709</v>
      </c>
      <c r="D41" s="138">
        <f>SUM(D19:D40)</f>
        <v>166720.18000000005</v>
      </c>
      <c r="E41" s="213">
        <f>D41*100/OutstandingAgri_4!L41</f>
        <v>5.9770139320918192</v>
      </c>
      <c r="F41" s="138">
        <f t="shared" ref="F41:K41" si="5">SUM(F19:F40)</f>
        <v>2013</v>
      </c>
      <c r="G41" s="138">
        <f t="shared" si="5"/>
        <v>11524.850000000002</v>
      </c>
      <c r="H41" s="138">
        <f t="shared" si="5"/>
        <v>107</v>
      </c>
      <c r="I41" s="138">
        <f t="shared" si="5"/>
        <v>202.11999999999998</v>
      </c>
      <c r="J41" s="138">
        <f t="shared" si="5"/>
        <v>43673</v>
      </c>
      <c r="K41" s="138">
        <f t="shared" si="5"/>
        <v>51771.679999999993</v>
      </c>
      <c r="L41" s="213">
        <f>K41*100/MSMEoutstanding_5!N41</f>
        <v>1.8528639157167461</v>
      </c>
      <c r="M41" s="138">
        <f>SUM(M19:M40)</f>
        <v>47069</v>
      </c>
      <c r="N41" s="138">
        <f>SUM(N19:N40)</f>
        <v>15008.51</v>
      </c>
      <c r="O41" s="138">
        <f>SUM(O19:O40)</f>
        <v>336571</v>
      </c>
      <c r="P41" s="138">
        <f>SUM(P19:P40)</f>
        <v>245227.33999999997</v>
      </c>
      <c r="Q41" s="211">
        <f>P41*100/'Pri Sec_outstanding_6'!P41</f>
        <v>3.7725110458792446</v>
      </c>
      <c r="R41" s="168"/>
      <c r="S41" s="352"/>
    </row>
    <row r="42" spans="1:19" s="167" customFormat="1" ht="15" customHeight="1" x14ac:dyDescent="0.2">
      <c r="A42" s="162"/>
      <c r="B42" s="143" t="s">
        <v>43</v>
      </c>
      <c r="C42" s="214">
        <f>C41+C18</f>
        <v>753585</v>
      </c>
      <c r="D42" s="214">
        <f>D41+D18</f>
        <v>1228257.8000000003</v>
      </c>
      <c r="E42" s="213">
        <f>D42*100/OutstandingAgri_4!L42</f>
        <v>14.71013141067079</v>
      </c>
      <c r="F42" s="214">
        <f t="shared" ref="F42:K42" si="6">F41+F18</f>
        <v>166746</v>
      </c>
      <c r="G42" s="214">
        <f t="shared" si="6"/>
        <v>150679.29</v>
      </c>
      <c r="H42" s="214">
        <f t="shared" si="6"/>
        <v>7839</v>
      </c>
      <c r="I42" s="214">
        <f t="shared" si="6"/>
        <v>16280.39</v>
      </c>
      <c r="J42" s="214">
        <f t="shared" si="6"/>
        <v>360390</v>
      </c>
      <c r="K42" s="214">
        <f t="shared" si="6"/>
        <v>643881.55000000005</v>
      </c>
      <c r="L42" s="213">
        <f>K42*100/MSMEoutstanding_5!N42</f>
        <v>9.706522400726854</v>
      </c>
      <c r="M42" s="214">
        <f>M41+M18</f>
        <v>77519</v>
      </c>
      <c r="N42" s="214">
        <f>N41+N18</f>
        <v>36398.700000000004</v>
      </c>
      <c r="O42" s="214">
        <f>O41+O18</f>
        <v>1366079</v>
      </c>
      <c r="P42" s="214">
        <f>P41+P18</f>
        <v>2075497.73</v>
      </c>
      <c r="Q42" s="211">
        <f>P42*100/'Pri Sec_outstanding_6'!P42</f>
        <v>11.471192390676825</v>
      </c>
      <c r="R42" s="168"/>
      <c r="S42" s="352"/>
    </row>
    <row r="43" spans="1:19" ht="15" customHeight="1" x14ac:dyDescent="0.2">
      <c r="A43" s="174">
        <v>35</v>
      </c>
      <c r="B43" s="135" t="s">
        <v>44</v>
      </c>
      <c r="C43" s="140">
        <v>43830</v>
      </c>
      <c r="D43" s="140">
        <v>33833</v>
      </c>
      <c r="E43" s="212">
        <f>D43*100/OutstandingAgri_4!L43</f>
        <v>16.993053706949809</v>
      </c>
      <c r="F43" s="140">
        <v>23557</v>
      </c>
      <c r="G43" s="140">
        <v>15147</v>
      </c>
      <c r="H43" s="140">
        <v>84</v>
      </c>
      <c r="I43" s="140">
        <v>133</v>
      </c>
      <c r="J43" s="140">
        <v>11680</v>
      </c>
      <c r="K43" s="140">
        <v>5093</v>
      </c>
      <c r="L43" s="212">
        <f>K43*100/MSMEoutstanding_5!N43</f>
        <v>13.741838001187199</v>
      </c>
      <c r="M43" s="140">
        <v>2</v>
      </c>
      <c r="N43" s="140">
        <v>1</v>
      </c>
      <c r="O43" s="209">
        <f>C43+F43+H43+J43+M43</f>
        <v>79153</v>
      </c>
      <c r="P43" s="209">
        <f>D43+G43+I43+K43+N43</f>
        <v>54207</v>
      </c>
      <c r="Q43" s="210">
        <f>P43*100/'Pri Sec_outstanding_6'!P43</f>
        <v>19.075284860683947</v>
      </c>
    </row>
    <row r="44" spans="1:19" ht="15" customHeight="1" x14ac:dyDescent="0.2">
      <c r="A44" s="174">
        <v>36</v>
      </c>
      <c r="B44" s="135" t="s">
        <v>45</v>
      </c>
      <c r="C44" s="140">
        <v>65879</v>
      </c>
      <c r="D44" s="140">
        <v>86497.01</v>
      </c>
      <c r="E44" s="212">
        <f>D44*100/OutstandingAgri_4!L44</f>
        <v>12.644574695699983</v>
      </c>
      <c r="F44" s="140">
        <v>103054</v>
      </c>
      <c r="G44" s="140">
        <v>38742.04</v>
      </c>
      <c r="H44" s="140">
        <v>292</v>
      </c>
      <c r="I44" s="140">
        <v>600.01</v>
      </c>
      <c r="J44" s="140">
        <v>43518</v>
      </c>
      <c r="K44" s="140">
        <v>11475.02</v>
      </c>
      <c r="L44" s="212">
        <f>K44*100/MSMEoutstanding_5!N44</f>
        <v>6.3404724442166476</v>
      </c>
      <c r="M44" s="140">
        <v>3458</v>
      </c>
      <c r="N44" s="140">
        <v>1450.94</v>
      </c>
      <c r="O44" s="209">
        <f>C44+F44+H44+J44+M44</f>
        <v>216201</v>
      </c>
      <c r="P44" s="209">
        <f>D44+G44+I44+K44+N44</f>
        <v>138765.01999999999</v>
      </c>
      <c r="Q44" s="210">
        <f>P44*100/'Pri Sec_outstanding_6'!P44</f>
        <v>12.987262573145234</v>
      </c>
    </row>
    <row r="45" spans="1:19" s="167" customFormat="1" ht="15" customHeight="1" x14ac:dyDescent="0.2">
      <c r="A45" s="162"/>
      <c r="B45" s="143" t="s">
        <v>46</v>
      </c>
      <c r="C45" s="138">
        <f t="shared" ref="C45:P45" si="7">SUM(C43:C44)</f>
        <v>109709</v>
      </c>
      <c r="D45" s="138">
        <f t="shared" si="7"/>
        <v>120330.01</v>
      </c>
      <c r="E45" s="213">
        <f>D45*100/OutstandingAgri_4!L45</f>
        <v>13.624889333875217</v>
      </c>
      <c r="F45" s="138">
        <f t="shared" si="7"/>
        <v>126611</v>
      </c>
      <c r="G45" s="138">
        <f t="shared" si="7"/>
        <v>53889.04</v>
      </c>
      <c r="H45" s="138">
        <f t="shared" si="7"/>
        <v>376</v>
      </c>
      <c r="I45" s="138">
        <f t="shared" si="7"/>
        <v>733.01</v>
      </c>
      <c r="J45" s="138">
        <f t="shared" si="7"/>
        <v>55198</v>
      </c>
      <c r="K45" s="138">
        <f t="shared" si="7"/>
        <v>16568.02</v>
      </c>
      <c r="L45" s="213">
        <f>K45*100/MSMEoutstanding_5!N45</f>
        <v>7.5985271129686076</v>
      </c>
      <c r="M45" s="138">
        <f t="shared" si="7"/>
        <v>3460</v>
      </c>
      <c r="N45" s="138">
        <f t="shared" si="7"/>
        <v>1451.94</v>
      </c>
      <c r="O45" s="138">
        <f t="shared" si="7"/>
        <v>295354</v>
      </c>
      <c r="P45" s="138">
        <f t="shared" si="7"/>
        <v>192972.02</v>
      </c>
      <c r="Q45" s="211">
        <f>P45*100/'Pri Sec_outstanding_6'!P45</f>
        <v>14.266281658770675</v>
      </c>
      <c r="R45" s="168"/>
      <c r="S45" s="352"/>
    </row>
    <row r="46" spans="1:19" ht="15" customHeight="1" x14ac:dyDescent="0.2">
      <c r="A46" s="174">
        <v>37</v>
      </c>
      <c r="B46" s="135" t="s">
        <v>47</v>
      </c>
      <c r="C46" s="140">
        <v>0</v>
      </c>
      <c r="D46" s="140">
        <v>530893</v>
      </c>
      <c r="E46" s="212">
        <f>D46*100/OutstandingAgri_4!L46</f>
        <v>16.181223559245577</v>
      </c>
      <c r="F46" s="140">
        <v>0</v>
      </c>
      <c r="G46" s="140">
        <v>6873</v>
      </c>
      <c r="H46" s="140">
        <v>0</v>
      </c>
      <c r="I46" s="140">
        <v>0</v>
      </c>
      <c r="J46" s="140">
        <v>0</v>
      </c>
      <c r="K46" s="140">
        <v>0</v>
      </c>
      <c r="L46" s="212">
        <f>K46*100/MSMEoutstanding_5!N46</f>
        <v>0</v>
      </c>
      <c r="M46" s="140">
        <v>0</v>
      </c>
      <c r="N46" s="140">
        <v>142045</v>
      </c>
      <c r="O46" s="209">
        <f>C46+F46+H46+J46+M46</f>
        <v>0</v>
      </c>
      <c r="P46" s="209">
        <f>D46+G46+I46+K46+N46</f>
        <v>679811</v>
      </c>
      <c r="Q46" s="210">
        <f>P46*100/'Pri Sec_outstanding_6'!P46</f>
        <v>19.528743817649641</v>
      </c>
    </row>
    <row r="47" spans="1:19" s="167" customFormat="1" ht="15" customHeight="1" x14ac:dyDescent="0.2">
      <c r="A47" s="162"/>
      <c r="B47" s="143" t="s">
        <v>48</v>
      </c>
      <c r="C47" s="138">
        <f t="shared" ref="C47:P47" si="8">C46</f>
        <v>0</v>
      </c>
      <c r="D47" s="138">
        <f t="shared" si="8"/>
        <v>530893</v>
      </c>
      <c r="E47" s="213">
        <f>D47*100/OutstandingAgri_4!L47</f>
        <v>16.181223559245577</v>
      </c>
      <c r="F47" s="138">
        <f t="shared" si="8"/>
        <v>0</v>
      </c>
      <c r="G47" s="138">
        <f t="shared" si="8"/>
        <v>6873</v>
      </c>
      <c r="H47" s="138">
        <f t="shared" si="8"/>
        <v>0</v>
      </c>
      <c r="I47" s="138">
        <f t="shared" si="8"/>
        <v>0</v>
      </c>
      <c r="J47" s="138">
        <f t="shared" si="8"/>
        <v>0</v>
      </c>
      <c r="K47" s="138">
        <f t="shared" si="8"/>
        <v>0</v>
      </c>
      <c r="L47" s="213">
        <f>K47*100/MSMEoutstanding_5!N47</f>
        <v>0</v>
      </c>
      <c r="M47" s="138">
        <f t="shared" si="8"/>
        <v>0</v>
      </c>
      <c r="N47" s="138">
        <f t="shared" si="8"/>
        <v>142045</v>
      </c>
      <c r="O47" s="138">
        <f t="shared" si="8"/>
        <v>0</v>
      </c>
      <c r="P47" s="138">
        <f t="shared" si="8"/>
        <v>679811</v>
      </c>
      <c r="Q47" s="211">
        <f>P47*100/'Pri Sec_outstanding_6'!P47</f>
        <v>19.528743817649641</v>
      </c>
      <c r="R47" s="168"/>
      <c r="S47" s="352"/>
    </row>
    <row r="48" spans="1:19" ht="15" customHeight="1" x14ac:dyDescent="0.2">
      <c r="A48" s="174">
        <v>38</v>
      </c>
      <c r="B48" s="135" t="s">
        <v>49</v>
      </c>
      <c r="C48" s="140">
        <v>2347</v>
      </c>
      <c r="D48" s="140">
        <v>4328.8</v>
      </c>
      <c r="E48" s="212">
        <f>D48*100/OutstandingAgri_4!L48</f>
        <v>2.5400485406984572</v>
      </c>
      <c r="F48" s="140">
        <v>14</v>
      </c>
      <c r="G48" s="140">
        <v>170.64</v>
      </c>
      <c r="H48" s="140">
        <v>0</v>
      </c>
      <c r="I48" s="140">
        <v>0</v>
      </c>
      <c r="J48" s="140">
        <v>4918</v>
      </c>
      <c r="K48" s="140">
        <v>16706.89</v>
      </c>
      <c r="L48" s="212">
        <f>K48*100/MSMEoutstanding_5!N48</f>
        <v>3.6305390341798582</v>
      </c>
      <c r="M48" s="140">
        <v>134</v>
      </c>
      <c r="N48" s="140">
        <v>7.69</v>
      </c>
      <c r="O48" s="209">
        <f t="shared" ref="O48:P55" si="9">C48+F48+H48+J48+M48</f>
        <v>7413</v>
      </c>
      <c r="P48" s="209">
        <f t="shared" si="9"/>
        <v>21214.02</v>
      </c>
      <c r="Q48" s="210">
        <f>P48*100/'Pri Sec_outstanding_6'!P48</f>
        <v>3.1545794520101835</v>
      </c>
    </row>
    <row r="49" spans="1:19" ht="15" customHeight="1" x14ac:dyDescent="0.2">
      <c r="A49" s="207">
        <v>39</v>
      </c>
      <c r="B49" s="208" t="s">
        <v>50</v>
      </c>
      <c r="C49" s="140">
        <v>3325</v>
      </c>
      <c r="D49" s="140">
        <v>704</v>
      </c>
      <c r="E49" s="212">
        <f>D49*100/OutstandingAgri_4!L49</f>
        <v>7.8317944153965957</v>
      </c>
      <c r="F49" s="140">
        <v>4</v>
      </c>
      <c r="G49" s="140">
        <v>29</v>
      </c>
      <c r="H49" s="140">
        <v>0</v>
      </c>
      <c r="I49" s="140">
        <v>0</v>
      </c>
      <c r="J49" s="140">
        <v>496</v>
      </c>
      <c r="K49" s="140">
        <v>1234</v>
      </c>
      <c r="L49" s="212">
        <f>K49*100/MSMEoutstanding_5!N49</f>
        <v>4.4277000358808758</v>
      </c>
      <c r="M49" s="140">
        <v>5709</v>
      </c>
      <c r="N49" s="140">
        <v>695</v>
      </c>
      <c r="O49" s="209">
        <f t="shared" si="9"/>
        <v>9534</v>
      </c>
      <c r="P49" s="209">
        <f t="shared" si="9"/>
        <v>2662</v>
      </c>
      <c r="Q49" s="210">
        <f>P49*100/'Pri Sec_outstanding_6'!P49</f>
        <v>5.5411003101517453</v>
      </c>
    </row>
    <row r="50" spans="1:19" ht="15" customHeight="1" x14ac:dyDescent="0.2">
      <c r="A50" s="174">
        <v>40</v>
      </c>
      <c r="B50" s="135" t="s">
        <v>51</v>
      </c>
      <c r="C50" s="140">
        <v>12595</v>
      </c>
      <c r="D50" s="140">
        <v>2478.65</v>
      </c>
      <c r="E50" s="212">
        <f>D50*100/OutstandingAgri_4!L50</f>
        <v>4.5797246049452855</v>
      </c>
      <c r="F50" s="140">
        <v>80</v>
      </c>
      <c r="G50" s="140">
        <v>13.07</v>
      </c>
      <c r="H50" s="140">
        <v>37</v>
      </c>
      <c r="I50" s="140">
        <v>8.74</v>
      </c>
      <c r="J50" s="140">
        <v>13082</v>
      </c>
      <c r="K50" s="140">
        <v>2848.95</v>
      </c>
      <c r="L50" s="212">
        <f>K50*100/MSMEoutstanding_5!N50</f>
        <v>6.6643321211474733</v>
      </c>
      <c r="M50" s="140">
        <v>8940</v>
      </c>
      <c r="N50" s="140">
        <v>1857.34</v>
      </c>
      <c r="O50" s="209">
        <f t="shared" si="9"/>
        <v>34734</v>
      </c>
      <c r="P50" s="209">
        <f t="shared" si="9"/>
        <v>7206.75</v>
      </c>
      <c r="Q50" s="210">
        <f>P50*100/'Pri Sec_outstanding_6'!P50</f>
        <v>6.703226422138771</v>
      </c>
    </row>
    <row r="51" spans="1:19" ht="15" customHeight="1" x14ac:dyDescent="0.2">
      <c r="A51" s="174">
        <v>41</v>
      </c>
      <c r="B51" s="135" t="s">
        <v>52</v>
      </c>
      <c r="C51" s="140">
        <v>19435</v>
      </c>
      <c r="D51" s="140">
        <v>2947.35</v>
      </c>
      <c r="E51" s="212">
        <f>D51*100/OutstandingAgri_4!L51</f>
        <v>8.9927980726514711</v>
      </c>
      <c r="F51" s="140">
        <v>0</v>
      </c>
      <c r="G51" s="140">
        <v>0</v>
      </c>
      <c r="H51" s="140">
        <v>0</v>
      </c>
      <c r="I51" s="140">
        <v>0</v>
      </c>
      <c r="J51" s="140">
        <v>1</v>
      </c>
      <c r="K51" s="140">
        <v>0.01</v>
      </c>
      <c r="L51" s="212">
        <f>K51*100/MSMEoutstanding_5!N51</f>
        <v>20</v>
      </c>
      <c r="M51" s="140">
        <v>17941</v>
      </c>
      <c r="N51" s="140">
        <v>3299.39</v>
      </c>
      <c r="O51" s="209">
        <f t="shared" si="9"/>
        <v>37377</v>
      </c>
      <c r="P51" s="209">
        <f t="shared" si="9"/>
        <v>6246.75</v>
      </c>
      <c r="Q51" s="210">
        <f>P51*100/'Pri Sec_outstanding_6'!P51</f>
        <v>13.497573710246252</v>
      </c>
    </row>
    <row r="52" spans="1:19" ht="15" customHeight="1" x14ac:dyDescent="0.2">
      <c r="A52" s="174">
        <v>42</v>
      </c>
      <c r="B52" s="135" t="s">
        <v>53</v>
      </c>
      <c r="C52" s="140">
        <v>5351</v>
      </c>
      <c r="D52" s="140">
        <v>1600</v>
      </c>
      <c r="E52" s="212">
        <f>D52*100/OutstandingAgri_4!L52</f>
        <v>4.8635175390601253</v>
      </c>
      <c r="F52" s="140">
        <v>283</v>
      </c>
      <c r="G52" s="140">
        <v>178</v>
      </c>
      <c r="H52" s="140">
        <v>0</v>
      </c>
      <c r="I52" s="140">
        <v>0</v>
      </c>
      <c r="J52" s="140">
        <v>388</v>
      </c>
      <c r="K52" s="140">
        <v>276</v>
      </c>
      <c r="L52" s="212">
        <f>K52*100/MSMEoutstanding_5!N52</f>
        <v>2.3918883785423346</v>
      </c>
      <c r="M52" s="140">
        <v>12459</v>
      </c>
      <c r="N52" s="140">
        <v>3616</v>
      </c>
      <c r="O52" s="209">
        <f t="shared" si="9"/>
        <v>18481</v>
      </c>
      <c r="P52" s="209">
        <f t="shared" si="9"/>
        <v>5670</v>
      </c>
      <c r="Q52" s="210">
        <f>P52*100/'Pri Sec_outstanding_6'!P52</f>
        <v>5.7861275805414669</v>
      </c>
    </row>
    <row r="53" spans="1:19" ht="15" customHeight="1" x14ac:dyDescent="0.2">
      <c r="A53" s="174">
        <v>43</v>
      </c>
      <c r="B53" s="135" t="s">
        <v>54</v>
      </c>
      <c r="C53" s="140">
        <v>11181</v>
      </c>
      <c r="D53" s="140">
        <v>1760.05</v>
      </c>
      <c r="E53" s="212">
        <f>D53*100/OutstandingAgri_4!L53</f>
        <v>12.446150712946174</v>
      </c>
      <c r="F53" s="140">
        <v>1</v>
      </c>
      <c r="G53" s="140">
        <v>19.600000000000001</v>
      </c>
      <c r="H53" s="140">
        <v>0</v>
      </c>
      <c r="I53" s="140">
        <v>0</v>
      </c>
      <c r="J53" s="140">
        <v>2</v>
      </c>
      <c r="K53" s="140">
        <v>26.75</v>
      </c>
      <c r="L53" s="212">
        <f>K53*100/MSMEoutstanding_5!N53</f>
        <v>4.5536565436470102</v>
      </c>
      <c r="M53" s="140">
        <v>10965</v>
      </c>
      <c r="N53" s="140">
        <v>1673.21</v>
      </c>
      <c r="O53" s="209">
        <f t="shared" si="9"/>
        <v>22149</v>
      </c>
      <c r="P53" s="209">
        <f t="shared" si="9"/>
        <v>3479.6099999999997</v>
      </c>
      <c r="Q53" s="210">
        <f>P53*100/'Pri Sec_outstanding_6'!P53</f>
        <v>12.8310685311168</v>
      </c>
    </row>
    <row r="54" spans="1:19" ht="15" customHeight="1" x14ac:dyDescent="0.2">
      <c r="A54" s="174">
        <v>44</v>
      </c>
      <c r="B54" s="135" t="s">
        <v>55</v>
      </c>
      <c r="C54" s="140">
        <v>4013</v>
      </c>
      <c r="D54" s="140">
        <v>397.8</v>
      </c>
      <c r="E54" s="212">
        <f>D54*100/OutstandingAgri_4!L54</f>
        <v>3.6318551494191587</v>
      </c>
      <c r="F54" s="140">
        <v>418</v>
      </c>
      <c r="G54" s="140">
        <v>110.44</v>
      </c>
      <c r="H54" s="140">
        <v>0</v>
      </c>
      <c r="I54" s="140">
        <v>0</v>
      </c>
      <c r="J54" s="140">
        <v>2811</v>
      </c>
      <c r="K54" s="140">
        <v>270.41000000000003</v>
      </c>
      <c r="L54" s="212">
        <f>K54*100/MSMEoutstanding_5!N54</f>
        <v>6.3966939020755378</v>
      </c>
      <c r="M54" s="140">
        <v>657</v>
      </c>
      <c r="N54" s="140">
        <v>74.25</v>
      </c>
      <c r="O54" s="209">
        <f t="shared" si="9"/>
        <v>7899</v>
      </c>
      <c r="P54" s="209">
        <f t="shared" si="9"/>
        <v>852.90000000000009</v>
      </c>
      <c r="Q54" s="210">
        <f>P54*100/'Pri Sec_outstanding_6'!P54</f>
        <v>3.6778546063738271</v>
      </c>
    </row>
    <row r="55" spans="1:19" ht="15" customHeight="1" x14ac:dyDescent="0.2">
      <c r="A55" s="174">
        <v>45</v>
      </c>
      <c r="B55" s="135" t="s">
        <v>56</v>
      </c>
      <c r="C55" s="140">
        <v>3612</v>
      </c>
      <c r="D55" s="140">
        <v>728</v>
      </c>
      <c r="E55" s="212">
        <f>D55*100/OutstandingAgri_4!L55</f>
        <v>14.896664620421527</v>
      </c>
      <c r="F55" s="140">
        <v>0</v>
      </c>
      <c r="G55" s="140">
        <v>0</v>
      </c>
      <c r="H55" s="140">
        <v>0</v>
      </c>
      <c r="I55" s="140">
        <v>0</v>
      </c>
      <c r="J55" s="140">
        <v>0</v>
      </c>
      <c r="K55" s="140">
        <v>0</v>
      </c>
      <c r="L55" s="212">
        <f>K55*100/MSMEoutstanding_5!N55</f>
        <v>0</v>
      </c>
      <c r="M55" s="140">
        <v>5998</v>
      </c>
      <c r="N55" s="140">
        <v>2263</v>
      </c>
      <c r="O55" s="209">
        <f t="shared" si="9"/>
        <v>9610</v>
      </c>
      <c r="P55" s="209">
        <f t="shared" si="9"/>
        <v>2991</v>
      </c>
      <c r="Q55" s="210">
        <f>P55*100/'Pri Sec_outstanding_6'!P55</f>
        <v>7.6128178370536279</v>
      </c>
    </row>
    <row r="56" spans="1:19" s="167" customFormat="1" ht="15" customHeight="1" x14ac:dyDescent="0.2">
      <c r="A56" s="162"/>
      <c r="B56" s="143" t="s">
        <v>57</v>
      </c>
      <c r="C56" s="138">
        <f t="shared" ref="C56" si="10">SUM(C48:C55)</f>
        <v>61859</v>
      </c>
      <c r="D56" s="138">
        <f t="shared" ref="D56:P56" si="11">SUM(D48:D55)</f>
        <v>14944.65</v>
      </c>
      <c r="E56" s="213">
        <f>D56*100/OutstandingAgri_4!L56</f>
        <v>4.5398643294551437</v>
      </c>
      <c r="F56" s="138">
        <f t="shared" si="11"/>
        <v>800</v>
      </c>
      <c r="G56" s="138">
        <f t="shared" si="11"/>
        <v>520.75</v>
      </c>
      <c r="H56" s="138">
        <f t="shared" si="11"/>
        <v>37</v>
      </c>
      <c r="I56" s="138">
        <f t="shared" si="11"/>
        <v>8.74</v>
      </c>
      <c r="J56" s="138">
        <f t="shared" si="11"/>
        <v>21698</v>
      </c>
      <c r="K56" s="138">
        <f t="shared" si="11"/>
        <v>21363.01</v>
      </c>
      <c r="L56" s="213">
        <f>K56*100/MSMEoutstanding_5!N56</f>
        <v>3.8991804515337556</v>
      </c>
      <c r="M56" s="138">
        <f t="shared" si="11"/>
        <v>62803</v>
      </c>
      <c r="N56" s="138">
        <f t="shared" si="11"/>
        <v>13485.880000000001</v>
      </c>
      <c r="O56" s="138">
        <f t="shared" si="11"/>
        <v>147197</v>
      </c>
      <c r="P56" s="138">
        <f t="shared" si="11"/>
        <v>50323.030000000006</v>
      </c>
      <c r="Q56" s="211">
        <f>P56*100/'Pri Sec_outstanding_6'!P56</f>
        <v>4.7389288074190432</v>
      </c>
      <c r="R56" s="168"/>
      <c r="S56" s="352"/>
    </row>
    <row r="57" spans="1:19" s="167" customFormat="1" ht="15" customHeight="1" x14ac:dyDescent="0.2">
      <c r="A57" s="205"/>
      <c r="B57" s="205" t="s">
        <v>6</v>
      </c>
      <c r="C57" s="138">
        <f t="shared" ref="C57" si="12">C56+C47+C45+C42</f>
        <v>925153</v>
      </c>
      <c r="D57" s="138">
        <f t="shared" ref="D57:P57" si="13">D56+D47+D45+D42</f>
        <v>1894425.4600000004</v>
      </c>
      <c r="E57" s="213">
        <f>D57*100/OutstandingAgri_4!L57</f>
        <v>14.75063348190613</v>
      </c>
      <c r="F57" s="138">
        <f t="shared" si="13"/>
        <v>294157</v>
      </c>
      <c r="G57" s="138">
        <f t="shared" si="13"/>
        <v>211962.08000000002</v>
      </c>
      <c r="H57" s="138">
        <f t="shared" si="13"/>
        <v>8252</v>
      </c>
      <c r="I57" s="138">
        <f t="shared" si="13"/>
        <v>17022.14</v>
      </c>
      <c r="J57" s="138">
        <f t="shared" si="13"/>
        <v>437286</v>
      </c>
      <c r="K57" s="138">
        <f t="shared" si="13"/>
        <v>681812.58000000007</v>
      </c>
      <c r="L57" s="213">
        <f>K57*100/MSMEoutstanding_5!N57</f>
        <v>8.9985051538825402</v>
      </c>
      <c r="M57" s="138">
        <f t="shared" si="13"/>
        <v>143782</v>
      </c>
      <c r="N57" s="138">
        <f t="shared" si="13"/>
        <v>193381.52000000002</v>
      </c>
      <c r="O57" s="138">
        <f t="shared" si="13"/>
        <v>1808630</v>
      </c>
      <c r="P57" s="138">
        <f t="shared" si="13"/>
        <v>2998603.7800000003</v>
      </c>
      <c r="Q57" s="211">
        <f>P57*100/'Pri Sec_outstanding_6'!P57</f>
        <v>12.500036491047988</v>
      </c>
      <c r="R57" s="168"/>
      <c r="S57" s="352"/>
    </row>
    <row r="58" spans="1:19" ht="12.75" customHeight="1" x14ac:dyDescent="0.2">
      <c r="A58" s="202"/>
      <c r="B58" s="202"/>
      <c r="C58" s="202"/>
      <c r="D58" s="202"/>
      <c r="E58" s="215"/>
      <c r="F58" s="202"/>
      <c r="G58" s="202" t="s">
        <v>60</v>
      </c>
      <c r="H58" s="202"/>
      <c r="I58" s="202"/>
      <c r="J58" s="202"/>
      <c r="K58" s="202"/>
      <c r="L58" s="216"/>
      <c r="M58" s="202"/>
      <c r="N58" s="202"/>
      <c r="O58" s="202"/>
      <c r="P58" s="202"/>
      <c r="Q58" s="200"/>
    </row>
    <row r="59" spans="1:19" ht="12.75" customHeight="1" x14ac:dyDescent="0.2">
      <c r="A59" s="201"/>
      <c r="B59" s="201"/>
      <c r="C59" s="201"/>
      <c r="D59" s="203"/>
      <c r="E59" s="203"/>
      <c r="F59" s="201"/>
      <c r="G59" s="203"/>
      <c r="H59" s="201"/>
      <c r="I59" s="201"/>
      <c r="J59" s="201"/>
      <c r="K59" s="203"/>
      <c r="L59" s="200"/>
      <c r="M59" s="201"/>
      <c r="N59" s="203"/>
      <c r="O59" s="201"/>
      <c r="P59" s="203"/>
      <c r="Q59" s="200"/>
    </row>
    <row r="60" spans="1:19" ht="12.75" customHeight="1" x14ac:dyDescent="0.2">
      <c r="A60" s="201"/>
      <c r="B60" s="201"/>
      <c r="C60" s="201"/>
      <c r="D60" s="203"/>
      <c r="E60" s="203"/>
      <c r="F60" s="201"/>
      <c r="G60" s="201"/>
      <c r="H60" s="201"/>
      <c r="I60" s="201"/>
      <c r="J60" s="201"/>
      <c r="K60" s="201"/>
      <c r="L60" s="200"/>
      <c r="M60" s="201"/>
      <c r="N60" s="201"/>
      <c r="O60" s="201"/>
      <c r="P60" s="201"/>
      <c r="Q60" s="200"/>
    </row>
    <row r="61" spans="1:19" ht="12.75" customHeight="1" x14ac:dyDescent="0.2">
      <c r="A61" s="201"/>
      <c r="B61" s="201"/>
      <c r="C61" s="201"/>
      <c r="D61" s="201"/>
      <c r="E61" s="201"/>
      <c r="F61" s="201"/>
      <c r="G61" s="201"/>
      <c r="H61" s="201"/>
      <c r="I61" s="201"/>
      <c r="J61" s="201"/>
      <c r="K61" s="201"/>
      <c r="L61" s="200"/>
      <c r="M61" s="201"/>
      <c r="N61" s="201"/>
      <c r="O61" s="201"/>
      <c r="P61" s="201"/>
      <c r="Q61" s="200"/>
    </row>
    <row r="62" spans="1:19" ht="12.75" customHeight="1" x14ac:dyDescent="0.2">
      <c r="A62" s="201"/>
      <c r="B62" s="201"/>
      <c r="C62" s="201"/>
      <c r="D62" s="201"/>
      <c r="E62" s="201"/>
      <c r="F62" s="201"/>
      <c r="G62" s="201"/>
      <c r="H62" s="201"/>
      <c r="I62" s="201"/>
      <c r="J62" s="201"/>
      <c r="K62" s="201"/>
      <c r="L62" s="200"/>
      <c r="M62" s="201"/>
      <c r="N62" s="201"/>
      <c r="O62" s="201"/>
      <c r="P62" s="201"/>
      <c r="Q62" s="200"/>
    </row>
    <row r="63" spans="1:19" ht="12.75" customHeight="1" x14ac:dyDescent="0.2">
      <c r="A63" s="201"/>
      <c r="B63" s="201"/>
      <c r="C63" s="201"/>
      <c r="D63" s="201"/>
      <c r="E63" s="201"/>
      <c r="F63" s="201"/>
      <c r="G63" s="201"/>
      <c r="H63" s="201"/>
      <c r="I63" s="201"/>
      <c r="J63" s="201"/>
      <c r="K63" s="201"/>
      <c r="L63" s="200"/>
      <c r="M63" s="201"/>
      <c r="N63" s="201"/>
      <c r="O63" s="201"/>
      <c r="P63" s="201"/>
      <c r="Q63" s="200"/>
    </row>
    <row r="64" spans="1:19" ht="12.75" customHeight="1" x14ac:dyDescent="0.2">
      <c r="A64" s="201"/>
      <c r="B64" s="201"/>
      <c r="C64" s="201"/>
      <c r="D64" s="201"/>
      <c r="E64" s="201"/>
      <c r="F64" s="201"/>
      <c r="G64" s="201"/>
      <c r="H64" s="201"/>
      <c r="I64" s="201"/>
      <c r="J64" s="201"/>
      <c r="K64" s="201"/>
      <c r="L64" s="200"/>
      <c r="M64" s="201"/>
      <c r="N64" s="201"/>
      <c r="O64" s="201"/>
      <c r="P64" s="201"/>
      <c r="Q64" s="200"/>
    </row>
    <row r="65" spans="1:17" ht="12.75" customHeight="1" x14ac:dyDescent="0.2">
      <c r="A65" s="201"/>
      <c r="B65" s="201"/>
      <c r="C65" s="201"/>
      <c r="D65" s="201"/>
      <c r="E65" s="201"/>
      <c r="F65" s="201"/>
      <c r="G65" s="201"/>
      <c r="H65" s="201"/>
      <c r="I65" s="201"/>
      <c r="J65" s="201"/>
      <c r="K65" s="201"/>
      <c r="L65" s="200"/>
      <c r="M65" s="201"/>
      <c r="N65" s="201"/>
      <c r="O65" s="201"/>
      <c r="P65" s="201"/>
      <c r="Q65" s="200"/>
    </row>
    <row r="66" spans="1:17" ht="12.75" customHeight="1" x14ac:dyDescent="0.2">
      <c r="A66" s="201"/>
      <c r="B66" s="201"/>
      <c r="C66" s="201"/>
      <c r="D66" s="201"/>
      <c r="E66" s="201"/>
      <c r="F66" s="201"/>
      <c r="G66" s="201"/>
      <c r="H66" s="201"/>
      <c r="I66" s="201"/>
      <c r="J66" s="201"/>
      <c r="K66" s="201"/>
      <c r="L66" s="200"/>
      <c r="M66" s="201"/>
      <c r="N66" s="201"/>
      <c r="O66" s="201"/>
      <c r="P66" s="201"/>
      <c r="Q66" s="200"/>
    </row>
    <row r="67" spans="1:17" ht="12.75" customHeight="1" x14ac:dyDescent="0.2">
      <c r="A67" s="201"/>
      <c r="B67" s="201"/>
      <c r="C67" s="201"/>
      <c r="D67" s="201"/>
      <c r="E67" s="201"/>
      <c r="F67" s="201"/>
      <c r="G67" s="201"/>
      <c r="H67" s="201"/>
      <c r="I67" s="201"/>
      <c r="J67" s="201"/>
      <c r="K67" s="201"/>
      <c r="L67" s="200"/>
      <c r="M67" s="201"/>
      <c r="N67" s="201"/>
      <c r="O67" s="201"/>
      <c r="P67" s="201"/>
      <c r="Q67" s="200"/>
    </row>
    <row r="68" spans="1:17" ht="12.75" customHeight="1" x14ac:dyDescent="0.2">
      <c r="A68" s="201"/>
      <c r="B68" s="201"/>
      <c r="C68" s="201"/>
      <c r="D68" s="201"/>
      <c r="E68" s="201"/>
      <c r="F68" s="201"/>
      <c r="G68" s="201"/>
      <c r="H68" s="201"/>
      <c r="I68" s="201"/>
      <c r="J68" s="201"/>
      <c r="K68" s="201"/>
      <c r="L68" s="200"/>
      <c r="M68" s="201"/>
      <c r="N68" s="201"/>
      <c r="O68" s="201"/>
      <c r="P68" s="201"/>
      <c r="Q68" s="200"/>
    </row>
    <row r="69" spans="1:17" ht="12.75" customHeight="1" x14ac:dyDescent="0.2">
      <c r="A69" s="201"/>
      <c r="B69" s="201"/>
      <c r="C69" s="201"/>
      <c r="D69" s="201"/>
      <c r="E69" s="201"/>
      <c r="F69" s="201"/>
      <c r="G69" s="201"/>
      <c r="H69" s="201"/>
      <c r="I69" s="201"/>
      <c r="J69" s="201"/>
      <c r="K69" s="201"/>
      <c r="L69" s="200"/>
      <c r="M69" s="201"/>
      <c r="N69" s="201"/>
      <c r="O69" s="201"/>
      <c r="P69" s="201"/>
      <c r="Q69" s="200"/>
    </row>
    <row r="70" spans="1:17" ht="12.75" customHeight="1" x14ac:dyDescent="0.2">
      <c r="A70" s="201"/>
      <c r="B70" s="201"/>
      <c r="C70" s="201"/>
      <c r="D70" s="201"/>
      <c r="E70" s="201"/>
      <c r="F70" s="201"/>
      <c r="G70" s="201"/>
      <c r="H70" s="201"/>
      <c r="I70" s="201"/>
      <c r="J70" s="201"/>
      <c r="K70" s="201"/>
      <c r="L70" s="200"/>
      <c r="M70" s="201"/>
      <c r="N70" s="201"/>
      <c r="O70" s="201"/>
      <c r="P70" s="201"/>
      <c r="Q70" s="200"/>
    </row>
    <row r="71" spans="1:17" ht="12.75" customHeight="1" x14ac:dyDescent="0.2">
      <c r="A71" s="201"/>
      <c r="B71" s="201"/>
      <c r="C71" s="201"/>
      <c r="D71" s="201"/>
      <c r="E71" s="201"/>
      <c r="F71" s="201"/>
      <c r="G71" s="201"/>
      <c r="H71" s="201"/>
      <c r="I71" s="201"/>
      <c r="J71" s="201"/>
      <c r="K71" s="201"/>
      <c r="L71" s="200"/>
      <c r="M71" s="201"/>
      <c r="N71" s="201"/>
      <c r="O71" s="201"/>
      <c r="P71" s="201"/>
      <c r="Q71" s="200"/>
    </row>
    <row r="72" spans="1:17" ht="12.75" customHeight="1" x14ac:dyDescent="0.2">
      <c r="A72" s="201"/>
      <c r="B72" s="201"/>
      <c r="C72" s="201"/>
      <c r="D72" s="201"/>
      <c r="E72" s="201"/>
      <c r="F72" s="201"/>
      <c r="G72" s="201"/>
      <c r="H72" s="201"/>
      <c r="I72" s="201"/>
      <c r="J72" s="201"/>
      <c r="K72" s="201"/>
      <c r="L72" s="200"/>
      <c r="M72" s="201"/>
      <c r="N72" s="201"/>
      <c r="O72" s="201"/>
      <c r="P72" s="201"/>
      <c r="Q72" s="200"/>
    </row>
    <row r="73" spans="1:17" ht="12.75" customHeight="1" x14ac:dyDescent="0.2">
      <c r="A73" s="201"/>
      <c r="B73" s="201"/>
      <c r="C73" s="201"/>
      <c r="D73" s="201"/>
      <c r="E73" s="201"/>
      <c r="F73" s="201"/>
      <c r="G73" s="201"/>
      <c r="H73" s="201"/>
      <c r="I73" s="201"/>
      <c r="J73" s="201"/>
      <c r="K73" s="201"/>
      <c r="L73" s="200"/>
      <c r="M73" s="201"/>
      <c r="N73" s="201"/>
      <c r="O73" s="201"/>
      <c r="P73" s="201"/>
      <c r="Q73" s="200"/>
    </row>
    <row r="74" spans="1:17" ht="12.75" customHeight="1" x14ac:dyDescent="0.2">
      <c r="A74" s="201"/>
      <c r="B74" s="201"/>
      <c r="C74" s="201"/>
      <c r="D74" s="201"/>
      <c r="E74" s="201"/>
      <c r="F74" s="201"/>
      <c r="G74" s="201"/>
      <c r="H74" s="201"/>
      <c r="I74" s="201"/>
      <c r="J74" s="201"/>
      <c r="K74" s="201"/>
      <c r="L74" s="200"/>
      <c r="M74" s="201"/>
      <c r="N74" s="201"/>
      <c r="O74" s="201"/>
      <c r="P74" s="201"/>
      <c r="Q74" s="200"/>
    </row>
    <row r="75" spans="1:17" ht="12.75" customHeight="1" x14ac:dyDescent="0.2">
      <c r="A75" s="201"/>
      <c r="B75" s="201"/>
      <c r="C75" s="201"/>
      <c r="D75" s="201"/>
      <c r="E75" s="201"/>
      <c r="F75" s="201"/>
      <c r="G75" s="201"/>
      <c r="H75" s="201"/>
      <c r="I75" s="201"/>
      <c r="J75" s="201"/>
      <c r="K75" s="201"/>
      <c r="L75" s="200"/>
      <c r="M75" s="201"/>
      <c r="N75" s="201"/>
      <c r="O75" s="201"/>
      <c r="P75" s="201"/>
      <c r="Q75" s="200"/>
    </row>
    <row r="76" spans="1:17" ht="12.75" customHeight="1" x14ac:dyDescent="0.2">
      <c r="A76" s="201"/>
      <c r="B76" s="201"/>
      <c r="C76" s="201"/>
      <c r="D76" s="201"/>
      <c r="E76" s="201"/>
      <c r="F76" s="201"/>
      <c r="G76" s="201"/>
      <c r="H76" s="201"/>
      <c r="I76" s="201"/>
      <c r="J76" s="201"/>
      <c r="K76" s="201"/>
      <c r="L76" s="200"/>
      <c r="M76" s="201"/>
      <c r="N76" s="201"/>
      <c r="O76" s="201"/>
      <c r="P76" s="201"/>
      <c r="Q76" s="200"/>
    </row>
    <row r="77" spans="1:17" ht="12.75" customHeight="1" x14ac:dyDescent="0.2">
      <c r="A77" s="201"/>
      <c r="B77" s="201"/>
      <c r="C77" s="201"/>
      <c r="D77" s="201"/>
      <c r="E77" s="201"/>
      <c r="F77" s="201"/>
      <c r="G77" s="201"/>
      <c r="H77" s="201"/>
      <c r="I77" s="201"/>
      <c r="J77" s="201"/>
      <c r="K77" s="201"/>
      <c r="L77" s="200"/>
      <c r="M77" s="201"/>
      <c r="N77" s="201"/>
      <c r="O77" s="201"/>
      <c r="P77" s="201"/>
      <c r="Q77" s="200"/>
    </row>
    <row r="78" spans="1:17" ht="12.75" customHeight="1" x14ac:dyDescent="0.2">
      <c r="A78" s="201"/>
      <c r="B78" s="201"/>
      <c r="C78" s="201"/>
      <c r="D78" s="201"/>
      <c r="E78" s="201"/>
      <c r="F78" s="201"/>
      <c r="G78" s="201"/>
      <c r="H78" s="201"/>
      <c r="I78" s="201"/>
      <c r="J78" s="201"/>
      <c r="K78" s="201"/>
      <c r="L78" s="200"/>
      <c r="M78" s="201"/>
      <c r="N78" s="201"/>
      <c r="O78" s="201"/>
      <c r="P78" s="201"/>
      <c r="Q78" s="200"/>
    </row>
    <row r="79" spans="1:17" ht="12.75" customHeight="1" x14ac:dyDescent="0.2">
      <c r="A79" s="201"/>
      <c r="B79" s="201"/>
      <c r="C79" s="201"/>
      <c r="D79" s="201"/>
      <c r="E79" s="201"/>
      <c r="F79" s="201"/>
      <c r="G79" s="201"/>
      <c r="H79" s="201"/>
      <c r="I79" s="201"/>
      <c r="J79" s="201"/>
      <c r="K79" s="201"/>
      <c r="L79" s="200"/>
      <c r="M79" s="201"/>
      <c r="N79" s="201"/>
      <c r="O79" s="201"/>
      <c r="P79" s="201"/>
      <c r="Q79" s="200"/>
    </row>
    <row r="80" spans="1:17" ht="12.75" customHeight="1" x14ac:dyDescent="0.2">
      <c r="A80" s="201"/>
      <c r="B80" s="201"/>
      <c r="C80" s="201"/>
      <c r="D80" s="201"/>
      <c r="E80" s="201"/>
      <c r="F80" s="201"/>
      <c r="G80" s="201"/>
      <c r="H80" s="201"/>
      <c r="I80" s="201"/>
      <c r="J80" s="201"/>
      <c r="K80" s="201"/>
      <c r="L80" s="200"/>
      <c r="M80" s="201"/>
      <c r="N80" s="201"/>
      <c r="O80" s="201"/>
      <c r="P80" s="201"/>
      <c r="Q80" s="200"/>
    </row>
    <row r="81" spans="1:17" ht="12.75" customHeight="1" x14ac:dyDescent="0.2">
      <c r="A81" s="201"/>
      <c r="B81" s="201"/>
      <c r="C81" s="201"/>
      <c r="D81" s="201"/>
      <c r="E81" s="201"/>
      <c r="F81" s="201"/>
      <c r="G81" s="201"/>
      <c r="H81" s="201"/>
      <c r="I81" s="201"/>
      <c r="J81" s="201"/>
      <c r="K81" s="201"/>
      <c r="L81" s="200"/>
      <c r="M81" s="201"/>
      <c r="N81" s="201"/>
      <c r="O81" s="201"/>
      <c r="P81" s="201"/>
      <c r="Q81" s="200"/>
    </row>
    <row r="82" spans="1:17" ht="12.75" customHeight="1" x14ac:dyDescent="0.2">
      <c r="A82" s="201"/>
      <c r="B82" s="201"/>
      <c r="C82" s="201"/>
      <c r="D82" s="201"/>
      <c r="E82" s="201"/>
      <c r="F82" s="201"/>
      <c r="G82" s="201"/>
      <c r="H82" s="201"/>
      <c r="I82" s="201"/>
      <c r="J82" s="201"/>
      <c r="K82" s="201"/>
      <c r="L82" s="200"/>
      <c r="M82" s="201"/>
      <c r="N82" s="201"/>
      <c r="O82" s="201"/>
      <c r="P82" s="201"/>
      <c r="Q82" s="200"/>
    </row>
    <row r="83" spans="1:17" ht="12.75" customHeight="1" x14ac:dyDescent="0.2">
      <c r="A83" s="201"/>
      <c r="B83" s="201"/>
      <c r="C83" s="201"/>
      <c r="D83" s="201"/>
      <c r="E83" s="201"/>
      <c r="F83" s="201"/>
      <c r="G83" s="201"/>
      <c r="H83" s="201"/>
      <c r="I83" s="201"/>
      <c r="J83" s="201"/>
      <c r="K83" s="201"/>
      <c r="L83" s="200"/>
      <c r="M83" s="201"/>
      <c r="N83" s="201"/>
      <c r="O83" s="201"/>
      <c r="P83" s="201"/>
      <c r="Q83" s="200"/>
    </row>
    <row r="84" spans="1:17" ht="12.75" customHeight="1" x14ac:dyDescent="0.2">
      <c r="A84" s="201"/>
      <c r="B84" s="201"/>
      <c r="C84" s="201"/>
      <c r="D84" s="201"/>
      <c r="E84" s="201"/>
      <c r="F84" s="201"/>
      <c r="G84" s="201"/>
      <c r="H84" s="201"/>
      <c r="I84" s="201"/>
      <c r="J84" s="201"/>
      <c r="K84" s="201"/>
      <c r="L84" s="200"/>
      <c r="M84" s="201"/>
      <c r="N84" s="201"/>
      <c r="O84" s="201"/>
      <c r="P84" s="201"/>
      <c r="Q84" s="200"/>
    </row>
    <row r="85" spans="1:17" ht="12.75" customHeight="1" x14ac:dyDescent="0.2">
      <c r="A85" s="201"/>
      <c r="B85" s="201"/>
      <c r="C85" s="201"/>
      <c r="D85" s="201"/>
      <c r="E85" s="201"/>
      <c r="F85" s="201"/>
      <c r="G85" s="201"/>
      <c r="H85" s="201"/>
      <c r="I85" s="201"/>
      <c r="J85" s="201"/>
      <c r="K85" s="201"/>
      <c r="L85" s="200"/>
      <c r="M85" s="201"/>
      <c r="N85" s="201"/>
      <c r="O85" s="201"/>
      <c r="P85" s="201"/>
      <c r="Q85" s="200"/>
    </row>
    <row r="86" spans="1:17" ht="12.75" customHeight="1" x14ac:dyDescent="0.2">
      <c r="A86" s="201"/>
      <c r="B86" s="201"/>
      <c r="C86" s="201"/>
      <c r="D86" s="201"/>
      <c r="E86" s="201"/>
      <c r="F86" s="201"/>
      <c r="G86" s="201"/>
      <c r="H86" s="201"/>
      <c r="I86" s="201"/>
      <c r="J86" s="201"/>
      <c r="K86" s="201"/>
      <c r="L86" s="200"/>
      <c r="M86" s="201"/>
      <c r="N86" s="201"/>
      <c r="O86" s="201"/>
      <c r="P86" s="201"/>
      <c r="Q86" s="200"/>
    </row>
    <row r="87" spans="1:17" ht="12.75" customHeight="1" x14ac:dyDescent="0.2">
      <c r="A87" s="201"/>
      <c r="B87" s="201"/>
      <c r="C87" s="201"/>
      <c r="D87" s="201"/>
      <c r="E87" s="201"/>
      <c r="F87" s="201"/>
      <c r="G87" s="201"/>
      <c r="H87" s="201"/>
      <c r="I87" s="201"/>
      <c r="J87" s="201"/>
      <c r="K87" s="201"/>
      <c r="L87" s="200"/>
      <c r="M87" s="201"/>
      <c r="N87" s="201"/>
      <c r="O87" s="201"/>
      <c r="P87" s="201"/>
      <c r="Q87" s="200"/>
    </row>
    <row r="88" spans="1:17" ht="12.75" customHeight="1" x14ac:dyDescent="0.2">
      <c r="A88" s="201"/>
      <c r="B88" s="201"/>
      <c r="C88" s="201"/>
      <c r="D88" s="201"/>
      <c r="E88" s="201"/>
      <c r="F88" s="201"/>
      <c r="G88" s="201"/>
      <c r="H88" s="201"/>
      <c r="I88" s="201"/>
      <c r="J88" s="201"/>
      <c r="K88" s="201"/>
      <c r="L88" s="200"/>
      <c r="M88" s="201"/>
      <c r="N88" s="201"/>
      <c r="O88" s="201"/>
      <c r="P88" s="201"/>
      <c r="Q88" s="200"/>
    </row>
    <row r="89" spans="1:17" ht="12.75" customHeight="1" x14ac:dyDescent="0.2">
      <c r="A89" s="201"/>
      <c r="B89" s="201"/>
      <c r="C89" s="201"/>
      <c r="D89" s="201"/>
      <c r="E89" s="201"/>
      <c r="F89" s="201"/>
      <c r="G89" s="201"/>
      <c r="H89" s="201"/>
      <c r="I89" s="201"/>
      <c r="J89" s="201"/>
      <c r="K89" s="201"/>
      <c r="L89" s="200"/>
      <c r="M89" s="201"/>
      <c r="N89" s="201"/>
      <c r="O89" s="201"/>
      <c r="P89" s="201"/>
      <c r="Q89" s="200"/>
    </row>
    <row r="90" spans="1:17" ht="12.75" customHeight="1" x14ac:dyDescent="0.2">
      <c r="A90" s="201"/>
      <c r="B90" s="201"/>
      <c r="C90" s="201"/>
      <c r="D90" s="201"/>
      <c r="E90" s="201"/>
      <c r="F90" s="201"/>
      <c r="G90" s="201"/>
      <c r="H90" s="201"/>
      <c r="I90" s="201"/>
      <c r="J90" s="201"/>
      <c r="K90" s="201"/>
      <c r="L90" s="200"/>
      <c r="M90" s="201"/>
      <c r="N90" s="201"/>
      <c r="O90" s="201"/>
      <c r="P90" s="201"/>
      <c r="Q90" s="200"/>
    </row>
    <row r="91" spans="1:17" ht="12.75" customHeight="1" x14ac:dyDescent="0.2">
      <c r="A91" s="201"/>
      <c r="B91" s="201"/>
      <c r="C91" s="201"/>
      <c r="D91" s="201"/>
      <c r="E91" s="201"/>
      <c r="F91" s="201"/>
      <c r="G91" s="201"/>
      <c r="H91" s="201"/>
      <c r="I91" s="201"/>
      <c r="J91" s="201"/>
      <c r="K91" s="201"/>
      <c r="L91" s="200"/>
      <c r="M91" s="201"/>
      <c r="N91" s="201"/>
      <c r="O91" s="201"/>
      <c r="P91" s="201"/>
      <c r="Q91" s="200"/>
    </row>
    <row r="92" spans="1:17" ht="12.75" customHeight="1" x14ac:dyDescent="0.2">
      <c r="A92" s="201"/>
      <c r="B92" s="201"/>
      <c r="C92" s="201"/>
      <c r="D92" s="201"/>
      <c r="E92" s="201"/>
      <c r="F92" s="201"/>
      <c r="G92" s="201"/>
      <c r="H92" s="201"/>
      <c r="I92" s="201"/>
      <c r="J92" s="201"/>
      <c r="K92" s="201"/>
      <c r="L92" s="200"/>
      <c r="M92" s="201"/>
      <c r="N92" s="201"/>
      <c r="O92" s="201"/>
      <c r="P92" s="201"/>
      <c r="Q92" s="200"/>
    </row>
    <row r="93" spans="1:17" ht="12.75" customHeight="1" x14ac:dyDescent="0.2">
      <c r="A93" s="201"/>
      <c r="B93" s="201"/>
      <c r="C93" s="201"/>
      <c r="D93" s="201"/>
      <c r="E93" s="201"/>
      <c r="F93" s="201"/>
      <c r="G93" s="201"/>
      <c r="H93" s="201"/>
      <c r="I93" s="201"/>
      <c r="J93" s="201"/>
      <c r="K93" s="201"/>
      <c r="L93" s="200"/>
      <c r="M93" s="201"/>
      <c r="N93" s="201"/>
      <c r="O93" s="201"/>
      <c r="P93" s="201"/>
      <c r="Q93" s="200"/>
    </row>
    <row r="94" spans="1:17" ht="12.75" customHeight="1" x14ac:dyDescent="0.2">
      <c r="A94" s="201"/>
      <c r="B94" s="201"/>
      <c r="C94" s="201"/>
      <c r="D94" s="201"/>
      <c r="E94" s="201"/>
      <c r="F94" s="201"/>
      <c r="G94" s="201"/>
      <c r="H94" s="201"/>
      <c r="I94" s="201"/>
      <c r="J94" s="201"/>
      <c r="K94" s="201"/>
      <c r="L94" s="200"/>
      <c r="M94" s="201"/>
      <c r="N94" s="201"/>
      <c r="O94" s="201"/>
      <c r="P94" s="201"/>
      <c r="Q94" s="200"/>
    </row>
    <row r="95" spans="1:17" ht="12.75" customHeight="1" x14ac:dyDescent="0.2">
      <c r="A95" s="201"/>
      <c r="B95" s="201"/>
      <c r="C95" s="201"/>
      <c r="D95" s="201"/>
      <c r="E95" s="201"/>
      <c r="F95" s="201"/>
      <c r="G95" s="201"/>
      <c r="H95" s="201"/>
      <c r="I95" s="201"/>
      <c r="J95" s="201"/>
      <c r="K95" s="201"/>
      <c r="L95" s="200"/>
      <c r="M95" s="201"/>
      <c r="N95" s="201"/>
      <c r="O95" s="201"/>
      <c r="P95" s="201"/>
      <c r="Q95" s="200"/>
    </row>
    <row r="96" spans="1:17" ht="12.75" customHeight="1" x14ac:dyDescent="0.2">
      <c r="A96" s="201"/>
      <c r="B96" s="201"/>
      <c r="C96" s="201"/>
      <c r="D96" s="201"/>
      <c r="E96" s="201"/>
      <c r="F96" s="201"/>
      <c r="G96" s="201"/>
      <c r="H96" s="201"/>
      <c r="I96" s="201"/>
      <c r="J96" s="201"/>
      <c r="K96" s="201"/>
      <c r="L96" s="200"/>
      <c r="M96" s="201"/>
      <c r="N96" s="201"/>
      <c r="O96" s="201"/>
      <c r="P96" s="201"/>
      <c r="Q96" s="200"/>
    </row>
    <row r="97" spans="1:17" ht="12.75" customHeight="1" x14ac:dyDescent="0.2">
      <c r="A97" s="201"/>
      <c r="B97" s="201"/>
      <c r="C97" s="201"/>
      <c r="D97" s="201"/>
      <c r="E97" s="201"/>
      <c r="F97" s="201"/>
      <c r="G97" s="201"/>
      <c r="H97" s="201"/>
      <c r="I97" s="201"/>
      <c r="J97" s="201"/>
      <c r="K97" s="201"/>
      <c r="L97" s="200"/>
      <c r="M97" s="201"/>
      <c r="N97" s="201"/>
      <c r="O97" s="201"/>
      <c r="P97" s="201"/>
      <c r="Q97" s="200"/>
    </row>
    <row r="98" spans="1:17" ht="12.75" customHeight="1" x14ac:dyDescent="0.2">
      <c r="A98" s="201"/>
      <c r="B98" s="201"/>
      <c r="C98" s="201"/>
      <c r="D98" s="201"/>
      <c r="E98" s="201"/>
      <c r="F98" s="201"/>
      <c r="G98" s="201"/>
      <c r="H98" s="201"/>
      <c r="I98" s="201"/>
      <c r="J98" s="201"/>
      <c r="K98" s="201"/>
      <c r="L98" s="200"/>
      <c r="M98" s="201"/>
      <c r="N98" s="201"/>
      <c r="O98" s="201"/>
      <c r="P98" s="201"/>
      <c r="Q98" s="200"/>
    </row>
    <row r="99" spans="1:17" ht="12.75" customHeight="1" x14ac:dyDescent="0.2">
      <c r="A99" s="201"/>
      <c r="B99" s="201"/>
      <c r="C99" s="201"/>
      <c r="D99" s="201"/>
      <c r="E99" s="201"/>
      <c r="F99" s="201"/>
      <c r="G99" s="201"/>
      <c r="H99" s="201"/>
      <c r="I99" s="201"/>
      <c r="J99" s="201"/>
      <c r="K99" s="201"/>
      <c r="L99" s="200"/>
      <c r="M99" s="201"/>
      <c r="N99" s="201"/>
      <c r="O99" s="201"/>
      <c r="P99" s="201"/>
      <c r="Q99" s="200"/>
    </row>
    <row r="100" spans="1:17" ht="12.75" customHeight="1" x14ac:dyDescent="0.2">
      <c r="A100" s="201"/>
      <c r="B100" s="201"/>
      <c r="C100" s="201"/>
      <c r="D100" s="201"/>
      <c r="E100" s="201"/>
      <c r="F100" s="201"/>
      <c r="G100" s="201"/>
      <c r="H100" s="201"/>
      <c r="I100" s="201"/>
      <c r="J100" s="201"/>
      <c r="K100" s="201"/>
      <c r="L100" s="200"/>
      <c r="M100" s="201"/>
      <c r="N100" s="201"/>
      <c r="O100" s="201"/>
      <c r="P100" s="201"/>
      <c r="Q100" s="200"/>
    </row>
  </sheetData>
  <mergeCells count="11">
    <mergeCell ref="O4:P4"/>
    <mergeCell ref="M4:N4"/>
    <mergeCell ref="A4:A5"/>
    <mergeCell ref="B4:B5"/>
    <mergeCell ref="A1:P1"/>
    <mergeCell ref="A2:P2"/>
    <mergeCell ref="C4:D4"/>
    <mergeCell ref="F4:G4"/>
    <mergeCell ref="H4:I4"/>
    <mergeCell ref="N3:O3"/>
    <mergeCell ref="J4:K4"/>
  </mergeCells>
  <conditionalFormatting sqref="Q1:Q3 Q6:Q100">
    <cfRule type="cellIs" dxfId="18" priority="6" operator="greaterThan">
      <formula>100</formula>
    </cfRule>
  </conditionalFormatting>
  <conditionalFormatting sqref="Q1:Q3">
    <cfRule type="cellIs" dxfId="17" priority="7" operator="greaterThan">
      <formula>100</formula>
    </cfRule>
  </conditionalFormatting>
  <conditionalFormatting sqref="Q1:Q3">
    <cfRule type="cellIs" dxfId="16" priority="8" operator="greaterThan">
      <formula>100</formula>
    </cfRule>
  </conditionalFormatting>
  <conditionalFormatting sqref="E6:E57 L6:L57 R1:S1048576">
    <cfRule type="cellIs" dxfId="15" priority="5" operator="greaterThan">
      <formula>100</formula>
    </cfRule>
  </conditionalFormatting>
  <pageMargins left="1.1811023622047245" right="0" top="0.74803149606299213" bottom="0.23622047244094491" header="0" footer="0"/>
  <pageSetup scale="6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BFDF"/>
  </sheetPr>
  <dimension ref="A1:O100"/>
  <sheetViews>
    <sheetView zoomScaleNormal="100" workbookViewId="0">
      <pane xSplit="1" ySplit="5" topLeftCell="B12" activePane="bottomRight" state="frozen"/>
      <selection pane="topRight" activeCell="B1" sqref="B1"/>
      <selection pane="bottomLeft" activeCell="A6" sqref="A6"/>
      <selection pane="bottomRight" activeCell="B14" sqref="B14"/>
    </sheetView>
  </sheetViews>
  <sheetFormatPr defaultColWidth="14.42578125" defaultRowHeight="15" customHeight="1" x14ac:dyDescent="0.2"/>
  <cols>
    <col min="1" max="1" width="4.5703125" style="104" customWidth="1"/>
    <col min="2" max="2" width="27.5703125" style="104" customWidth="1"/>
    <col min="3" max="7" width="9.140625" style="104" customWidth="1"/>
    <col min="8" max="8" width="9" style="104" customWidth="1"/>
    <col min="9" max="9" width="8.7109375" style="104" customWidth="1"/>
    <col min="10" max="10" width="9" style="104" customWidth="1"/>
    <col min="11" max="11" width="8.140625" style="104" customWidth="1"/>
    <col min="12" max="15" width="9.140625" style="104" customWidth="1"/>
    <col min="16" max="16384" width="14.42578125" style="104"/>
  </cols>
  <sheetData>
    <row r="1" spans="1:15" ht="15.75" customHeight="1" x14ac:dyDescent="0.2">
      <c r="A1" s="442" t="s">
        <v>1037</v>
      </c>
      <c r="B1" s="448"/>
      <c r="C1" s="448"/>
      <c r="D1" s="448"/>
      <c r="E1" s="448"/>
      <c r="F1" s="448"/>
      <c r="G1" s="448"/>
      <c r="H1" s="448"/>
      <c r="I1" s="448"/>
      <c r="J1" s="448"/>
      <c r="K1" s="222"/>
      <c r="L1" s="223"/>
      <c r="M1" s="223"/>
      <c r="N1" s="223"/>
      <c r="O1" s="223"/>
    </row>
    <row r="2" spans="1:15" ht="12.75" customHeight="1" x14ac:dyDescent="0.2">
      <c r="A2" s="450" t="s">
        <v>168</v>
      </c>
      <c r="B2" s="448"/>
      <c r="C2" s="448"/>
      <c r="D2" s="448"/>
      <c r="E2" s="448"/>
      <c r="F2" s="448"/>
      <c r="G2" s="448"/>
      <c r="H2" s="448"/>
      <c r="I2" s="448"/>
      <c r="J2" s="448"/>
      <c r="K2" s="184"/>
      <c r="L2" s="223"/>
      <c r="M2" s="223"/>
      <c r="N2" s="223"/>
      <c r="O2" s="223"/>
    </row>
    <row r="3" spans="1:15" ht="12.75" customHeight="1" x14ac:dyDescent="0.2">
      <c r="A3" s="224"/>
      <c r="B3" s="225" t="s">
        <v>62</v>
      </c>
      <c r="C3" s="223"/>
      <c r="D3" s="223"/>
      <c r="E3" s="223"/>
      <c r="F3" s="223"/>
      <c r="G3" s="447" t="s">
        <v>169</v>
      </c>
      <c r="H3" s="448"/>
      <c r="I3" s="223"/>
      <c r="J3" s="223"/>
      <c r="K3" s="223"/>
      <c r="L3" s="223"/>
      <c r="M3" s="223"/>
      <c r="N3" s="223"/>
      <c r="O3" s="223"/>
    </row>
    <row r="4" spans="1:15" ht="24.75" customHeight="1" x14ac:dyDescent="0.2">
      <c r="A4" s="402" t="s">
        <v>69</v>
      </c>
      <c r="B4" s="402" t="s">
        <v>2</v>
      </c>
      <c r="C4" s="378" t="s">
        <v>144</v>
      </c>
      <c r="D4" s="446"/>
      <c r="E4" s="378" t="s">
        <v>143</v>
      </c>
      <c r="F4" s="446"/>
      <c r="G4" s="378" t="s">
        <v>148</v>
      </c>
      <c r="H4" s="446"/>
      <c r="I4" s="378" t="s">
        <v>170</v>
      </c>
      <c r="J4" s="446"/>
      <c r="K4" s="134" t="s">
        <v>161</v>
      </c>
      <c r="L4" s="223"/>
      <c r="M4" s="223"/>
      <c r="N4" s="223"/>
      <c r="O4" s="223"/>
    </row>
    <row r="5" spans="1:15" ht="15" customHeight="1" x14ac:dyDescent="0.2">
      <c r="A5" s="449"/>
      <c r="B5" s="449"/>
      <c r="C5" s="134" t="s">
        <v>89</v>
      </c>
      <c r="D5" s="134" t="s">
        <v>90</v>
      </c>
      <c r="E5" s="134" t="s">
        <v>89</v>
      </c>
      <c r="F5" s="134" t="s">
        <v>90</v>
      </c>
      <c r="G5" s="134" t="s">
        <v>89</v>
      </c>
      <c r="H5" s="134" t="s">
        <v>90</v>
      </c>
      <c r="I5" s="134" t="s">
        <v>89</v>
      </c>
      <c r="J5" s="134" t="s">
        <v>90</v>
      </c>
      <c r="K5" s="134" t="s">
        <v>90</v>
      </c>
      <c r="L5" s="223"/>
      <c r="M5" s="223"/>
      <c r="N5" s="223" t="s">
        <v>89</v>
      </c>
      <c r="O5" s="223" t="s">
        <v>99</v>
      </c>
    </row>
    <row r="6" spans="1:15" ht="12.75" customHeight="1" x14ac:dyDescent="0.2">
      <c r="A6" s="174">
        <v>1</v>
      </c>
      <c r="B6" s="135" t="s">
        <v>8</v>
      </c>
      <c r="C6" s="135">
        <v>100</v>
      </c>
      <c r="D6" s="135">
        <v>2798</v>
      </c>
      <c r="E6" s="135">
        <v>5</v>
      </c>
      <c r="F6" s="135">
        <v>72</v>
      </c>
      <c r="G6" s="135">
        <v>2547</v>
      </c>
      <c r="H6" s="135">
        <v>45498</v>
      </c>
      <c r="I6" s="135">
        <f t="shared" ref="I6:J6" si="0">C6+E6+G6</f>
        <v>2652</v>
      </c>
      <c r="J6" s="135">
        <f t="shared" si="0"/>
        <v>48368</v>
      </c>
      <c r="K6" s="220">
        <f>J6*100/NPS_OS_8!N6</f>
        <v>10.17917948674779</v>
      </c>
      <c r="L6" s="223">
        <f>NPA_PS_14!O6+NPA_NPS_15!I6</f>
        <v>61779</v>
      </c>
      <c r="M6" s="223">
        <f>NPA_PS_14!P6+NPA_NPS_15!J6</f>
        <v>193552</v>
      </c>
      <c r="N6" s="223">
        <f>L6-NPA_13!C6</f>
        <v>0</v>
      </c>
      <c r="O6" s="223">
        <f>M6-NPA_13!D6</f>
        <v>0</v>
      </c>
    </row>
    <row r="7" spans="1:15" ht="12.75" customHeight="1" x14ac:dyDescent="0.2">
      <c r="A7" s="174">
        <v>2</v>
      </c>
      <c r="B7" s="135" t="s">
        <v>9</v>
      </c>
      <c r="C7" s="135">
        <v>114</v>
      </c>
      <c r="D7" s="135">
        <v>1043.17</v>
      </c>
      <c r="E7" s="135">
        <v>8</v>
      </c>
      <c r="F7" s="135">
        <v>96.94</v>
      </c>
      <c r="G7" s="135">
        <v>15365</v>
      </c>
      <c r="H7" s="135">
        <v>32745.38</v>
      </c>
      <c r="I7" s="135">
        <f t="shared" ref="I7:I55" si="1">C7+E7+G7</f>
        <v>15487</v>
      </c>
      <c r="J7" s="135">
        <f t="shared" ref="J7:J55" si="2">D7+F7+H7</f>
        <v>33885.49</v>
      </c>
      <c r="K7" s="220">
        <f>J7*100/NPS_OS_8!N7</f>
        <v>3.2102901893624125</v>
      </c>
      <c r="L7" s="223">
        <f>NPA_PS_14!O7+NPA_NPS_15!I7</f>
        <v>192068</v>
      </c>
      <c r="M7" s="223">
        <f>NPA_PS_14!P7+NPA_NPS_15!J7</f>
        <v>328782.34999999998</v>
      </c>
      <c r="N7" s="223">
        <f>L7-NPA_13!C7</f>
        <v>0</v>
      </c>
      <c r="O7" s="223">
        <f>M7-NPA_13!D7</f>
        <v>0</v>
      </c>
    </row>
    <row r="8" spans="1:15" ht="12.75" customHeight="1" x14ac:dyDescent="0.2">
      <c r="A8" s="174">
        <v>3</v>
      </c>
      <c r="B8" s="135" t="s">
        <v>10</v>
      </c>
      <c r="C8" s="135">
        <v>9</v>
      </c>
      <c r="D8" s="135">
        <v>227</v>
      </c>
      <c r="E8" s="135">
        <v>0</v>
      </c>
      <c r="F8" s="135">
        <v>0</v>
      </c>
      <c r="G8" s="135">
        <v>4811</v>
      </c>
      <c r="H8" s="135">
        <v>328</v>
      </c>
      <c r="I8" s="135">
        <f t="shared" si="1"/>
        <v>4820</v>
      </c>
      <c r="J8" s="135">
        <f t="shared" si="2"/>
        <v>555</v>
      </c>
      <c r="K8" s="220">
        <f>J8*100/NPS_OS_8!N8</f>
        <v>0.19265013693780003</v>
      </c>
      <c r="L8" s="223">
        <f>NPA_PS_14!O8+NPA_NPS_15!I8</f>
        <v>50918</v>
      </c>
      <c r="M8" s="223">
        <f>NPA_PS_14!P8+NPA_NPS_15!J8</f>
        <v>47886</v>
      </c>
      <c r="N8" s="223">
        <f>L8-NPA_13!C8</f>
        <v>0</v>
      </c>
      <c r="O8" s="223">
        <f>M8-NPA_13!D8</f>
        <v>0</v>
      </c>
    </row>
    <row r="9" spans="1:15" ht="12.75" customHeight="1" x14ac:dyDescent="0.2">
      <c r="A9" s="174">
        <v>4</v>
      </c>
      <c r="B9" s="135" t="s">
        <v>11</v>
      </c>
      <c r="C9" s="135">
        <v>828</v>
      </c>
      <c r="D9" s="135">
        <v>2460</v>
      </c>
      <c r="E9" s="135">
        <v>6</v>
      </c>
      <c r="F9" s="135">
        <v>30</v>
      </c>
      <c r="G9" s="135">
        <v>4806</v>
      </c>
      <c r="H9" s="135">
        <v>17861.5</v>
      </c>
      <c r="I9" s="135">
        <f t="shared" si="1"/>
        <v>5640</v>
      </c>
      <c r="J9" s="135">
        <f t="shared" si="2"/>
        <v>20351.5</v>
      </c>
      <c r="K9" s="220">
        <f>J9*100/NPS_OS_8!N9</f>
        <v>2.0438866137694234</v>
      </c>
      <c r="L9" s="223">
        <f>NPA_PS_14!O9+NPA_NPS_15!I9</f>
        <v>45370</v>
      </c>
      <c r="M9" s="223">
        <f>NPA_PS_14!P9+NPA_NPS_15!J9</f>
        <v>114859.5</v>
      </c>
      <c r="N9" s="223">
        <f>L9-NPA_13!C9</f>
        <v>0</v>
      </c>
      <c r="O9" s="223">
        <f>M9-NPA_13!D9</f>
        <v>0</v>
      </c>
    </row>
    <row r="10" spans="1:15" ht="12" customHeight="1" x14ac:dyDescent="0.2">
      <c r="A10" s="174">
        <v>5</v>
      </c>
      <c r="B10" s="135" t="s">
        <v>12</v>
      </c>
      <c r="C10" s="135">
        <v>0</v>
      </c>
      <c r="D10" s="135">
        <v>0</v>
      </c>
      <c r="E10" s="135">
        <v>0</v>
      </c>
      <c r="F10" s="135">
        <v>0</v>
      </c>
      <c r="G10" s="135">
        <v>3263</v>
      </c>
      <c r="H10" s="135">
        <v>49768</v>
      </c>
      <c r="I10" s="135">
        <f t="shared" si="1"/>
        <v>3263</v>
      </c>
      <c r="J10" s="135">
        <f t="shared" si="2"/>
        <v>49768</v>
      </c>
      <c r="K10" s="220">
        <f>J10*100/NPS_OS_8!N10</f>
        <v>8.2192414278306085</v>
      </c>
      <c r="L10" s="223">
        <f>NPA_PS_14!O10+NPA_NPS_15!I10</f>
        <v>130163</v>
      </c>
      <c r="M10" s="223">
        <f>NPA_PS_14!P10+NPA_NPS_15!J10</f>
        <v>185990</v>
      </c>
      <c r="N10" s="223">
        <f>L10-NPA_13!C10</f>
        <v>0</v>
      </c>
      <c r="O10" s="223">
        <f>M10-NPA_13!D10</f>
        <v>0</v>
      </c>
    </row>
    <row r="11" spans="1:15" ht="12.75" customHeight="1" x14ac:dyDescent="0.2">
      <c r="A11" s="174">
        <v>6</v>
      </c>
      <c r="B11" s="135" t="s">
        <v>13</v>
      </c>
      <c r="C11" s="135">
        <v>148</v>
      </c>
      <c r="D11" s="135">
        <v>1480</v>
      </c>
      <c r="E11" s="135">
        <v>0</v>
      </c>
      <c r="F11" s="135">
        <v>0</v>
      </c>
      <c r="G11" s="135">
        <v>31560</v>
      </c>
      <c r="H11" s="135">
        <v>9535</v>
      </c>
      <c r="I11" s="135">
        <f t="shared" si="1"/>
        <v>31708</v>
      </c>
      <c r="J11" s="135">
        <f t="shared" si="2"/>
        <v>11015</v>
      </c>
      <c r="K11" s="220">
        <f>J11*100/NPS_OS_8!N11</f>
        <v>1.8236573808869447</v>
      </c>
      <c r="L11" s="226">
        <f>NPA_PS_14!O11+NPA_NPS_15!I11</f>
        <v>92142</v>
      </c>
      <c r="M11" s="226">
        <f>NPA_PS_14!P11+NPA_NPS_15!J11</f>
        <v>137182</v>
      </c>
      <c r="N11" s="226">
        <f>L11-NPA_13!C11</f>
        <v>0</v>
      </c>
      <c r="O11" s="226">
        <f>M11-NPA_13!D11</f>
        <v>0</v>
      </c>
    </row>
    <row r="12" spans="1:15" ht="12.75" customHeight="1" x14ac:dyDescent="0.2">
      <c r="A12" s="174">
        <v>7</v>
      </c>
      <c r="B12" s="135" t="s">
        <v>14</v>
      </c>
      <c r="C12" s="135">
        <v>2</v>
      </c>
      <c r="D12" s="135">
        <v>255.31</v>
      </c>
      <c r="E12" s="135">
        <v>0</v>
      </c>
      <c r="F12" s="135">
        <v>0</v>
      </c>
      <c r="G12" s="135">
        <f>142+85</f>
        <v>227</v>
      </c>
      <c r="H12" s="135">
        <f>5533.85+13</f>
        <v>5546.85</v>
      </c>
      <c r="I12" s="135">
        <f t="shared" si="1"/>
        <v>229</v>
      </c>
      <c r="J12" s="135">
        <f t="shared" si="2"/>
        <v>5802.1600000000008</v>
      </c>
      <c r="K12" s="220">
        <f>J12*100/NPS_OS_8!N12</f>
        <v>11.011609127123457</v>
      </c>
      <c r="L12" s="223">
        <f>NPA_PS_14!O12+NPA_NPS_15!I12</f>
        <v>3261</v>
      </c>
      <c r="M12" s="223">
        <f>NPA_PS_14!P12+NPA_NPS_15!J12</f>
        <v>13915.34</v>
      </c>
      <c r="N12" s="223">
        <f>L12-NPA_13!C12</f>
        <v>0</v>
      </c>
      <c r="O12" s="223">
        <f>M12-NPA_13!D12</f>
        <v>-0.38999999999941792</v>
      </c>
    </row>
    <row r="13" spans="1:15" ht="12.75" customHeight="1" x14ac:dyDescent="0.2">
      <c r="A13" s="174">
        <v>8</v>
      </c>
      <c r="B13" s="135" t="s">
        <v>983</v>
      </c>
      <c r="C13" s="135">
        <v>3</v>
      </c>
      <c r="D13" s="135">
        <v>98</v>
      </c>
      <c r="E13" s="135">
        <v>0</v>
      </c>
      <c r="F13" s="135">
        <v>0</v>
      </c>
      <c r="G13" s="135">
        <v>432</v>
      </c>
      <c r="H13" s="135">
        <v>417</v>
      </c>
      <c r="I13" s="135">
        <f t="shared" si="1"/>
        <v>435</v>
      </c>
      <c r="J13" s="135">
        <f t="shared" si="2"/>
        <v>515</v>
      </c>
      <c r="K13" s="220">
        <f>J13*100/NPS_OS_8!N13</f>
        <v>1.9266020725000936</v>
      </c>
      <c r="L13" s="223">
        <f>NPA_PS_14!O13+NPA_NPS_15!I13</f>
        <v>6003</v>
      </c>
      <c r="M13" s="223">
        <f>NPA_PS_14!P13+NPA_NPS_15!J13</f>
        <v>9868</v>
      </c>
      <c r="N13" s="223">
        <f>L13-NPA_13!C13</f>
        <v>0</v>
      </c>
      <c r="O13" s="223">
        <f>M13-NPA_13!D13</f>
        <v>0</v>
      </c>
    </row>
    <row r="14" spans="1:15" ht="12.75" customHeight="1" x14ac:dyDescent="0.2">
      <c r="A14" s="174">
        <v>9</v>
      </c>
      <c r="B14" s="135" t="s">
        <v>15</v>
      </c>
      <c r="C14" s="135">
        <v>290</v>
      </c>
      <c r="D14" s="135">
        <v>6133.75</v>
      </c>
      <c r="E14" s="135">
        <v>0</v>
      </c>
      <c r="F14" s="135">
        <v>0</v>
      </c>
      <c r="G14" s="135">
        <v>5324</v>
      </c>
      <c r="H14" s="135">
        <v>164691.42000000001</v>
      </c>
      <c r="I14" s="135">
        <f t="shared" si="1"/>
        <v>5614</v>
      </c>
      <c r="J14" s="135">
        <f t="shared" si="2"/>
        <v>170825.17</v>
      </c>
      <c r="K14" s="220">
        <f>J14*100/NPS_OS_8!N14</f>
        <v>11.479210500166696</v>
      </c>
      <c r="L14" s="223">
        <f>NPA_PS_14!O14+NPA_NPS_15!I14</f>
        <v>152625</v>
      </c>
      <c r="M14" s="223">
        <f>NPA_PS_14!P14+NPA_NPS_15!J14</f>
        <v>490218.52</v>
      </c>
      <c r="N14" s="223">
        <f>L14-NPA_13!C14</f>
        <v>0</v>
      </c>
      <c r="O14" s="223">
        <f>M14-NPA_13!D14</f>
        <v>-7.9999999958090484E-2</v>
      </c>
    </row>
    <row r="15" spans="1:15" ht="12.75" customHeight="1" x14ac:dyDescent="0.2">
      <c r="A15" s="174">
        <v>10</v>
      </c>
      <c r="B15" s="135" t="s">
        <v>16</v>
      </c>
      <c r="C15" s="135">
        <v>183</v>
      </c>
      <c r="D15" s="135">
        <v>1655</v>
      </c>
      <c r="E15" s="135">
        <v>0</v>
      </c>
      <c r="F15" s="135">
        <v>22</v>
      </c>
      <c r="G15" s="135">
        <v>63365</v>
      </c>
      <c r="H15" s="135">
        <v>96307</v>
      </c>
      <c r="I15" s="135">
        <f t="shared" si="1"/>
        <v>63548</v>
      </c>
      <c r="J15" s="135">
        <f t="shared" si="2"/>
        <v>97984</v>
      </c>
      <c r="K15" s="220">
        <f>J15*100/NPS_OS_8!N15</f>
        <v>2.209627294525792</v>
      </c>
      <c r="L15" s="223">
        <f>NPA_PS_14!O15+NPA_NPS_15!I15</f>
        <v>309918</v>
      </c>
      <c r="M15" s="223">
        <f>NPA_PS_14!P15+NPA_NPS_15!J15</f>
        <v>512933</v>
      </c>
      <c r="N15" s="223">
        <f>L15-NPA_13!C15</f>
        <v>0</v>
      </c>
      <c r="O15" s="223">
        <f>M15-NPA_13!D15</f>
        <v>0</v>
      </c>
    </row>
    <row r="16" spans="1:15" ht="12.75" customHeight="1" x14ac:dyDescent="0.2">
      <c r="A16" s="174">
        <v>11</v>
      </c>
      <c r="B16" s="135" t="s">
        <v>17</v>
      </c>
      <c r="C16" s="135">
        <v>17</v>
      </c>
      <c r="D16" s="135">
        <v>616</v>
      </c>
      <c r="E16" s="135">
        <v>0</v>
      </c>
      <c r="F16" s="135">
        <v>0</v>
      </c>
      <c r="G16" s="135">
        <f>2390+3</f>
        <v>2393</v>
      </c>
      <c r="H16" s="135">
        <f>25781+8586</f>
        <v>34367</v>
      </c>
      <c r="I16" s="135">
        <f t="shared" si="1"/>
        <v>2410</v>
      </c>
      <c r="J16" s="135">
        <f t="shared" si="2"/>
        <v>34983</v>
      </c>
      <c r="K16" s="220">
        <f>J16*100/NPS_OS_8!N16</f>
        <v>10.913838608838889</v>
      </c>
      <c r="L16" s="223">
        <f>NPA_PS_14!O16+NPA_NPS_15!I16</f>
        <v>27178</v>
      </c>
      <c r="M16" s="223">
        <f>NPA_PS_14!P16+NPA_NPS_15!J16</f>
        <v>100103</v>
      </c>
      <c r="N16" s="223">
        <f>L16-NPA_13!C16</f>
        <v>0</v>
      </c>
      <c r="O16" s="223">
        <f>M16-NPA_13!D16</f>
        <v>0</v>
      </c>
    </row>
    <row r="17" spans="1:15" ht="12.75" customHeight="1" x14ac:dyDescent="0.2">
      <c r="A17" s="174">
        <v>12</v>
      </c>
      <c r="B17" s="135" t="s">
        <v>18</v>
      </c>
      <c r="C17" s="135">
        <v>19</v>
      </c>
      <c r="D17" s="135">
        <v>427</v>
      </c>
      <c r="E17" s="135">
        <v>1</v>
      </c>
      <c r="F17" s="135">
        <v>1</v>
      </c>
      <c r="G17" s="135">
        <v>4061</v>
      </c>
      <c r="H17" s="135">
        <v>43039</v>
      </c>
      <c r="I17" s="135">
        <f t="shared" si="1"/>
        <v>4081</v>
      </c>
      <c r="J17" s="135">
        <f t="shared" si="2"/>
        <v>43467</v>
      </c>
      <c r="K17" s="220">
        <f>J17*100/NPS_OS_8!N17</f>
        <v>7.627515700921788</v>
      </c>
      <c r="L17" s="223">
        <f>NPA_PS_14!O17+NPA_NPS_15!I17</f>
        <v>97970</v>
      </c>
      <c r="M17" s="223">
        <f>NPA_PS_14!P17+NPA_NPS_15!J17</f>
        <v>212500</v>
      </c>
      <c r="N17" s="223">
        <f>L17-NPA_13!C17</f>
        <v>0</v>
      </c>
      <c r="O17" s="223">
        <f>M17-NPA_13!D17</f>
        <v>0</v>
      </c>
    </row>
    <row r="18" spans="1:15" ht="12.75" customHeight="1" x14ac:dyDescent="0.2">
      <c r="A18" s="162"/>
      <c r="B18" s="143" t="s">
        <v>19</v>
      </c>
      <c r="C18" s="143">
        <f t="shared" ref="C18:J18" si="3">SUM(C6:C17)</f>
        <v>1713</v>
      </c>
      <c r="D18" s="143">
        <f t="shared" si="3"/>
        <v>17193.23</v>
      </c>
      <c r="E18" s="143">
        <f t="shared" si="3"/>
        <v>20</v>
      </c>
      <c r="F18" s="143">
        <f t="shared" si="3"/>
        <v>221.94</v>
      </c>
      <c r="G18" s="143">
        <f t="shared" si="3"/>
        <v>138154</v>
      </c>
      <c r="H18" s="143">
        <f t="shared" si="3"/>
        <v>500104.15</v>
      </c>
      <c r="I18" s="143">
        <f t="shared" si="3"/>
        <v>139887</v>
      </c>
      <c r="J18" s="143">
        <f t="shared" si="3"/>
        <v>517519.32</v>
      </c>
      <c r="K18" s="221">
        <f>J18*100/NPS_OS_8!N18</f>
        <v>4.7407557564243463</v>
      </c>
      <c r="L18" s="223">
        <f>NPA_PS_14!O18+NPA_NPS_15!I18</f>
        <v>1169395</v>
      </c>
      <c r="M18" s="223">
        <f>NPA_PS_14!P18+NPA_NPS_15!J18</f>
        <v>2347789.71</v>
      </c>
      <c r="N18" s="223">
        <f>L18-NPA_13!C18</f>
        <v>0</v>
      </c>
      <c r="O18" s="223">
        <f>M18-NPA_13!D18</f>
        <v>-0.46999999973922968</v>
      </c>
    </row>
    <row r="19" spans="1:15" ht="12.75" customHeight="1" x14ac:dyDescent="0.2">
      <c r="A19" s="174">
        <v>13</v>
      </c>
      <c r="B19" s="135" t="s">
        <v>20</v>
      </c>
      <c r="C19" s="135">
        <v>62</v>
      </c>
      <c r="D19" s="135">
        <v>1785.77</v>
      </c>
      <c r="E19" s="135">
        <v>0</v>
      </c>
      <c r="F19" s="135">
        <v>0</v>
      </c>
      <c r="G19" s="135">
        <v>2469</v>
      </c>
      <c r="H19" s="135">
        <v>9525.94</v>
      </c>
      <c r="I19" s="135">
        <f t="shared" si="1"/>
        <v>2531</v>
      </c>
      <c r="J19" s="135">
        <f t="shared" si="2"/>
        <v>11311.710000000001</v>
      </c>
      <c r="K19" s="220">
        <f>J19*100/NPS_OS_8!N19</f>
        <v>2.0085667425734486</v>
      </c>
      <c r="L19" s="223">
        <f>NPA_PS_14!O19+NPA_NPS_15!I19</f>
        <v>17803</v>
      </c>
      <c r="M19" s="223">
        <f>NPA_PS_14!P19+NPA_NPS_15!J19</f>
        <v>53512.86</v>
      </c>
      <c r="N19" s="223">
        <f>L19-NPA_13!C19</f>
        <v>0</v>
      </c>
      <c r="O19" s="223">
        <f>M19-NPA_13!D19</f>
        <v>0</v>
      </c>
    </row>
    <row r="20" spans="1:15" ht="12.75" customHeight="1" x14ac:dyDescent="0.2">
      <c r="A20" s="174">
        <v>14</v>
      </c>
      <c r="B20" s="135" t="s">
        <v>21</v>
      </c>
      <c r="C20" s="135">
        <v>320</v>
      </c>
      <c r="D20" s="135">
        <v>2993.5</v>
      </c>
      <c r="E20" s="135">
        <v>0</v>
      </c>
      <c r="F20" s="135">
        <v>0</v>
      </c>
      <c r="G20" s="135">
        <v>3620</v>
      </c>
      <c r="H20" s="135">
        <v>4652.32</v>
      </c>
      <c r="I20" s="135">
        <f t="shared" si="1"/>
        <v>3940</v>
      </c>
      <c r="J20" s="135">
        <f t="shared" si="2"/>
        <v>7645.82</v>
      </c>
      <c r="K20" s="220">
        <f>J20*100/NPS_OS_8!N20</f>
        <v>3.3647332622583077</v>
      </c>
      <c r="L20" s="223">
        <f>NPA_PS_14!O20+NPA_NPS_15!I20</f>
        <v>50510</v>
      </c>
      <c r="M20" s="223">
        <f>NPA_PS_14!P20+NPA_NPS_15!J20</f>
        <v>31630.25</v>
      </c>
      <c r="N20" s="223">
        <f>L20-NPA_13!C20</f>
        <v>0</v>
      </c>
      <c r="O20" s="223">
        <f>M20-NPA_13!D20</f>
        <v>0</v>
      </c>
    </row>
    <row r="21" spans="1:15" ht="12.75" customHeight="1" x14ac:dyDescent="0.2">
      <c r="A21" s="174">
        <v>15</v>
      </c>
      <c r="B21" s="135" t="s">
        <v>22</v>
      </c>
      <c r="C21" s="135">
        <v>0</v>
      </c>
      <c r="D21" s="135">
        <v>0</v>
      </c>
      <c r="E21" s="135">
        <v>0</v>
      </c>
      <c r="F21" s="135">
        <v>0</v>
      </c>
      <c r="G21" s="135">
        <v>40</v>
      </c>
      <c r="H21" s="135">
        <v>15</v>
      </c>
      <c r="I21" s="135">
        <f t="shared" si="1"/>
        <v>40</v>
      </c>
      <c r="J21" s="135">
        <f t="shared" si="2"/>
        <v>15</v>
      </c>
      <c r="K21" s="220">
        <f>J21*100/NPS_OS_8!N21</f>
        <v>2.8957528957528957</v>
      </c>
      <c r="L21" s="223">
        <f>NPA_PS_14!O21+NPA_NPS_15!I21</f>
        <v>40</v>
      </c>
      <c r="M21" s="223">
        <f>NPA_PS_14!P21+NPA_NPS_15!J21</f>
        <v>15</v>
      </c>
      <c r="N21" s="223">
        <f>L21-NPA_13!C21</f>
        <v>0</v>
      </c>
      <c r="O21" s="223">
        <f>M21-NPA_13!D21</f>
        <v>0</v>
      </c>
    </row>
    <row r="22" spans="1:15" ht="12.75" customHeight="1" x14ac:dyDescent="0.2">
      <c r="A22" s="174">
        <v>16</v>
      </c>
      <c r="B22" s="135" t="s">
        <v>23</v>
      </c>
      <c r="C22" s="135">
        <v>2</v>
      </c>
      <c r="D22" s="135">
        <v>52</v>
      </c>
      <c r="E22" s="135">
        <v>0</v>
      </c>
      <c r="F22" s="135">
        <v>0</v>
      </c>
      <c r="G22" s="135">
        <v>3</v>
      </c>
      <c r="H22" s="135">
        <v>53.91</v>
      </c>
      <c r="I22" s="135">
        <f t="shared" si="1"/>
        <v>5</v>
      </c>
      <c r="J22" s="135">
        <f t="shared" si="2"/>
        <v>105.91</v>
      </c>
      <c r="K22" s="220">
        <f>J22*100/NPS_OS_8!N22</f>
        <v>3.5574410340125082</v>
      </c>
      <c r="L22" s="223">
        <f>NPA_PS_14!O22+NPA_NPS_15!I22</f>
        <v>22</v>
      </c>
      <c r="M22" s="223">
        <f>NPA_PS_14!P22+NPA_NPS_15!J22</f>
        <v>427.85</v>
      </c>
      <c r="N22" s="223">
        <f>L22-NPA_13!C22</f>
        <v>0</v>
      </c>
      <c r="O22" s="223">
        <f>M22-NPA_13!D22</f>
        <v>0.34000000000003183</v>
      </c>
    </row>
    <row r="23" spans="1:15" ht="12.75" customHeight="1" x14ac:dyDescent="0.2">
      <c r="A23" s="174">
        <v>17</v>
      </c>
      <c r="B23" s="135" t="s">
        <v>24</v>
      </c>
      <c r="C23" s="135">
        <v>4</v>
      </c>
      <c r="D23" s="135">
        <v>83.83</v>
      </c>
      <c r="E23" s="135">
        <v>0</v>
      </c>
      <c r="F23" s="135">
        <v>0</v>
      </c>
      <c r="G23" s="135">
        <f>265+9</f>
        <v>274</v>
      </c>
      <c r="H23" s="135">
        <f>1810.37+21</f>
        <v>1831.37</v>
      </c>
      <c r="I23" s="135">
        <f t="shared" si="1"/>
        <v>278</v>
      </c>
      <c r="J23" s="135">
        <f t="shared" si="2"/>
        <v>1915.1999999999998</v>
      </c>
      <c r="K23" s="220">
        <f>J23*100/NPS_OS_8!N23</f>
        <v>5.4997785960057675</v>
      </c>
      <c r="L23" s="223">
        <f>NPA_PS_14!O23+NPA_NPS_15!I23</f>
        <v>54445</v>
      </c>
      <c r="M23" s="223">
        <f>NPA_PS_14!P23+NPA_NPS_15!J23</f>
        <v>9482.4699999999993</v>
      </c>
      <c r="N23" s="223">
        <f>L23-NPA_13!C23</f>
        <v>0</v>
      </c>
      <c r="O23" s="223">
        <f>M23-NPA_13!D23</f>
        <v>9.0000000000145519E-2</v>
      </c>
    </row>
    <row r="24" spans="1:15" ht="12.75" customHeight="1" x14ac:dyDescent="0.2">
      <c r="A24" s="174">
        <v>18</v>
      </c>
      <c r="B24" s="135" t="s">
        <v>25</v>
      </c>
      <c r="C24" s="135">
        <v>0</v>
      </c>
      <c r="D24" s="135">
        <v>0</v>
      </c>
      <c r="E24" s="135">
        <v>0</v>
      </c>
      <c r="F24" s="135">
        <v>0</v>
      </c>
      <c r="G24" s="135">
        <v>0</v>
      </c>
      <c r="H24" s="135">
        <v>0</v>
      </c>
      <c r="I24" s="135">
        <f t="shared" si="1"/>
        <v>0</v>
      </c>
      <c r="J24" s="135">
        <f t="shared" si="2"/>
        <v>0</v>
      </c>
      <c r="K24" s="220">
        <f>J24*100/NPS_OS_8!N24</f>
        <v>0</v>
      </c>
      <c r="L24" s="223">
        <f>NPA_PS_14!O24+NPA_NPS_15!I24</f>
        <v>0</v>
      </c>
      <c r="M24" s="223">
        <f>NPA_PS_14!P24+NPA_NPS_15!J24</f>
        <v>0</v>
      </c>
      <c r="N24" s="223">
        <f>L24-NPA_13!C24</f>
        <v>0</v>
      </c>
      <c r="O24" s="223">
        <f>M24-NPA_13!D24</f>
        <v>0</v>
      </c>
    </row>
    <row r="25" spans="1:15" ht="12.75" customHeight="1" x14ac:dyDescent="0.2">
      <c r="A25" s="174">
        <v>19</v>
      </c>
      <c r="B25" s="135" t="s">
        <v>26</v>
      </c>
      <c r="C25" s="135">
        <v>2</v>
      </c>
      <c r="D25" s="135">
        <v>31</v>
      </c>
      <c r="E25" s="135">
        <v>0</v>
      </c>
      <c r="F25" s="135">
        <v>0</v>
      </c>
      <c r="G25" s="135">
        <v>166</v>
      </c>
      <c r="H25" s="135">
        <v>344</v>
      </c>
      <c r="I25" s="135">
        <f t="shared" si="1"/>
        <v>168</v>
      </c>
      <c r="J25" s="135">
        <f t="shared" si="2"/>
        <v>375</v>
      </c>
      <c r="K25" s="220">
        <f>J25*100/NPS_OS_8!N25</f>
        <v>0.80020485244222517</v>
      </c>
      <c r="L25" s="223">
        <f>NPA_PS_14!O25+NPA_NPS_15!I25</f>
        <v>268</v>
      </c>
      <c r="M25" s="223">
        <f>NPA_PS_14!P25+NPA_NPS_15!J25</f>
        <v>879</v>
      </c>
      <c r="N25" s="223">
        <f>L25-NPA_13!C25</f>
        <v>0</v>
      </c>
      <c r="O25" s="223">
        <f>M25-NPA_13!D25</f>
        <v>0</v>
      </c>
    </row>
    <row r="26" spans="1:15" ht="12.75" customHeight="1" x14ac:dyDescent="0.2">
      <c r="A26" s="174">
        <v>20</v>
      </c>
      <c r="B26" s="135" t="s">
        <v>27</v>
      </c>
      <c r="C26" s="135">
        <v>33</v>
      </c>
      <c r="D26" s="135">
        <v>522.19000000000005</v>
      </c>
      <c r="E26" s="135">
        <v>0</v>
      </c>
      <c r="F26" s="135">
        <v>0</v>
      </c>
      <c r="G26" s="135">
        <v>8984</v>
      </c>
      <c r="H26" s="135">
        <v>13042.55</v>
      </c>
      <c r="I26" s="135">
        <f t="shared" si="1"/>
        <v>9017</v>
      </c>
      <c r="J26" s="135">
        <f t="shared" si="2"/>
        <v>13564.74</v>
      </c>
      <c r="K26" s="220">
        <f>J26*100/NPS_OS_8!N26</f>
        <v>1.1101951836657327</v>
      </c>
      <c r="L26" s="223">
        <f>NPA_PS_14!O26+NPA_NPS_15!I26</f>
        <v>93567</v>
      </c>
      <c r="M26" s="223">
        <f>NPA_PS_14!P26+NPA_NPS_15!J26</f>
        <v>73011.58</v>
      </c>
      <c r="N26" s="223">
        <f>L26-NPA_13!C26</f>
        <v>0</v>
      </c>
      <c r="O26" s="223">
        <f>M26-NPA_13!D26</f>
        <v>0</v>
      </c>
    </row>
    <row r="27" spans="1:15" ht="12.75" customHeight="1" x14ac:dyDescent="0.2">
      <c r="A27" s="174">
        <v>21</v>
      </c>
      <c r="B27" s="135" t="s">
        <v>28</v>
      </c>
      <c r="C27" s="135">
        <v>136</v>
      </c>
      <c r="D27" s="135">
        <v>2834</v>
      </c>
      <c r="E27" s="135">
        <v>0</v>
      </c>
      <c r="F27" s="135">
        <v>0</v>
      </c>
      <c r="G27" s="135">
        <v>9190</v>
      </c>
      <c r="H27" s="135">
        <v>14525</v>
      </c>
      <c r="I27" s="135">
        <f t="shared" si="1"/>
        <v>9326</v>
      </c>
      <c r="J27" s="135">
        <f t="shared" si="2"/>
        <v>17359</v>
      </c>
      <c r="K27" s="220">
        <f>J27*100/NPS_OS_8!N27</f>
        <v>1.6792228697018241</v>
      </c>
      <c r="L27" s="223">
        <f>NPA_PS_14!O27+NPA_NPS_15!I27</f>
        <v>22217</v>
      </c>
      <c r="M27" s="223">
        <f>NPA_PS_14!P27+NPA_NPS_15!J27</f>
        <v>67289</v>
      </c>
      <c r="N27" s="223">
        <f>L27-NPA_13!C27</f>
        <v>0</v>
      </c>
      <c r="O27" s="223">
        <f>M27-NPA_13!D27</f>
        <v>0</v>
      </c>
    </row>
    <row r="28" spans="1:15" ht="12.75" customHeight="1" x14ac:dyDescent="0.2">
      <c r="A28" s="174">
        <v>22</v>
      </c>
      <c r="B28" s="135" t="s">
        <v>29</v>
      </c>
      <c r="C28" s="135">
        <v>14</v>
      </c>
      <c r="D28" s="135">
        <v>154.1</v>
      </c>
      <c r="E28" s="135">
        <v>0</v>
      </c>
      <c r="F28" s="135">
        <v>0</v>
      </c>
      <c r="G28" s="135">
        <v>7723</v>
      </c>
      <c r="H28" s="135">
        <v>19935.060000000001</v>
      </c>
      <c r="I28" s="135">
        <f t="shared" si="1"/>
        <v>7737</v>
      </c>
      <c r="J28" s="135">
        <f t="shared" si="2"/>
        <v>20089.16</v>
      </c>
      <c r="K28" s="220">
        <f>J28*100/NPS_OS_8!N28</f>
        <v>15.136660981202555</v>
      </c>
      <c r="L28" s="223">
        <f>NPA_PS_14!O28+NPA_NPS_15!I28</f>
        <v>14114</v>
      </c>
      <c r="M28" s="223">
        <f>NPA_PS_14!P28+NPA_NPS_15!J28</f>
        <v>33812.78</v>
      </c>
      <c r="N28" s="223">
        <f>L28-NPA_13!C28</f>
        <v>0</v>
      </c>
      <c r="O28" s="223">
        <f>M28-NPA_13!D28</f>
        <v>0</v>
      </c>
    </row>
    <row r="29" spans="1:15" ht="12.75" customHeight="1" x14ac:dyDescent="0.2">
      <c r="A29" s="174">
        <v>23</v>
      </c>
      <c r="B29" s="135" t="s">
        <v>30</v>
      </c>
      <c r="C29" s="135">
        <v>0</v>
      </c>
      <c r="D29" s="135">
        <v>0</v>
      </c>
      <c r="E29" s="135">
        <v>0</v>
      </c>
      <c r="F29" s="135">
        <v>0</v>
      </c>
      <c r="G29" s="135">
        <v>11829</v>
      </c>
      <c r="H29" s="135">
        <v>8119</v>
      </c>
      <c r="I29" s="135">
        <f t="shared" si="1"/>
        <v>11829</v>
      </c>
      <c r="J29" s="135">
        <f t="shared" si="2"/>
        <v>8119</v>
      </c>
      <c r="K29" s="220">
        <f>J29*100/NPS_OS_8!N29</f>
        <v>3.8441870815617278</v>
      </c>
      <c r="L29" s="223">
        <f>NPA_PS_14!O29+NPA_NPS_15!I29</f>
        <v>23511</v>
      </c>
      <c r="M29" s="223">
        <f>NPA_PS_14!P29+NPA_NPS_15!J29</f>
        <v>13479</v>
      </c>
      <c r="N29" s="223">
        <f>L29-NPA_13!C29</f>
        <v>0</v>
      </c>
      <c r="O29" s="223">
        <f>M29-NPA_13!D29</f>
        <v>0</v>
      </c>
    </row>
    <row r="30" spans="1:15" ht="12.75" customHeight="1" x14ac:dyDescent="0.2">
      <c r="A30" s="174">
        <v>24</v>
      </c>
      <c r="B30" s="135" t="s">
        <v>31</v>
      </c>
      <c r="C30" s="135">
        <v>0</v>
      </c>
      <c r="D30" s="135">
        <v>0</v>
      </c>
      <c r="E30" s="135">
        <v>0</v>
      </c>
      <c r="F30" s="135">
        <v>0</v>
      </c>
      <c r="G30" s="135">
        <v>17408</v>
      </c>
      <c r="H30" s="135">
        <v>4114</v>
      </c>
      <c r="I30" s="135">
        <f t="shared" si="1"/>
        <v>17408</v>
      </c>
      <c r="J30" s="135">
        <f t="shared" si="2"/>
        <v>4114</v>
      </c>
      <c r="K30" s="220">
        <f>J30*100/NPS_OS_8!N30</f>
        <v>1.2437419885360486</v>
      </c>
      <c r="L30" s="223">
        <f>NPA_PS_14!O30+NPA_NPS_15!I30</f>
        <v>62650</v>
      </c>
      <c r="M30" s="223">
        <f>NPA_PS_14!P30+NPA_NPS_15!J30</f>
        <v>11200</v>
      </c>
      <c r="N30" s="223">
        <f>L30-NPA_13!C30</f>
        <v>0</v>
      </c>
      <c r="O30" s="223">
        <f>M30-NPA_13!D30</f>
        <v>0</v>
      </c>
    </row>
    <row r="31" spans="1:15" ht="12.75" customHeight="1" x14ac:dyDescent="0.2">
      <c r="A31" s="174">
        <v>25</v>
      </c>
      <c r="B31" s="135" t="s">
        <v>32</v>
      </c>
      <c r="C31" s="135">
        <v>4</v>
      </c>
      <c r="D31" s="135">
        <v>96</v>
      </c>
      <c r="E31" s="135">
        <v>0</v>
      </c>
      <c r="F31" s="135">
        <v>0</v>
      </c>
      <c r="G31" s="135">
        <v>48</v>
      </c>
      <c r="H31" s="135">
        <v>155</v>
      </c>
      <c r="I31" s="135">
        <f t="shared" si="1"/>
        <v>52</v>
      </c>
      <c r="J31" s="135">
        <f t="shared" si="2"/>
        <v>251</v>
      </c>
      <c r="K31" s="220">
        <f>J31*100/NPS_OS_8!N31</f>
        <v>11.450729927007298</v>
      </c>
      <c r="L31" s="223">
        <f>NPA_PS_14!O31+NPA_NPS_15!I31</f>
        <v>334</v>
      </c>
      <c r="M31" s="223">
        <f>NPA_PS_14!P31+NPA_NPS_15!J31</f>
        <v>1197</v>
      </c>
      <c r="N31" s="223">
        <f>L31-NPA_13!C31</f>
        <v>0</v>
      </c>
      <c r="O31" s="223">
        <f>M31-NPA_13!D31</f>
        <v>0</v>
      </c>
    </row>
    <row r="32" spans="1:15" ht="12.75" customHeight="1" x14ac:dyDescent="0.2">
      <c r="A32" s="174">
        <v>26</v>
      </c>
      <c r="B32" s="135" t="s">
        <v>33</v>
      </c>
      <c r="C32" s="135">
        <v>4</v>
      </c>
      <c r="D32" s="135">
        <v>62.02</v>
      </c>
      <c r="E32" s="135">
        <v>0</v>
      </c>
      <c r="F32" s="135">
        <v>0</v>
      </c>
      <c r="G32" s="135">
        <f>13+11</f>
        <v>24</v>
      </c>
      <c r="H32" s="135">
        <f>403.25+122</f>
        <v>525.25</v>
      </c>
      <c r="I32" s="135">
        <f t="shared" si="1"/>
        <v>28</v>
      </c>
      <c r="J32" s="135">
        <f t="shared" si="2"/>
        <v>587.27</v>
      </c>
      <c r="K32" s="220">
        <f>J32*100/NPS_OS_8!N32</f>
        <v>2.8821186150793592</v>
      </c>
      <c r="L32" s="223">
        <f>NPA_PS_14!O32+NPA_NPS_15!I32</f>
        <v>839</v>
      </c>
      <c r="M32" s="223">
        <f>NPA_PS_14!P32+NPA_NPS_15!J32</f>
        <v>7594.9800000000014</v>
      </c>
      <c r="N32" s="223">
        <f>L32-NPA_13!C32</f>
        <v>0</v>
      </c>
      <c r="O32" s="223">
        <f>M32-NPA_13!D32</f>
        <v>0.32000000000152795</v>
      </c>
    </row>
    <row r="33" spans="1:15" ht="12.75" customHeight="1" x14ac:dyDescent="0.2">
      <c r="A33" s="174">
        <v>27</v>
      </c>
      <c r="B33" s="135" t="s">
        <v>34</v>
      </c>
      <c r="C33" s="135">
        <v>4</v>
      </c>
      <c r="D33" s="135">
        <v>26.02</v>
      </c>
      <c r="E33" s="135">
        <v>0</v>
      </c>
      <c r="F33" s="135">
        <v>0</v>
      </c>
      <c r="G33" s="135">
        <v>26</v>
      </c>
      <c r="H33" s="135">
        <v>267.82</v>
      </c>
      <c r="I33" s="135">
        <f t="shared" si="1"/>
        <v>30</v>
      </c>
      <c r="J33" s="135">
        <f t="shared" si="2"/>
        <v>293.83999999999997</v>
      </c>
      <c r="K33" s="220">
        <f>J33*100/NPS_OS_8!N33</f>
        <v>5.728076228795552</v>
      </c>
      <c r="L33" s="223">
        <f>NPA_PS_14!O33+NPA_NPS_15!I33</f>
        <v>35</v>
      </c>
      <c r="M33" s="223">
        <f>NPA_PS_14!P33+NPA_NPS_15!J33</f>
        <v>328.77</v>
      </c>
      <c r="N33" s="223">
        <f>L33-NPA_13!C33</f>
        <v>0</v>
      </c>
      <c r="O33" s="223">
        <f>M33-NPA_13!D33</f>
        <v>0</v>
      </c>
    </row>
    <row r="34" spans="1:15" ht="12.75" customHeight="1" x14ac:dyDescent="0.2">
      <c r="A34" s="174">
        <v>28</v>
      </c>
      <c r="B34" s="135" t="s">
        <v>35</v>
      </c>
      <c r="C34" s="135">
        <v>0</v>
      </c>
      <c r="D34" s="135">
        <v>0</v>
      </c>
      <c r="E34" s="135">
        <v>0</v>
      </c>
      <c r="F34" s="135">
        <v>0</v>
      </c>
      <c r="G34" s="135">
        <v>1378</v>
      </c>
      <c r="H34" s="135">
        <v>9800.75</v>
      </c>
      <c r="I34" s="135">
        <f t="shared" si="1"/>
        <v>1378</v>
      </c>
      <c r="J34" s="135">
        <f t="shared" si="2"/>
        <v>9800.75</v>
      </c>
      <c r="K34" s="220">
        <f>J34*100/NPS_OS_8!N34</f>
        <v>5.8898408800960427</v>
      </c>
      <c r="L34" s="223">
        <f>NPA_PS_14!O34+NPA_NPS_15!I34</f>
        <v>5767</v>
      </c>
      <c r="M34" s="223">
        <f>NPA_PS_14!P34+NPA_NPS_15!J34</f>
        <v>23221.629999999997</v>
      </c>
      <c r="N34" s="223">
        <f>L34-NPA_13!C34</f>
        <v>0</v>
      </c>
      <c r="O34" s="223">
        <f>M34-NPA_13!D34</f>
        <v>9.9999999983992893E-3</v>
      </c>
    </row>
    <row r="35" spans="1:15" ht="12.75" customHeight="1" x14ac:dyDescent="0.2">
      <c r="A35" s="174">
        <v>29</v>
      </c>
      <c r="B35" s="135" t="s">
        <v>36</v>
      </c>
      <c r="C35" s="135">
        <v>0</v>
      </c>
      <c r="D35" s="135">
        <v>0</v>
      </c>
      <c r="E35" s="135">
        <v>0</v>
      </c>
      <c r="F35" s="135">
        <v>0</v>
      </c>
      <c r="G35" s="135">
        <v>0</v>
      </c>
      <c r="H35" s="135">
        <v>1365</v>
      </c>
      <c r="I35" s="135">
        <f t="shared" si="1"/>
        <v>0</v>
      </c>
      <c r="J35" s="135">
        <f t="shared" si="2"/>
        <v>1365</v>
      </c>
      <c r="K35" s="220">
        <f>J35*100/NPS_OS_8!N35</f>
        <v>21.708015267175572</v>
      </c>
      <c r="L35" s="223">
        <f>NPA_PS_14!O35+NPA_NPS_15!I35</f>
        <v>8</v>
      </c>
      <c r="M35" s="223">
        <f>NPA_PS_14!P35+NPA_NPS_15!J35</f>
        <v>1378</v>
      </c>
      <c r="N35" s="223">
        <f>L35-NPA_13!C35</f>
        <v>0</v>
      </c>
      <c r="O35" s="223">
        <f>M35-NPA_13!D35</f>
        <v>0</v>
      </c>
    </row>
    <row r="36" spans="1:15" ht="12.75" customHeight="1" x14ac:dyDescent="0.2">
      <c r="A36" s="174">
        <v>30</v>
      </c>
      <c r="B36" s="135" t="s">
        <v>37</v>
      </c>
      <c r="C36" s="135">
        <v>0</v>
      </c>
      <c r="D36" s="135">
        <v>0</v>
      </c>
      <c r="E36" s="135">
        <v>0</v>
      </c>
      <c r="F36" s="135">
        <v>0</v>
      </c>
      <c r="G36" s="135">
        <v>316</v>
      </c>
      <c r="H36" s="135">
        <v>303.82</v>
      </c>
      <c r="I36" s="135">
        <f t="shared" si="1"/>
        <v>316</v>
      </c>
      <c r="J36" s="135">
        <f t="shared" si="2"/>
        <v>303.82</v>
      </c>
      <c r="K36" s="220">
        <f>J36*100/NPS_OS_8!N36</f>
        <v>3.0426849175684958</v>
      </c>
      <c r="L36" s="223">
        <f>NPA_PS_14!O36+NPA_NPS_15!I36</f>
        <v>40218</v>
      </c>
      <c r="M36" s="223">
        <f>NPA_PS_14!P36+NPA_NPS_15!J36</f>
        <v>9747.3700000000008</v>
      </c>
      <c r="N36" s="223">
        <f>L36-NPA_13!C36</f>
        <v>0</v>
      </c>
      <c r="O36" s="223">
        <f>M36-NPA_13!D36</f>
        <v>0</v>
      </c>
    </row>
    <row r="37" spans="1:15" ht="12.75" customHeight="1" x14ac:dyDescent="0.2">
      <c r="A37" s="174">
        <v>31</v>
      </c>
      <c r="B37" s="135" t="s">
        <v>38</v>
      </c>
      <c r="C37" s="135">
        <v>0</v>
      </c>
      <c r="D37" s="135">
        <v>0</v>
      </c>
      <c r="E37" s="135">
        <v>0</v>
      </c>
      <c r="F37" s="135">
        <v>0</v>
      </c>
      <c r="G37" s="135">
        <v>4</v>
      </c>
      <c r="H37" s="135">
        <v>253</v>
      </c>
      <c r="I37" s="135">
        <f t="shared" si="1"/>
        <v>4</v>
      </c>
      <c r="J37" s="135">
        <f t="shared" si="2"/>
        <v>253</v>
      </c>
      <c r="K37" s="220">
        <f>J37*100/NPS_OS_8!N37</f>
        <v>8.6941580756013739</v>
      </c>
      <c r="L37" s="223">
        <f>NPA_PS_14!O37+NPA_NPS_15!I37</f>
        <v>11</v>
      </c>
      <c r="M37" s="223">
        <f>NPA_PS_14!P37+NPA_NPS_15!J37</f>
        <v>258</v>
      </c>
      <c r="N37" s="223">
        <f>L37-NPA_13!C37</f>
        <v>0</v>
      </c>
      <c r="O37" s="223">
        <f>M37-NPA_13!D37</f>
        <v>0</v>
      </c>
    </row>
    <row r="38" spans="1:15" ht="12.75" customHeight="1" x14ac:dyDescent="0.2">
      <c r="A38" s="174">
        <v>32</v>
      </c>
      <c r="B38" s="135" t="s">
        <v>39</v>
      </c>
      <c r="C38" s="135">
        <v>0</v>
      </c>
      <c r="D38" s="135">
        <v>0</v>
      </c>
      <c r="E38" s="135">
        <v>0</v>
      </c>
      <c r="F38" s="135">
        <v>0</v>
      </c>
      <c r="G38" s="135">
        <v>0</v>
      </c>
      <c r="H38" s="135">
        <v>0</v>
      </c>
      <c r="I38" s="135">
        <f t="shared" si="1"/>
        <v>0</v>
      </c>
      <c r="J38" s="135">
        <f t="shared" si="2"/>
        <v>0</v>
      </c>
      <c r="K38" s="220">
        <v>0</v>
      </c>
      <c r="L38" s="223">
        <f>NPA_PS_14!O38+NPA_NPS_15!I38</f>
        <v>0</v>
      </c>
      <c r="M38" s="223">
        <f>NPA_PS_14!P38+NPA_NPS_15!J38</f>
        <v>0</v>
      </c>
      <c r="N38" s="223">
        <f>L38-NPA_13!C38</f>
        <v>0</v>
      </c>
      <c r="O38" s="223">
        <f>M38-NPA_13!D38</f>
        <v>0</v>
      </c>
    </row>
    <row r="39" spans="1:15" ht="12.75" customHeight="1" x14ac:dyDescent="0.2">
      <c r="A39" s="174">
        <v>33</v>
      </c>
      <c r="B39" s="135" t="s">
        <v>40</v>
      </c>
      <c r="C39" s="135">
        <v>0</v>
      </c>
      <c r="D39" s="135">
        <v>0</v>
      </c>
      <c r="E39" s="135">
        <v>0</v>
      </c>
      <c r="F39" s="135">
        <v>0</v>
      </c>
      <c r="G39" s="135">
        <v>1</v>
      </c>
      <c r="H39" s="135">
        <v>1.43</v>
      </c>
      <c r="I39" s="135">
        <f t="shared" si="1"/>
        <v>1</v>
      </c>
      <c r="J39" s="135">
        <f t="shared" si="2"/>
        <v>1.43</v>
      </c>
      <c r="K39" s="220">
        <f>J39*100/NPS_OS_8!N39</f>
        <v>4.6449081412571779E-2</v>
      </c>
      <c r="L39" s="223">
        <f>NPA_PS_14!O39+NPA_NPS_15!I39</f>
        <v>5</v>
      </c>
      <c r="M39" s="223">
        <f>NPA_PS_14!P39+NPA_NPS_15!J39</f>
        <v>40.450000000000003</v>
      </c>
      <c r="N39" s="223">
        <f>L39-NPA_13!C39</f>
        <v>0</v>
      </c>
      <c r="O39" s="223">
        <f>M39-NPA_13!D39</f>
        <v>0</v>
      </c>
    </row>
    <row r="40" spans="1:15" ht="12.75" customHeight="1" x14ac:dyDescent="0.2">
      <c r="A40" s="174">
        <v>34</v>
      </c>
      <c r="B40" s="135" t="s">
        <v>41</v>
      </c>
      <c r="C40" s="135">
        <v>3</v>
      </c>
      <c r="D40" s="135">
        <v>8</v>
      </c>
      <c r="E40" s="135">
        <v>0</v>
      </c>
      <c r="F40" s="135">
        <v>0</v>
      </c>
      <c r="G40" s="135">
        <v>243</v>
      </c>
      <c r="H40" s="135">
        <v>1461</v>
      </c>
      <c r="I40" s="135">
        <f t="shared" si="1"/>
        <v>246</v>
      </c>
      <c r="J40" s="135">
        <f t="shared" si="2"/>
        <v>1469</v>
      </c>
      <c r="K40" s="220">
        <f>J40*100/NPS_OS_8!N40</f>
        <v>1.4717964131850516</v>
      </c>
      <c r="L40" s="223">
        <f>NPA_PS_14!O40+NPA_NPS_15!I40</f>
        <v>14541</v>
      </c>
      <c r="M40" s="223">
        <f>NPA_PS_14!P40+NPA_NPS_15!J40</f>
        <v>5661</v>
      </c>
      <c r="N40" s="223">
        <f>L40-NPA_13!C40</f>
        <v>0</v>
      </c>
      <c r="O40" s="223">
        <f>M40-NPA_13!D40</f>
        <v>0</v>
      </c>
    </row>
    <row r="41" spans="1:15" ht="12.75" customHeight="1" x14ac:dyDescent="0.2">
      <c r="A41" s="162"/>
      <c r="B41" s="143" t="s">
        <v>110</v>
      </c>
      <c r="C41" s="143">
        <f t="shared" ref="C41" si="4">SUM(C19:C40)</f>
        <v>588</v>
      </c>
      <c r="D41" s="143">
        <f t="shared" ref="D41:J41" si="5">SUM(D19:D40)</f>
        <v>8648.4300000000021</v>
      </c>
      <c r="E41" s="143">
        <f t="shared" si="5"/>
        <v>0</v>
      </c>
      <c r="F41" s="143">
        <f t="shared" si="5"/>
        <v>0</v>
      </c>
      <c r="G41" s="143">
        <f t="shared" si="5"/>
        <v>63746</v>
      </c>
      <c r="H41" s="143">
        <f t="shared" si="5"/>
        <v>90291.22</v>
      </c>
      <c r="I41" s="143">
        <f t="shared" si="5"/>
        <v>64334</v>
      </c>
      <c r="J41" s="143">
        <f t="shared" si="5"/>
        <v>98939.65</v>
      </c>
      <c r="K41" s="221">
        <f>J41*100/NPS_OS_8!N41</f>
        <v>2.4001114486257205</v>
      </c>
      <c r="L41" s="223">
        <f>NPA_PS_14!O41+NPA_NPS_15!I41</f>
        <v>400905</v>
      </c>
      <c r="M41" s="223">
        <f>NPA_PS_14!P41+NPA_NPS_15!J41</f>
        <v>344166.99</v>
      </c>
      <c r="N41" s="223">
        <f>L41-NPA_13!C41</f>
        <v>0</v>
      </c>
      <c r="O41" s="223">
        <f>M41-NPA_13!D41</f>
        <v>0.76000000000931323</v>
      </c>
    </row>
    <row r="42" spans="1:15" ht="12.75" customHeight="1" x14ac:dyDescent="0.2">
      <c r="A42" s="162"/>
      <c r="B42" s="143" t="s">
        <v>43</v>
      </c>
      <c r="C42" s="205">
        <f t="shared" ref="C42" si="6">C41+C18</f>
        <v>2301</v>
      </c>
      <c r="D42" s="205">
        <f t="shared" ref="D42:J42" si="7">D41+D18</f>
        <v>25841.660000000003</v>
      </c>
      <c r="E42" s="205">
        <f t="shared" si="7"/>
        <v>20</v>
      </c>
      <c r="F42" s="205">
        <f t="shared" si="7"/>
        <v>221.94</v>
      </c>
      <c r="G42" s="205">
        <f t="shared" si="7"/>
        <v>201900</v>
      </c>
      <c r="H42" s="205">
        <f t="shared" si="7"/>
        <v>590395.37</v>
      </c>
      <c r="I42" s="205">
        <f t="shared" si="7"/>
        <v>204221</v>
      </c>
      <c r="J42" s="205">
        <f t="shared" si="7"/>
        <v>616458.97</v>
      </c>
      <c r="K42" s="221">
        <f>J42*100/NPS_OS_8!N42</f>
        <v>4.099155408930212</v>
      </c>
      <c r="L42" s="223">
        <f>NPA_PS_14!O42+NPA_NPS_15!I42</f>
        <v>1570300</v>
      </c>
      <c r="M42" s="223">
        <f>NPA_PS_14!P42+NPA_NPS_15!J42</f>
        <v>2691956.7</v>
      </c>
      <c r="N42" s="223">
        <f>L42-NPA_13!C42</f>
        <v>0</v>
      </c>
      <c r="O42" s="223">
        <f>M42-NPA_13!D42</f>
        <v>0.29000000050291419</v>
      </c>
    </row>
    <row r="43" spans="1:15" ht="12.75" customHeight="1" x14ac:dyDescent="0.2">
      <c r="A43" s="174">
        <v>35</v>
      </c>
      <c r="B43" s="135" t="s">
        <v>44</v>
      </c>
      <c r="C43" s="135">
        <v>1</v>
      </c>
      <c r="D43" s="135">
        <v>30</v>
      </c>
      <c r="E43" s="135">
        <v>0</v>
      </c>
      <c r="F43" s="135">
        <v>0</v>
      </c>
      <c r="G43" s="135">
        <v>776</v>
      </c>
      <c r="H43" s="135">
        <v>431</v>
      </c>
      <c r="I43" s="135">
        <f t="shared" si="1"/>
        <v>777</v>
      </c>
      <c r="J43" s="135">
        <f t="shared" si="2"/>
        <v>461</v>
      </c>
      <c r="K43" s="220">
        <f>J43*100/NPS_OS_8!N43</f>
        <v>1.1874710215856987</v>
      </c>
      <c r="L43" s="223">
        <f>NPA_PS_14!O43+NPA_NPS_15!I43</f>
        <v>79930</v>
      </c>
      <c r="M43" s="226">
        <f>NPA_PS_14!P43+NPA_NPS_15!J43</f>
        <v>54668</v>
      </c>
      <c r="N43" s="223">
        <f>L43-NPA_13!C43</f>
        <v>0</v>
      </c>
      <c r="O43" s="223">
        <f>M43-NPA_13!D43</f>
        <v>0</v>
      </c>
    </row>
    <row r="44" spans="1:15" ht="12.75" customHeight="1" x14ac:dyDescent="0.2">
      <c r="A44" s="174">
        <v>36</v>
      </c>
      <c r="B44" s="135" t="s">
        <v>45</v>
      </c>
      <c r="C44" s="135">
        <v>19</v>
      </c>
      <c r="D44" s="135">
        <v>11.02</v>
      </c>
      <c r="E44" s="135">
        <v>0</v>
      </c>
      <c r="F44" s="135">
        <v>0</v>
      </c>
      <c r="G44" s="135">
        <v>4393</v>
      </c>
      <c r="H44" s="135">
        <v>2622.85</v>
      </c>
      <c r="I44" s="135">
        <f t="shared" si="1"/>
        <v>4412</v>
      </c>
      <c r="J44" s="135">
        <f t="shared" si="2"/>
        <v>2633.87</v>
      </c>
      <c r="K44" s="220">
        <f>J44*100/NPS_OS_8!N44</f>
        <v>1.7393513457756142</v>
      </c>
      <c r="L44" s="223">
        <f>NPA_PS_14!O44+NPA_NPS_15!I44</f>
        <v>220613</v>
      </c>
      <c r="M44" s="223">
        <f>NPA_PS_14!P44+NPA_NPS_15!J44</f>
        <v>141398.88999999998</v>
      </c>
      <c r="N44" s="223">
        <f>L44-NPA_13!C44</f>
        <v>0</v>
      </c>
      <c r="O44" s="223">
        <f>M44-NPA_13!D44</f>
        <v>0</v>
      </c>
    </row>
    <row r="45" spans="1:15" ht="12.75" customHeight="1" x14ac:dyDescent="0.2">
      <c r="A45" s="162"/>
      <c r="B45" s="143" t="s">
        <v>46</v>
      </c>
      <c r="C45" s="143">
        <f t="shared" ref="C45:J45" si="8">SUM(C43:C44)</f>
        <v>20</v>
      </c>
      <c r="D45" s="143">
        <f t="shared" si="8"/>
        <v>41.019999999999996</v>
      </c>
      <c r="E45" s="143">
        <f t="shared" si="8"/>
        <v>0</v>
      </c>
      <c r="F45" s="143">
        <f t="shared" si="8"/>
        <v>0</v>
      </c>
      <c r="G45" s="143">
        <f t="shared" si="8"/>
        <v>5169</v>
      </c>
      <c r="H45" s="143">
        <f t="shared" si="8"/>
        <v>3053.85</v>
      </c>
      <c r="I45" s="143">
        <f t="shared" si="8"/>
        <v>5189</v>
      </c>
      <c r="J45" s="143">
        <f t="shared" si="8"/>
        <v>3094.87</v>
      </c>
      <c r="K45" s="221">
        <f>J45*100/NPS_OS_8!N45</f>
        <v>1.626736022320912</v>
      </c>
      <c r="L45" s="223">
        <f>NPA_PS_14!O45+NPA_NPS_15!I45</f>
        <v>300543</v>
      </c>
      <c r="M45" s="223">
        <f>NPA_PS_14!P45+NPA_NPS_15!J45</f>
        <v>196066.88999999998</v>
      </c>
      <c r="N45" s="223">
        <f>L45-NPA_13!C45</f>
        <v>0</v>
      </c>
      <c r="O45" s="223">
        <f>M45-NPA_13!D45</f>
        <v>0</v>
      </c>
    </row>
    <row r="46" spans="1:15" ht="12.75" customHeight="1" x14ac:dyDescent="0.2">
      <c r="A46" s="174">
        <v>37</v>
      </c>
      <c r="B46" s="135" t="s">
        <v>47</v>
      </c>
      <c r="C46" s="135">
        <v>0</v>
      </c>
      <c r="D46" s="135">
        <v>0</v>
      </c>
      <c r="E46" s="135">
        <v>0</v>
      </c>
      <c r="F46" s="135">
        <v>0</v>
      </c>
      <c r="G46" s="135">
        <v>0</v>
      </c>
      <c r="H46" s="135">
        <v>14586</v>
      </c>
      <c r="I46" s="135">
        <f t="shared" si="1"/>
        <v>0</v>
      </c>
      <c r="J46" s="135">
        <f t="shared" si="2"/>
        <v>14586</v>
      </c>
      <c r="K46" s="220">
        <f>J46*100/NPS_OS_8!N46</f>
        <v>4.9212186645973208</v>
      </c>
      <c r="L46" s="223">
        <f>NPA_PS_14!O46+NPA_NPS_15!I46</f>
        <v>0</v>
      </c>
      <c r="M46" s="223">
        <f>NPA_PS_14!P46+NPA_NPS_15!J46</f>
        <v>694397</v>
      </c>
      <c r="N46" s="223">
        <f>L46-NPA_13!C46</f>
        <v>0</v>
      </c>
      <c r="O46" s="223">
        <f>M46-NPA_13!D46</f>
        <v>0</v>
      </c>
    </row>
    <row r="47" spans="1:15" ht="12.75" customHeight="1" x14ac:dyDescent="0.2">
      <c r="A47" s="162"/>
      <c r="B47" s="143" t="s">
        <v>48</v>
      </c>
      <c r="C47" s="143">
        <f t="shared" ref="C47:J47" si="9">C46</f>
        <v>0</v>
      </c>
      <c r="D47" s="143">
        <f t="shared" si="9"/>
        <v>0</v>
      </c>
      <c r="E47" s="143">
        <f t="shared" si="9"/>
        <v>0</v>
      </c>
      <c r="F47" s="143">
        <f t="shared" si="9"/>
        <v>0</v>
      </c>
      <c r="G47" s="143">
        <f t="shared" si="9"/>
        <v>0</v>
      </c>
      <c r="H47" s="143">
        <f t="shared" si="9"/>
        <v>14586</v>
      </c>
      <c r="I47" s="143">
        <f t="shared" si="9"/>
        <v>0</v>
      </c>
      <c r="J47" s="143">
        <f t="shared" si="9"/>
        <v>14586</v>
      </c>
      <c r="K47" s="221">
        <f>J47*100/NPS_OS_8!N47</f>
        <v>4.9212186645973208</v>
      </c>
      <c r="L47" s="223">
        <f>NPA_PS_14!O47+NPA_NPS_15!I47</f>
        <v>0</v>
      </c>
      <c r="M47" s="223">
        <f>NPA_PS_14!P47+NPA_NPS_15!J47</f>
        <v>694397</v>
      </c>
      <c r="N47" s="223">
        <f>L47-NPA_13!C47</f>
        <v>0</v>
      </c>
      <c r="O47" s="223">
        <f>M47-NPA_13!D47</f>
        <v>0</v>
      </c>
    </row>
    <row r="48" spans="1:15" ht="12.75" customHeight="1" x14ac:dyDescent="0.2">
      <c r="A48" s="174">
        <v>38</v>
      </c>
      <c r="B48" s="135" t="s">
        <v>49</v>
      </c>
      <c r="C48" s="135">
        <v>2</v>
      </c>
      <c r="D48" s="135">
        <v>64.099999999999994</v>
      </c>
      <c r="E48" s="135">
        <v>0</v>
      </c>
      <c r="F48" s="135">
        <v>0</v>
      </c>
      <c r="G48" s="135">
        <v>2748</v>
      </c>
      <c r="H48" s="135">
        <v>2853.47</v>
      </c>
      <c r="I48" s="135">
        <f t="shared" si="1"/>
        <v>2750</v>
      </c>
      <c r="J48" s="135">
        <f t="shared" si="2"/>
        <v>2917.5699999999997</v>
      </c>
      <c r="K48" s="220">
        <f>J48*100/NPS_OS_8!N48</f>
        <v>2.6187363103065691</v>
      </c>
      <c r="L48" s="223">
        <f>NPA_PS_14!O48+NPA_NPS_15!I48</f>
        <v>10163</v>
      </c>
      <c r="M48" s="223">
        <f>NPA_PS_14!P48+NPA_NPS_15!J48</f>
        <v>24131.59</v>
      </c>
      <c r="N48" s="223">
        <f>L48-NPA_13!C48</f>
        <v>0</v>
      </c>
      <c r="O48" s="223">
        <f>M48-NPA_13!D48</f>
        <v>-9.9999999983992893E-3</v>
      </c>
    </row>
    <row r="49" spans="1:15" ht="12.75" customHeight="1" x14ac:dyDescent="0.2">
      <c r="A49" s="174">
        <v>39</v>
      </c>
      <c r="B49" s="135" t="s">
        <v>50</v>
      </c>
      <c r="C49" s="135">
        <v>0</v>
      </c>
      <c r="D49" s="135">
        <v>0</v>
      </c>
      <c r="E49" s="135">
        <v>0</v>
      </c>
      <c r="F49" s="135">
        <v>0</v>
      </c>
      <c r="G49" s="135">
        <v>196</v>
      </c>
      <c r="H49" s="135">
        <v>793</v>
      </c>
      <c r="I49" s="135">
        <f t="shared" si="1"/>
        <v>196</v>
      </c>
      <c r="J49" s="135">
        <f t="shared" si="2"/>
        <v>793</v>
      </c>
      <c r="K49" s="220">
        <f>J49*100/NPS_OS_8!N49</f>
        <v>5.6497577657452265</v>
      </c>
      <c r="L49" s="223">
        <f>NPA_PS_14!O49+NPA_NPS_15!I49</f>
        <v>9730</v>
      </c>
      <c r="M49" s="223">
        <f>NPA_PS_14!P49+NPA_NPS_15!J49</f>
        <v>3455</v>
      </c>
      <c r="N49" s="223">
        <f>L49-NPA_13!C49</f>
        <v>0</v>
      </c>
      <c r="O49" s="223">
        <f>M49-NPA_13!D49</f>
        <v>0</v>
      </c>
    </row>
    <row r="50" spans="1:15" ht="12.75" customHeight="1" x14ac:dyDescent="0.2">
      <c r="A50" s="174">
        <v>40</v>
      </c>
      <c r="B50" s="135" t="s">
        <v>51</v>
      </c>
      <c r="C50" s="135">
        <v>0</v>
      </c>
      <c r="D50" s="135">
        <v>0</v>
      </c>
      <c r="E50" s="135">
        <v>0</v>
      </c>
      <c r="F50" s="135">
        <v>0</v>
      </c>
      <c r="G50" s="135">
        <v>11</v>
      </c>
      <c r="H50" s="135">
        <v>12.37</v>
      </c>
      <c r="I50" s="135">
        <f t="shared" si="1"/>
        <v>11</v>
      </c>
      <c r="J50" s="135">
        <f t="shared" si="2"/>
        <v>12.37</v>
      </c>
      <c r="K50" s="220">
        <f>J50*100/NPS_OS_8!N50</f>
        <v>0.74672365188310785</v>
      </c>
      <c r="L50" s="223">
        <f>NPA_PS_14!O50+NPA_NPS_15!I50</f>
        <v>34745</v>
      </c>
      <c r="M50" s="223">
        <f>NPA_PS_14!P50+NPA_NPS_15!J50</f>
        <v>7219.12</v>
      </c>
      <c r="N50" s="223">
        <f>L50-NPA_13!C50</f>
        <v>0</v>
      </c>
      <c r="O50" s="223">
        <f>M50-NPA_13!D50</f>
        <v>-1.0000000000218279E-2</v>
      </c>
    </row>
    <row r="51" spans="1:15" ht="12.75" customHeight="1" x14ac:dyDescent="0.2">
      <c r="A51" s="174">
        <v>41</v>
      </c>
      <c r="B51" s="135" t="s">
        <v>52</v>
      </c>
      <c r="C51" s="135">
        <v>0</v>
      </c>
      <c r="D51" s="135">
        <v>0</v>
      </c>
      <c r="E51" s="135">
        <v>0</v>
      </c>
      <c r="F51" s="135">
        <v>0</v>
      </c>
      <c r="G51" s="135">
        <v>13</v>
      </c>
      <c r="H51" s="135">
        <v>3.62</v>
      </c>
      <c r="I51" s="135">
        <f t="shared" si="1"/>
        <v>13</v>
      </c>
      <c r="J51" s="135">
        <f t="shared" si="2"/>
        <v>3.62</v>
      </c>
      <c r="K51" s="220">
        <f>J51*100/NPS_OS_8!N51</f>
        <v>0.65425628049882534</v>
      </c>
      <c r="L51" s="223">
        <f>NPA_PS_14!O51+NPA_NPS_15!I51</f>
        <v>37390</v>
      </c>
      <c r="M51" s="223">
        <f>NPA_PS_14!P51+NPA_NPS_15!J51</f>
        <v>6250.37</v>
      </c>
      <c r="N51" s="223">
        <f>L51-NPA_13!C51</f>
        <v>0</v>
      </c>
      <c r="O51" s="223">
        <f>M51-NPA_13!D51</f>
        <v>-1.0000000000218279E-2</v>
      </c>
    </row>
    <row r="52" spans="1:15" ht="12.75" customHeight="1" x14ac:dyDescent="0.2">
      <c r="A52" s="174">
        <v>42</v>
      </c>
      <c r="B52" s="135" t="s">
        <v>53</v>
      </c>
      <c r="C52" s="135">
        <v>1</v>
      </c>
      <c r="D52" s="135">
        <v>1</v>
      </c>
      <c r="E52" s="135">
        <v>0</v>
      </c>
      <c r="F52" s="135">
        <v>0</v>
      </c>
      <c r="G52" s="135">
        <v>884</v>
      </c>
      <c r="H52" s="135">
        <v>237</v>
      </c>
      <c r="I52" s="135">
        <f t="shared" si="1"/>
        <v>885</v>
      </c>
      <c r="J52" s="135">
        <f t="shared" si="2"/>
        <v>238</v>
      </c>
      <c r="K52" s="220">
        <f>J52*100/NPS_OS_8!N52</f>
        <v>1.9757595882450607</v>
      </c>
      <c r="L52" s="223">
        <f>NPA_PS_14!O52+NPA_NPS_15!I52</f>
        <v>19366</v>
      </c>
      <c r="M52" s="223">
        <f>NPA_PS_14!P52+NPA_NPS_15!J52</f>
        <v>5908</v>
      </c>
      <c r="N52" s="223">
        <f>L52-NPA_13!C52</f>
        <v>0</v>
      </c>
      <c r="O52" s="223">
        <f>M52-NPA_13!D52</f>
        <v>0</v>
      </c>
    </row>
    <row r="53" spans="1:15" ht="12.75" customHeight="1" x14ac:dyDescent="0.2">
      <c r="A53" s="174">
        <v>43</v>
      </c>
      <c r="B53" s="135" t="s">
        <v>54</v>
      </c>
      <c r="C53" s="135">
        <v>2</v>
      </c>
      <c r="D53" s="135">
        <v>38.17</v>
      </c>
      <c r="E53" s="135">
        <v>0</v>
      </c>
      <c r="F53" s="135">
        <v>0</v>
      </c>
      <c r="G53" s="135">
        <v>6556</v>
      </c>
      <c r="H53" s="135">
        <v>433.25</v>
      </c>
      <c r="I53" s="135">
        <f t="shared" si="1"/>
        <v>6558</v>
      </c>
      <c r="J53" s="135">
        <f t="shared" si="2"/>
        <v>471.42</v>
      </c>
      <c r="K53" s="220">
        <f>J53*100/NPS_OS_8!N53</f>
        <v>6.5970234888293371</v>
      </c>
      <c r="L53" s="223">
        <f>NPA_PS_14!O53+NPA_NPS_15!I53</f>
        <v>28707</v>
      </c>
      <c r="M53" s="223">
        <f>NPA_PS_14!P53+NPA_NPS_15!J53</f>
        <v>3951.0299999999997</v>
      </c>
      <c r="N53" s="223">
        <f>L53-NPA_13!C53</f>
        <v>0</v>
      </c>
      <c r="O53" s="223">
        <f>M53-NPA_13!D53</f>
        <v>0</v>
      </c>
    </row>
    <row r="54" spans="1:15" ht="12.75" customHeight="1" x14ac:dyDescent="0.2">
      <c r="A54" s="174">
        <v>44</v>
      </c>
      <c r="B54" s="135" t="s">
        <v>55</v>
      </c>
      <c r="C54" s="135">
        <v>6</v>
      </c>
      <c r="D54" s="135">
        <v>2.38</v>
      </c>
      <c r="E54" s="135">
        <v>0</v>
      </c>
      <c r="F54" s="135">
        <v>0</v>
      </c>
      <c r="G54" s="135">
        <v>100</v>
      </c>
      <c r="H54" s="135">
        <v>23.87</v>
      </c>
      <c r="I54" s="135">
        <f t="shared" si="1"/>
        <v>106</v>
      </c>
      <c r="J54" s="135">
        <f t="shared" si="2"/>
        <v>26.25</v>
      </c>
      <c r="K54" s="220">
        <f>J54*100/NPS_OS_8!N54</f>
        <v>0.70940385753549051</v>
      </c>
      <c r="L54" s="223">
        <f>NPA_PS_14!O54+NPA_NPS_15!I54</f>
        <v>8005</v>
      </c>
      <c r="M54" s="223">
        <f>NPA_PS_14!P54+NPA_NPS_15!J54</f>
        <v>879.15000000000009</v>
      </c>
      <c r="N54" s="223">
        <f>L54-NPA_13!C54</f>
        <v>0</v>
      </c>
      <c r="O54" s="223">
        <f>M54-NPA_13!D54</f>
        <v>1.0000000000104592E-2</v>
      </c>
    </row>
    <row r="55" spans="1:15" ht="12.75" customHeight="1" x14ac:dyDescent="0.2">
      <c r="A55" s="174">
        <v>45</v>
      </c>
      <c r="B55" s="135" t="s">
        <v>56</v>
      </c>
      <c r="C55" s="135">
        <v>0</v>
      </c>
      <c r="D55" s="135">
        <v>0</v>
      </c>
      <c r="E55" s="135">
        <v>0</v>
      </c>
      <c r="F55" s="135">
        <v>0</v>
      </c>
      <c r="G55" s="135">
        <v>6</v>
      </c>
      <c r="H55" s="135">
        <v>24</v>
      </c>
      <c r="I55" s="135">
        <f t="shared" si="1"/>
        <v>6</v>
      </c>
      <c r="J55" s="135">
        <f t="shared" si="2"/>
        <v>24</v>
      </c>
      <c r="K55" s="220">
        <f>J55*100/NPS_OS_8!N55</f>
        <v>3.7267080745341614</v>
      </c>
      <c r="L55" s="223">
        <f>NPA_PS_14!O55+NPA_NPS_15!I55</f>
        <v>9616</v>
      </c>
      <c r="M55" s="223">
        <f>NPA_PS_14!P55+NPA_NPS_15!J55</f>
        <v>3015</v>
      </c>
      <c r="N55" s="223">
        <f>L55-NPA_13!C55</f>
        <v>0</v>
      </c>
      <c r="O55" s="223">
        <f>M55-NPA_13!D55</f>
        <v>0</v>
      </c>
    </row>
    <row r="56" spans="1:15" ht="12.75" customHeight="1" x14ac:dyDescent="0.2">
      <c r="A56" s="162"/>
      <c r="B56" s="143" t="s">
        <v>57</v>
      </c>
      <c r="C56" s="143">
        <f t="shared" ref="C56" si="10">SUM(C48:C55)</f>
        <v>11</v>
      </c>
      <c r="D56" s="143">
        <f t="shared" ref="D56:J56" si="11">SUM(D48:D55)</f>
        <v>105.64999999999999</v>
      </c>
      <c r="E56" s="143">
        <f t="shared" si="11"/>
        <v>0</v>
      </c>
      <c r="F56" s="143">
        <f t="shared" si="11"/>
        <v>0</v>
      </c>
      <c r="G56" s="143">
        <f t="shared" si="11"/>
        <v>10514</v>
      </c>
      <c r="H56" s="143">
        <f t="shared" si="11"/>
        <v>4380.579999999999</v>
      </c>
      <c r="I56" s="143">
        <f t="shared" si="11"/>
        <v>10525</v>
      </c>
      <c r="J56" s="143">
        <f t="shared" si="11"/>
        <v>4486.2299999999996</v>
      </c>
      <c r="K56" s="221">
        <f>J56*100/NPS_OS_8!N56</f>
        <v>2.9672112845077701</v>
      </c>
      <c r="L56" s="223">
        <f>NPA_PS_14!O56+NPA_NPS_15!I56</f>
        <v>157722</v>
      </c>
      <c r="M56" s="223">
        <f>NPA_PS_14!P56+NPA_NPS_15!J56</f>
        <v>54809.260000000009</v>
      </c>
      <c r="N56" s="223">
        <f>L56-NPA_13!C56</f>
        <v>0</v>
      </c>
      <c r="O56" s="223">
        <f>M56-NPA_13!D56</f>
        <v>-1.9999999982246663E-2</v>
      </c>
    </row>
    <row r="57" spans="1:15" ht="12.75" customHeight="1" x14ac:dyDescent="0.2">
      <c r="A57" s="134"/>
      <c r="B57" s="205" t="s">
        <v>6</v>
      </c>
      <c r="C57" s="143">
        <f t="shared" ref="C57" si="12">C56+C47+C45+C42</f>
        <v>2332</v>
      </c>
      <c r="D57" s="143">
        <f t="shared" ref="D57:J57" si="13">D56+D47+D45+D42</f>
        <v>25988.33</v>
      </c>
      <c r="E57" s="143">
        <f t="shared" si="13"/>
        <v>20</v>
      </c>
      <c r="F57" s="143">
        <f t="shared" si="13"/>
        <v>221.94</v>
      </c>
      <c r="G57" s="143">
        <f t="shared" si="13"/>
        <v>217583</v>
      </c>
      <c r="H57" s="143">
        <f t="shared" si="13"/>
        <v>612415.80000000005</v>
      </c>
      <c r="I57" s="143">
        <f t="shared" si="13"/>
        <v>219935</v>
      </c>
      <c r="J57" s="143">
        <f t="shared" si="13"/>
        <v>638626.06999999995</v>
      </c>
      <c r="K57" s="221">
        <f>J57*100/NPS_OS_8!N57</f>
        <v>4.073775424011072</v>
      </c>
      <c r="L57" s="223">
        <f>NPA_PS_14!O57+NPA_NPS_15!I57</f>
        <v>2028565</v>
      </c>
      <c r="M57" s="223">
        <f>NPA_PS_14!P57+NPA_NPS_15!J57</f>
        <v>3637229.85</v>
      </c>
      <c r="N57" s="223">
        <f>L57-NPA_13!C57</f>
        <v>0</v>
      </c>
      <c r="O57" s="223">
        <f>M57-NPA_13!D57</f>
        <v>0.27000000048428774</v>
      </c>
    </row>
    <row r="58" spans="1:15" ht="12.75" customHeight="1" x14ac:dyDescent="0.2">
      <c r="A58" s="223"/>
      <c r="B58" s="223"/>
      <c r="C58" s="223"/>
      <c r="D58" s="223"/>
      <c r="E58" s="225" t="s">
        <v>60</v>
      </c>
      <c r="F58" s="223"/>
      <c r="G58" s="223"/>
      <c r="H58" s="223"/>
      <c r="I58" s="223"/>
      <c r="J58" s="223"/>
      <c r="K58" s="223"/>
      <c r="L58" s="223"/>
      <c r="M58" s="223"/>
      <c r="N58" s="223"/>
      <c r="O58" s="223"/>
    </row>
    <row r="59" spans="1:15" ht="12.75" customHeight="1" x14ac:dyDescent="0.2">
      <c r="A59" s="223"/>
      <c r="B59" s="223"/>
      <c r="C59" s="223"/>
      <c r="D59" s="223"/>
      <c r="E59" s="223"/>
      <c r="F59" s="223"/>
      <c r="G59" s="223"/>
      <c r="H59" s="223"/>
      <c r="I59" s="223"/>
      <c r="J59" s="223"/>
      <c r="K59" s="223"/>
      <c r="L59" s="223"/>
      <c r="M59" s="223"/>
      <c r="N59" s="223"/>
      <c r="O59" s="223"/>
    </row>
    <row r="60" spans="1:15" ht="12.75" customHeight="1" x14ac:dyDescent="0.2">
      <c r="A60" s="223"/>
      <c r="B60" s="223"/>
      <c r="C60" s="223"/>
      <c r="D60" s="223"/>
      <c r="E60" s="223"/>
      <c r="F60" s="223"/>
      <c r="G60" s="223"/>
      <c r="H60" s="223"/>
      <c r="I60" s="223"/>
      <c r="J60" s="223"/>
      <c r="K60" s="223"/>
      <c r="L60" s="223"/>
      <c r="M60" s="223"/>
      <c r="N60" s="223"/>
      <c r="O60" s="223"/>
    </row>
    <row r="61" spans="1:15" ht="12.75" customHeight="1" x14ac:dyDescent="0.2">
      <c r="A61" s="223"/>
      <c r="B61" s="223"/>
      <c r="C61" s="223"/>
      <c r="D61" s="223"/>
      <c r="E61" s="223"/>
      <c r="F61" s="223"/>
      <c r="G61" s="223"/>
      <c r="H61" s="223"/>
      <c r="I61" s="223"/>
      <c r="J61" s="223"/>
      <c r="K61" s="223"/>
      <c r="L61" s="223"/>
      <c r="M61" s="223"/>
      <c r="N61" s="223"/>
      <c r="O61" s="223"/>
    </row>
    <row r="62" spans="1:15" ht="12.75" customHeight="1" x14ac:dyDescent="0.2">
      <c r="A62" s="223"/>
      <c r="B62" s="223"/>
      <c r="C62" s="223"/>
      <c r="D62" s="223"/>
      <c r="E62" s="223"/>
      <c r="F62" s="223"/>
      <c r="G62" s="223"/>
      <c r="H62" s="223"/>
      <c r="I62" s="223"/>
      <c r="J62" s="223"/>
      <c r="K62" s="223"/>
      <c r="L62" s="223"/>
      <c r="M62" s="223"/>
      <c r="N62" s="223"/>
      <c r="O62" s="223"/>
    </row>
    <row r="63" spans="1:15" ht="12.75" customHeight="1" x14ac:dyDescent="0.2">
      <c r="A63" s="223"/>
      <c r="B63" s="223"/>
      <c r="C63" s="223"/>
      <c r="D63" s="223"/>
      <c r="E63" s="223"/>
      <c r="F63" s="223"/>
      <c r="G63" s="223"/>
      <c r="H63" s="223"/>
      <c r="I63" s="223"/>
      <c r="J63" s="223"/>
      <c r="K63" s="223"/>
      <c r="L63" s="223"/>
      <c r="M63" s="223"/>
      <c r="N63" s="223"/>
      <c r="O63" s="223"/>
    </row>
    <row r="64" spans="1:15" ht="12.75" customHeight="1" x14ac:dyDescent="0.2">
      <c r="A64" s="223"/>
      <c r="B64" s="223"/>
      <c r="C64" s="223"/>
      <c r="D64" s="223"/>
      <c r="E64" s="223"/>
      <c r="F64" s="223"/>
      <c r="G64" s="223"/>
      <c r="H64" s="223"/>
      <c r="I64" s="223"/>
      <c r="J64" s="223"/>
      <c r="K64" s="223"/>
      <c r="L64" s="223"/>
      <c r="M64" s="223"/>
      <c r="N64" s="223"/>
      <c r="O64" s="223"/>
    </row>
    <row r="65" spans="1:15" ht="12.75" customHeight="1" x14ac:dyDescent="0.2">
      <c r="A65" s="223"/>
      <c r="B65" s="223"/>
      <c r="C65" s="223"/>
      <c r="D65" s="223"/>
      <c r="E65" s="223"/>
      <c r="F65" s="223"/>
      <c r="G65" s="223"/>
      <c r="H65" s="223"/>
      <c r="I65" s="223"/>
      <c r="J65" s="223"/>
      <c r="K65" s="223"/>
      <c r="L65" s="223"/>
      <c r="M65" s="223"/>
      <c r="N65" s="223"/>
      <c r="O65" s="223"/>
    </row>
    <row r="66" spans="1:15" ht="12.75" customHeight="1" x14ac:dyDescent="0.2">
      <c r="A66" s="223"/>
      <c r="B66" s="223"/>
      <c r="C66" s="223"/>
      <c r="D66" s="223"/>
      <c r="E66" s="223"/>
      <c r="F66" s="223"/>
      <c r="G66" s="223"/>
      <c r="H66" s="223"/>
      <c r="I66" s="223"/>
      <c r="J66" s="223"/>
      <c r="K66" s="223"/>
      <c r="L66" s="223"/>
      <c r="M66" s="223"/>
      <c r="N66" s="223"/>
      <c r="O66" s="223"/>
    </row>
    <row r="67" spans="1:15" ht="12.75" customHeight="1" x14ac:dyDescent="0.2">
      <c r="A67" s="223"/>
      <c r="B67" s="223"/>
      <c r="C67" s="223"/>
      <c r="D67" s="223"/>
      <c r="E67" s="223"/>
      <c r="F67" s="223"/>
      <c r="G67" s="223"/>
      <c r="H67" s="223"/>
      <c r="I67" s="223"/>
      <c r="J67" s="223"/>
      <c r="K67" s="223"/>
      <c r="L67" s="223"/>
      <c r="M67" s="223"/>
      <c r="N67" s="223"/>
      <c r="O67" s="223"/>
    </row>
    <row r="68" spans="1:15" ht="12.75" customHeight="1" x14ac:dyDescent="0.2">
      <c r="A68" s="223"/>
      <c r="B68" s="223"/>
      <c r="C68" s="223"/>
      <c r="D68" s="223"/>
      <c r="E68" s="223"/>
      <c r="F68" s="223"/>
      <c r="G68" s="223"/>
      <c r="H68" s="223"/>
      <c r="I68" s="223"/>
      <c r="J68" s="223"/>
      <c r="K68" s="223"/>
      <c r="L68" s="223"/>
      <c r="M68" s="223"/>
      <c r="N68" s="223"/>
      <c r="O68" s="223"/>
    </row>
    <row r="69" spans="1:15" ht="12.75" customHeight="1" x14ac:dyDescent="0.2">
      <c r="A69" s="223"/>
      <c r="B69" s="223"/>
      <c r="C69" s="223"/>
      <c r="D69" s="223"/>
      <c r="E69" s="223"/>
      <c r="F69" s="223"/>
      <c r="G69" s="223"/>
      <c r="H69" s="223"/>
      <c r="I69" s="223"/>
      <c r="J69" s="223"/>
      <c r="K69" s="223"/>
      <c r="L69" s="223"/>
      <c r="M69" s="223"/>
      <c r="N69" s="223"/>
      <c r="O69" s="223"/>
    </row>
    <row r="70" spans="1:15" ht="12.75" customHeight="1" x14ac:dyDescent="0.2">
      <c r="A70" s="223"/>
      <c r="B70" s="223"/>
      <c r="C70" s="223"/>
      <c r="D70" s="223"/>
      <c r="E70" s="223"/>
      <c r="F70" s="223"/>
      <c r="G70" s="223"/>
      <c r="H70" s="223"/>
      <c r="I70" s="223"/>
      <c r="J70" s="223"/>
      <c r="K70" s="223"/>
      <c r="L70" s="223"/>
      <c r="M70" s="223"/>
      <c r="N70" s="223"/>
      <c r="O70" s="223"/>
    </row>
    <row r="71" spans="1:15" ht="12.75" customHeight="1" x14ac:dyDescent="0.2">
      <c r="A71" s="223"/>
      <c r="B71" s="223"/>
      <c r="C71" s="223"/>
      <c r="D71" s="223"/>
      <c r="E71" s="223"/>
      <c r="F71" s="223"/>
      <c r="G71" s="223"/>
      <c r="H71" s="223"/>
      <c r="I71" s="223"/>
      <c r="J71" s="223"/>
      <c r="K71" s="223"/>
      <c r="L71" s="223"/>
      <c r="M71" s="223"/>
      <c r="N71" s="223"/>
      <c r="O71" s="223"/>
    </row>
    <row r="72" spans="1:15" ht="12.75" customHeight="1" x14ac:dyDescent="0.2">
      <c r="A72" s="223"/>
      <c r="B72" s="223"/>
      <c r="C72" s="223"/>
      <c r="D72" s="223"/>
      <c r="E72" s="223"/>
      <c r="F72" s="223"/>
      <c r="G72" s="223"/>
      <c r="H72" s="223"/>
      <c r="I72" s="223"/>
      <c r="J72" s="223"/>
      <c r="K72" s="223"/>
      <c r="L72" s="223"/>
      <c r="M72" s="223"/>
      <c r="N72" s="223"/>
      <c r="O72" s="223"/>
    </row>
    <row r="73" spans="1:15" ht="12.75" customHeight="1" x14ac:dyDescent="0.2">
      <c r="A73" s="223"/>
      <c r="B73" s="223"/>
      <c r="C73" s="223"/>
      <c r="D73" s="223"/>
      <c r="E73" s="223"/>
      <c r="F73" s="223"/>
      <c r="G73" s="223"/>
      <c r="H73" s="223"/>
      <c r="I73" s="223"/>
      <c r="J73" s="223"/>
      <c r="K73" s="223"/>
      <c r="L73" s="223"/>
      <c r="M73" s="223"/>
      <c r="N73" s="223"/>
      <c r="O73" s="223"/>
    </row>
    <row r="74" spans="1:15" ht="12.75" customHeight="1" x14ac:dyDescent="0.2">
      <c r="A74" s="223"/>
      <c r="B74" s="223"/>
      <c r="C74" s="223"/>
      <c r="D74" s="223"/>
      <c r="E74" s="223"/>
      <c r="F74" s="223"/>
      <c r="G74" s="223"/>
      <c r="H74" s="223"/>
      <c r="I74" s="223"/>
      <c r="J74" s="223"/>
      <c r="K74" s="223"/>
      <c r="L74" s="223"/>
      <c r="M74" s="223"/>
      <c r="N74" s="223"/>
      <c r="O74" s="223"/>
    </row>
    <row r="75" spans="1:15" ht="12.75" customHeight="1" x14ac:dyDescent="0.2">
      <c r="A75" s="223"/>
      <c r="B75" s="223"/>
      <c r="C75" s="223"/>
      <c r="D75" s="223"/>
      <c r="E75" s="223"/>
      <c r="F75" s="223"/>
      <c r="G75" s="223"/>
      <c r="H75" s="223"/>
      <c r="I75" s="223"/>
      <c r="J75" s="223"/>
      <c r="K75" s="223"/>
      <c r="L75" s="223"/>
      <c r="M75" s="223"/>
      <c r="N75" s="223"/>
      <c r="O75" s="223"/>
    </row>
    <row r="76" spans="1:15" ht="12.75" customHeight="1" x14ac:dyDescent="0.2">
      <c r="A76" s="223"/>
      <c r="B76" s="223"/>
      <c r="C76" s="223"/>
      <c r="D76" s="223"/>
      <c r="E76" s="223"/>
      <c r="F76" s="223"/>
      <c r="G76" s="223"/>
      <c r="H76" s="223"/>
      <c r="I76" s="223"/>
      <c r="J76" s="223"/>
      <c r="K76" s="223"/>
      <c r="L76" s="223"/>
      <c r="M76" s="223"/>
      <c r="N76" s="223"/>
      <c r="O76" s="223"/>
    </row>
    <row r="77" spans="1:15" ht="12.75" customHeight="1" x14ac:dyDescent="0.2">
      <c r="A77" s="223"/>
      <c r="B77" s="223"/>
      <c r="C77" s="223"/>
      <c r="D77" s="223"/>
      <c r="E77" s="223"/>
      <c r="F77" s="223"/>
      <c r="G77" s="223"/>
      <c r="H77" s="223"/>
      <c r="I77" s="223"/>
      <c r="J77" s="223"/>
      <c r="K77" s="223"/>
      <c r="L77" s="223"/>
      <c r="M77" s="223"/>
      <c r="N77" s="223"/>
      <c r="O77" s="223"/>
    </row>
    <row r="78" spans="1:15" ht="12.75" customHeight="1" x14ac:dyDescent="0.2">
      <c r="A78" s="223"/>
      <c r="B78" s="223"/>
      <c r="C78" s="223"/>
      <c r="D78" s="223"/>
      <c r="E78" s="223"/>
      <c r="F78" s="223"/>
      <c r="G78" s="223"/>
      <c r="H78" s="223"/>
      <c r="I78" s="223"/>
      <c r="J78" s="223"/>
      <c r="K78" s="223"/>
      <c r="L78" s="223"/>
      <c r="M78" s="223"/>
      <c r="N78" s="223"/>
      <c r="O78" s="223"/>
    </row>
    <row r="79" spans="1:15" ht="12.75" customHeight="1" x14ac:dyDescent="0.2">
      <c r="A79" s="223"/>
      <c r="B79" s="223"/>
      <c r="C79" s="223"/>
      <c r="D79" s="223"/>
      <c r="E79" s="223"/>
      <c r="F79" s="223"/>
      <c r="G79" s="223"/>
      <c r="H79" s="223"/>
      <c r="I79" s="223"/>
      <c r="J79" s="223"/>
      <c r="K79" s="223"/>
      <c r="L79" s="223"/>
      <c r="M79" s="223"/>
      <c r="N79" s="223"/>
      <c r="O79" s="223"/>
    </row>
    <row r="80" spans="1:15" ht="12.75" customHeight="1" x14ac:dyDescent="0.2">
      <c r="A80" s="223"/>
      <c r="B80" s="223"/>
      <c r="C80" s="223"/>
      <c r="D80" s="223"/>
      <c r="E80" s="223"/>
      <c r="F80" s="223"/>
      <c r="G80" s="223"/>
      <c r="H80" s="223"/>
      <c r="I80" s="223"/>
      <c r="J80" s="223"/>
      <c r="K80" s="223"/>
      <c r="L80" s="223"/>
      <c r="M80" s="223"/>
      <c r="N80" s="223"/>
      <c r="O80" s="223"/>
    </row>
    <row r="81" spans="1:15" ht="12.75" customHeight="1" x14ac:dyDescent="0.2">
      <c r="A81" s="223"/>
      <c r="B81" s="223"/>
      <c r="C81" s="223"/>
      <c r="D81" s="223"/>
      <c r="E81" s="223"/>
      <c r="F81" s="223"/>
      <c r="G81" s="223"/>
      <c r="H81" s="223"/>
      <c r="I81" s="223"/>
      <c r="J81" s="223"/>
      <c r="K81" s="223"/>
      <c r="L81" s="223"/>
      <c r="M81" s="223"/>
      <c r="N81" s="223"/>
      <c r="O81" s="223"/>
    </row>
    <row r="82" spans="1:15" ht="12.75" customHeight="1" x14ac:dyDescent="0.2">
      <c r="A82" s="223"/>
      <c r="B82" s="223"/>
      <c r="C82" s="223"/>
      <c r="D82" s="223"/>
      <c r="E82" s="223"/>
      <c r="F82" s="223"/>
      <c r="G82" s="223"/>
      <c r="H82" s="223"/>
      <c r="I82" s="223"/>
      <c r="J82" s="223"/>
      <c r="K82" s="223"/>
      <c r="L82" s="223"/>
      <c r="M82" s="223"/>
      <c r="N82" s="223"/>
      <c r="O82" s="223"/>
    </row>
    <row r="83" spans="1:15" ht="12.75" customHeight="1" x14ac:dyDescent="0.2">
      <c r="A83" s="223"/>
      <c r="B83" s="223"/>
      <c r="C83" s="223"/>
      <c r="D83" s="223"/>
      <c r="E83" s="223"/>
      <c r="F83" s="223"/>
      <c r="G83" s="223"/>
      <c r="H83" s="223"/>
      <c r="I83" s="223"/>
      <c r="J83" s="223"/>
      <c r="K83" s="223"/>
      <c r="L83" s="223"/>
      <c r="M83" s="223"/>
      <c r="N83" s="223"/>
      <c r="O83" s="223"/>
    </row>
    <row r="84" spans="1:15" ht="12.75" customHeight="1" x14ac:dyDescent="0.2">
      <c r="A84" s="223"/>
      <c r="B84" s="223"/>
      <c r="C84" s="223"/>
      <c r="D84" s="223"/>
      <c r="E84" s="223"/>
      <c r="F84" s="223"/>
      <c r="G84" s="223"/>
      <c r="H84" s="223"/>
      <c r="I84" s="223"/>
      <c r="J84" s="223"/>
      <c r="K84" s="223"/>
      <c r="L84" s="223"/>
      <c r="M84" s="223"/>
      <c r="N84" s="223"/>
      <c r="O84" s="223"/>
    </row>
    <row r="85" spans="1:15" ht="12.75" customHeight="1" x14ac:dyDescent="0.2">
      <c r="A85" s="223"/>
      <c r="B85" s="223"/>
      <c r="C85" s="223"/>
      <c r="D85" s="223"/>
      <c r="E85" s="223"/>
      <c r="F85" s="223"/>
      <c r="G85" s="223"/>
      <c r="H85" s="223"/>
      <c r="I85" s="223"/>
      <c r="J85" s="223"/>
      <c r="K85" s="223"/>
      <c r="L85" s="223"/>
      <c r="M85" s="223"/>
      <c r="N85" s="223"/>
      <c r="O85" s="223"/>
    </row>
    <row r="86" spans="1:15" ht="12.75" customHeight="1" x14ac:dyDescent="0.2">
      <c r="A86" s="223"/>
      <c r="B86" s="223"/>
      <c r="C86" s="223"/>
      <c r="D86" s="223"/>
      <c r="E86" s="223"/>
      <c r="F86" s="223"/>
      <c r="G86" s="223"/>
      <c r="H86" s="223"/>
      <c r="I86" s="223"/>
      <c r="J86" s="223"/>
      <c r="K86" s="223"/>
      <c r="L86" s="223"/>
      <c r="M86" s="223"/>
      <c r="N86" s="223"/>
      <c r="O86" s="223"/>
    </row>
    <row r="87" spans="1:15" ht="12.75" customHeight="1" x14ac:dyDescent="0.2">
      <c r="A87" s="223"/>
      <c r="B87" s="223"/>
      <c r="C87" s="223"/>
      <c r="D87" s="223"/>
      <c r="E87" s="223"/>
      <c r="F87" s="223"/>
      <c r="G87" s="223"/>
      <c r="H87" s="223"/>
      <c r="I87" s="223"/>
      <c r="J87" s="223"/>
      <c r="K87" s="223"/>
      <c r="L87" s="223"/>
      <c r="M87" s="223"/>
      <c r="N87" s="223"/>
      <c r="O87" s="223"/>
    </row>
    <row r="88" spans="1:15" ht="12.75" customHeight="1" x14ac:dyDescent="0.2">
      <c r="A88" s="223"/>
      <c r="B88" s="223"/>
      <c r="C88" s="223"/>
      <c r="D88" s="223"/>
      <c r="E88" s="223"/>
      <c r="F88" s="223"/>
      <c r="G88" s="223"/>
      <c r="H88" s="223"/>
      <c r="I88" s="223"/>
      <c r="J88" s="223"/>
      <c r="K88" s="223"/>
      <c r="L88" s="223"/>
      <c r="M88" s="223"/>
      <c r="N88" s="223"/>
      <c r="O88" s="223"/>
    </row>
    <row r="89" spans="1:15" ht="12.75" customHeight="1" x14ac:dyDescent="0.2">
      <c r="A89" s="223"/>
      <c r="B89" s="223"/>
      <c r="C89" s="223"/>
      <c r="D89" s="223"/>
      <c r="E89" s="223"/>
      <c r="F89" s="223"/>
      <c r="G89" s="223"/>
      <c r="H89" s="223"/>
      <c r="I89" s="223"/>
      <c r="J89" s="223"/>
      <c r="K89" s="223"/>
      <c r="L89" s="223"/>
      <c r="M89" s="223"/>
      <c r="N89" s="223"/>
      <c r="O89" s="223"/>
    </row>
    <row r="90" spans="1:15" ht="12.75" customHeight="1" x14ac:dyDescent="0.2">
      <c r="A90" s="223"/>
      <c r="B90" s="223"/>
      <c r="C90" s="223"/>
      <c r="D90" s="223"/>
      <c r="E90" s="223"/>
      <c r="F90" s="223"/>
      <c r="G90" s="223"/>
      <c r="H90" s="223"/>
      <c r="I90" s="223"/>
      <c r="J90" s="223"/>
      <c r="K90" s="223"/>
      <c r="L90" s="223"/>
      <c r="M90" s="223"/>
      <c r="N90" s="223"/>
      <c r="O90" s="223"/>
    </row>
    <row r="91" spans="1:15" ht="12.75" customHeight="1" x14ac:dyDescent="0.2">
      <c r="A91" s="223"/>
      <c r="B91" s="223"/>
      <c r="C91" s="223"/>
      <c r="D91" s="223"/>
      <c r="E91" s="223"/>
      <c r="F91" s="223"/>
      <c r="G91" s="223"/>
      <c r="H91" s="223"/>
      <c r="I91" s="223"/>
      <c r="J91" s="223"/>
      <c r="K91" s="223"/>
      <c r="L91" s="223"/>
      <c r="M91" s="223"/>
      <c r="N91" s="223"/>
      <c r="O91" s="223"/>
    </row>
    <row r="92" spans="1:15" ht="12.75" customHeight="1" x14ac:dyDescent="0.2">
      <c r="A92" s="223"/>
      <c r="B92" s="223"/>
      <c r="C92" s="223"/>
      <c r="D92" s="223"/>
      <c r="E92" s="223"/>
      <c r="F92" s="223"/>
      <c r="G92" s="223"/>
      <c r="H92" s="223"/>
      <c r="I92" s="223"/>
      <c r="J92" s="223"/>
      <c r="K92" s="223"/>
      <c r="L92" s="223"/>
      <c r="M92" s="223"/>
      <c r="N92" s="223"/>
      <c r="O92" s="223"/>
    </row>
    <row r="93" spans="1:15" ht="12.75" customHeight="1" x14ac:dyDescent="0.2">
      <c r="A93" s="223"/>
      <c r="B93" s="223"/>
      <c r="C93" s="223"/>
      <c r="D93" s="223"/>
      <c r="E93" s="223"/>
      <c r="F93" s="223"/>
      <c r="G93" s="223"/>
      <c r="H93" s="223"/>
      <c r="I93" s="223"/>
      <c r="J93" s="223"/>
      <c r="K93" s="223"/>
      <c r="L93" s="223"/>
      <c r="M93" s="223"/>
      <c r="N93" s="223"/>
      <c r="O93" s="223"/>
    </row>
    <row r="94" spans="1:15" ht="12.75" customHeight="1" x14ac:dyDescent="0.2">
      <c r="A94" s="223"/>
      <c r="B94" s="223"/>
      <c r="C94" s="223"/>
      <c r="D94" s="223"/>
      <c r="E94" s="223"/>
      <c r="F94" s="223"/>
      <c r="G94" s="223"/>
      <c r="H94" s="223"/>
      <c r="I94" s="223"/>
      <c r="J94" s="223"/>
      <c r="K94" s="223"/>
      <c r="L94" s="223"/>
      <c r="M94" s="223"/>
      <c r="N94" s="223"/>
      <c r="O94" s="223"/>
    </row>
    <row r="95" spans="1:15" ht="12.75" customHeight="1" x14ac:dyDescent="0.2">
      <c r="A95" s="223"/>
      <c r="B95" s="223"/>
      <c r="C95" s="223"/>
      <c r="D95" s="223"/>
      <c r="E95" s="223"/>
      <c r="F95" s="223"/>
      <c r="G95" s="223"/>
      <c r="H95" s="223"/>
      <c r="I95" s="223"/>
      <c r="J95" s="223"/>
      <c r="K95" s="223"/>
      <c r="L95" s="223"/>
      <c r="M95" s="223"/>
      <c r="N95" s="223"/>
      <c r="O95" s="223"/>
    </row>
    <row r="96" spans="1:15" ht="12.75" customHeight="1" x14ac:dyDescent="0.2">
      <c r="A96" s="223"/>
      <c r="B96" s="223"/>
      <c r="C96" s="223"/>
      <c r="D96" s="223"/>
      <c r="E96" s="223"/>
      <c r="F96" s="223"/>
      <c r="G96" s="223"/>
      <c r="H96" s="223"/>
      <c r="I96" s="223"/>
      <c r="J96" s="223"/>
      <c r="K96" s="223"/>
      <c r="L96" s="223"/>
      <c r="M96" s="223"/>
      <c r="N96" s="223"/>
      <c r="O96" s="223"/>
    </row>
    <row r="97" spans="1:15" ht="12.75" customHeight="1" x14ac:dyDescent="0.2">
      <c r="A97" s="223"/>
      <c r="B97" s="223"/>
      <c r="C97" s="223"/>
      <c r="D97" s="223"/>
      <c r="E97" s="223"/>
      <c r="F97" s="223"/>
      <c r="G97" s="223"/>
      <c r="H97" s="223"/>
      <c r="I97" s="223"/>
      <c r="J97" s="223"/>
      <c r="K97" s="223"/>
      <c r="L97" s="223"/>
      <c r="M97" s="223"/>
      <c r="N97" s="223"/>
      <c r="O97" s="223"/>
    </row>
    <row r="98" spans="1:15" ht="12.75" customHeight="1" x14ac:dyDescent="0.2">
      <c r="A98" s="223"/>
      <c r="B98" s="223"/>
      <c r="C98" s="223"/>
      <c r="D98" s="223"/>
      <c r="E98" s="223"/>
      <c r="F98" s="223"/>
      <c r="G98" s="223"/>
      <c r="H98" s="223"/>
      <c r="I98" s="223"/>
      <c r="J98" s="223"/>
      <c r="K98" s="223"/>
      <c r="L98" s="223"/>
      <c r="M98" s="223"/>
      <c r="N98" s="223"/>
      <c r="O98" s="223"/>
    </row>
    <row r="99" spans="1:15" ht="12.75" customHeight="1" x14ac:dyDescent="0.2">
      <c r="A99" s="223"/>
      <c r="B99" s="223"/>
      <c r="C99" s="223"/>
      <c r="D99" s="223"/>
      <c r="E99" s="223"/>
      <c r="F99" s="223"/>
      <c r="G99" s="223"/>
      <c r="H99" s="223"/>
      <c r="I99" s="223"/>
      <c r="J99" s="223"/>
      <c r="K99" s="223"/>
      <c r="L99" s="223"/>
      <c r="M99" s="223"/>
      <c r="N99" s="223"/>
      <c r="O99" s="223"/>
    </row>
    <row r="100" spans="1:15" ht="12.75" customHeight="1" x14ac:dyDescent="0.2">
      <c r="A100" s="223"/>
      <c r="B100" s="223"/>
      <c r="C100" s="223"/>
      <c r="D100" s="223"/>
      <c r="E100" s="223"/>
      <c r="F100" s="223"/>
      <c r="G100" s="223"/>
      <c r="H100" s="223"/>
      <c r="I100" s="223"/>
      <c r="J100" s="223"/>
      <c r="K100" s="223"/>
      <c r="L100" s="223"/>
      <c r="M100" s="223"/>
      <c r="N100" s="223"/>
      <c r="O100" s="223"/>
    </row>
  </sheetData>
  <mergeCells count="9">
    <mergeCell ref="G4:H4"/>
    <mergeCell ref="G3:H3"/>
    <mergeCell ref="A4:A5"/>
    <mergeCell ref="B4:B5"/>
    <mergeCell ref="A1:J1"/>
    <mergeCell ref="A2:J2"/>
    <mergeCell ref="I4:J4"/>
    <mergeCell ref="C4:D4"/>
    <mergeCell ref="E4:F4"/>
  </mergeCells>
  <conditionalFormatting sqref="K6:K57">
    <cfRule type="cellIs" dxfId="14" priority="3" operator="greaterThan">
      <formula>100</formula>
    </cfRule>
  </conditionalFormatting>
  <conditionalFormatting sqref="N1:O1048576">
    <cfRule type="cellIs" dxfId="13" priority="1" operator="lessThan">
      <formula>0</formula>
    </cfRule>
  </conditionalFormatting>
  <pageMargins left="1.1811023622047245" right="0.43307086614173229" top="0.51181102362204722" bottom="0.23622047244094491" header="0" footer="0"/>
  <pageSetup scale="8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BFDF"/>
  </sheetPr>
  <dimension ref="A1:AC100"/>
  <sheetViews>
    <sheetView zoomScaleNormal="100" workbookViewId="0">
      <pane xSplit="2" ySplit="5" topLeftCell="H6" activePane="bottomRight" state="frozen"/>
      <selection pane="topRight" activeCell="C1" sqref="C1"/>
      <selection pane="bottomLeft" activeCell="A6" sqref="A6"/>
      <selection pane="bottomRight" activeCell="AC6" sqref="AC6"/>
    </sheetView>
  </sheetViews>
  <sheetFormatPr defaultColWidth="14.42578125" defaultRowHeight="15" customHeight="1" x14ac:dyDescent="0.2"/>
  <cols>
    <col min="1" max="1" width="4.140625" style="348" customWidth="1"/>
    <col min="2" max="2" width="20.5703125" style="348" customWidth="1"/>
    <col min="3" max="3" width="7.140625" style="348" customWidth="1"/>
    <col min="4" max="4" width="7.5703125" style="348" customWidth="1"/>
    <col min="5" max="5" width="7" style="348" customWidth="1"/>
    <col min="6" max="6" width="7.7109375" style="348" customWidth="1"/>
    <col min="7" max="7" width="7" style="348" customWidth="1"/>
    <col min="8" max="8" width="6" style="348" customWidth="1"/>
    <col min="9" max="9" width="6.7109375" style="348" customWidth="1"/>
    <col min="10" max="10" width="6.85546875" style="348" customWidth="1"/>
    <col min="11" max="11" width="7" style="348" customWidth="1"/>
    <col min="12" max="12" width="6.85546875" style="348" customWidth="1"/>
    <col min="13" max="13" width="7" style="348" customWidth="1"/>
    <col min="14" max="14" width="9" style="348" customWidth="1"/>
    <col min="15" max="15" width="7.7109375" style="348" customWidth="1"/>
    <col min="16" max="16" width="9" style="348" customWidth="1"/>
    <col min="17" max="17" width="7" style="348" customWidth="1"/>
    <col min="18" max="18" width="7.42578125" style="348" customWidth="1"/>
    <col min="19" max="19" width="5.5703125" style="348" customWidth="1"/>
    <col min="20" max="21" width="7" style="348" customWidth="1"/>
    <col min="22" max="22" width="5.7109375" style="348" customWidth="1"/>
    <col min="23" max="23" width="7" style="348" customWidth="1"/>
    <col min="24" max="24" width="8.5703125" style="348" customWidth="1"/>
    <col min="25" max="25" width="8" style="348" customWidth="1"/>
    <col min="26" max="26" width="7.42578125" style="348" customWidth="1"/>
    <col min="27" max="27" width="5.85546875" style="348" customWidth="1"/>
    <col min="28" max="28" width="7.42578125" style="168" customWidth="1"/>
    <col min="29" max="29" width="7.42578125" style="348" customWidth="1"/>
    <col min="30" max="16384" width="14.42578125" style="348"/>
  </cols>
  <sheetData>
    <row r="1" spans="1:29" ht="18.75" customHeight="1" x14ac:dyDescent="0.2">
      <c r="A1" s="456" t="s">
        <v>1038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6"/>
      <c r="U1" s="396"/>
      <c r="V1" s="396"/>
      <c r="W1" s="396"/>
      <c r="X1" s="396"/>
      <c r="Y1" s="396"/>
      <c r="Z1" s="396"/>
      <c r="AA1" s="396"/>
      <c r="AB1" s="203"/>
      <c r="AC1" s="201"/>
    </row>
    <row r="2" spans="1:29" ht="12.75" customHeight="1" x14ac:dyDescent="0.2">
      <c r="A2" s="457" t="s">
        <v>171</v>
      </c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  <c r="P2" s="396"/>
      <c r="Q2" s="396"/>
      <c r="R2" s="396"/>
      <c r="S2" s="396"/>
      <c r="T2" s="396"/>
      <c r="U2" s="396"/>
      <c r="V2" s="396"/>
      <c r="W2" s="396"/>
      <c r="X2" s="396"/>
      <c r="Y2" s="396"/>
      <c r="Z2" s="396"/>
      <c r="AA2" s="396"/>
      <c r="AB2" s="203"/>
      <c r="AC2" s="201"/>
    </row>
    <row r="3" spans="1:29" ht="14.25" customHeight="1" x14ac:dyDescent="0.2">
      <c r="A3" s="229"/>
      <c r="B3" s="353" t="s">
        <v>62</v>
      </c>
      <c r="C3" s="454" t="s">
        <v>172</v>
      </c>
      <c r="D3" s="458"/>
      <c r="E3" s="458"/>
      <c r="F3" s="458"/>
      <c r="G3" s="455"/>
      <c r="H3" s="454" t="s">
        <v>173</v>
      </c>
      <c r="I3" s="458"/>
      <c r="J3" s="458"/>
      <c r="K3" s="458"/>
      <c r="L3" s="455"/>
      <c r="M3" s="454" t="s">
        <v>174</v>
      </c>
      <c r="N3" s="458"/>
      <c r="O3" s="458"/>
      <c r="P3" s="458"/>
      <c r="Q3" s="455"/>
      <c r="R3" s="459" t="s">
        <v>1052</v>
      </c>
      <c r="S3" s="458"/>
      <c r="T3" s="458"/>
      <c r="U3" s="458"/>
      <c r="V3" s="455"/>
      <c r="W3" s="454" t="s">
        <v>175</v>
      </c>
      <c r="X3" s="458"/>
      <c r="Y3" s="458"/>
      <c r="Z3" s="458"/>
      <c r="AA3" s="455"/>
      <c r="AB3" s="354"/>
      <c r="AC3" s="355"/>
    </row>
    <row r="4" spans="1:29" ht="12" customHeight="1" x14ac:dyDescent="0.2">
      <c r="A4" s="452" t="s">
        <v>176</v>
      </c>
      <c r="B4" s="452" t="s">
        <v>2</v>
      </c>
      <c r="C4" s="454" t="s">
        <v>177</v>
      </c>
      <c r="D4" s="455"/>
      <c r="E4" s="454" t="s">
        <v>178</v>
      </c>
      <c r="F4" s="455"/>
      <c r="G4" s="452" t="s">
        <v>161</v>
      </c>
      <c r="H4" s="454" t="s">
        <v>177</v>
      </c>
      <c r="I4" s="455"/>
      <c r="J4" s="454" t="s">
        <v>178</v>
      </c>
      <c r="K4" s="455"/>
      <c r="L4" s="452" t="s">
        <v>161</v>
      </c>
      <c r="M4" s="454" t="s">
        <v>177</v>
      </c>
      <c r="N4" s="455"/>
      <c r="O4" s="454" t="s">
        <v>178</v>
      </c>
      <c r="P4" s="455"/>
      <c r="Q4" s="452" t="s">
        <v>179</v>
      </c>
      <c r="R4" s="454" t="s">
        <v>177</v>
      </c>
      <c r="S4" s="455"/>
      <c r="T4" s="454" t="s">
        <v>178</v>
      </c>
      <c r="U4" s="455"/>
      <c r="V4" s="452" t="s">
        <v>179</v>
      </c>
      <c r="W4" s="454" t="s">
        <v>177</v>
      </c>
      <c r="X4" s="455"/>
      <c r="Y4" s="454" t="s">
        <v>178</v>
      </c>
      <c r="Z4" s="455"/>
      <c r="AA4" s="452" t="s">
        <v>179</v>
      </c>
      <c r="AB4" s="203"/>
      <c r="AC4" s="201"/>
    </row>
    <row r="5" spans="1:29" ht="12" customHeight="1" x14ac:dyDescent="0.2">
      <c r="A5" s="453"/>
      <c r="B5" s="453"/>
      <c r="C5" s="229" t="s">
        <v>180</v>
      </c>
      <c r="D5" s="229" t="s">
        <v>181</v>
      </c>
      <c r="E5" s="229" t="s">
        <v>180</v>
      </c>
      <c r="F5" s="229" t="s">
        <v>181</v>
      </c>
      <c r="G5" s="453"/>
      <c r="H5" s="229" t="s">
        <v>180</v>
      </c>
      <c r="I5" s="229" t="s">
        <v>181</v>
      </c>
      <c r="J5" s="229" t="s">
        <v>180</v>
      </c>
      <c r="K5" s="229" t="s">
        <v>181</v>
      </c>
      <c r="L5" s="453"/>
      <c r="M5" s="229" t="s">
        <v>180</v>
      </c>
      <c r="N5" s="229" t="s">
        <v>181</v>
      </c>
      <c r="O5" s="229" t="s">
        <v>180</v>
      </c>
      <c r="P5" s="229" t="s">
        <v>181</v>
      </c>
      <c r="Q5" s="453"/>
      <c r="R5" s="229" t="s">
        <v>180</v>
      </c>
      <c r="S5" s="229" t="s">
        <v>181</v>
      </c>
      <c r="T5" s="229" t="s">
        <v>180</v>
      </c>
      <c r="U5" s="229" t="s">
        <v>181</v>
      </c>
      <c r="V5" s="453"/>
      <c r="W5" s="229" t="s">
        <v>180</v>
      </c>
      <c r="X5" s="229" t="s">
        <v>181</v>
      </c>
      <c r="Y5" s="229" t="s">
        <v>180</v>
      </c>
      <c r="Z5" s="229" t="s">
        <v>181</v>
      </c>
      <c r="AA5" s="453"/>
      <c r="AB5" s="203"/>
      <c r="AC5" s="201"/>
    </row>
    <row r="6" spans="1:29" ht="12" customHeight="1" x14ac:dyDescent="0.2">
      <c r="A6" s="230">
        <v>1</v>
      </c>
      <c r="B6" s="231" t="s">
        <v>8</v>
      </c>
      <c r="C6" s="231">
        <v>3997</v>
      </c>
      <c r="D6" s="231">
        <v>5563</v>
      </c>
      <c r="E6" s="231">
        <v>17875</v>
      </c>
      <c r="F6" s="231">
        <v>400781</v>
      </c>
      <c r="G6" s="356">
        <f t="shared" ref="G6:G18" si="0">D6*100/F6</f>
        <v>1.3880398521886017</v>
      </c>
      <c r="H6" s="231">
        <v>1283</v>
      </c>
      <c r="I6" s="231">
        <v>5249</v>
      </c>
      <c r="J6" s="231">
        <v>7311</v>
      </c>
      <c r="K6" s="231">
        <v>51987</v>
      </c>
      <c r="L6" s="356">
        <f t="shared" ref="L6:L19" si="1">I6*100/K6</f>
        <v>10.096754957970262</v>
      </c>
      <c r="M6" s="231">
        <v>14410</v>
      </c>
      <c r="N6" s="231">
        <v>9251</v>
      </c>
      <c r="O6" s="231">
        <v>19740</v>
      </c>
      <c r="P6" s="231">
        <v>12106</v>
      </c>
      <c r="Q6" s="356">
        <f t="shared" ref="Q6:Q8" si="2">N6*100/P6</f>
        <v>76.416652899388737</v>
      </c>
      <c r="R6" s="231">
        <v>263</v>
      </c>
      <c r="S6" s="231">
        <v>130</v>
      </c>
      <c r="T6" s="231">
        <f>SHGs_19!E6</f>
        <v>3598</v>
      </c>
      <c r="U6" s="231">
        <f>SHGs_19!F6</f>
        <v>3582</v>
      </c>
      <c r="V6" s="356">
        <f t="shared" ref="V6:V18" si="3">S6*100/U6</f>
        <v>3.6292573981016192</v>
      </c>
      <c r="W6" s="231">
        <v>7786</v>
      </c>
      <c r="X6" s="231">
        <v>10584</v>
      </c>
      <c r="Y6" s="231">
        <v>52147</v>
      </c>
      <c r="Z6" s="231">
        <v>83471</v>
      </c>
      <c r="AA6" s="356">
        <f t="shared" ref="AA6:AA57" si="4">X6*100/Z6</f>
        <v>12.679852883037222</v>
      </c>
      <c r="AB6" s="203"/>
      <c r="AC6" s="201"/>
    </row>
    <row r="7" spans="1:29" ht="12" customHeight="1" x14ac:dyDescent="0.2">
      <c r="A7" s="230">
        <v>2</v>
      </c>
      <c r="B7" s="231" t="s">
        <v>9</v>
      </c>
      <c r="C7" s="231">
        <v>2524</v>
      </c>
      <c r="D7" s="231">
        <v>5024</v>
      </c>
      <c r="E7" s="231">
        <v>5847</v>
      </c>
      <c r="F7" s="231">
        <v>12732</v>
      </c>
      <c r="G7" s="356">
        <f t="shared" si="0"/>
        <v>39.459629280552939</v>
      </c>
      <c r="H7" s="231">
        <v>553</v>
      </c>
      <c r="I7" s="231">
        <v>2178.7199999999998</v>
      </c>
      <c r="J7" s="231">
        <v>2510</v>
      </c>
      <c r="K7" s="231">
        <v>11189.1</v>
      </c>
      <c r="L7" s="356">
        <f t="shared" si="1"/>
        <v>19.4718073839719</v>
      </c>
      <c r="M7" s="231">
        <v>29631</v>
      </c>
      <c r="N7" s="231">
        <v>17713</v>
      </c>
      <c r="O7" s="231">
        <v>57547</v>
      </c>
      <c r="P7" s="231">
        <v>32120</v>
      </c>
      <c r="Q7" s="356">
        <f t="shared" si="2"/>
        <v>55.146326276463263</v>
      </c>
      <c r="R7" s="231">
        <v>1163</v>
      </c>
      <c r="S7" s="231">
        <v>880.65</v>
      </c>
      <c r="T7" s="231">
        <f>SHGs_19!E7</f>
        <v>6711</v>
      </c>
      <c r="U7" s="231">
        <f>SHGs_19!F7</f>
        <v>8666.66</v>
      </c>
      <c r="V7" s="356">
        <f t="shared" si="3"/>
        <v>10.161353970272286</v>
      </c>
      <c r="W7" s="231">
        <v>36767</v>
      </c>
      <c r="X7" s="231">
        <v>24960.34</v>
      </c>
      <c r="Y7" s="231">
        <v>261631</v>
      </c>
      <c r="Z7" s="231">
        <v>161066.96</v>
      </c>
      <c r="AA7" s="356">
        <f t="shared" si="4"/>
        <v>15.496871611657662</v>
      </c>
      <c r="AB7" s="203"/>
      <c r="AC7" s="201"/>
    </row>
    <row r="8" spans="1:29" ht="12" customHeight="1" x14ac:dyDescent="0.2">
      <c r="A8" s="230">
        <v>3</v>
      </c>
      <c r="B8" s="231" t="s">
        <v>10</v>
      </c>
      <c r="C8" s="231">
        <v>128</v>
      </c>
      <c r="D8" s="231">
        <v>240</v>
      </c>
      <c r="E8" s="231">
        <v>2660</v>
      </c>
      <c r="F8" s="231">
        <v>5713</v>
      </c>
      <c r="G8" s="356">
        <f t="shared" si="0"/>
        <v>4.2009452126728517</v>
      </c>
      <c r="H8" s="231">
        <v>59</v>
      </c>
      <c r="I8" s="231">
        <v>113</v>
      </c>
      <c r="J8" s="231">
        <v>184</v>
      </c>
      <c r="K8" s="231">
        <v>463</v>
      </c>
      <c r="L8" s="356">
        <f t="shared" si="1"/>
        <v>24.406047516198704</v>
      </c>
      <c r="M8" s="231">
        <v>6341</v>
      </c>
      <c r="N8" s="231">
        <v>3547</v>
      </c>
      <c r="O8" s="231">
        <v>13402</v>
      </c>
      <c r="P8" s="231">
        <v>7729</v>
      </c>
      <c r="Q8" s="356">
        <f t="shared" si="2"/>
        <v>45.892094708241686</v>
      </c>
      <c r="R8" s="231">
        <v>220</v>
      </c>
      <c r="S8" s="231">
        <v>174</v>
      </c>
      <c r="T8" s="231">
        <f>SHGs_19!E8</f>
        <v>3116</v>
      </c>
      <c r="U8" s="231">
        <f>SHGs_19!F8</f>
        <v>4809</v>
      </c>
      <c r="V8" s="356">
        <f t="shared" si="3"/>
        <v>3.6182158452900812</v>
      </c>
      <c r="W8" s="231">
        <v>491</v>
      </c>
      <c r="X8" s="231">
        <v>157</v>
      </c>
      <c r="Y8" s="231">
        <v>4740</v>
      </c>
      <c r="Z8" s="231">
        <v>6194</v>
      </c>
      <c r="AA8" s="356">
        <f t="shared" si="4"/>
        <v>2.5347110106554731</v>
      </c>
      <c r="AB8" s="203"/>
      <c r="AC8" s="201"/>
    </row>
    <row r="9" spans="1:29" ht="12" customHeight="1" x14ac:dyDescent="0.2">
      <c r="A9" s="230">
        <v>4</v>
      </c>
      <c r="B9" s="231" t="s">
        <v>11</v>
      </c>
      <c r="C9" s="231">
        <v>389</v>
      </c>
      <c r="D9" s="231">
        <v>785</v>
      </c>
      <c r="E9" s="231">
        <v>3269</v>
      </c>
      <c r="F9" s="231">
        <v>9179</v>
      </c>
      <c r="G9" s="356">
        <f t="shared" si="0"/>
        <v>8.5521298616407009</v>
      </c>
      <c r="H9" s="231">
        <v>383</v>
      </c>
      <c r="I9" s="231">
        <v>928.16</v>
      </c>
      <c r="J9" s="231">
        <v>2088</v>
      </c>
      <c r="K9" s="231">
        <v>10197.56</v>
      </c>
      <c r="L9" s="356">
        <f t="shared" si="1"/>
        <v>9.1017851329141486</v>
      </c>
      <c r="M9" s="231">
        <v>0</v>
      </c>
      <c r="N9" s="231">
        <v>0</v>
      </c>
      <c r="O9" s="231">
        <v>0</v>
      </c>
      <c r="P9" s="231">
        <v>0</v>
      </c>
      <c r="Q9" s="356">
        <v>0</v>
      </c>
      <c r="R9" s="231">
        <v>231</v>
      </c>
      <c r="S9" s="231">
        <v>210.26</v>
      </c>
      <c r="T9" s="231">
        <f>SHGs_19!E9</f>
        <v>1580</v>
      </c>
      <c r="U9" s="231">
        <f>SHGs_19!F9</f>
        <v>1480.1</v>
      </c>
      <c r="V9" s="356">
        <f t="shared" si="3"/>
        <v>14.205796905614486</v>
      </c>
      <c r="W9" s="231">
        <v>14849</v>
      </c>
      <c r="X9" s="231">
        <v>18910.64</v>
      </c>
      <c r="Y9" s="231">
        <v>56161</v>
      </c>
      <c r="Z9" s="231">
        <v>103399.6</v>
      </c>
      <c r="AA9" s="356">
        <f t="shared" si="4"/>
        <v>18.288890866115537</v>
      </c>
      <c r="AB9" s="203"/>
      <c r="AC9" s="201"/>
    </row>
    <row r="10" spans="1:29" ht="12" customHeight="1" x14ac:dyDescent="0.2">
      <c r="A10" s="230">
        <v>5</v>
      </c>
      <c r="B10" s="231" t="s">
        <v>12</v>
      </c>
      <c r="C10" s="231">
        <v>2476</v>
      </c>
      <c r="D10" s="231">
        <v>4942</v>
      </c>
      <c r="E10" s="231">
        <v>19883</v>
      </c>
      <c r="F10" s="231">
        <v>51390</v>
      </c>
      <c r="G10" s="356">
        <f t="shared" si="0"/>
        <v>9.6166569371473045</v>
      </c>
      <c r="H10" s="231">
        <v>432</v>
      </c>
      <c r="I10" s="231">
        <v>1165</v>
      </c>
      <c r="J10" s="231">
        <v>3179</v>
      </c>
      <c r="K10" s="231">
        <v>17758</v>
      </c>
      <c r="L10" s="356">
        <f t="shared" si="1"/>
        <v>6.5604234711116121</v>
      </c>
      <c r="M10" s="231">
        <v>30690</v>
      </c>
      <c r="N10" s="231">
        <v>18975</v>
      </c>
      <c r="O10" s="231">
        <v>85359</v>
      </c>
      <c r="P10" s="231">
        <v>53822</v>
      </c>
      <c r="Q10" s="356">
        <f t="shared" ref="Q10:Q12" si="5">N10*100/P10</f>
        <v>35.255100144922153</v>
      </c>
      <c r="R10" s="231">
        <v>1997</v>
      </c>
      <c r="S10" s="231">
        <v>1458</v>
      </c>
      <c r="T10" s="231">
        <f>SHGs_19!E10</f>
        <v>20849</v>
      </c>
      <c r="U10" s="231">
        <f>SHGs_19!F10</f>
        <v>38259</v>
      </c>
      <c r="V10" s="356">
        <f t="shared" si="3"/>
        <v>3.8108680310515175</v>
      </c>
      <c r="W10" s="231">
        <v>22298</v>
      </c>
      <c r="X10" s="231">
        <v>13398</v>
      </c>
      <c r="Y10" s="231">
        <v>122654</v>
      </c>
      <c r="Z10" s="231">
        <v>94673</v>
      </c>
      <c r="AA10" s="356">
        <f t="shared" si="4"/>
        <v>14.151870121365119</v>
      </c>
      <c r="AB10" s="203"/>
      <c r="AC10" s="201"/>
    </row>
    <row r="11" spans="1:29" ht="12" customHeight="1" x14ac:dyDescent="0.2">
      <c r="A11" s="232">
        <v>6</v>
      </c>
      <c r="B11" s="233" t="s">
        <v>13</v>
      </c>
      <c r="C11" s="233">
        <v>1554</v>
      </c>
      <c r="D11" s="233">
        <v>3454</v>
      </c>
      <c r="E11" s="233">
        <v>6824</v>
      </c>
      <c r="F11" s="233">
        <v>22054</v>
      </c>
      <c r="G11" s="357">
        <f t="shared" si="0"/>
        <v>15.661557994014691</v>
      </c>
      <c r="H11" s="233">
        <v>337</v>
      </c>
      <c r="I11" s="233">
        <v>1359</v>
      </c>
      <c r="J11" s="233">
        <v>1213</v>
      </c>
      <c r="K11" s="233">
        <v>5670</v>
      </c>
      <c r="L11" s="357">
        <f t="shared" si="1"/>
        <v>23.968253968253968</v>
      </c>
      <c r="M11" s="233">
        <v>5104</v>
      </c>
      <c r="N11" s="233">
        <v>4318</v>
      </c>
      <c r="O11" s="233">
        <v>10048</v>
      </c>
      <c r="P11" s="233">
        <v>7999</v>
      </c>
      <c r="Q11" s="357">
        <f t="shared" si="5"/>
        <v>53.98174771846481</v>
      </c>
      <c r="R11" s="233">
        <v>918</v>
      </c>
      <c r="S11" s="233">
        <v>1021</v>
      </c>
      <c r="T11" s="231">
        <f>SHGs_19!E11</f>
        <v>3898</v>
      </c>
      <c r="U11" s="231">
        <f>SHGs_19!F11</f>
        <v>4222</v>
      </c>
      <c r="V11" s="357">
        <f t="shared" si="3"/>
        <v>24.182851729038372</v>
      </c>
      <c r="W11" s="233">
        <v>1550</v>
      </c>
      <c r="X11" s="233">
        <v>2221</v>
      </c>
      <c r="Y11" s="233">
        <v>8547</v>
      </c>
      <c r="Z11" s="233">
        <v>16814</v>
      </c>
      <c r="AA11" s="357">
        <f t="shared" si="4"/>
        <v>13.209230403235399</v>
      </c>
      <c r="AB11" s="203"/>
      <c r="AC11" s="358"/>
    </row>
    <row r="12" spans="1:29" ht="12" customHeight="1" x14ac:dyDescent="0.2">
      <c r="A12" s="230">
        <v>7</v>
      </c>
      <c r="B12" s="231" t="s">
        <v>14</v>
      </c>
      <c r="C12" s="231">
        <v>193</v>
      </c>
      <c r="D12" s="231">
        <v>531.91999999999996</v>
      </c>
      <c r="E12" s="231">
        <v>1405</v>
      </c>
      <c r="F12" s="231">
        <v>5225.4799999999996</v>
      </c>
      <c r="G12" s="356">
        <f t="shared" si="0"/>
        <v>10.179351944701731</v>
      </c>
      <c r="H12" s="231">
        <v>37</v>
      </c>
      <c r="I12" s="231">
        <v>150.05000000000001</v>
      </c>
      <c r="J12" s="231">
        <v>205</v>
      </c>
      <c r="K12" s="231">
        <v>1051.3800000000001</v>
      </c>
      <c r="L12" s="356">
        <f t="shared" si="1"/>
        <v>14.271719073978961</v>
      </c>
      <c r="M12" s="231">
        <v>612</v>
      </c>
      <c r="N12" s="231">
        <v>464.03</v>
      </c>
      <c r="O12" s="231">
        <v>1895</v>
      </c>
      <c r="P12" s="231">
        <v>1140.6099999999999</v>
      </c>
      <c r="Q12" s="356">
        <f t="shared" si="5"/>
        <v>40.682617196061763</v>
      </c>
      <c r="R12" s="231">
        <v>1</v>
      </c>
      <c r="S12" s="231">
        <v>0.84</v>
      </c>
      <c r="T12" s="231">
        <f>SHGs_19!E12</f>
        <v>89</v>
      </c>
      <c r="U12" s="231">
        <f>SHGs_19!F12</f>
        <v>171</v>
      </c>
      <c r="V12" s="356">
        <f t="shared" si="3"/>
        <v>0.49122807017543857</v>
      </c>
      <c r="W12" s="231">
        <v>374</v>
      </c>
      <c r="X12" s="231">
        <v>509.77</v>
      </c>
      <c r="Y12" s="231">
        <v>4772</v>
      </c>
      <c r="Z12" s="231">
        <v>7116.3</v>
      </c>
      <c r="AA12" s="356">
        <f t="shared" si="4"/>
        <v>7.1634135716594294</v>
      </c>
      <c r="AB12" s="203"/>
      <c r="AC12" s="201"/>
    </row>
    <row r="13" spans="1:29" ht="12" customHeight="1" x14ac:dyDescent="0.2">
      <c r="A13" s="230">
        <v>8</v>
      </c>
      <c r="B13" s="359" t="s">
        <v>983</v>
      </c>
      <c r="C13" s="231">
        <v>86</v>
      </c>
      <c r="D13" s="231">
        <v>340</v>
      </c>
      <c r="E13" s="231">
        <v>310</v>
      </c>
      <c r="F13" s="231">
        <v>1284</v>
      </c>
      <c r="G13" s="356">
        <f t="shared" si="0"/>
        <v>26.4797507788162</v>
      </c>
      <c r="H13" s="231">
        <v>49</v>
      </c>
      <c r="I13" s="231">
        <v>187</v>
      </c>
      <c r="J13" s="231">
        <v>274</v>
      </c>
      <c r="K13" s="231">
        <v>1002</v>
      </c>
      <c r="L13" s="356">
        <f t="shared" si="1"/>
        <v>18.662674650698602</v>
      </c>
      <c r="M13" s="231">
        <v>0</v>
      </c>
      <c r="N13" s="231">
        <v>0</v>
      </c>
      <c r="O13" s="231">
        <v>0</v>
      </c>
      <c r="P13" s="231">
        <v>0</v>
      </c>
      <c r="Q13" s="356">
        <v>0</v>
      </c>
      <c r="R13" s="231">
        <v>23</v>
      </c>
      <c r="S13" s="231">
        <v>9</v>
      </c>
      <c r="T13" s="231">
        <f>SHGs_19!E13</f>
        <v>105</v>
      </c>
      <c r="U13" s="231">
        <f>SHGs_19!F13</f>
        <v>214</v>
      </c>
      <c r="V13" s="356">
        <f t="shared" si="3"/>
        <v>4.2056074766355138</v>
      </c>
      <c r="W13" s="231">
        <v>537</v>
      </c>
      <c r="X13" s="231">
        <v>948</v>
      </c>
      <c r="Y13" s="231">
        <v>1903</v>
      </c>
      <c r="Z13" s="231">
        <v>3950</v>
      </c>
      <c r="AA13" s="356">
        <f t="shared" si="4"/>
        <v>24</v>
      </c>
      <c r="AB13" s="203"/>
      <c r="AC13" s="201"/>
    </row>
    <row r="14" spans="1:29" ht="12" customHeight="1" x14ac:dyDescent="0.2">
      <c r="A14" s="230">
        <v>9</v>
      </c>
      <c r="B14" s="231" t="s">
        <v>15</v>
      </c>
      <c r="C14" s="231">
        <v>2698</v>
      </c>
      <c r="D14" s="231">
        <v>7213</v>
      </c>
      <c r="E14" s="231">
        <v>11885</v>
      </c>
      <c r="F14" s="231">
        <v>46775</v>
      </c>
      <c r="G14" s="356">
        <f t="shared" si="0"/>
        <v>15.4206306787814</v>
      </c>
      <c r="H14" s="231">
        <v>319</v>
      </c>
      <c r="I14" s="231">
        <v>1393.43</v>
      </c>
      <c r="J14" s="231">
        <v>1206</v>
      </c>
      <c r="K14" s="231">
        <v>5618.28</v>
      </c>
      <c r="L14" s="356">
        <f t="shared" si="1"/>
        <v>24.801718675466514</v>
      </c>
      <c r="M14" s="231">
        <v>15149</v>
      </c>
      <c r="N14" s="231">
        <v>12996.67</v>
      </c>
      <c r="O14" s="231">
        <v>33577</v>
      </c>
      <c r="P14" s="231">
        <v>24630</v>
      </c>
      <c r="Q14" s="356">
        <f t="shared" ref="Q14:Q15" si="6">N14*100/P14</f>
        <v>52.767641088103936</v>
      </c>
      <c r="R14" s="231">
        <v>900</v>
      </c>
      <c r="S14" s="231">
        <v>1312.32</v>
      </c>
      <c r="T14" s="231">
        <f>SHGs_19!E14</f>
        <v>6496</v>
      </c>
      <c r="U14" s="231">
        <f>SHGs_19!F14</f>
        <v>8129.73</v>
      </c>
      <c r="V14" s="356">
        <f t="shared" si="3"/>
        <v>16.14223350590979</v>
      </c>
      <c r="W14" s="231">
        <v>37468</v>
      </c>
      <c r="X14" s="231">
        <v>47320.45</v>
      </c>
      <c r="Y14" s="231">
        <v>93340</v>
      </c>
      <c r="Z14" s="231">
        <v>114889.46</v>
      </c>
      <c r="AA14" s="356">
        <f t="shared" si="4"/>
        <v>41.187807828498798</v>
      </c>
      <c r="AB14" s="203"/>
      <c r="AC14" s="201"/>
    </row>
    <row r="15" spans="1:29" ht="12" customHeight="1" x14ac:dyDescent="0.2">
      <c r="A15" s="230">
        <v>10</v>
      </c>
      <c r="B15" s="231" t="s">
        <v>16</v>
      </c>
      <c r="C15" s="231">
        <v>6538</v>
      </c>
      <c r="D15" s="231">
        <v>7821</v>
      </c>
      <c r="E15" s="231">
        <v>7472</v>
      </c>
      <c r="F15" s="231">
        <v>9382</v>
      </c>
      <c r="G15" s="356">
        <f t="shared" si="0"/>
        <v>83.361756555105515</v>
      </c>
      <c r="H15" s="231">
        <v>664</v>
      </c>
      <c r="I15" s="231">
        <v>1651</v>
      </c>
      <c r="J15" s="231">
        <v>4026</v>
      </c>
      <c r="K15" s="231">
        <v>15852</v>
      </c>
      <c r="L15" s="356">
        <f t="shared" si="1"/>
        <v>10.415089578602069</v>
      </c>
      <c r="M15" s="231">
        <v>41048</v>
      </c>
      <c r="N15" s="231">
        <v>29310</v>
      </c>
      <c r="O15" s="231">
        <v>111566</v>
      </c>
      <c r="P15" s="231">
        <v>75526</v>
      </c>
      <c r="Q15" s="356">
        <f t="shared" si="6"/>
        <v>38.807827767920983</v>
      </c>
      <c r="R15" s="231">
        <v>1018</v>
      </c>
      <c r="S15" s="231">
        <v>685</v>
      </c>
      <c r="T15" s="231">
        <f>SHGs_19!E15</f>
        <v>7637</v>
      </c>
      <c r="U15" s="231">
        <f>SHGs_19!F15</f>
        <v>9419</v>
      </c>
      <c r="V15" s="356">
        <f t="shared" si="3"/>
        <v>7.2725342393035355</v>
      </c>
      <c r="W15" s="231">
        <v>93164</v>
      </c>
      <c r="X15" s="231">
        <v>33899</v>
      </c>
      <c r="Y15" s="231">
        <v>207440</v>
      </c>
      <c r="Z15" s="231">
        <v>138230</v>
      </c>
      <c r="AA15" s="356">
        <f t="shared" si="4"/>
        <v>24.523620053533964</v>
      </c>
      <c r="AB15" s="203"/>
      <c r="AC15" s="201"/>
    </row>
    <row r="16" spans="1:29" ht="12" customHeight="1" x14ac:dyDescent="0.2">
      <c r="A16" s="230">
        <v>11</v>
      </c>
      <c r="B16" s="231" t="s">
        <v>17</v>
      </c>
      <c r="C16" s="231">
        <v>1485</v>
      </c>
      <c r="D16" s="231">
        <v>1083</v>
      </c>
      <c r="E16" s="231">
        <v>3235</v>
      </c>
      <c r="F16" s="231">
        <v>2152</v>
      </c>
      <c r="G16" s="356">
        <f t="shared" si="0"/>
        <v>50.325278810408925</v>
      </c>
      <c r="H16" s="231">
        <v>134</v>
      </c>
      <c r="I16" s="231">
        <v>249</v>
      </c>
      <c r="J16" s="231">
        <v>419</v>
      </c>
      <c r="K16" s="231">
        <v>841</v>
      </c>
      <c r="L16" s="356">
        <f t="shared" si="1"/>
        <v>29.607609988109395</v>
      </c>
      <c r="M16" s="231">
        <v>0</v>
      </c>
      <c r="N16" s="231">
        <v>0</v>
      </c>
      <c r="O16" s="231">
        <v>0</v>
      </c>
      <c r="P16" s="231">
        <v>0</v>
      </c>
      <c r="Q16" s="356">
        <v>0</v>
      </c>
      <c r="R16" s="231">
        <v>316</v>
      </c>
      <c r="S16" s="231">
        <v>151</v>
      </c>
      <c r="T16" s="231">
        <f>SHGs_19!E16</f>
        <v>879</v>
      </c>
      <c r="U16" s="231">
        <f>SHGs_19!F16</f>
        <v>966</v>
      </c>
      <c r="V16" s="356">
        <f t="shared" si="3"/>
        <v>15.631469979296066</v>
      </c>
      <c r="W16" s="231">
        <v>5717</v>
      </c>
      <c r="X16" s="231">
        <v>2338</v>
      </c>
      <c r="Y16" s="231">
        <v>19138</v>
      </c>
      <c r="Z16" s="231">
        <v>16276</v>
      </c>
      <c r="AA16" s="356">
        <f t="shared" si="4"/>
        <v>14.36470877365446</v>
      </c>
      <c r="AB16" s="203"/>
      <c r="AC16" s="201"/>
    </row>
    <row r="17" spans="1:29" ht="12" customHeight="1" x14ac:dyDescent="0.2">
      <c r="A17" s="230">
        <v>12</v>
      </c>
      <c r="B17" s="231" t="s">
        <v>18</v>
      </c>
      <c r="C17" s="231">
        <v>1177</v>
      </c>
      <c r="D17" s="231">
        <v>1347</v>
      </c>
      <c r="E17" s="231">
        <v>6499</v>
      </c>
      <c r="F17" s="231">
        <v>28098</v>
      </c>
      <c r="G17" s="356">
        <f t="shared" si="0"/>
        <v>4.7939355114243005</v>
      </c>
      <c r="H17" s="231">
        <v>620</v>
      </c>
      <c r="I17" s="231">
        <v>958</v>
      </c>
      <c r="J17" s="231">
        <v>1513</v>
      </c>
      <c r="K17" s="231">
        <v>4519</v>
      </c>
      <c r="L17" s="356">
        <f t="shared" si="1"/>
        <v>21.199380393892454</v>
      </c>
      <c r="M17" s="231">
        <v>11947</v>
      </c>
      <c r="N17" s="231">
        <v>6801</v>
      </c>
      <c r="O17" s="231">
        <v>26147</v>
      </c>
      <c r="P17" s="231">
        <v>14177</v>
      </c>
      <c r="Q17" s="356">
        <f t="shared" ref="Q17:Q18" si="7">N17*100/P17</f>
        <v>47.972067433166394</v>
      </c>
      <c r="R17" s="231">
        <v>3648</v>
      </c>
      <c r="S17" s="231">
        <v>3086</v>
      </c>
      <c r="T17" s="231">
        <f>SHGs_19!E17</f>
        <v>2157</v>
      </c>
      <c r="U17" s="231">
        <f>SHGs_19!F17</f>
        <v>20411</v>
      </c>
      <c r="V17" s="356">
        <f t="shared" si="3"/>
        <v>15.119298417519964</v>
      </c>
      <c r="W17" s="231">
        <v>26142</v>
      </c>
      <c r="X17" s="231">
        <v>23210</v>
      </c>
      <c r="Y17" s="231">
        <v>94306</v>
      </c>
      <c r="Z17" s="231">
        <v>102246</v>
      </c>
      <c r="AA17" s="356">
        <f t="shared" si="4"/>
        <v>22.700154529272538</v>
      </c>
      <c r="AB17" s="203"/>
      <c r="AC17" s="201"/>
    </row>
    <row r="18" spans="1:29" s="167" customFormat="1" ht="12" customHeight="1" x14ac:dyDescent="0.2">
      <c r="A18" s="366"/>
      <c r="B18" s="367" t="s">
        <v>19</v>
      </c>
      <c r="C18" s="367">
        <f t="shared" ref="C18:F18" si="8">SUM(C6:C17)</f>
        <v>23245</v>
      </c>
      <c r="D18" s="367">
        <f t="shared" si="8"/>
        <v>38343.919999999998</v>
      </c>
      <c r="E18" s="367">
        <f t="shared" si="8"/>
        <v>87164</v>
      </c>
      <c r="F18" s="367">
        <f t="shared" si="8"/>
        <v>594765.48</v>
      </c>
      <c r="G18" s="368">
        <f t="shared" si="0"/>
        <v>6.4468973552399174</v>
      </c>
      <c r="H18" s="367">
        <f t="shared" ref="H18:K18" si="9">SUM(H6:H17)</f>
        <v>4870</v>
      </c>
      <c r="I18" s="367">
        <f t="shared" si="9"/>
        <v>15581.359999999999</v>
      </c>
      <c r="J18" s="367">
        <f t="shared" si="9"/>
        <v>24128</v>
      </c>
      <c r="K18" s="367">
        <f t="shared" si="9"/>
        <v>126148.32</v>
      </c>
      <c r="L18" s="368">
        <f t="shared" si="1"/>
        <v>12.351619109949302</v>
      </c>
      <c r="M18" s="367">
        <f t="shared" ref="M18:P18" si="10">SUM(M6:M17)</f>
        <v>154932</v>
      </c>
      <c r="N18" s="367">
        <f t="shared" si="10"/>
        <v>103375.7</v>
      </c>
      <c r="O18" s="367">
        <f t="shared" si="10"/>
        <v>359281</v>
      </c>
      <c r="P18" s="367">
        <f t="shared" si="10"/>
        <v>229249.61</v>
      </c>
      <c r="Q18" s="368">
        <f t="shared" si="7"/>
        <v>45.09307562180804</v>
      </c>
      <c r="R18" s="367">
        <f t="shared" ref="R18:S18" si="11">SUM(R6:R17)</f>
        <v>10698</v>
      </c>
      <c r="S18" s="367">
        <f t="shared" si="11"/>
        <v>9118.07</v>
      </c>
      <c r="T18" s="367">
        <f>SHGs_19!E18</f>
        <v>57115</v>
      </c>
      <c r="U18" s="367">
        <f>SHGs_19!F18</f>
        <v>100329.48999999999</v>
      </c>
      <c r="V18" s="368">
        <f t="shared" si="3"/>
        <v>9.0881255351741554</v>
      </c>
      <c r="W18" s="367">
        <f t="shared" ref="W18:Z18" si="12">SUM(W6:W17)</f>
        <v>247143</v>
      </c>
      <c r="X18" s="367">
        <f t="shared" si="12"/>
        <v>178456.2</v>
      </c>
      <c r="Y18" s="367">
        <f t="shared" si="12"/>
        <v>926779</v>
      </c>
      <c r="Z18" s="367">
        <f t="shared" si="12"/>
        <v>848326.32</v>
      </c>
      <c r="AA18" s="368">
        <f t="shared" si="4"/>
        <v>21.036268213392226</v>
      </c>
      <c r="AB18" s="362"/>
      <c r="AC18" s="202"/>
    </row>
    <row r="19" spans="1:29" ht="12" customHeight="1" x14ac:dyDescent="0.2">
      <c r="A19" s="230">
        <v>13</v>
      </c>
      <c r="B19" s="231" t="s">
        <v>20</v>
      </c>
      <c r="C19" s="231">
        <v>132</v>
      </c>
      <c r="D19" s="231">
        <v>170</v>
      </c>
      <c r="E19" s="231">
        <v>427</v>
      </c>
      <c r="F19" s="231">
        <v>374</v>
      </c>
      <c r="G19" s="356">
        <v>0</v>
      </c>
      <c r="H19" s="231">
        <v>7</v>
      </c>
      <c r="I19" s="231">
        <v>13</v>
      </c>
      <c r="J19" s="231">
        <v>14</v>
      </c>
      <c r="K19" s="231">
        <v>28</v>
      </c>
      <c r="L19" s="356">
        <f t="shared" si="1"/>
        <v>46.428571428571431</v>
      </c>
      <c r="M19" s="231">
        <v>0</v>
      </c>
      <c r="N19" s="231">
        <v>0</v>
      </c>
      <c r="O19" s="231">
        <v>0</v>
      </c>
      <c r="P19" s="231">
        <v>0</v>
      </c>
      <c r="Q19" s="356">
        <v>0</v>
      </c>
      <c r="R19" s="231">
        <v>0</v>
      </c>
      <c r="S19" s="231">
        <v>0</v>
      </c>
      <c r="T19" s="231">
        <f>SHGs_19!E19</f>
        <v>0</v>
      </c>
      <c r="U19" s="231">
        <f>SHGs_19!F19</f>
        <v>0</v>
      </c>
      <c r="V19" s="356">
        <v>0</v>
      </c>
      <c r="W19" s="231">
        <v>7241</v>
      </c>
      <c r="X19" s="231">
        <v>680.22</v>
      </c>
      <c r="Y19" s="231">
        <v>74174</v>
      </c>
      <c r="Z19" s="231">
        <v>19232.5</v>
      </c>
      <c r="AA19" s="360">
        <f t="shared" si="4"/>
        <v>3.5368256856882883</v>
      </c>
      <c r="AB19" s="203"/>
      <c r="AC19" s="201"/>
    </row>
    <row r="20" spans="1:29" ht="12" customHeight="1" x14ac:dyDescent="0.2">
      <c r="A20" s="230">
        <v>14</v>
      </c>
      <c r="B20" s="231" t="s">
        <v>21</v>
      </c>
      <c r="C20" s="231">
        <v>0</v>
      </c>
      <c r="D20" s="231">
        <v>0</v>
      </c>
      <c r="E20" s="231">
        <v>0</v>
      </c>
      <c r="F20" s="231">
        <v>0</v>
      </c>
      <c r="G20" s="356">
        <v>0</v>
      </c>
      <c r="H20" s="231">
        <v>0</v>
      </c>
      <c r="I20" s="231">
        <v>0</v>
      </c>
      <c r="J20" s="231">
        <v>0</v>
      </c>
      <c r="K20" s="231">
        <v>0</v>
      </c>
      <c r="L20" s="356">
        <v>0</v>
      </c>
      <c r="M20" s="231">
        <v>0</v>
      </c>
      <c r="N20" s="231">
        <v>0</v>
      </c>
      <c r="O20" s="231">
        <v>0</v>
      </c>
      <c r="P20" s="231">
        <v>0</v>
      </c>
      <c r="Q20" s="356">
        <v>0</v>
      </c>
      <c r="R20" s="231">
        <v>0</v>
      </c>
      <c r="S20" s="231">
        <v>0</v>
      </c>
      <c r="T20" s="231">
        <f>SHGs_19!E20</f>
        <v>0</v>
      </c>
      <c r="U20" s="231">
        <f>SHGs_19!F20</f>
        <v>0</v>
      </c>
      <c r="V20" s="356">
        <v>0</v>
      </c>
      <c r="W20" s="231">
        <v>15296</v>
      </c>
      <c r="X20" s="231">
        <v>6923.71</v>
      </c>
      <c r="Y20" s="231">
        <v>282216</v>
      </c>
      <c r="Z20" s="231">
        <v>112424.1</v>
      </c>
      <c r="AA20" s="360">
        <f t="shared" si="4"/>
        <v>6.1585638666442515</v>
      </c>
      <c r="AB20" s="203"/>
      <c r="AC20" s="201"/>
    </row>
    <row r="21" spans="1:29" ht="12" customHeight="1" x14ac:dyDescent="0.2">
      <c r="A21" s="230">
        <v>15</v>
      </c>
      <c r="B21" s="231" t="s">
        <v>22</v>
      </c>
      <c r="C21" s="231">
        <v>0</v>
      </c>
      <c r="D21" s="231">
        <v>0</v>
      </c>
      <c r="E21" s="231">
        <v>0</v>
      </c>
      <c r="F21" s="231">
        <v>0</v>
      </c>
      <c r="G21" s="356">
        <v>0</v>
      </c>
      <c r="H21" s="231">
        <v>0</v>
      </c>
      <c r="I21" s="231">
        <v>0</v>
      </c>
      <c r="J21" s="231">
        <v>0</v>
      </c>
      <c r="K21" s="231">
        <v>0</v>
      </c>
      <c r="L21" s="356">
        <v>0</v>
      </c>
      <c r="M21" s="231">
        <v>0</v>
      </c>
      <c r="N21" s="231">
        <v>0</v>
      </c>
      <c r="O21" s="231">
        <v>0</v>
      </c>
      <c r="P21" s="231">
        <v>0</v>
      </c>
      <c r="Q21" s="356">
        <v>0</v>
      </c>
      <c r="R21" s="231">
        <v>0</v>
      </c>
      <c r="S21" s="231">
        <v>0</v>
      </c>
      <c r="T21" s="231">
        <f>SHGs_19!E21</f>
        <v>0</v>
      </c>
      <c r="U21" s="231">
        <f>SHGs_19!F21</f>
        <v>0</v>
      </c>
      <c r="V21" s="356">
        <v>0</v>
      </c>
      <c r="W21" s="231">
        <v>0</v>
      </c>
      <c r="X21" s="231">
        <v>0</v>
      </c>
      <c r="Y21" s="231">
        <v>0</v>
      </c>
      <c r="Z21" s="231">
        <v>0</v>
      </c>
      <c r="AA21" s="360">
        <v>0</v>
      </c>
      <c r="AB21" s="203"/>
      <c r="AC21" s="201"/>
    </row>
    <row r="22" spans="1:29" ht="12" customHeight="1" x14ac:dyDescent="0.2">
      <c r="A22" s="230">
        <v>16</v>
      </c>
      <c r="B22" s="231" t="s">
        <v>23</v>
      </c>
      <c r="C22" s="231">
        <v>0</v>
      </c>
      <c r="D22" s="231">
        <v>0</v>
      </c>
      <c r="E22" s="231">
        <v>0</v>
      </c>
      <c r="F22" s="231">
        <v>0</v>
      </c>
      <c r="G22" s="356">
        <v>0</v>
      </c>
      <c r="H22" s="231">
        <v>0</v>
      </c>
      <c r="I22" s="231">
        <v>0</v>
      </c>
      <c r="J22" s="231">
        <v>0</v>
      </c>
      <c r="K22" s="231">
        <v>0</v>
      </c>
      <c r="L22" s="356">
        <v>0</v>
      </c>
      <c r="M22" s="231">
        <v>0</v>
      </c>
      <c r="N22" s="231">
        <v>0</v>
      </c>
      <c r="O22" s="231">
        <v>0</v>
      </c>
      <c r="P22" s="231">
        <v>0</v>
      </c>
      <c r="Q22" s="356">
        <v>0</v>
      </c>
      <c r="R22" s="231">
        <v>0</v>
      </c>
      <c r="S22" s="231">
        <v>0</v>
      </c>
      <c r="T22" s="231">
        <f>SHGs_19!E22</f>
        <v>0</v>
      </c>
      <c r="U22" s="231">
        <f>SHGs_19!F22</f>
        <v>0</v>
      </c>
      <c r="V22" s="356">
        <v>0</v>
      </c>
      <c r="W22" s="231">
        <v>0</v>
      </c>
      <c r="X22" s="231">
        <v>0</v>
      </c>
      <c r="Y22" s="231">
        <v>0</v>
      </c>
      <c r="Z22" s="231">
        <v>0</v>
      </c>
      <c r="AA22" s="360">
        <v>0</v>
      </c>
      <c r="AB22" s="203"/>
      <c r="AC22" s="201"/>
    </row>
    <row r="23" spans="1:29" ht="12" customHeight="1" x14ac:dyDescent="0.2">
      <c r="A23" s="230">
        <v>17</v>
      </c>
      <c r="B23" s="231" t="s">
        <v>24</v>
      </c>
      <c r="C23" s="231">
        <v>0</v>
      </c>
      <c r="D23" s="231">
        <v>0</v>
      </c>
      <c r="E23" s="231">
        <v>0</v>
      </c>
      <c r="F23" s="231">
        <v>0</v>
      </c>
      <c r="G23" s="356">
        <v>0</v>
      </c>
      <c r="H23" s="231">
        <v>0</v>
      </c>
      <c r="I23" s="231">
        <v>0</v>
      </c>
      <c r="J23" s="231">
        <v>0</v>
      </c>
      <c r="K23" s="231">
        <v>0</v>
      </c>
      <c r="L23" s="356">
        <v>0</v>
      </c>
      <c r="M23" s="231">
        <v>0</v>
      </c>
      <c r="N23" s="231">
        <v>0</v>
      </c>
      <c r="O23" s="231">
        <v>0</v>
      </c>
      <c r="P23" s="231">
        <v>0</v>
      </c>
      <c r="Q23" s="356">
        <v>0</v>
      </c>
      <c r="R23" s="231">
        <v>0</v>
      </c>
      <c r="S23" s="231">
        <v>0</v>
      </c>
      <c r="T23" s="231">
        <f>SHGs_19!E23</f>
        <v>0</v>
      </c>
      <c r="U23" s="231">
        <f>SHGs_19!F23</f>
        <v>0</v>
      </c>
      <c r="V23" s="356">
        <v>0</v>
      </c>
      <c r="W23" s="231"/>
      <c r="X23" s="231"/>
      <c r="Y23" s="231">
        <v>216</v>
      </c>
      <c r="Z23" s="231">
        <v>7.25</v>
      </c>
      <c r="AA23" s="360">
        <f t="shared" si="4"/>
        <v>0</v>
      </c>
      <c r="AB23" s="203"/>
      <c r="AC23" s="201"/>
    </row>
    <row r="24" spans="1:29" ht="12" customHeight="1" x14ac:dyDescent="0.2">
      <c r="A24" s="230">
        <v>18</v>
      </c>
      <c r="B24" s="231" t="s">
        <v>25</v>
      </c>
      <c r="C24" s="231">
        <v>0</v>
      </c>
      <c r="D24" s="231">
        <v>0</v>
      </c>
      <c r="E24" s="231">
        <v>0</v>
      </c>
      <c r="F24" s="231">
        <v>0</v>
      </c>
      <c r="G24" s="356">
        <v>0</v>
      </c>
      <c r="H24" s="231">
        <v>0</v>
      </c>
      <c r="I24" s="231">
        <v>0</v>
      </c>
      <c r="J24" s="231">
        <v>0</v>
      </c>
      <c r="K24" s="231">
        <v>0</v>
      </c>
      <c r="L24" s="356">
        <v>0</v>
      </c>
      <c r="M24" s="231">
        <v>0</v>
      </c>
      <c r="N24" s="231">
        <v>0</v>
      </c>
      <c r="O24" s="231">
        <v>0</v>
      </c>
      <c r="P24" s="231">
        <v>0</v>
      </c>
      <c r="Q24" s="356">
        <v>0</v>
      </c>
      <c r="R24" s="231">
        <v>0</v>
      </c>
      <c r="S24" s="231">
        <v>0</v>
      </c>
      <c r="T24" s="231">
        <f>SHGs_19!E24</f>
        <v>0</v>
      </c>
      <c r="U24" s="231">
        <f>SHGs_19!F24</f>
        <v>0</v>
      </c>
      <c r="V24" s="356">
        <v>0</v>
      </c>
      <c r="W24" s="231">
        <v>0</v>
      </c>
      <c r="X24" s="231">
        <v>0</v>
      </c>
      <c r="Y24" s="231">
        <v>0</v>
      </c>
      <c r="Z24" s="231">
        <v>0</v>
      </c>
      <c r="AA24" s="360">
        <v>0</v>
      </c>
      <c r="AB24" s="203"/>
      <c r="AC24" s="201"/>
    </row>
    <row r="25" spans="1:29" ht="12" customHeight="1" x14ac:dyDescent="0.2">
      <c r="A25" s="230">
        <v>19</v>
      </c>
      <c r="B25" s="231" t="s">
        <v>26</v>
      </c>
      <c r="C25" s="231">
        <v>0</v>
      </c>
      <c r="D25" s="231">
        <v>0</v>
      </c>
      <c r="E25" s="231">
        <v>0</v>
      </c>
      <c r="F25" s="231">
        <v>0</v>
      </c>
      <c r="G25" s="356">
        <v>0</v>
      </c>
      <c r="H25" s="231">
        <v>0</v>
      </c>
      <c r="I25" s="231">
        <v>0</v>
      </c>
      <c r="J25" s="231">
        <v>0</v>
      </c>
      <c r="K25" s="231">
        <v>0</v>
      </c>
      <c r="L25" s="356">
        <v>0</v>
      </c>
      <c r="M25" s="231">
        <v>0</v>
      </c>
      <c r="N25" s="231">
        <v>0</v>
      </c>
      <c r="O25" s="231">
        <v>0</v>
      </c>
      <c r="P25" s="231">
        <v>0</v>
      </c>
      <c r="Q25" s="356">
        <v>0</v>
      </c>
      <c r="R25" s="231">
        <v>0</v>
      </c>
      <c r="S25" s="231">
        <v>0</v>
      </c>
      <c r="T25" s="231">
        <f>SHGs_19!E25</f>
        <v>0</v>
      </c>
      <c r="U25" s="231">
        <f>SHGs_19!F25</f>
        <v>0</v>
      </c>
      <c r="V25" s="356">
        <v>0</v>
      </c>
      <c r="W25" s="231">
        <v>26</v>
      </c>
      <c r="X25" s="231">
        <v>26</v>
      </c>
      <c r="Y25" s="231">
        <v>118</v>
      </c>
      <c r="Z25" s="231">
        <v>153</v>
      </c>
      <c r="AA25" s="360">
        <f t="shared" si="4"/>
        <v>16.993464052287582</v>
      </c>
      <c r="AB25" s="203"/>
      <c r="AC25" s="201"/>
    </row>
    <row r="26" spans="1:29" ht="12" customHeight="1" x14ac:dyDescent="0.2">
      <c r="A26" s="230">
        <v>20</v>
      </c>
      <c r="B26" s="231" t="s">
        <v>27</v>
      </c>
      <c r="C26" s="231">
        <v>0</v>
      </c>
      <c r="D26" s="231">
        <v>0</v>
      </c>
      <c r="E26" s="231">
        <v>0</v>
      </c>
      <c r="F26" s="231">
        <v>0</v>
      </c>
      <c r="G26" s="356">
        <v>0</v>
      </c>
      <c r="H26" s="231">
        <v>0</v>
      </c>
      <c r="I26" s="231">
        <v>0</v>
      </c>
      <c r="J26" s="231">
        <v>2</v>
      </c>
      <c r="K26" s="231">
        <v>5.52</v>
      </c>
      <c r="L26" s="356">
        <v>0</v>
      </c>
      <c r="M26" s="231">
        <v>0</v>
      </c>
      <c r="N26" s="231">
        <v>0</v>
      </c>
      <c r="O26" s="231">
        <v>0</v>
      </c>
      <c r="P26" s="231">
        <v>0</v>
      </c>
      <c r="Q26" s="356">
        <v>0</v>
      </c>
      <c r="R26" s="231">
        <v>41</v>
      </c>
      <c r="S26" s="231">
        <v>49.23</v>
      </c>
      <c r="T26" s="231">
        <f>SHGs_19!E26</f>
        <v>11450</v>
      </c>
      <c r="U26" s="231">
        <f>SHGs_19!F26</f>
        <v>22756.12</v>
      </c>
      <c r="V26" s="356">
        <f t="shared" ref="V26:V28" si="13">S26*100/U26</f>
        <v>0.21633740725571848</v>
      </c>
      <c r="W26" s="231">
        <v>20160</v>
      </c>
      <c r="X26" s="231">
        <v>3307.78</v>
      </c>
      <c r="Y26" s="231">
        <v>144926</v>
      </c>
      <c r="Z26" s="231">
        <v>48502.63</v>
      </c>
      <c r="AA26" s="360">
        <f t="shared" si="4"/>
        <v>6.8197951327587809</v>
      </c>
      <c r="AB26" s="203"/>
      <c r="AC26" s="201"/>
    </row>
    <row r="27" spans="1:29" ht="12" customHeight="1" x14ac:dyDescent="0.2">
      <c r="A27" s="230">
        <v>21</v>
      </c>
      <c r="B27" s="231" t="s">
        <v>28</v>
      </c>
      <c r="C27" s="231">
        <v>76</v>
      </c>
      <c r="D27" s="231">
        <v>116</v>
      </c>
      <c r="E27" s="231">
        <v>543</v>
      </c>
      <c r="F27" s="231">
        <v>3123</v>
      </c>
      <c r="G27" s="356">
        <v>0</v>
      </c>
      <c r="H27" s="231">
        <v>0</v>
      </c>
      <c r="I27" s="231">
        <v>0</v>
      </c>
      <c r="J27" s="231">
        <v>0</v>
      </c>
      <c r="K27" s="231">
        <v>0</v>
      </c>
      <c r="L27" s="356">
        <v>0</v>
      </c>
      <c r="M27" s="231">
        <v>0</v>
      </c>
      <c r="N27" s="231">
        <v>0</v>
      </c>
      <c r="O27" s="231">
        <v>0</v>
      </c>
      <c r="P27" s="231">
        <v>0</v>
      </c>
      <c r="Q27" s="356">
        <v>0</v>
      </c>
      <c r="R27" s="231">
        <v>543</v>
      </c>
      <c r="S27" s="231">
        <v>25</v>
      </c>
      <c r="T27" s="231">
        <f>SHGs_19!E27</f>
        <v>1694</v>
      </c>
      <c r="U27" s="231">
        <f>SHGs_19!F27</f>
        <v>3867</v>
      </c>
      <c r="V27" s="356">
        <f t="shared" si="13"/>
        <v>0.64649599172485128</v>
      </c>
      <c r="W27" s="231">
        <v>799</v>
      </c>
      <c r="X27" s="231">
        <v>2131</v>
      </c>
      <c r="Y27" s="231">
        <v>23762</v>
      </c>
      <c r="Z27" s="231">
        <v>58440</v>
      </c>
      <c r="AA27" s="360">
        <v>0</v>
      </c>
      <c r="AB27" s="203"/>
      <c r="AC27" s="201"/>
    </row>
    <row r="28" spans="1:29" ht="12" customHeight="1" x14ac:dyDescent="0.2">
      <c r="A28" s="230">
        <v>22</v>
      </c>
      <c r="B28" s="231" t="s">
        <v>29</v>
      </c>
      <c r="C28" s="231">
        <v>0</v>
      </c>
      <c r="D28" s="231">
        <v>0</v>
      </c>
      <c r="E28" s="231">
        <v>0</v>
      </c>
      <c r="F28" s="231">
        <v>0</v>
      </c>
      <c r="G28" s="356">
        <v>0</v>
      </c>
      <c r="H28" s="231">
        <v>38</v>
      </c>
      <c r="I28" s="231">
        <v>106.78</v>
      </c>
      <c r="J28" s="231">
        <v>222</v>
      </c>
      <c r="K28" s="231">
        <v>1369.3</v>
      </c>
      <c r="L28" s="356">
        <f>I28*100/K28</f>
        <v>7.7981450376104577</v>
      </c>
      <c r="M28" s="231">
        <v>0</v>
      </c>
      <c r="N28" s="231">
        <v>0</v>
      </c>
      <c r="O28" s="231">
        <v>0</v>
      </c>
      <c r="P28" s="231">
        <v>0</v>
      </c>
      <c r="Q28" s="356">
        <v>0</v>
      </c>
      <c r="R28" s="231">
        <v>315</v>
      </c>
      <c r="S28" s="231">
        <v>179.99</v>
      </c>
      <c r="T28" s="231">
        <f>SHGs_19!E28</f>
        <v>879</v>
      </c>
      <c r="U28" s="231">
        <f>SHGs_19!F28</f>
        <v>1866.34</v>
      </c>
      <c r="V28" s="356">
        <f t="shared" si="13"/>
        <v>9.6440091301692092</v>
      </c>
      <c r="W28" s="231">
        <v>175</v>
      </c>
      <c r="X28" s="231">
        <v>406</v>
      </c>
      <c r="Y28" s="231">
        <v>4073</v>
      </c>
      <c r="Z28" s="231">
        <v>11202.28</v>
      </c>
      <c r="AA28" s="360">
        <f t="shared" si="4"/>
        <v>3.624262203765662</v>
      </c>
      <c r="AB28" s="203"/>
      <c r="AC28" s="201"/>
    </row>
    <row r="29" spans="1:29" ht="12" customHeight="1" x14ac:dyDescent="0.2">
      <c r="A29" s="230">
        <v>23</v>
      </c>
      <c r="B29" s="231" t="s">
        <v>30</v>
      </c>
      <c r="C29" s="231">
        <v>0</v>
      </c>
      <c r="D29" s="231">
        <v>0</v>
      </c>
      <c r="E29" s="231">
        <v>0</v>
      </c>
      <c r="F29" s="231">
        <v>0</v>
      </c>
      <c r="G29" s="356">
        <v>0</v>
      </c>
      <c r="H29" s="231">
        <v>0</v>
      </c>
      <c r="I29" s="231">
        <v>0</v>
      </c>
      <c r="J29" s="231">
        <v>0</v>
      </c>
      <c r="K29" s="231">
        <v>0</v>
      </c>
      <c r="L29" s="356">
        <v>0</v>
      </c>
      <c r="M29" s="231">
        <v>0</v>
      </c>
      <c r="N29" s="231">
        <v>0</v>
      </c>
      <c r="O29" s="231">
        <v>0</v>
      </c>
      <c r="P29" s="231">
        <v>0</v>
      </c>
      <c r="Q29" s="356">
        <v>0</v>
      </c>
      <c r="R29" s="231">
        <v>0</v>
      </c>
      <c r="S29" s="231">
        <v>0</v>
      </c>
      <c r="T29" s="231">
        <f>SHGs_19!E29</f>
        <v>0</v>
      </c>
      <c r="U29" s="231">
        <f>SHGs_19!F29</f>
        <v>0</v>
      </c>
      <c r="V29" s="356">
        <v>0</v>
      </c>
      <c r="W29" s="231">
        <v>0</v>
      </c>
      <c r="X29" s="231">
        <v>0</v>
      </c>
      <c r="Y29" s="231">
        <v>0</v>
      </c>
      <c r="Z29" s="231">
        <v>0</v>
      </c>
      <c r="AA29" s="360">
        <v>0</v>
      </c>
      <c r="AB29" s="203"/>
      <c r="AC29" s="201"/>
    </row>
    <row r="30" spans="1:29" ht="12" customHeight="1" x14ac:dyDescent="0.2">
      <c r="A30" s="230">
        <v>24</v>
      </c>
      <c r="B30" s="231" t="s">
        <v>31</v>
      </c>
      <c r="C30" s="231">
        <v>0</v>
      </c>
      <c r="D30" s="231">
        <v>0</v>
      </c>
      <c r="E30" s="231">
        <v>0</v>
      </c>
      <c r="F30" s="231">
        <v>0</v>
      </c>
      <c r="G30" s="356">
        <v>0</v>
      </c>
      <c r="H30" s="231">
        <v>0</v>
      </c>
      <c r="I30" s="231">
        <v>0</v>
      </c>
      <c r="J30" s="231">
        <v>0</v>
      </c>
      <c r="K30" s="231">
        <v>0</v>
      </c>
      <c r="L30" s="356">
        <v>0</v>
      </c>
      <c r="M30" s="231">
        <v>0</v>
      </c>
      <c r="N30" s="231">
        <v>0</v>
      </c>
      <c r="O30" s="231">
        <v>0</v>
      </c>
      <c r="P30" s="231">
        <v>0</v>
      </c>
      <c r="Q30" s="356">
        <v>0</v>
      </c>
      <c r="R30" s="231">
        <v>0</v>
      </c>
      <c r="S30" s="231">
        <v>0</v>
      </c>
      <c r="T30" s="231">
        <f>SHGs_19!E30</f>
        <v>0</v>
      </c>
      <c r="U30" s="231">
        <f>SHGs_19!F30</f>
        <v>0</v>
      </c>
      <c r="V30" s="356">
        <v>0</v>
      </c>
      <c r="W30" s="231">
        <v>0</v>
      </c>
      <c r="X30" s="231">
        <v>0</v>
      </c>
      <c r="Y30" s="231">
        <v>0</v>
      </c>
      <c r="Z30" s="231">
        <v>0</v>
      </c>
      <c r="AA30" s="360">
        <v>0</v>
      </c>
      <c r="AB30" s="203"/>
      <c r="AC30" s="201"/>
    </row>
    <row r="31" spans="1:29" ht="12" customHeight="1" x14ac:dyDescent="0.2">
      <c r="A31" s="230">
        <v>25</v>
      </c>
      <c r="B31" s="231" t="s">
        <v>32</v>
      </c>
      <c r="C31" s="231">
        <v>0</v>
      </c>
      <c r="D31" s="231">
        <v>0</v>
      </c>
      <c r="E31" s="231">
        <v>0</v>
      </c>
      <c r="F31" s="231">
        <v>0</v>
      </c>
      <c r="G31" s="356">
        <v>0</v>
      </c>
      <c r="H31" s="231">
        <v>0</v>
      </c>
      <c r="I31" s="231">
        <v>0</v>
      </c>
      <c r="J31" s="231">
        <v>0</v>
      </c>
      <c r="K31" s="231">
        <v>0</v>
      </c>
      <c r="L31" s="356">
        <v>0</v>
      </c>
      <c r="M31" s="231">
        <v>0</v>
      </c>
      <c r="N31" s="231">
        <v>0</v>
      </c>
      <c r="O31" s="231">
        <v>0</v>
      </c>
      <c r="P31" s="231">
        <v>0</v>
      </c>
      <c r="Q31" s="356">
        <v>0</v>
      </c>
      <c r="R31" s="231">
        <v>0</v>
      </c>
      <c r="S31" s="231">
        <v>0</v>
      </c>
      <c r="T31" s="231">
        <f>SHGs_19!E31</f>
        <v>0</v>
      </c>
      <c r="U31" s="231">
        <f>SHGs_19!F31</f>
        <v>0</v>
      </c>
      <c r="V31" s="356">
        <v>0</v>
      </c>
      <c r="W31" s="231">
        <v>0</v>
      </c>
      <c r="X31" s="231">
        <v>0</v>
      </c>
      <c r="Y31" s="231">
        <v>0</v>
      </c>
      <c r="Z31" s="231">
        <v>0</v>
      </c>
      <c r="AA31" s="360">
        <v>0</v>
      </c>
      <c r="AB31" s="203"/>
      <c r="AC31" s="201"/>
    </row>
    <row r="32" spans="1:29" ht="12" customHeight="1" x14ac:dyDescent="0.2">
      <c r="A32" s="230">
        <v>26</v>
      </c>
      <c r="B32" s="231" t="s">
        <v>33</v>
      </c>
      <c r="C32" s="231">
        <v>0</v>
      </c>
      <c r="D32" s="231">
        <v>0</v>
      </c>
      <c r="E32" s="231">
        <v>0</v>
      </c>
      <c r="F32" s="231">
        <v>0</v>
      </c>
      <c r="G32" s="356">
        <v>0</v>
      </c>
      <c r="H32" s="231">
        <v>0</v>
      </c>
      <c r="I32" s="231">
        <v>0</v>
      </c>
      <c r="J32" s="231">
        <v>0</v>
      </c>
      <c r="K32" s="231">
        <v>0</v>
      </c>
      <c r="L32" s="356">
        <v>0</v>
      </c>
      <c r="M32" s="231">
        <v>0</v>
      </c>
      <c r="N32" s="231">
        <v>0</v>
      </c>
      <c r="O32" s="231">
        <v>0</v>
      </c>
      <c r="P32" s="231">
        <v>0</v>
      </c>
      <c r="Q32" s="356">
        <v>0</v>
      </c>
      <c r="R32" s="231">
        <v>0</v>
      </c>
      <c r="S32" s="231">
        <v>0</v>
      </c>
      <c r="T32" s="231">
        <f>SHGs_19!E32</f>
        <v>0</v>
      </c>
      <c r="U32" s="231">
        <f>SHGs_19!F32</f>
        <v>0</v>
      </c>
      <c r="V32" s="356">
        <v>0</v>
      </c>
      <c r="W32" s="231">
        <v>0</v>
      </c>
      <c r="X32" s="231">
        <v>0</v>
      </c>
      <c r="Y32" s="231">
        <v>0</v>
      </c>
      <c r="Z32" s="231">
        <v>0</v>
      </c>
      <c r="AA32" s="360">
        <v>0</v>
      </c>
      <c r="AB32" s="203"/>
      <c r="AC32" s="201"/>
    </row>
    <row r="33" spans="1:29" ht="12" customHeight="1" x14ac:dyDescent="0.2">
      <c r="A33" s="230">
        <v>27</v>
      </c>
      <c r="B33" s="231" t="s">
        <v>34</v>
      </c>
      <c r="C33" s="231">
        <v>0</v>
      </c>
      <c r="D33" s="231">
        <v>0</v>
      </c>
      <c r="E33" s="231">
        <v>0</v>
      </c>
      <c r="F33" s="231">
        <v>0</v>
      </c>
      <c r="G33" s="356">
        <v>0</v>
      </c>
      <c r="H33" s="231">
        <v>0</v>
      </c>
      <c r="I33" s="231">
        <v>0</v>
      </c>
      <c r="J33" s="231">
        <v>0</v>
      </c>
      <c r="K33" s="231">
        <v>0</v>
      </c>
      <c r="L33" s="356">
        <v>0</v>
      </c>
      <c r="M33" s="231">
        <v>0</v>
      </c>
      <c r="N33" s="231">
        <v>0</v>
      </c>
      <c r="O33" s="231">
        <v>0</v>
      </c>
      <c r="P33" s="231">
        <v>0</v>
      </c>
      <c r="Q33" s="356">
        <v>0</v>
      </c>
      <c r="R33" s="231">
        <v>0</v>
      </c>
      <c r="S33" s="231">
        <v>0</v>
      </c>
      <c r="T33" s="231">
        <f>SHGs_19!E33</f>
        <v>0</v>
      </c>
      <c r="U33" s="231">
        <f>SHGs_19!F33</f>
        <v>0</v>
      </c>
      <c r="V33" s="356">
        <v>0</v>
      </c>
      <c r="W33" s="231">
        <v>0</v>
      </c>
      <c r="X33" s="231">
        <v>0</v>
      </c>
      <c r="Y33" s="231">
        <v>0</v>
      </c>
      <c r="Z33" s="231">
        <v>0</v>
      </c>
      <c r="AA33" s="360">
        <v>0</v>
      </c>
      <c r="AB33" s="203"/>
      <c r="AC33" s="201"/>
    </row>
    <row r="34" spans="1:29" ht="12" customHeight="1" x14ac:dyDescent="0.2">
      <c r="A34" s="230">
        <v>28</v>
      </c>
      <c r="B34" s="231" t="s">
        <v>35</v>
      </c>
      <c r="C34" s="231">
        <v>0</v>
      </c>
      <c r="D34" s="231">
        <v>0</v>
      </c>
      <c r="E34" s="231">
        <v>0</v>
      </c>
      <c r="F34" s="231">
        <v>0</v>
      </c>
      <c r="G34" s="356">
        <v>0</v>
      </c>
      <c r="H34" s="231">
        <v>0</v>
      </c>
      <c r="I34" s="231">
        <v>0</v>
      </c>
      <c r="J34" s="231">
        <v>0</v>
      </c>
      <c r="K34" s="231">
        <v>0</v>
      </c>
      <c r="L34" s="356">
        <v>0</v>
      </c>
      <c r="M34" s="231">
        <v>0</v>
      </c>
      <c r="N34" s="231">
        <v>0</v>
      </c>
      <c r="O34" s="231">
        <v>0</v>
      </c>
      <c r="P34" s="231">
        <v>0</v>
      </c>
      <c r="Q34" s="356">
        <v>0</v>
      </c>
      <c r="R34" s="231">
        <v>0</v>
      </c>
      <c r="S34" s="231">
        <v>0</v>
      </c>
      <c r="T34" s="231">
        <f>SHGs_19!E34</f>
        <v>0</v>
      </c>
      <c r="U34" s="231">
        <f>SHGs_19!F34</f>
        <v>0</v>
      </c>
      <c r="V34" s="356">
        <v>0</v>
      </c>
      <c r="W34" s="231">
        <v>50</v>
      </c>
      <c r="X34" s="231">
        <v>124</v>
      </c>
      <c r="Y34" s="231">
        <v>635</v>
      </c>
      <c r="Z34" s="231">
        <v>570</v>
      </c>
      <c r="AA34" s="360">
        <f t="shared" si="4"/>
        <v>21.754385964912281</v>
      </c>
      <c r="AB34" s="203"/>
      <c r="AC34" s="201"/>
    </row>
    <row r="35" spans="1:29" ht="12" customHeight="1" x14ac:dyDescent="0.2">
      <c r="A35" s="230">
        <v>29</v>
      </c>
      <c r="B35" s="231" t="s">
        <v>36</v>
      </c>
      <c r="C35" s="231">
        <v>0</v>
      </c>
      <c r="D35" s="231">
        <v>0</v>
      </c>
      <c r="E35" s="231">
        <v>0</v>
      </c>
      <c r="F35" s="231">
        <v>0</v>
      </c>
      <c r="G35" s="356">
        <v>0</v>
      </c>
      <c r="H35" s="231">
        <v>0</v>
      </c>
      <c r="I35" s="231">
        <v>0</v>
      </c>
      <c r="J35" s="231">
        <v>0</v>
      </c>
      <c r="K35" s="231">
        <v>0</v>
      </c>
      <c r="L35" s="356">
        <v>0</v>
      </c>
      <c r="M35" s="231">
        <v>0</v>
      </c>
      <c r="N35" s="231">
        <v>0</v>
      </c>
      <c r="O35" s="231">
        <v>0</v>
      </c>
      <c r="P35" s="231">
        <v>0</v>
      </c>
      <c r="Q35" s="356">
        <v>0</v>
      </c>
      <c r="R35" s="231">
        <v>0</v>
      </c>
      <c r="S35" s="231">
        <v>0</v>
      </c>
      <c r="T35" s="231">
        <f>SHGs_19!E35</f>
        <v>0</v>
      </c>
      <c r="U35" s="231">
        <f>SHGs_19!F35</f>
        <v>0</v>
      </c>
      <c r="V35" s="356">
        <v>0</v>
      </c>
      <c r="W35" s="231">
        <v>0</v>
      </c>
      <c r="X35" s="231">
        <v>0</v>
      </c>
      <c r="Y35" s="231">
        <v>0</v>
      </c>
      <c r="Z35" s="231">
        <v>0</v>
      </c>
      <c r="AA35" s="360">
        <v>0</v>
      </c>
      <c r="AB35" s="203"/>
      <c r="AC35" s="201"/>
    </row>
    <row r="36" spans="1:29" ht="12" customHeight="1" x14ac:dyDescent="0.2">
      <c r="A36" s="230">
        <v>30</v>
      </c>
      <c r="B36" s="231" t="s">
        <v>37</v>
      </c>
      <c r="C36" s="231">
        <v>0</v>
      </c>
      <c r="D36" s="231">
        <v>0</v>
      </c>
      <c r="E36" s="231">
        <v>0</v>
      </c>
      <c r="F36" s="231">
        <v>0</v>
      </c>
      <c r="G36" s="356">
        <v>0</v>
      </c>
      <c r="H36" s="231">
        <v>0</v>
      </c>
      <c r="I36" s="231">
        <v>0</v>
      </c>
      <c r="J36" s="231">
        <v>0</v>
      </c>
      <c r="K36" s="231">
        <v>0</v>
      </c>
      <c r="L36" s="356">
        <v>0</v>
      </c>
      <c r="M36" s="231">
        <v>0</v>
      </c>
      <c r="N36" s="231">
        <v>0</v>
      </c>
      <c r="O36" s="231">
        <v>0</v>
      </c>
      <c r="P36" s="231">
        <v>0</v>
      </c>
      <c r="Q36" s="356">
        <v>0</v>
      </c>
      <c r="R36" s="231">
        <v>0</v>
      </c>
      <c r="S36" s="231">
        <v>0</v>
      </c>
      <c r="T36" s="231">
        <f>SHGs_19!E36</f>
        <v>0</v>
      </c>
      <c r="U36" s="231">
        <f>SHGs_19!F36</f>
        <v>0</v>
      </c>
      <c r="V36" s="356">
        <v>0</v>
      </c>
      <c r="W36" s="231">
        <v>13117</v>
      </c>
      <c r="X36" s="231">
        <v>1960.38</v>
      </c>
      <c r="Y36" s="231">
        <v>23594</v>
      </c>
      <c r="Z36" s="231">
        <v>4630.62</v>
      </c>
      <c r="AA36" s="360">
        <f t="shared" si="4"/>
        <v>42.335151664355962</v>
      </c>
      <c r="AB36" s="203"/>
      <c r="AC36" s="201"/>
    </row>
    <row r="37" spans="1:29" ht="12" customHeight="1" x14ac:dyDescent="0.2">
      <c r="A37" s="230">
        <v>31</v>
      </c>
      <c r="B37" s="231" t="s">
        <v>38</v>
      </c>
      <c r="C37" s="231">
        <v>0</v>
      </c>
      <c r="D37" s="231">
        <v>0</v>
      </c>
      <c r="E37" s="231">
        <v>0</v>
      </c>
      <c r="F37" s="231">
        <v>0</v>
      </c>
      <c r="G37" s="356">
        <v>0</v>
      </c>
      <c r="H37" s="231">
        <v>0</v>
      </c>
      <c r="I37" s="231">
        <v>0</v>
      </c>
      <c r="J37" s="231">
        <v>0</v>
      </c>
      <c r="K37" s="231">
        <v>0</v>
      </c>
      <c r="L37" s="356">
        <v>0</v>
      </c>
      <c r="M37" s="231">
        <v>0</v>
      </c>
      <c r="N37" s="231">
        <v>0</v>
      </c>
      <c r="O37" s="231">
        <v>0</v>
      </c>
      <c r="P37" s="231">
        <v>0</v>
      </c>
      <c r="Q37" s="356">
        <v>0</v>
      </c>
      <c r="R37" s="231">
        <v>0</v>
      </c>
      <c r="S37" s="231">
        <v>0</v>
      </c>
      <c r="T37" s="231">
        <f>SHGs_19!E37</f>
        <v>0</v>
      </c>
      <c r="U37" s="231">
        <f>SHGs_19!F37</f>
        <v>0</v>
      </c>
      <c r="V37" s="356">
        <v>0</v>
      </c>
      <c r="W37" s="231">
        <v>0</v>
      </c>
      <c r="X37" s="231">
        <v>0</v>
      </c>
      <c r="Y37" s="231">
        <v>0</v>
      </c>
      <c r="Z37" s="231">
        <v>0</v>
      </c>
      <c r="AA37" s="360">
        <v>0</v>
      </c>
      <c r="AB37" s="203"/>
      <c r="AC37" s="201"/>
    </row>
    <row r="38" spans="1:29" ht="12" customHeight="1" x14ac:dyDescent="0.2">
      <c r="A38" s="230">
        <v>32</v>
      </c>
      <c r="B38" s="231" t="s">
        <v>39</v>
      </c>
      <c r="C38" s="231">
        <v>0</v>
      </c>
      <c r="D38" s="231">
        <v>0</v>
      </c>
      <c r="E38" s="231">
        <v>0</v>
      </c>
      <c r="F38" s="231">
        <v>0</v>
      </c>
      <c r="G38" s="356">
        <v>0</v>
      </c>
      <c r="H38" s="231">
        <v>0</v>
      </c>
      <c r="I38" s="231">
        <v>0</v>
      </c>
      <c r="J38" s="231">
        <v>0</v>
      </c>
      <c r="K38" s="231">
        <v>0</v>
      </c>
      <c r="L38" s="356">
        <v>0</v>
      </c>
      <c r="M38" s="231">
        <v>0</v>
      </c>
      <c r="N38" s="231">
        <v>0</v>
      </c>
      <c r="O38" s="231">
        <v>0</v>
      </c>
      <c r="P38" s="231">
        <v>0</v>
      </c>
      <c r="Q38" s="356">
        <v>0</v>
      </c>
      <c r="R38" s="231">
        <v>0</v>
      </c>
      <c r="S38" s="231">
        <v>0</v>
      </c>
      <c r="T38" s="231">
        <f>SHGs_19!E38</f>
        <v>0</v>
      </c>
      <c r="U38" s="231">
        <f>SHGs_19!F38</f>
        <v>0</v>
      </c>
      <c r="V38" s="356">
        <v>0</v>
      </c>
      <c r="W38" s="231">
        <v>0</v>
      </c>
      <c r="X38" s="231">
        <v>0</v>
      </c>
      <c r="Y38" s="231">
        <v>0</v>
      </c>
      <c r="Z38" s="231">
        <v>0</v>
      </c>
      <c r="AA38" s="360">
        <v>0</v>
      </c>
      <c r="AB38" s="203"/>
      <c r="AC38" s="201"/>
    </row>
    <row r="39" spans="1:29" ht="12" customHeight="1" x14ac:dyDescent="0.2">
      <c r="A39" s="230">
        <v>33</v>
      </c>
      <c r="B39" s="231" t="s">
        <v>40</v>
      </c>
      <c r="C39" s="231">
        <v>0</v>
      </c>
      <c r="D39" s="231">
        <v>0</v>
      </c>
      <c r="E39" s="231">
        <v>0</v>
      </c>
      <c r="F39" s="231">
        <v>0</v>
      </c>
      <c r="G39" s="356">
        <v>0</v>
      </c>
      <c r="H39" s="231">
        <v>0</v>
      </c>
      <c r="I39" s="231">
        <v>0</v>
      </c>
      <c r="J39" s="231">
        <v>0</v>
      </c>
      <c r="K39" s="231">
        <v>0</v>
      </c>
      <c r="L39" s="356">
        <v>0</v>
      </c>
      <c r="M39" s="231">
        <v>0</v>
      </c>
      <c r="N39" s="231">
        <v>0</v>
      </c>
      <c r="O39" s="231">
        <v>0</v>
      </c>
      <c r="P39" s="231">
        <v>0</v>
      </c>
      <c r="Q39" s="356">
        <v>0</v>
      </c>
      <c r="R39" s="231">
        <v>0</v>
      </c>
      <c r="S39" s="231">
        <v>0</v>
      </c>
      <c r="T39" s="231">
        <f>SHGs_19!E39</f>
        <v>0</v>
      </c>
      <c r="U39" s="231">
        <f>SHGs_19!F39</f>
        <v>0</v>
      </c>
      <c r="V39" s="356">
        <v>0</v>
      </c>
      <c r="W39" s="231">
        <v>1</v>
      </c>
      <c r="X39" s="231">
        <v>2.0099999999999998</v>
      </c>
      <c r="Y39" s="231">
        <v>6</v>
      </c>
      <c r="Z39" s="231">
        <v>43.62</v>
      </c>
      <c r="AA39" s="360">
        <f t="shared" si="4"/>
        <v>4.607977991746905</v>
      </c>
      <c r="AB39" s="203"/>
      <c r="AC39" s="201"/>
    </row>
    <row r="40" spans="1:29" ht="12" customHeight="1" x14ac:dyDescent="0.2">
      <c r="A40" s="230">
        <v>34</v>
      </c>
      <c r="B40" s="231" t="s">
        <v>41</v>
      </c>
      <c r="C40" s="231">
        <v>0</v>
      </c>
      <c r="D40" s="231">
        <v>0</v>
      </c>
      <c r="E40" s="231">
        <v>0</v>
      </c>
      <c r="F40" s="231">
        <v>0</v>
      </c>
      <c r="G40" s="356">
        <v>0</v>
      </c>
      <c r="H40" s="231">
        <v>0</v>
      </c>
      <c r="I40" s="231">
        <v>0</v>
      </c>
      <c r="J40" s="231">
        <v>0</v>
      </c>
      <c r="K40" s="231">
        <v>0</v>
      </c>
      <c r="L40" s="356">
        <v>0</v>
      </c>
      <c r="M40" s="231">
        <v>0</v>
      </c>
      <c r="N40" s="231">
        <v>0</v>
      </c>
      <c r="O40" s="231">
        <v>0</v>
      </c>
      <c r="P40" s="231">
        <v>0</v>
      </c>
      <c r="Q40" s="356">
        <v>0</v>
      </c>
      <c r="R40" s="231">
        <v>0</v>
      </c>
      <c r="S40" s="231">
        <v>0</v>
      </c>
      <c r="T40" s="231">
        <f>SHGs_19!E40</f>
        <v>0</v>
      </c>
      <c r="U40" s="231">
        <f>SHGs_19!F40</f>
        <v>0</v>
      </c>
      <c r="V40" s="356">
        <v>0</v>
      </c>
      <c r="W40" s="231">
        <v>14197</v>
      </c>
      <c r="X40" s="231">
        <v>1155</v>
      </c>
      <c r="Y40" s="231">
        <v>112690</v>
      </c>
      <c r="Z40" s="231">
        <v>23270</v>
      </c>
      <c r="AA40" s="360">
        <v>0</v>
      </c>
      <c r="AB40" s="203"/>
      <c r="AC40" s="201"/>
    </row>
    <row r="41" spans="1:29" s="167" customFormat="1" ht="12" customHeight="1" x14ac:dyDescent="0.2">
      <c r="A41" s="366"/>
      <c r="B41" s="367" t="s">
        <v>110</v>
      </c>
      <c r="C41" s="367">
        <f t="shared" ref="C41:F41" si="14">SUM(C19:C40)</f>
        <v>208</v>
      </c>
      <c r="D41" s="367">
        <f t="shared" si="14"/>
        <v>286</v>
      </c>
      <c r="E41" s="367">
        <f t="shared" si="14"/>
        <v>970</v>
      </c>
      <c r="F41" s="367">
        <f t="shared" si="14"/>
        <v>3497</v>
      </c>
      <c r="G41" s="368">
        <f>D41*100/F41</f>
        <v>8.1784386617100377</v>
      </c>
      <c r="H41" s="367">
        <f t="shared" ref="H41:K41" si="15">SUM(H19:H40)</f>
        <v>45</v>
      </c>
      <c r="I41" s="367">
        <f t="shared" si="15"/>
        <v>119.78</v>
      </c>
      <c r="J41" s="367">
        <f t="shared" si="15"/>
        <v>238</v>
      </c>
      <c r="K41" s="367">
        <f t="shared" si="15"/>
        <v>1402.82</v>
      </c>
      <c r="L41" s="368">
        <f>I41*100/K41</f>
        <v>8.5385152763718803</v>
      </c>
      <c r="M41" s="367">
        <f t="shared" ref="M41:P41" si="16">SUM(M19:M40)</f>
        <v>0</v>
      </c>
      <c r="N41" s="367">
        <f t="shared" si="16"/>
        <v>0</v>
      </c>
      <c r="O41" s="367">
        <f t="shared" si="16"/>
        <v>0</v>
      </c>
      <c r="P41" s="367">
        <f t="shared" si="16"/>
        <v>0</v>
      </c>
      <c r="Q41" s="368">
        <v>0</v>
      </c>
      <c r="R41" s="367">
        <f t="shared" ref="R41" si="17">SUM(R19:R40)</f>
        <v>899</v>
      </c>
      <c r="S41" s="367">
        <f t="shared" ref="S41" si="18">SUM(S19:S40)</f>
        <v>254.22</v>
      </c>
      <c r="T41" s="367">
        <f>SHGs_19!E41</f>
        <v>14023</v>
      </c>
      <c r="U41" s="367">
        <f>SHGs_19!F41</f>
        <v>28489.46</v>
      </c>
      <c r="V41" s="368">
        <f t="shared" ref="V41:V47" si="19">S41*100/U41</f>
        <v>0.89233000555293085</v>
      </c>
      <c r="W41" s="367">
        <f t="shared" ref="W41:Z41" si="20">SUM(W19:W40)</f>
        <v>71062</v>
      </c>
      <c r="X41" s="367">
        <f t="shared" si="20"/>
        <v>16716.099999999999</v>
      </c>
      <c r="Y41" s="367">
        <f t="shared" si="20"/>
        <v>666410</v>
      </c>
      <c r="Z41" s="367">
        <f t="shared" si="20"/>
        <v>278476</v>
      </c>
      <c r="AA41" s="368">
        <f t="shared" si="4"/>
        <v>6.0027075941912402</v>
      </c>
      <c r="AB41" s="362"/>
      <c r="AC41" s="202"/>
    </row>
    <row r="42" spans="1:29" s="167" customFormat="1" ht="12" customHeight="1" x14ac:dyDescent="0.2">
      <c r="A42" s="366"/>
      <c r="B42" s="367" t="s">
        <v>43</v>
      </c>
      <c r="C42" s="367">
        <v>55</v>
      </c>
      <c r="D42" s="367">
        <v>84</v>
      </c>
      <c r="E42" s="367">
        <f t="shared" ref="E42:F42" si="21">E41+E18</f>
        <v>88134</v>
      </c>
      <c r="F42" s="367">
        <f t="shared" si="21"/>
        <v>598262.48</v>
      </c>
      <c r="G42" s="368">
        <f>D42*100/F42</f>
        <v>1.4040659878921374E-2</v>
      </c>
      <c r="H42" s="367">
        <f t="shared" ref="H42:K42" si="22">H41+H18</f>
        <v>4915</v>
      </c>
      <c r="I42" s="367">
        <f t="shared" si="22"/>
        <v>15701.14</v>
      </c>
      <c r="J42" s="367">
        <f t="shared" si="22"/>
        <v>24366</v>
      </c>
      <c r="K42" s="367">
        <f t="shared" si="22"/>
        <v>127551.14000000001</v>
      </c>
      <c r="L42" s="368">
        <f>I42*100/K42</f>
        <v>12.309682218441951</v>
      </c>
      <c r="M42" s="367">
        <f t="shared" ref="M42:P42" si="23">M41+M18</f>
        <v>154932</v>
      </c>
      <c r="N42" s="367">
        <f t="shared" si="23"/>
        <v>103375.7</v>
      </c>
      <c r="O42" s="367">
        <f t="shared" si="23"/>
        <v>359281</v>
      </c>
      <c r="P42" s="367">
        <f t="shared" si="23"/>
        <v>229249.61</v>
      </c>
      <c r="Q42" s="368">
        <f t="shared" ref="Q42:Q47" si="24">N42*100/P42</f>
        <v>45.09307562180804</v>
      </c>
      <c r="R42" s="367">
        <f t="shared" ref="R42" si="25">R41+R18</f>
        <v>11597</v>
      </c>
      <c r="S42" s="367">
        <f t="shared" ref="S42" si="26">S41+S18</f>
        <v>9372.2899999999991</v>
      </c>
      <c r="T42" s="367">
        <f>SHGs_19!E42</f>
        <v>71138</v>
      </c>
      <c r="U42" s="367">
        <f>SHGs_19!F42</f>
        <v>128818.94999999998</v>
      </c>
      <c r="V42" s="368">
        <f t="shared" si="19"/>
        <v>7.2755522382382409</v>
      </c>
      <c r="W42" s="367">
        <f t="shared" ref="W42:Z42" si="27">W41+W18</f>
        <v>318205</v>
      </c>
      <c r="X42" s="367">
        <f t="shared" si="27"/>
        <v>195172.30000000002</v>
      </c>
      <c r="Y42" s="367">
        <f t="shared" si="27"/>
        <v>1593189</v>
      </c>
      <c r="Z42" s="367">
        <f t="shared" si="27"/>
        <v>1126802.3199999998</v>
      </c>
      <c r="AA42" s="368">
        <f t="shared" si="4"/>
        <v>17.320899729776915</v>
      </c>
      <c r="AB42" s="362"/>
      <c r="AC42" s="202"/>
    </row>
    <row r="43" spans="1:29" ht="12" customHeight="1" x14ac:dyDescent="0.2">
      <c r="A43" s="230">
        <v>35</v>
      </c>
      <c r="B43" s="231" t="s">
        <v>44</v>
      </c>
      <c r="C43" s="231">
        <v>3781</v>
      </c>
      <c r="D43" s="231">
        <v>1692</v>
      </c>
      <c r="E43" s="231">
        <v>11005</v>
      </c>
      <c r="F43" s="231">
        <v>5707</v>
      </c>
      <c r="G43" s="356">
        <f>D43*100/F43</f>
        <v>29.647800946206413</v>
      </c>
      <c r="H43" s="231">
        <v>27</v>
      </c>
      <c r="I43" s="231">
        <v>18</v>
      </c>
      <c r="J43" s="231">
        <v>615</v>
      </c>
      <c r="K43" s="231">
        <v>2028</v>
      </c>
      <c r="L43" s="356">
        <f>I43*100/K43</f>
        <v>0.8875739644970414</v>
      </c>
      <c r="M43" s="231">
        <v>23372</v>
      </c>
      <c r="N43" s="231">
        <v>14990</v>
      </c>
      <c r="O43" s="231">
        <v>58176</v>
      </c>
      <c r="P43" s="231">
        <v>38596</v>
      </c>
      <c r="Q43" s="356">
        <f t="shared" si="24"/>
        <v>38.83822157736553</v>
      </c>
      <c r="R43" s="231">
        <v>913</v>
      </c>
      <c r="S43" s="231">
        <v>454</v>
      </c>
      <c r="T43" s="231">
        <f>SHGs_19!E43</f>
        <v>45969</v>
      </c>
      <c r="U43" s="231">
        <f>SHGs_19!F43</f>
        <v>31976</v>
      </c>
      <c r="V43" s="356">
        <f t="shared" si="19"/>
        <v>1.4198148611458594</v>
      </c>
      <c r="W43" s="231">
        <v>7157</v>
      </c>
      <c r="X43" s="231">
        <v>2964</v>
      </c>
      <c r="Y43" s="231">
        <v>33273</v>
      </c>
      <c r="Z43" s="231">
        <v>15570</v>
      </c>
      <c r="AA43" s="360">
        <f t="shared" si="4"/>
        <v>19.03660886319846</v>
      </c>
      <c r="AB43" s="203"/>
      <c r="AC43" s="201"/>
    </row>
    <row r="44" spans="1:29" ht="12" customHeight="1" x14ac:dyDescent="0.2">
      <c r="A44" s="230">
        <v>36</v>
      </c>
      <c r="B44" s="231" t="s">
        <v>45</v>
      </c>
      <c r="C44" s="231">
        <v>1135</v>
      </c>
      <c r="D44" s="231">
        <v>394</v>
      </c>
      <c r="E44" s="231">
        <v>8622</v>
      </c>
      <c r="F44" s="231">
        <v>9252.2000000000007</v>
      </c>
      <c r="G44" s="356">
        <f>D44*100/F44</f>
        <v>4.2584466397181204</v>
      </c>
      <c r="H44" s="231">
        <v>991</v>
      </c>
      <c r="I44" s="231">
        <v>3898.28</v>
      </c>
      <c r="J44" s="231">
        <v>2624</v>
      </c>
      <c r="K44" s="231">
        <v>8691.2999999999993</v>
      </c>
      <c r="L44" s="356">
        <f>I44*100/K44</f>
        <v>44.852668760714742</v>
      </c>
      <c r="M44" s="231">
        <v>104500</v>
      </c>
      <c r="N44" s="231">
        <v>37423.07</v>
      </c>
      <c r="O44" s="231">
        <v>197508</v>
      </c>
      <c r="P44" s="231">
        <v>72038.490000000005</v>
      </c>
      <c r="Q44" s="356">
        <f t="shared" si="24"/>
        <v>51.94871519378043</v>
      </c>
      <c r="R44" s="231">
        <v>3382</v>
      </c>
      <c r="S44" s="231">
        <v>1394.02</v>
      </c>
      <c r="T44" s="231">
        <f>SHGs_19!E44</f>
        <v>56477</v>
      </c>
      <c r="U44" s="231">
        <f>SHGs_19!F44</f>
        <v>61600.4</v>
      </c>
      <c r="V44" s="356">
        <f t="shared" si="19"/>
        <v>2.2630047856832096</v>
      </c>
      <c r="W44" s="231">
        <v>24783</v>
      </c>
      <c r="X44" s="231">
        <v>7047.55</v>
      </c>
      <c r="Y44" s="231">
        <v>157994</v>
      </c>
      <c r="Z44" s="231">
        <v>140943.42000000001</v>
      </c>
      <c r="AA44" s="360">
        <f t="shared" si="4"/>
        <v>5.0002689022304123</v>
      </c>
      <c r="AB44" s="203"/>
      <c r="AC44" s="201"/>
    </row>
    <row r="45" spans="1:29" s="167" customFormat="1" ht="12" customHeight="1" x14ac:dyDescent="0.2">
      <c r="A45" s="366"/>
      <c r="B45" s="367" t="s">
        <v>46</v>
      </c>
      <c r="C45" s="367">
        <v>12061</v>
      </c>
      <c r="D45" s="367">
        <v>5293.9</v>
      </c>
      <c r="E45" s="367">
        <f t="shared" ref="E45:F45" si="28">SUM(E43:E44)</f>
        <v>19627</v>
      </c>
      <c r="F45" s="367">
        <f t="shared" si="28"/>
        <v>14959.2</v>
      </c>
      <c r="G45" s="368">
        <f>D45*100/F45</f>
        <v>35.388924541419328</v>
      </c>
      <c r="H45" s="367">
        <f t="shared" ref="H45:K45" si="29">SUM(H43:H44)</f>
        <v>1018</v>
      </c>
      <c r="I45" s="367">
        <f t="shared" si="29"/>
        <v>3916.28</v>
      </c>
      <c r="J45" s="367">
        <f t="shared" si="29"/>
        <v>3239</v>
      </c>
      <c r="K45" s="367">
        <f t="shared" si="29"/>
        <v>10719.3</v>
      </c>
      <c r="L45" s="368">
        <f>I45*100/K45</f>
        <v>36.534848357635298</v>
      </c>
      <c r="M45" s="367">
        <f t="shared" ref="M45:P45" si="30">SUM(M43:M44)</f>
        <v>127872</v>
      </c>
      <c r="N45" s="367">
        <f t="shared" si="30"/>
        <v>52413.07</v>
      </c>
      <c r="O45" s="367">
        <f t="shared" si="30"/>
        <v>255684</v>
      </c>
      <c r="P45" s="367">
        <f t="shared" si="30"/>
        <v>110634.49</v>
      </c>
      <c r="Q45" s="368">
        <f t="shared" si="24"/>
        <v>47.37498225011025</v>
      </c>
      <c r="R45" s="367">
        <f t="shared" ref="R45:S45" si="31">SUM(R43:R44)</f>
        <v>4295</v>
      </c>
      <c r="S45" s="367">
        <f t="shared" si="31"/>
        <v>1848.02</v>
      </c>
      <c r="T45" s="367">
        <f>SHGs_19!E45</f>
        <v>102446</v>
      </c>
      <c r="U45" s="367">
        <f>SHGs_19!F45</f>
        <v>93576.4</v>
      </c>
      <c r="V45" s="368">
        <f t="shared" si="19"/>
        <v>1.9748782812760484</v>
      </c>
      <c r="W45" s="367">
        <f t="shared" ref="W45:Z45" si="32">SUM(W43:W44)</f>
        <v>31940</v>
      </c>
      <c r="X45" s="367">
        <f t="shared" si="32"/>
        <v>10011.549999999999</v>
      </c>
      <c r="Y45" s="367">
        <f t="shared" si="32"/>
        <v>191267</v>
      </c>
      <c r="Z45" s="367">
        <f t="shared" si="32"/>
        <v>156513.42000000001</v>
      </c>
      <c r="AA45" s="368">
        <f t="shared" si="4"/>
        <v>6.3966080352726289</v>
      </c>
      <c r="AB45" s="362"/>
      <c r="AC45" s="202"/>
    </row>
    <row r="46" spans="1:29" ht="12" customHeight="1" x14ac:dyDescent="0.2">
      <c r="A46" s="230">
        <v>37</v>
      </c>
      <c r="B46" s="231" t="s">
        <v>47</v>
      </c>
      <c r="C46" s="231">
        <v>0</v>
      </c>
      <c r="D46" s="231">
        <v>0</v>
      </c>
      <c r="E46" s="231">
        <v>0</v>
      </c>
      <c r="F46" s="231">
        <v>0</v>
      </c>
      <c r="G46" s="356">
        <v>0</v>
      </c>
      <c r="H46" s="231">
        <v>0</v>
      </c>
      <c r="I46" s="231">
        <v>0</v>
      </c>
      <c r="J46" s="231">
        <v>0</v>
      </c>
      <c r="K46" s="231">
        <v>0</v>
      </c>
      <c r="L46" s="356">
        <v>0</v>
      </c>
      <c r="M46" s="231">
        <v>12250</v>
      </c>
      <c r="N46" s="231">
        <v>6628</v>
      </c>
      <c r="O46" s="231">
        <v>16944</v>
      </c>
      <c r="P46" s="231">
        <v>10780</v>
      </c>
      <c r="Q46" s="356">
        <f t="shared" si="24"/>
        <v>61.484230055658628</v>
      </c>
      <c r="R46" s="231">
        <v>11872</v>
      </c>
      <c r="S46" s="231">
        <v>3272</v>
      </c>
      <c r="T46" s="231">
        <f>SHGs_19!E46</f>
        <v>12064</v>
      </c>
      <c r="U46" s="231">
        <f>SHGs_19!F46</f>
        <v>3381</v>
      </c>
      <c r="V46" s="356">
        <f t="shared" si="19"/>
        <v>96.77610174504585</v>
      </c>
      <c r="W46" s="231">
        <v>0</v>
      </c>
      <c r="X46" s="231">
        <v>0</v>
      </c>
      <c r="Y46" s="231">
        <v>0</v>
      </c>
      <c r="Z46" s="231">
        <v>0</v>
      </c>
      <c r="AA46" s="360">
        <v>0</v>
      </c>
      <c r="AB46" s="203"/>
      <c r="AC46" s="201"/>
    </row>
    <row r="47" spans="1:29" s="167" customFormat="1" ht="12" customHeight="1" x14ac:dyDescent="0.2">
      <c r="A47" s="366"/>
      <c r="B47" s="367" t="s">
        <v>48</v>
      </c>
      <c r="C47" s="367">
        <v>0</v>
      </c>
      <c r="D47" s="367">
        <v>0</v>
      </c>
      <c r="E47" s="367">
        <f t="shared" ref="E47:F47" si="33">E46</f>
        <v>0</v>
      </c>
      <c r="F47" s="367">
        <f t="shared" si="33"/>
        <v>0</v>
      </c>
      <c r="G47" s="368">
        <v>0</v>
      </c>
      <c r="H47" s="367">
        <f t="shared" ref="H47:K47" si="34">H46</f>
        <v>0</v>
      </c>
      <c r="I47" s="367">
        <f t="shared" si="34"/>
        <v>0</v>
      </c>
      <c r="J47" s="367">
        <f t="shared" si="34"/>
        <v>0</v>
      </c>
      <c r="K47" s="367">
        <f t="shared" si="34"/>
        <v>0</v>
      </c>
      <c r="L47" s="368">
        <v>0</v>
      </c>
      <c r="M47" s="367">
        <f t="shared" ref="M47:P47" si="35">M46</f>
        <v>12250</v>
      </c>
      <c r="N47" s="367">
        <f t="shared" si="35"/>
        <v>6628</v>
      </c>
      <c r="O47" s="367">
        <f t="shared" si="35"/>
        <v>16944</v>
      </c>
      <c r="P47" s="367">
        <f t="shared" si="35"/>
        <v>10780</v>
      </c>
      <c r="Q47" s="368">
        <f t="shared" si="24"/>
        <v>61.484230055658628</v>
      </c>
      <c r="R47" s="367">
        <f t="shared" ref="R47:S47" si="36">R46</f>
        <v>11872</v>
      </c>
      <c r="S47" s="367">
        <f t="shared" si="36"/>
        <v>3272</v>
      </c>
      <c r="T47" s="367">
        <f>SHGs_19!E47</f>
        <v>12064</v>
      </c>
      <c r="U47" s="367">
        <f>SHGs_19!F47</f>
        <v>3381</v>
      </c>
      <c r="V47" s="368">
        <f t="shared" si="19"/>
        <v>96.77610174504585</v>
      </c>
      <c r="W47" s="367">
        <f t="shared" ref="W47:Z47" si="37">W46</f>
        <v>0</v>
      </c>
      <c r="X47" s="367">
        <f t="shared" si="37"/>
        <v>0</v>
      </c>
      <c r="Y47" s="367">
        <f t="shared" si="37"/>
        <v>0</v>
      </c>
      <c r="Z47" s="367">
        <f t="shared" si="37"/>
        <v>0</v>
      </c>
      <c r="AA47" s="368">
        <v>0</v>
      </c>
      <c r="AB47" s="362"/>
      <c r="AC47" s="202"/>
    </row>
    <row r="48" spans="1:29" ht="12" customHeight="1" x14ac:dyDescent="0.2">
      <c r="A48" s="230">
        <v>38</v>
      </c>
      <c r="B48" s="231" t="s">
        <v>49</v>
      </c>
      <c r="C48" s="231">
        <v>0</v>
      </c>
      <c r="D48" s="231">
        <v>0</v>
      </c>
      <c r="E48" s="231">
        <v>0</v>
      </c>
      <c r="F48" s="231">
        <v>0</v>
      </c>
      <c r="G48" s="356">
        <v>0</v>
      </c>
      <c r="H48" s="231">
        <v>0</v>
      </c>
      <c r="I48" s="231">
        <v>0</v>
      </c>
      <c r="J48" s="231">
        <v>0</v>
      </c>
      <c r="K48" s="231">
        <v>0</v>
      </c>
      <c r="L48" s="356">
        <v>0</v>
      </c>
      <c r="M48" s="231">
        <v>0</v>
      </c>
      <c r="N48" s="231">
        <v>0</v>
      </c>
      <c r="O48" s="231">
        <v>0</v>
      </c>
      <c r="P48" s="231">
        <v>0</v>
      </c>
      <c r="Q48" s="356">
        <v>0</v>
      </c>
      <c r="R48" s="231">
        <v>0</v>
      </c>
      <c r="S48" s="231">
        <v>0</v>
      </c>
      <c r="T48" s="231">
        <f>SHGs_19!E48</f>
        <v>0</v>
      </c>
      <c r="U48" s="231">
        <f>SHGs_19!F48</f>
        <v>0</v>
      </c>
      <c r="V48" s="356">
        <v>0</v>
      </c>
      <c r="W48" s="231">
        <v>3436</v>
      </c>
      <c r="X48" s="231">
        <v>5804.79</v>
      </c>
      <c r="Y48" s="231">
        <v>43842</v>
      </c>
      <c r="Z48" s="231">
        <v>106909.78</v>
      </c>
      <c r="AA48" s="360">
        <f t="shared" si="4"/>
        <v>5.4296155131925259</v>
      </c>
      <c r="AB48" s="203"/>
      <c r="AC48" s="201"/>
    </row>
    <row r="49" spans="1:29" ht="12" customHeight="1" x14ac:dyDescent="0.2">
      <c r="A49" s="230">
        <v>39</v>
      </c>
      <c r="B49" s="231" t="s">
        <v>50</v>
      </c>
      <c r="C49" s="231">
        <v>0</v>
      </c>
      <c r="D49" s="231">
        <v>0</v>
      </c>
      <c r="E49" s="231">
        <v>0</v>
      </c>
      <c r="F49" s="231">
        <v>0</v>
      </c>
      <c r="G49" s="356">
        <v>0</v>
      </c>
      <c r="H49" s="231">
        <v>0</v>
      </c>
      <c r="I49" s="231">
        <v>0</v>
      </c>
      <c r="J49" s="231">
        <v>0</v>
      </c>
      <c r="K49" s="231">
        <v>0</v>
      </c>
      <c r="L49" s="356">
        <v>0</v>
      </c>
      <c r="M49" s="231">
        <v>0</v>
      </c>
      <c r="N49" s="231">
        <v>0</v>
      </c>
      <c r="O49" s="231">
        <v>0</v>
      </c>
      <c r="P49" s="231">
        <v>0</v>
      </c>
      <c r="Q49" s="356">
        <v>0</v>
      </c>
      <c r="R49" s="231">
        <v>0</v>
      </c>
      <c r="S49" s="231">
        <v>0</v>
      </c>
      <c r="T49" s="231">
        <f>SHGs_19!E49</f>
        <v>0</v>
      </c>
      <c r="U49" s="231">
        <f>SHGs_19!F49</f>
        <v>0</v>
      </c>
      <c r="V49" s="356">
        <v>0</v>
      </c>
      <c r="W49" s="231">
        <v>8783</v>
      </c>
      <c r="X49" s="231">
        <v>1070</v>
      </c>
      <c r="Y49" s="231">
        <v>60917</v>
      </c>
      <c r="Z49" s="231">
        <v>12236</v>
      </c>
      <c r="AA49" s="360">
        <v>0</v>
      </c>
      <c r="AB49" s="203"/>
      <c r="AC49" s="201"/>
    </row>
    <row r="50" spans="1:29" ht="12" customHeight="1" x14ac:dyDescent="0.2">
      <c r="A50" s="230">
        <v>40</v>
      </c>
      <c r="B50" s="231" t="s">
        <v>51</v>
      </c>
      <c r="C50" s="231">
        <v>0</v>
      </c>
      <c r="D50" s="231">
        <v>0</v>
      </c>
      <c r="E50" s="231">
        <v>0</v>
      </c>
      <c r="F50" s="231">
        <v>0</v>
      </c>
      <c r="G50" s="356">
        <v>0</v>
      </c>
      <c r="H50" s="231">
        <v>0</v>
      </c>
      <c r="I50" s="231">
        <v>0</v>
      </c>
      <c r="J50" s="231">
        <v>0</v>
      </c>
      <c r="K50" s="231">
        <v>0</v>
      </c>
      <c r="L50" s="356">
        <v>0</v>
      </c>
      <c r="M50" s="231">
        <v>0</v>
      </c>
      <c r="N50" s="231">
        <v>0</v>
      </c>
      <c r="O50" s="231">
        <v>0</v>
      </c>
      <c r="P50" s="231">
        <v>0</v>
      </c>
      <c r="Q50" s="356">
        <v>0</v>
      </c>
      <c r="R50" s="231">
        <v>0</v>
      </c>
      <c r="S50" s="231">
        <v>0</v>
      </c>
      <c r="T50" s="231">
        <f>SHGs_19!E50</f>
        <v>0</v>
      </c>
      <c r="U50" s="231">
        <f>SHGs_19!F50</f>
        <v>0</v>
      </c>
      <c r="V50" s="356">
        <v>0</v>
      </c>
      <c r="W50" s="231">
        <v>22093</v>
      </c>
      <c r="X50" s="231">
        <v>4681.12</v>
      </c>
      <c r="Y50" s="231">
        <v>232767</v>
      </c>
      <c r="Z50" s="231">
        <v>71889.490000000005</v>
      </c>
      <c r="AA50" s="360">
        <f t="shared" si="4"/>
        <v>6.5115498802397953</v>
      </c>
      <c r="AB50" s="203"/>
      <c r="AC50" s="201"/>
    </row>
    <row r="51" spans="1:29" ht="12" customHeight="1" x14ac:dyDescent="0.2">
      <c r="A51" s="230">
        <v>41</v>
      </c>
      <c r="B51" s="231" t="s">
        <v>52</v>
      </c>
      <c r="C51" s="231">
        <v>0</v>
      </c>
      <c r="D51" s="231">
        <v>0</v>
      </c>
      <c r="E51" s="231">
        <v>0</v>
      </c>
      <c r="F51" s="231">
        <v>0</v>
      </c>
      <c r="G51" s="356">
        <v>0</v>
      </c>
      <c r="H51" s="231">
        <v>0</v>
      </c>
      <c r="I51" s="231">
        <v>0</v>
      </c>
      <c r="J51" s="231">
        <v>0</v>
      </c>
      <c r="K51" s="231">
        <v>0</v>
      </c>
      <c r="L51" s="356">
        <v>0</v>
      </c>
      <c r="M51" s="231">
        <v>0</v>
      </c>
      <c r="N51" s="231">
        <v>0</v>
      </c>
      <c r="O51" s="231">
        <v>0</v>
      </c>
      <c r="P51" s="231">
        <v>0</v>
      </c>
      <c r="Q51" s="356">
        <v>0</v>
      </c>
      <c r="R51" s="231">
        <v>0</v>
      </c>
      <c r="S51" s="231">
        <v>0</v>
      </c>
      <c r="T51" s="231">
        <f>SHGs_19!E51</f>
        <v>0</v>
      </c>
      <c r="U51" s="231">
        <f>SHGs_19!F51</f>
        <v>0</v>
      </c>
      <c r="V51" s="356">
        <v>0</v>
      </c>
      <c r="W51" s="231">
        <v>0</v>
      </c>
      <c r="X51" s="231">
        <v>0</v>
      </c>
      <c r="Y51" s="231">
        <v>0</v>
      </c>
      <c r="Z51" s="231">
        <v>0</v>
      </c>
      <c r="AA51" s="360">
        <v>0</v>
      </c>
      <c r="AB51" s="203"/>
      <c r="AC51" s="201"/>
    </row>
    <row r="52" spans="1:29" ht="12" customHeight="1" x14ac:dyDescent="0.2">
      <c r="A52" s="230">
        <v>42</v>
      </c>
      <c r="B52" s="231" t="s">
        <v>53</v>
      </c>
      <c r="C52" s="231">
        <v>0</v>
      </c>
      <c r="D52" s="231">
        <v>0</v>
      </c>
      <c r="E52" s="231">
        <v>0</v>
      </c>
      <c r="F52" s="231">
        <v>0</v>
      </c>
      <c r="G52" s="356">
        <v>0</v>
      </c>
      <c r="H52" s="231">
        <v>0</v>
      </c>
      <c r="I52" s="231">
        <v>0</v>
      </c>
      <c r="J52" s="231">
        <v>0</v>
      </c>
      <c r="K52" s="231">
        <v>0</v>
      </c>
      <c r="L52" s="356">
        <v>0</v>
      </c>
      <c r="M52" s="231">
        <v>0</v>
      </c>
      <c r="N52" s="231">
        <v>0</v>
      </c>
      <c r="O52" s="231">
        <v>0</v>
      </c>
      <c r="P52" s="231">
        <v>0</v>
      </c>
      <c r="Q52" s="356">
        <v>0</v>
      </c>
      <c r="R52" s="231">
        <v>0</v>
      </c>
      <c r="S52" s="231">
        <v>0</v>
      </c>
      <c r="T52" s="231">
        <f>SHGs_19!E52</f>
        <v>0</v>
      </c>
      <c r="U52" s="231">
        <f>SHGs_19!F52</f>
        <v>0</v>
      </c>
      <c r="V52" s="356">
        <v>0</v>
      </c>
      <c r="W52" s="231">
        <v>0</v>
      </c>
      <c r="X52" s="231">
        <v>0</v>
      </c>
      <c r="Y52" s="231">
        <v>0</v>
      </c>
      <c r="Z52" s="231">
        <v>0</v>
      </c>
      <c r="AA52" s="360">
        <v>0</v>
      </c>
      <c r="AB52" s="203"/>
      <c r="AC52" s="201"/>
    </row>
    <row r="53" spans="1:29" ht="12" customHeight="1" x14ac:dyDescent="0.2">
      <c r="A53" s="230">
        <v>43</v>
      </c>
      <c r="B53" s="231" t="s">
        <v>54</v>
      </c>
      <c r="C53" s="231">
        <v>0</v>
      </c>
      <c r="D53" s="231">
        <v>0</v>
      </c>
      <c r="E53" s="231">
        <v>0</v>
      </c>
      <c r="F53" s="231">
        <v>0</v>
      </c>
      <c r="G53" s="356">
        <v>0</v>
      </c>
      <c r="H53" s="231">
        <v>0</v>
      </c>
      <c r="I53" s="231">
        <v>0</v>
      </c>
      <c r="J53" s="231">
        <v>0</v>
      </c>
      <c r="K53" s="231">
        <v>0</v>
      </c>
      <c r="L53" s="356">
        <v>0</v>
      </c>
      <c r="M53" s="231">
        <v>0</v>
      </c>
      <c r="N53" s="231">
        <v>0</v>
      </c>
      <c r="O53" s="231">
        <v>0</v>
      </c>
      <c r="P53" s="231">
        <v>0</v>
      </c>
      <c r="Q53" s="356">
        <v>0</v>
      </c>
      <c r="R53" s="231">
        <v>0</v>
      </c>
      <c r="S53" s="231">
        <v>0</v>
      </c>
      <c r="T53" s="231">
        <f>SHGs_19!E53</f>
        <v>0</v>
      </c>
      <c r="U53" s="231">
        <f>SHGs_19!F53</f>
        <v>0</v>
      </c>
      <c r="V53" s="356">
        <v>0</v>
      </c>
      <c r="W53" s="231">
        <v>1280</v>
      </c>
      <c r="X53" s="231">
        <v>102.29</v>
      </c>
      <c r="Y53" s="231">
        <v>23045</v>
      </c>
      <c r="Z53" s="231">
        <v>7058.43</v>
      </c>
      <c r="AA53" s="360">
        <f t="shared" si="4"/>
        <v>1.449189125627087</v>
      </c>
      <c r="AB53" s="203"/>
      <c r="AC53" s="201"/>
    </row>
    <row r="54" spans="1:29" ht="12" customHeight="1" x14ac:dyDescent="0.2">
      <c r="A54" s="230">
        <v>44</v>
      </c>
      <c r="B54" s="231" t="s">
        <v>55</v>
      </c>
      <c r="C54" s="231">
        <v>0</v>
      </c>
      <c r="D54" s="231">
        <v>0</v>
      </c>
      <c r="E54" s="231">
        <v>0</v>
      </c>
      <c r="F54" s="231">
        <v>0</v>
      </c>
      <c r="G54" s="356">
        <v>0</v>
      </c>
      <c r="H54" s="231">
        <v>0</v>
      </c>
      <c r="I54" s="231">
        <v>0</v>
      </c>
      <c r="J54" s="231">
        <v>0</v>
      </c>
      <c r="K54" s="231">
        <v>0</v>
      </c>
      <c r="L54" s="356">
        <v>0</v>
      </c>
      <c r="M54" s="231">
        <v>0</v>
      </c>
      <c r="N54" s="231">
        <v>0</v>
      </c>
      <c r="O54" s="231">
        <v>0</v>
      </c>
      <c r="P54" s="231">
        <v>0</v>
      </c>
      <c r="Q54" s="356">
        <v>0</v>
      </c>
      <c r="R54" s="231">
        <v>0</v>
      </c>
      <c r="S54" s="231">
        <v>0</v>
      </c>
      <c r="T54" s="231">
        <f>SHGs_19!E54</f>
        <v>0</v>
      </c>
      <c r="U54" s="231">
        <f>SHGs_19!F54</f>
        <v>0</v>
      </c>
      <c r="V54" s="356">
        <v>0</v>
      </c>
      <c r="W54" s="231">
        <v>8000</v>
      </c>
      <c r="X54" s="231">
        <v>1215.8599999999999</v>
      </c>
      <c r="Y54" s="231">
        <v>61849</v>
      </c>
      <c r="Z54" s="231">
        <v>19284.560000000001</v>
      </c>
      <c r="AA54" s="360">
        <v>0</v>
      </c>
      <c r="AB54" s="203"/>
      <c r="AC54" s="201"/>
    </row>
    <row r="55" spans="1:29" ht="12" customHeight="1" x14ac:dyDescent="0.2">
      <c r="A55" s="230">
        <v>45</v>
      </c>
      <c r="B55" s="231" t="s">
        <v>56</v>
      </c>
      <c r="C55" s="231">
        <v>0</v>
      </c>
      <c r="D55" s="231">
        <v>0</v>
      </c>
      <c r="E55" s="231">
        <v>0</v>
      </c>
      <c r="F55" s="231">
        <v>0</v>
      </c>
      <c r="G55" s="356">
        <v>0</v>
      </c>
      <c r="H55" s="231">
        <v>0</v>
      </c>
      <c r="I55" s="231">
        <v>0</v>
      </c>
      <c r="J55" s="231">
        <v>0</v>
      </c>
      <c r="K55" s="231">
        <v>0</v>
      </c>
      <c r="L55" s="356">
        <v>0</v>
      </c>
      <c r="M55" s="231">
        <v>0</v>
      </c>
      <c r="N55" s="231">
        <v>0</v>
      </c>
      <c r="O55" s="231">
        <v>0</v>
      </c>
      <c r="P55" s="231">
        <v>0</v>
      </c>
      <c r="Q55" s="356">
        <v>0</v>
      </c>
      <c r="R55" s="231">
        <v>0</v>
      </c>
      <c r="S55" s="231">
        <v>0</v>
      </c>
      <c r="T55" s="231">
        <f>SHGs_19!E55</f>
        <v>0</v>
      </c>
      <c r="U55" s="231">
        <f>SHGs_19!F55</f>
        <v>0</v>
      </c>
      <c r="V55" s="356">
        <v>0</v>
      </c>
      <c r="W55" s="231">
        <v>4335</v>
      </c>
      <c r="X55" s="231">
        <v>1043</v>
      </c>
      <c r="Y55" s="231">
        <v>68202</v>
      </c>
      <c r="Z55" s="231">
        <v>21970</v>
      </c>
      <c r="AA55" s="360">
        <f t="shared" si="4"/>
        <v>4.7473827947200729</v>
      </c>
      <c r="AB55" s="203"/>
      <c r="AC55" s="201"/>
    </row>
    <row r="56" spans="1:29" s="167" customFormat="1" ht="12" customHeight="1" x14ac:dyDescent="0.2">
      <c r="A56" s="366"/>
      <c r="B56" s="367" t="s">
        <v>57</v>
      </c>
      <c r="C56" s="367">
        <v>0</v>
      </c>
      <c r="D56" s="367">
        <v>0</v>
      </c>
      <c r="E56" s="367">
        <f t="shared" ref="E56:F56" si="38">SUM(E48:E55)</f>
        <v>0</v>
      </c>
      <c r="F56" s="367">
        <f t="shared" si="38"/>
        <v>0</v>
      </c>
      <c r="G56" s="368">
        <v>0</v>
      </c>
      <c r="H56" s="367">
        <f t="shared" ref="H56:K56" si="39">SUM(H48:H55)</f>
        <v>0</v>
      </c>
      <c r="I56" s="367">
        <f t="shared" si="39"/>
        <v>0</v>
      </c>
      <c r="J56" s="367">
        <f t="shared" si="39"/>
        <v>0</v>
      </c>
      <c r="K56" s="367">
        <f t="shared" si="39"/>
        <v>0</v>
      </c>
      <c r="L56" s="368">
        <v>0</v>
      </c>
      <c r="M56" s="367">
        <f t="shared" ref="M56:P56" si="40">SUM(M48:M55)</f>
        <v>0</v>
      </c>
      <c r="N56" s="367">
        <f t="shared" si="40"/>
        <v>0</v>
      </c>
      <c r="O56" s="367">
        <f t="shared" si="40"/>
        <v>0</v>
      </c>
      <c r="P56" s="367">
        <f t="shared" si="40"/>
        <v>0</v>
      </c>
      <c r="Q56" s="368">
        <v>0</v>
      </c>
      <c r="R56" s="367">
        <f t="shared" ref="R56:S56" si="41">SUM(R48:R55)</f>
        <v>0</v>
      </c>
      <c r="S56" s="367">
        <f t="shared" si="41"/>
        <v>0</v>
      </c>
      <c r="T56" s="367">
        <f>SHGs_19!E56</f>
        <v>0</v>
      </c>
      <c r="U56" s="367">
        <f>SHGs_19!F56</f>
        <v>0</v>
      </c>
      <c r="V56" s="368">
        <v>0</v>
      </c>
      <c r="W56" s="367">
        <f t="shared" ref="W56:Z56" si="42">SUM(W48:W55)</f>
        <v>47927</v>
      </c>
      <c r="X56" s="367">
        <f t="shared" si="42"/>
        <v>13917.060000000001</v>
      </c>
      <c r="Y56" s="367">
        <f t="shared" si="42"/>
        <v>490622</v>
      </c>
      <c r="Z56" s="367">
        <f t="shared" si="42"/>
        <v>239348.26</v>
      </c>
      <c r="AA56" s="368">
        <f t="shared" si="4"/>
        <v>5.8145649356297815</v>
      </c>
      <c r="AB56" s="362"/>
      <c r="AC56" s="202"/>
    </row>
    <row r="57" spans="1:29" s="167" customFormat="1" ht="12" customHeight="1" x14ac:dyDescent="0.2">
      <c r="A57" s="369"/>
      <c r="B57" s="370" t="s">
        <v>6</v>
      </c>
      <c r="C57" s="367">
        <v>36610</v>
      </c>
      <c r="D57" s="367">
        <v>51316.5</v>
      </c>
      <c r="E57" s="367">
        <f t="shared" ref="E57:F57" si="43">E56+E47+E45+E42</f>
        <v>107761</v>
      </c>
      <c r="F57" s="367">
        <f t="shared" si="43"/>
        <v>613221.67999999993</v>
      </c>
      <c r="G57" s="368">
        <f>D57*100/F57</f>
        <v>8.3683440546329031</v>
      </c>
      <c r="H57" s="367">
        <f t="shared" ref="H57:K57" si="44">H56+H47+H45+H42</f>
        <v>5933</v>
      </c>
      <c r="I57" s="367">
        <f t="shared" si="44"/>
        <v>19617.419999999998</v>
      </c>
      <c r="J57" s="367">
        <f t="shared" si="44"/>
        <v>27605</v>
      </c>
      <c r="K57" s="367">
        <f t="shared" si="44"/>
        <v>138270.44</v>
      </c>
      <c r="L57" s="368">
        <f>I57*100/K57</f>
        <v>14.187717924380653</v>
      </c>
      <c r="M57" s="367">
        <f t="shared" ref="M57:P57" si="45">M56+M47+M45+M42</f>
        <v>295054</v>
      </c>
      <c r="N57" s="367">
        <f t="shared" si="45"/>
        <v>162416.76999999999</v>
      </c>
      <c r="O57" s="367">
        <f t="shared" si="45"/>
        <v>631909</v>
      </c>
      <c r="P57" s="367">
        <f t="shared" si="45"/>
        <v>350664.1</v>
      </c>
      <c r="Q57" s="368">
        <f>N57*100/P57</f>
        <v>46.316908403226904</v>
      </c>
      <c r="R57" s="367">
        <f t="shared" ref="R57:S57" si="46">R56+R47+R45+R42</f>
        <v>27764</v>
      </c>
      <c r="S57" s="367">
        <f t="shared" si="46"/>
        <v>14492.31</v>
      </c>
      <c r="T57" s="367">
        <f>SHGs_19!E57</f>
        <v>185648</v>
      </c>
      <c r="U57" s="367">
        <f>SHGs_19!F57</f>
        <v>225776.34999999998</v>
      </c>
      <c r="V57" s="368">
        <f>S57*100/U57</f>
        <v>6.4188786823774953</v>
      </c>
      <c r="W57" s="367">
        <f t="shared" ref="W57:Z57" si="47">W56+W47+W45+W42</f>
        <v>398072</v>
      </c>
      <c r="X57" s="367">
        <f t="shared" si="47"/>
        <v>219100.91000000003</v>
      </c>
      <c r="Y57" s="367">
        <f t="shared" si="47"/>
        <v>2275078</v>
      </c>
      <c r="Z57" s="367">
        <f t="shared" si="47"/>
        <v>1522664</v>
      </c>
      <c r="AA57" s="368">
        <f t="shared" si="4"/>
        <v>14.389314385839556</v>
      </c>
      <c r="AB57" s="362"/>
      <c r="AC57" s="202"/>
    </row>
    <row r="58" spans="1:29" ht="25.5" customHeight="1" x14ac:dyDescent="0.2">
      <c r="A58" s="82"/>
      <c r="B58" s="82"/>
      <c r="C58" s="201"/>
      <c r="D58" s="201"/>
      <c r="E58" s="201"/>
      <c r="F58" s="201"/>
      <c r="G58" s="203"/>
      <c r="H58" s="201"/>
      <c r="I58" s="201"/>
      <c r="J58" s="201"/>
      <c r="K58" s="201"/>
      <c r="L58" s="203"/>
      <c r="M58" s="201"/>
      <c r="N58" s="451" t="s">
        <v>60</v>
      </c>
      <c r="O58" s="396"/>
      <c r="P58" s="201"/>
      <c r="Q58" s="203"/>
      <c r="R58" s="201"/>
      <c r="S58" s="201"/>
      <c r="T58" s="201"/>
      <c r="U58" s="201"/>
      <c r="V58" s="203"/>
      <c r="W58" s="201"/>
      <c r="X58" s="201"/>
      <c r="Y58" s="201"/>
      <c r="Z58" s="201"/>
      <c r="AA58" s="203"/>
      <c r="AB58" s="203"/>
      <c r="AC58" s="201"/>
    </row>
    <row r="59" spans="1:29" ht="12.75" customHeight="1" x14ac:dyDescent="0.2">
      <c r="A59" s="82"/>
      <c r="B59" s="82"/>
      <c r="C59" s="201"/>
      <c r="D59" s="201"/>
      <c r="E59" s="201"/>
      <c r="F59" s="201"/>
      <c r="G59" s="203"/>
      <c r="H59" s="201"/>
      <c r="I59" s="201"/>
      <c r="J59" s="201"/>
      <c r="K59" s="201"/>
      <c r="L59" s="203"/>
      <c r="M59" s="201"/>
      <c r="N59" s="201"/>
      <c r="O59" s="201"/>
      <c r="P59" s="201"/>
      <c r="Q59" s="203"/>
      <c r="R59" s="201"/>
      <c r="S59" s="201"/>
      <c r="T59" s="201"/>
      <c r="U59" s="201"/>
      <c r="V59" s="203"/>
      <c r="W59" s="201"/>
      <c r="X59" s="201"/>
      <c r="Y59" s="201"/>
      <c r="Z59" s="201"/>
      <c r="AA59" s="203"/>
      <c r="AB59" s="203"/>
      <c r="AC59" s="201"/>
    </row>
    <row r="60" spans="1:29" ht="12.75" customHeight="1" x14ac:dyDescent="0.2">
      <c r="A60" s="82"/>
      <c r="B60" s="82"/>
      <c r="C60" s="201"/>
      <c r="D60" s="201"/>
      <c r="E60" s="201"/>
      <c r="F60" s="201"/>
      <c r="G60" s="203"/>
      <c r="H60" s="201"/>
      <c r="I60" s="201"/>
      <c r="J60" s="201"/>
      <c r="K60" s="201"/>
      <c r="L60" s="203"/>
      <c r="M60" s="201"/>
      <c r="N60" s="201"/>
      <c r="O60" s="201"/>
      <c r="P60" s="201"/>
      <c r="Q60" s="203"/>
      <c r="R60" s="201"/>
      <c r="S60" s="201"/>
      <c r="T60" s="201"/>
      <c r="U60" s="201"/>
      <c r="V60" s="203"/>
      <c r="W60" s="201"/>
      <c r="X60" s="201"/>
      <c r="Y60" s="201"/>
      <c r="Z60" s="201"/>
      <c r="AA60" s="203"/>
      <c r="AB60" s="203"/>
      <c r="AC60" s="201"/>
    </row>
    <row r="61" spans="1:29" ht="12.75" customHeight="1" x14ac:dyDescent="0.2">
      <c r="A61" s="82"/>
      <c r="B61" s="82"/>
      <c r="C61" s="201"/>
      <c r="D61" s="201"/>
      <c r="E61" s="201"/>
      <c r="F61" s="201"/>
      <c r="G61" s="203"/>
      <c r="H61" s="201"/>
      <c r="I61" s="201"/>
      <c r="J61" s="201"/>
      <c r="K61" s="201"/>
      <c r="L61" s="203"/>
      <c r="M61" s="201"/>
      <c r="N61" s="201"/>
      <c r="O61" s="201"/>
      <c r="P61" s="201"/>
      <c r="Q61" s="203"/>
      <c r="R61" s="201"/>
      <c r="S61" s="201"/>
      <c r="T61" s="201"/>
      <c r="U61" s="201"/>
      <c r="V61" s="203"/>
      <c r="W61" s="201"/>
      <c r="X61" s="201"/>
      <c r="Y61" s="201"/>
      <c r="Z61" s="201"/>
      <c r="AA61" s="203"/>
      <c r="AB61" s="203"/>
      <c r="AC61" s="201"/>
    </row>
    <row r="62" spans="1:29" ht="12.75" customHeight="1" x14ac:dyDescent="0.2">
      <c r="A62" s="82"/>
      <c r="B62" s="82"/>
      <c r="C62" s="201"/>
      <c r="D62" s="201"/>
      <c r="E62" s="201"/>
      <c r="F62" s="201"/>
      <c r="G62" s="203"/>
      <c r="H62" s="201"/>
      <c r="I62" s="201"/>
      <c r="J62" s="201"/>
      <c r="K62" s="201"/>
      <c r="L62" s="203"/>
      <c r="M62" s="201"/>
      <c r="N62" s="201"/>
      <c r="O62" s="201"/>
      <c r="P62" s="201"/>
      <c r="Q62" s="203"/>
      <c r="R62" s="201"/>
      <c r="S62" s="201"/>
      <c r="T62" s="201"/>
      <c r="U62" s="201"/>
      <c r="V62" s="203"/>
      <c r="W62" s="201"/>
      <c r="X62" s="201"/>
      <c r="Y62" s="201"/>
      <c r="Z62" s="201"/>
      <c r="AA62" s="203"/>
      <c r="AB62" s="203"/>
      <c r="AC62" s="201"/>
    </row>
    <row r="63" spans="1:29" ht="12.75" customHeight="1" x14ac:dyDescent="0.2">
      <c r="A63" s="82"/>
      <c r="B63" s="82"/>
      <c r="C63" s="201"/>
      <c r="D63" s="201"/>
      <c r="E63" s="201"/>
      <c r="F63" s="201"/>
      <c r="G63" s="203"/>
      <c r="H63" s="201"/>
      <c r="I63" s="201"/>
      <c r="J63" s="201"/>
      <c r="K63" s="201"/>
      <c r="L63" s="203"/>
      <c r="M63" s="201"/>
      <c r="N63" s="201"/>
      <c r="O63" s="201"/>
      <c r="P63" s="201"/>
      <c r="Q63" s="203"/>
      <c r="R63" s="201"/>
      <c r="S63" s="201"/>
      <c r="T63" s="201"/>
      <c r="U63" s="201"/>
      <c r="V63" s="203"/>
      <c r="W63" s="201"/>
      <c r="X63" s="201"/>
      <c r="Y63" s="201"/>
      <c r="Z63" s="201"/>
      <c r="AA63" s="203"/>
      <c r="AB63" s="203"/>
      <c r="AC63" s="201"/>
    </row>
    <row r="64" spans="1:29" ht="12.75" customHeight="1" x14ac:dyDescent="0.2">
      <c r="A64" s="82"/>
      <c r="B64" s="82"/>
      <c r="C64" s="201"/>
      <c r="D64" s="201"/>
      <c r="E64" s="201"/>
      <c r="F64" s="201"/>
      <c r="G64" s="203"/>
      <c r="H64" s="201"/>
      <c r="I64" s="201"/>
      <c r="J64" s="201"/>
      <c r="K64" s="201"/>
      <c r="L64" s="203"/>
      <c r="M64" s="201"/>
      <c r="N64" s="201"/>
      <c r="O64" s="201"/>
      <c r="P64" s="201"/>
      <c r="Q64" s="203"/>
      <c r="R64" s="201"/>
      <c r="S64" s="201"/>
      <c r="T64" s="201"/>
      <c r="U64" s="201"/>
      <c r="V64" s="203"/>
      <c r="W64" s="201"/>
      <c r="X64" s="201"/>
      <c r="Y64" s="201"/>
      <c r="Z64" s="201"/>
      <c r="AA64" s="203"/>
      <c r="AB64" s="203"/>
      <c r="AC64" s="201"/>
    </row>
    <row r="65" spans="1:29" ht="12.75" customHeight="1" x14ac:dyDescent="0.2">
      <c r="A65" s="82"/>
      <c r="B65" s="82"/>
      <c r="C65" s="201"/>
      <c r="D65" s="201"/>
      <c r="E65" s="201"/>
      <c r="F65" s="201"/>
      <c r="G65" s="203"/>
      <c r="H65" s="201"/>
      <c r="I65" s="201"/>
      <c r="J65" s="201"/>
      <c r="K65" s="201"/>
      <c r="L65" s="203"/>
      <c r="M65" s="201"/>
      <c r="N65" s="201"/>
      <c r="O65" s="201"/>
      <c r="P65" s="201"/>
      <c r="Q65" s="203"/>
      <c r="R65" s="201"/>
      <c r="S65" s="201"/>
      <c r="T65" s="201"/>
      <c r="U65" s="201"/>
      <c r="V65" s="203"/>
      <c r="W65" s="201"/>
      <c r="X65" s="201"/>
      <c r="Y65" s="201"/>
      <c r="Z65" s="201"/>
      <c r="AA65" s="203"/>
      <c r="AB65" s="203"/>
      <c r="AC65" s="201"/>
    </row>
    <row r="66" spans="1:29" ht="12.75" customHeight="1" x14ac:dyDescent="0.2">
      <c r="A66" s="82"/>
      <c r="B66" s="82"/>
      <c r="C66" s="201"/>
      <c r="D66" s="201"/>
      <c r="E66" s="201"/>
      <c r="F66" s="201"/>
      <c r="G66" s="203"/>
      <c r="H66" s="201"/>
      <c r="I66" s="201"/>
      <c r="J66" s="201"/>
      <c r="K66" s="201"/>
      <c r="L66" s="203"/>
      <c r="M66" s="201"/>
      <c r="N66" s="201"/>
      <c r="O66" s="201"/>
      <c r="P66" s="201"/>
      <c r="Q66" s="203"/>
      <c r="R66" s="201"/>
      <c r="S66" s="201"/>
      <c r="T66" s="201"/>
      <c r="U66" s="201"/>
      <c r="V66" s="203"/>
      <c r="W66" s="201"/>
      <c r="X66" s="201"/>
      <c r="Y66" s="201"/>
      <c r="Z66" s="201"/>
      <c r="AA66" s="203"/>
      <c r="AB66" s="203"/>
      <c r="AC66" s="201"/>
    </row>
    <row r="67" spans="1:29" ht="12.75" customHeight="1" x14ac:dyDescent="0.2">
      <c r="A67" s="82"/>
      <c r="B67" s="82"/>
      <c r="C67" s="201"/>
      <c r="D67" s="201"/>
      <c r="E67" s="201"/>
      <c r="F67" s="201"/>
      <c r="G67" s="203"/>
      <c r="H67" s="201"/>
      <c r="I67" s="201"/>
      <c r="J67" s="201"/>
      <c r="K67" s="201"/>
      <c r="L67" s="203"/>
      <c r="M67" s="201"/>
      <c r="N67" s="201"/>
      <c r="O67" s="201"/>
      <c r="P67" s="201"/>
      <c r="Q67" s="203"/>
      <c r="R67" s="201"/>
      <c r="S67" s="201"/>
      <c r="T67" s="201"/>
      <c r="U67" s="201"/>
      <c r="V67" s="203"/>
      <c r="W67" s="201"/>
      <c r="X67" s="201"/>
      <c r="Y67" s="201"/>
      <c r="Z67" s="201"/>
      <c r="AA67" s="203"/>
      <c r="AB67" s="203"/>
      <c r="AC67" s="201"/>
    </row>
    <row r="68" spans="1:29" ht="12.75" customHeight="1" x14ac:dyDescent="0.2">
      <c r="A68" s="82"/>
      <c r="B68" s="82"/>
      <c r="C68" s="201"/>
      <c r="D68" s="201"/>
      <c r="E68" s="201"/>
      <c r="F68" s="201"/>
      <c r="G68" s="203"/>
      <c r="H68" s="201"/>
      <c r="I68" s="201"/>
      <c r="J68" s="201"/>
      <c r="K68" s="201"/>
      <c r="L68" s="203"/>
      <c r="M68" s="201"/>
      <c r="N68" s="201"/>
      <c r="O68" s="201"/>
      <c r="P68" s="201"/>
      <c r="Q68" s="203"/>
      <c r="R68" s="201"/>
      <c r="S68" s="201"/>
      <c r="T68" s="201"/>
      <c r="U68" s="201"/>
      <c r="V68" s="203"/>
      <c r="W68" s="201"/>
      <c r="X68" s="201"/>
      <c r="Y68" s="201"/>
      <c r="Z68" s="201"/>
      <c r="AA68" s="203"/>
      <c r="AB68" s="203"/>
      <c r="AC68" s="201"/>
    </row>
    <row r="69" spans="1:29" ht="12.75" customHeight="1" x14ac:dyDescent="0.2">
      <c r="A69" s="82"/>
      <c r="B69" s="82"/>
      <c r="C69" s="201"/>
      <c r="D69" s="201"/>
      <c r="E69" s="201"/>
      <c r="F69" s="201"/>
      <c r="G69" s="203"/>
      <c r="H69" s="201"/>
      <c r="I69" s="201"/>
      <c r="J69" s="201"/>
      <c r="K69" s="201"/>
      <c r="L69" s="203"/>
      <c r="M69" s="201"/>
      <c r="N69" s="201"/>
      <c r="O69" s="201"/>
      <c r="P69" s="201"/>
      <c r="Q69" s="203"/>
      <c r="R69" s="201"/>
      <c r="S69" s="201"/>
      <c r="T69" s="201"/>
      <c r="U69" s="201"/>
      <c r="V69" s="203"/>
      <c r="W69" s="201"/>
      <c r="X69" s="201"/>
      <c r="Y69" s="201"/>
      <c r="Z69" s="201"/>
      <c r="AA69" s="203"/>
      <c r="AB69" s="203"/>
      <c r="AC69" s="201"/>
    </row>
    <row r="70" spans="1:29" ht="12.75" customHeight="1" x14ac:dyDescent="0.2">
      <c r="A70" s="82"/>
      <c r="B70" s="82"/>
      <c r="C70" s="201"/>
      <c r="D70" s="201"/>
      <c r="E70" s="201"/>
      <c r="F70" s="201"/>
      <c r="G70" s="203"/>
      <c r="H70" s="201"/>
      <c r="I70" s="201"/>
      <c r="J70" s="201"/>
      <c r="K70" s="201"/>
      <c r="L70" s="203"/>
      <c r="M70" s="201"/>
      <c r="N70" s="201"/>
      <c r="O70" s="201"/>
      <c r="P70" s="201"/>
      <c r="Q70" s="203"/>
      <c r="R70" s="201"/>
      <c r="S70" s="201"/>
      <c r="T70" s="201"/>
      <c r="U70" s="201"/>
      <c r="V70" s="203"/>
      <c r="W70" s="201"/>
      <c r="X70" s="201"/>
      <c r="Y70" s="201"/>
      <c r="Z70" s="201"/>
      <c r="AA70" s="203"/>
      <c r="AB70" s="203"/>
      <c r="AC70" s="201"/>
    </row>
    <row r="71" spans="1:29" ht="12.75" customHeight="1" x14ac:dyDescent="0.2">
      <c r="A71" s="82"/>
      <c r="B71" s="82"/>
      <c r="C71" s="201"/>
      <c r="D71" s="201"/>
      <c r="E71" s="201"/>
      <c r="F71" s="201"/>
      <c r="G71" s="203"/>
      <c r="H71" s="201"/>
      <c r="I71" s="201"/>
      <c r="J71" s="201"/>
      <c r="K71" s="201"/>
      <c r="L71" s="203"/>
      <c r="M71" s="201"/>
      <c r="N71" s="201"/>
      <c r="O71" s="201"/>
      <c r="P71" s="201"/>
      <c r="Q71" s="203"/>
      <c r="R71" s="201"/>
      <c r="S71" s="201"/>
      <c r="T71" s="201"/>
      <c r="U71" s="201"/>
      <c r="V71" s="203"/>
      <c r="W71" s="201"/>
      <c r="X71" s="201"/>
      <c r="Y71" s="201"/>
      <c r="Z71" s="201"/>
      <c r="AA71" s="203"/>
      <c r="AB71" s="203"/>
      <c r="AC71" s="201"/>
    </row>
    <row r="72" spans="1:29" ht="12.75" customHeight="1" x14ac:dyDescent="0.2">
      <c r="A72" s="82"/>
      <c r="B72" s="82"/>
      <c r="C72" s="201"/>
      <c r="D72" s="201"/>
      <c r="E72" s="201"/>
      <c r="F72" s="201"/>
      <c r="G72" s="203"/>
      <c r="H72" s="201"/>
      <c r="I72" s="201"/>
      <c r="J72" s="201"/>
      <c r="K72" s="201"/>
      <c r="L72" s="203"/>
      <c r="M72" s="201"/>
      <c r="N72" s="201"/>
      <c r="O72" s="201"/>
      <c r="P72" s="201"/>
      <c r="Q72" s="203"/>
      <c r="R72" s="201"/>
      <c r="S72" s="201"/>
      <c r="T72" s="201"/>
      <c r="U72" s="201"/>
      <c r="V72" s="203"/>
      <c r="W72" s="201"/>
      <c r="X72" s="201"/>
      <c r="Y72" s="201"/>
      <c r="Z72" s="201"/>
      <c r="AA72" s="203"/>
      <c r="AB72" s="203"/>
      <c r="AC72" s="201"/>
    </row>
    <row r="73" spans="1:29" ht="12.75" customHeight="1" x14ac:dyDescent="0.2">
      <c r="A73" s="82"/>
      <c r="B73" s="82"/>
      <c r="C73" s="201"/>
      <c r="D73" s="201"/>
      <c r="E73" s="201"/>
      <c r="F73" s="201"/>
      <c r="G73" s="203"/>
      <c r="H73" s="201"/>
      <c r="I73" s="201"/>
      <c r="J73" s="201"/>
      <c r="K73" s="201"/>
      <c r="L73" s="203"/>
      <c r="M73" s="201"/>
      <c r="N73" s="201"/>
      <c r="O73" s="201"/>
      <c r="P73" s="201"/>
      <c r="Q73" s="203"/>
      <c r="R73" s="201"/>
      <c r="S73" s="201"/>
      <c r="T73" s="201"/>
      <c r="U73" s="201"/>
      <c r="V73" s="203"/>
      <c r="W73" s="201"/>
      <c r="X73" s="201"/>
      <c r="Y73" s="201"/>
      <c r="Z73" s="201"/>
      <c r="AA73" s="203"/>
      <c r="AB73" s="203"/>
      <c r="AC73" s="201"/>
    </row>
    <row r="74" spans="1:29" ht="12.75" customHeight="1" x14ac:dyDescent="0.2">
      <c r="A74" s="82"/>
      <c r="B74" s="82"/>
      <c r="C74" s="201"/>
      <c r="D74" s="201"/>
      <c r="E74" s="201"/>
      <c r="F74" s="201"/>
      <c r="G74" s="203"/>
      <c r="H74" s="201"/>
      <c r="I74" s="201"/>
      <c r="J74" s="201"/>
      <c r="K74" s="201"/>
      <c r="L74" s="203"/>
      <c r="M74" s="201"/>
      <c r="N74" s="201"/>
      <c r="O74" s="201"/>
      <c r="P74" s="201"/>
      <c r="Q74" s="203"/>
      <c r="R74" s="201"/>
      <c r="S74" s="201"/>
      <c r="T74" s="201"/>
      <c r="U74" s="201"/>
      <c r="V74" s="203"/>
      <c r="W74" s="201"/>
      <c r="X74" s="201"/>
      <c r="Y74" s="201"/>
      <c r="Z74" s="201"/>
      <c r="AA74" s="203"/>
      <c r="AB74" s="203"/>
      <c r="AC74" s="201"/>
    </row>
    <row r="75" spans="1:29" ht="12.75" customHeight="1" x14ac:dyDescent="0.2">
      <c r="A75" s="82"/>
      <c r="B75" s="82"/>
      <c r="C75" s="201"/>
      <c r="D75" s="201"/>
      <c r="E75" s="201"/>
      <c r="F75" s="201"/>
      <c r="G75" s="203"/>
      <c r="H75" s="201"/>
      <c r="I75" s="201"/>
      <c r="J75" s="201"/>
      <c r="K75" s="201"/>
      <c r="L75" s="203"/>
      <c r="M75" s="201"/>
      <c r="N75" s="201"/>
      <c r="O75" s="201"/>
      <c r="P75" s="201"/>
      <c r="Q75" s="203"/>
      <c r="R75" s="201"/>
      <c r="S75" s="201"/>
      <c r="T75" s="201"/>
      <c r="U75" s="201"/>
      <c r="V75" s="203"/>
      <c r="W75" s="201"/>
      <c r="X75" s="201"/>
      <c r="Y75" s="201"/>
      <c r="Z75" s="201"/>
      <c r="AA75" s="203"/>
      <c r="AB75" s="203"/>
      <c r="AC75" s="201"/>
    </row>
    <row r="76" spans="1:29" ht="12.75" customHeight="1" x14ac:dyDescent="0.2">
      <c r="A76" s="82"/>
      <c r="B76" s="82"/>
      <c r="C76" s="201"/>
      <c r="D76" s="201"/>
      <c r="E76" s="201"/>
      <c r="F76" s="201"/>
      <c r="G76" s="203"/>
      <c r="H76" s="201"/>
      <c r="I76" s="201"/>
      <c r="J76" s="201"/>
      <c r="K76" s="201"/>
      <c r="L76" s="203"/>
      <c r="M76" s="201"/>
      <c r="N76" s="201"/>
      <c r="O76" s="201"/>
      <c r="P76" s="201"/>
      <c r="Q76" s="203"/>
      <c r="R76" s="201"/>
      <c r="S76" s="201"/>
      <c r="T76" s="201"/>
      <c r="U76" s="201"/>
      <c r="V76" s="203"/>
      <c r="W76" s="201"/>
      <c r="X76" s="201"/>
      <c r="Y76" s="201"/>
      <c r="Z76" s="201"/>
      <c r="AA76" s="203"/>
      <c r="AB76" s="203"/>
      <c r="AC76" s="201"/>
    </row>
    <row r="77" spans="1:29" ht="12.75" customHeight="1" x14ac:dyDescent="0.2">
      <c r="A77" s="82"/>
      <c r="B77" s="82"/>
      <c r="C77" s="201"/>
      <c r="D77" s="201"/>
      <c r="E77" s="201"/>
      <c r="F77" s="201"/>
      <c r="G77" s="203"/>
      <c r="H77" s="201"/>
      <c r="I77" s="201"/>
      <c r="J77" s="201"/>
      <c r="K77" s="201"/>
      <c r="L77" s="203"/>
      <c r="M77" s="201"/>
      <c r="N77" s="201"/>
      <c r="O77" s="201"/>
      <c r="P77" s="201"/>
      <c r="Q77" s="203"/>
      <c r="R77" s="201"/>
      <c r="S77" s="201"/>
      <c r="T77" s="201"/>
      <c r="U77" s="201"/>
      <c r="V77" s="203"/>
      <c r="W77" s="201"/>
      <c r="X77" s="201"/>
      <c r="Y77" s="201"/>
      <c r="Z77" s="201"/>
      <c r="AA77" s="203"/>
      <c r="AB77" s="203"/>
      <c r="AC77" s="201"/>
    </row>
    <row r="78" spans="1:29" ht="12.75" customHeight="1" x14ac:dyDescent="0.2">
      <c r="A78" s="82"/>
      <c r="B78" s="82"/>
      <c r="C78" s="201"/>
      <c r="D78" s="201"/>
      <c r="E78" s="201"/>
      <c r="F78" s="201"/>
      <c r="G78" s="203"/>
      <c r="H78" s="201"/>
      <c r="I78" s="201"/>
      <c r="J78" s="201"/>
      <c r="K78" s="201"/>
      <c r="L78" s="203"/>
      <c r="M78" s="201"/>
      <c r="N78" s="201"/>
      <c r="O78" s="201"/>
      <c r="P78" s="201"/>
      <c r="Q78" s="203"/>
      <c r="R78" s="201"/>
      <c r="S78" s="201"/>
      <c r="T78" s="201"/>
      <c r="U78" s="201"/>
      <c r="V78" s="203"/>
      <c r="W78" s="201"/>
      <c r="X78" s="201"/>
      <c r="Y78" s="201"/>
      <c r="Z78" s="201"/>
      <c r="AA78" s="203"/>
      <c r="AB78" s="203"/>
      <c r="AC78" s="201"/>
    </row>
    <row r="79" spans="1:29" ht="12.75" customHeight="1" x14ac:dyDescent="0.2">
      <c r="A79" s="82"/>
      <c r="B79" s="82"/>
      <c r="C79" s="201"/>
      <c r="D79" s="201"/>
      <c r="E79" s="201"/>
      <c r="F79" s="201"/>
      <c r="G79" s="203"/>
      <c r="H79" s="201"/>
      <c r="I79" s="201"/>
      <c r="J79" s="201"/>
      <c r="K79" s="201"/>
      <c r="L79" s="203"/>
      <c r="M79" s="201"/>
      <c r="N79" s="201"/>
      <c r="O79" s="201"/>
      <c r="P79" s="201"/>
      <c r="Q79" s="203"/>
      <c r="R79" s="201"/>
      <c r="S79" s="201"/>
      <c r="T79" s="201"/>
      <c r="U79" s="201"/>
      <c r="V79" s="203"/>
      <c r="W79" s="201"/>
      <c r="X79" s="201"/>
      <c r="Y79" s="201"/>
      <c r="Z79" s="201"/>
      <c r="AA79" s="203"/>
      <c r="AB79" s="203"/>
      <c r="AC79" s="201"/>
    </row>
    <row r="80" spans="1:29" ht="12.75" customHeight="1" x14ac:dyDescent="0.2">
      <c r="A80" s="82"/>
      <c r="B80" s="82"/>
      <c r="C80" s="201"/>
      <c r="D80" s="201"/>
      <c r="E80" s="201"/>
      <c r="F80" s="201"/>
      <c r="G80" s="203"/>
      <c r="H80" s="201"/>
      <c r="I80" s="201"/>
      <c r="J80" s="201"/>
      <c r="K80" s="201"/>
      <c r="L80" s="203"/>
      <c r="M80" s="201"/>
      <c r="N80" s="201"/>
      <c r="O80" s="201"/>
      <c r="P80" s="201"/>
      <c r="Q80" s="203"/>
      <c r="R80" s="201"/>
      <c r="S80" s="201"/>
      <c r="T80" s="201"/>
      <c r="U80" s="201"/>
      <c r="V80" s="203"/>
      <c r="W80" s="201"/>
      <c r="X80" s="201"/>
      <c r="Y80" s="201"/>
      <c r="Z80" s="201"/>
      <c r="AA80" s="203"/>
      <c r="AB80" s="203"/>
      <c r="AC80" s="201"/>
    </row>
    <row r="81" spans="1:29" ht="12.75" customHeight="1" x14ac:dyDescent="0.2">
      <c r="A81" s="82"/>
      <c r="B81" s="82"/>
      <c r="C81" s="201"/>
      <c r="D81" s="201"/>
      <c r="E81" s="201"/>
      <c r="F81" s="201"/>
      <c r="G81" s="203"/>
      <c r="H81" s="201"/>
      <c r="I81" s="201"/>
      <c r="J81" s="201"/>
      <c r="K81" s="201"/>
      <c r="L81" s="203"/>
      <c r="M81" s="201"/>
      <c r="N81" s="201"/>
      <c r="O81" s="201"/>
      <c r="P81" s="201"/>
      <c r="Q81" s="203"/>
      <c r="R81" s="201"/>
      <c r="S81" s="201"/>
      <c r="T81" s="201"/>
      <c r="U81" s="201"/>
      <c r="V81" s="203"/>
      <c r="W81" s="201"/>
      <c r="X81" s="201"/>
      <c r="Y81" s="201"/>
      <c r="Z81" s="201"/>
      <c r="AA81" s="203"/>
      <c r="AB81" s="203"/>
      <c r="AC81" s="201"/>
    </row>
    <row r="82" spans="1:29" ht="12.75" customHeight="1" x14ac:dyDescent="0.2">
      <c r="A82" s="82"/>
      <c r="B82" s="82"/>
      <c r="C82" s="201"/>
      <c r="D82" s="201"/>
      <c r="E82" s="201"/>
      <c r="F82" s="201"/>
      <c r="G82" s="203"/>
      <c r="H82" s="201"/>
      <c r="I82" s="201"/>
      <c r="J82" s="201"/>
      <c r="K82" s="201"/>
      <c r="L82" s="203"/>
      <c r="M82" s="201"/>
      <c r="N82" s="201"/>
      <c r="O82" s="201"/>
      <c r="P82" s="201"/>
      <c r="Q82" s="203"/>
      <c r="R82" s="201"/>
      <c r="S82" s="201"/>
      <c r="T82" s="201"/>
      <c r="U82" s="201"/>
      <c r="V82" s="203"/>
      <c r="W82" s="201"/>
      <c r="X82" s="201"/>
      <c r="Y82" s="201"/>
      <c r="Z82" s="201"/>
      <c r="AA82" s="203"/>
      <c r="AB82" s="203"/>
      <c r="AC82" s="201"/>
    </row>
    <row r="83" spans="1:29" ht="12.75" customHeight="1" x14ac:dyDescent="0.2">
      <c r="A83" s="82"/>
      <c r="B83" s="82"/>
      <c r="C83" s="201"/>
      <c r="D83" s="201"/>
      <c r="E83" s="201"/>
      <c r="F83" s="201"/>
      <c r="G83" s="203"/>
      <c r="H83" s="201"/>
      <c r="I83" s="201"/>
      <c r="J83" s="201"/>
      <c r="K83" s="201"/>
      <c r="L83" s="203"/>
      <c r="M83" s="201"/>
      <c r="N83" s="201"/>
      <c r="O83" s="201"/>
      <c r="P83" s="201"/>
      <c r="Q83" s="203"/>
      <c r="R83" s="201"/>
      <c r="S83" s="201"/>
      <c r="T83" s="201"/>
      <c r="U83" s="201"/>
      <c r="V83" s="203"/>
      <c r="W83" s="201"/>
      <c r="X83" s="201"/>
      <c r="Y83" s="201"/>
      <c r="Z83" s="201"/>
      <c r="AA83" s="203"/>
      <c r="AB83" s="203"/>
      <c r="AC83" s="201"/>
    </row>
    <row r="84" spans="1:29" ht="12.75" customHeight="1" x14ac:dyDescent="0.2">
      <c r="A84" s="82"/>
      <c r="B84" s="82"/>
      <c r="C84" s="201"/>
      <c r="D84" s="201"/>
      <c r="E84" s="201"/>
      <c r="F84" s="201"/>
      <c r="G84" s="203"/>
      <c r="H84" s="201"/>
      <c r="I84" s="201"/>
      <c r="J84" s="201"/>
      <c r="K84" s="201"/>
      <c r="L84" s="203"/>
      <c r="M84" s="201"/>
      <c r="N84" s="201"/>
      <c r="O84" s="201"/>
      <c r="P84" s="201"/>
      <c r="Q84" s="203"/>
      <c r="R84" s="201"/>
      <c r="S84" s="201"/>
      <c r="T84" s="201"/>
      <c r="U84" s="201"/>
      <c r="V84" s="203"/>
      <c r="W84" s="201"/>
      <c r="X84" s="201"/>
      <c r="Y84" s="201"/>
      <c r="Z84" s="201"/>
      <c r="AA84" s="203"/>
      <c r="AB84" s="203"/>
      <c r="AC84" s="201"/>
    </row>
    <row r="85" spans="1:29" ht="12.75" customHeight="1" x14ac:dyDescent="0.2">
      <c r="A85" s="82"/>
      <c r="B85" s="82"/>
      <c r="C85" s="201"/>
      <c r="D85" s="201"/>
      <c r="E85" s="201"/>
      <c r="F85" s="201"/>
      <c r="G85" s="203"/>
      <c r="H85" s="201"/>
      <c r="I85" s="201"/>
      <c r="J85" s="201"/>
      <c r="K85" s="201"/>
      <c r="L85" s="203"/>
      <c r="M85" s="201"/>
      <c r="N85" s="201"/>
      <c r="O85" s="201"/>
      <c r="P85" s="201"/>
      <c r="Q85" s="203"/>
      <c r="R85" s="201"/>
      <c r="S85" s="201"/>
      <c r="T85" s="201"/>
      <c r="U85" s="201"/>
      <c r="V85" s="203"/>
      <c r="W85" s="201"/>
      <c r="X85" s="201"/>
      <c r="Y85" s="201"/>
      <c r="Z85" s="201"/>
      <c r="AA85" s="203"/>
      <c r="AB85" s="203"/>
      <c r="AC85" s="201"/>
    </row>
    <row r="86" spans="1:29" ht="12.75" customHeight="1" x14ac:dyDescent="0.2">
      <c r="A86" s="82"/>
      <c r="B86" s="82"/>
      <c r="C86" s="201"/>
      <c r="D86" s="201"/>
      <c r="E86" s="201"/>
      <c r="F86" s="201"/>
      <c r="G86" s="203"/>
      <c r="H86" s="201"/>
      <c r="I86" s="201"/>
      <c r="J86" s="201"/>
      <c r="K86" s="201"/>
      <c r="L86" s="203"/>
      <c r="M86" s="201"/>
      <c r="N86" s="201"/>
      <c r="O86" s="201"/>
      <c r="P86" s="201"/>
      <c r="Q86" s="203"/>
      <c r="R86" s="201"/>
      <c r="S86" s="201"/>
      <c r="T86" s="201"/>
      <c r="U86" s="201"/>
      <c r="V86" s="203"/>
      <c r="W86" s="201"/>
      <c r="X86" s="201"/>
      <c r="Y86" s="201"/>
      <c r="Z86" s="201"/>
      <c r="AA86" s="203"/>
      <c r="AB86" s="203"/>
      <c r="AC86" s="201"/>
    </row>
    <row r="87" spans="1:29" ht="12.75" customHeight="1" x14ac:dyDescent="0.2">
      <c r="A87" s="82"/>
      <c r="B87" s="82"/>
      <c r="C87" s="201"/>
      <c r="D87" s="201"/>
      <c r="E87" s="201"/>
      <c r="F87" s="201"/>
      <c r="G87" s="203"/>
      <c r="H87" s="201"/>
      <c r="I87" s="201"/>
      <c r="J87" s="201"/>
      <c r="K87" s="201"/>
      <c r="L87" s="203"/>
      <c r="M87" s="201"/>
      <c r="N87" s="201"/>
      <c r="O87" s="201"/>
      <c r="P87" s="201"/>
      <c r="Q87" s="203"/>
      <c r="R87" s="201"/>
      <c r="S87" s="201"/>
      <c r="T87" s="201"/>
      <c r="U87" s="201"/>
      <c r="V87" s="203"/>
      <c r="W87" s="201"/>
      <c r="X87" s="201"/>
      <c r="Y87" s="201"/>
      <c r="Z87" s="201"/>
      <c r="AA87" s="203"/>
      <c r="AB87" s="203"/>
      <c r="AC87" s="201"/>
    </row>
    <row r="88" spans="1:29" ht="12.75" customHeight="1" x14ac:dyDescent="0.2">
      <c r="A88" s="82"/>
      <c r="B88" s="82"/>
      <c r="C88" s="201"/>
      <c r="D88" s="201"/>
      <c r="E88" s="201"/>
      <c r="F88" s="201"/>
      <c r="G88" s="203"/>
      <c r="H88" s="201"/>
      <c r="I88" s="201"/>
      <c r="J88" s="201"/>
      <c r="K88" s="201"/>
      <c r="L88" s="203"/>
      <c r="M88" s="201"/>
      <c r="N88" s="201"/>
      <c r="O88" s="201"/>
      <c r="P88" s="201"/>
      <c r="Q88" s="203"/>
      <c r="R88" s="201"/>
      <c r="S88" s="201"/>
      <c r="T88" s="201"/>
      <c r="U88" s="201"/>
      <c r="V88" s="203"/>
      <c r="W88" s="201"/>
      <c r="X88" s="201"/>
      <c r="Y88" s="201"/>
      <c r="Z88" s="201"/>
      <c r="AA88" s="203"/>
      <c r="AB88" s="203"/>
      <c r="AC88" s="201"/>
    </row>
    <row r="89" spans="1:29" ht="12.75" customHeight="1" x14ac:dyDescent="0.2">
      <c r="A89" s="82"/>
      <c r="B89" s="82"/>
      <c r="C89" s="201"/>
      <c r="D89" s="201"/>
      <c r="E89" s="201"/>
      <c r="F89" s="201"/>
      <c r="G89" s="203"/>
      <c r="H89" s="201"/>
      <c r="I89" s="201"/>
      <c r="J89" s="201"/>
      <c r="K89" s="201"/>
      <c r="L89" s="203"/>
      <c r="M89" s="201"/>
      <c r="N89" s="201"/>
      <c r="O89" s="201"/>
      <c r="P89" s="201"/>
      <c r="Q89" s="203"/>
      <c r="R89" s="201"/>
      <c r="S89" s="201"/>
      <c r="T89" s="201"/>
      <c r="U89" s="201"/>
      <c r="V89" s="203"/>
      <c r="W89" s="201"/>
      <c r="X89" s="201"/>
      <c r="Y89" s="201"/>
      <c r="Z89" s="201"/>
      <c r="AA89" s="203"/>
      <c r="AB89" s="203"/>
      <c r="AC89" s="201"/>
    </row>
    <row r="90" spans="1:29" ht="12.75" customHeight="1" x14ac:dyDescent="0.2">
      <c r="A90" s="82"/>
      <c r="B90" s="82"/>
      <c r="C90" s="201"/>
      <c r="D90" s="201"/>
      <c r="E90" s="201"/>
      <c r="F90" s="201"/>
      <c r="G90" s="203"/>
      <c r="H90" s="201"/>
      <c r="I90" s="201"/>
      <c r="J90" s="201"/>
      <c r="K90" s="201"/>
      <c r="L90" s="203"/>
      <c r="M90" s="201"/>
      <c r="N90" s="201"/>
      <c r="O90" s="201"/>
      <c r="P90" s="201"/>
      <c r="Q90" s="203"/>
      <c r="R90" s="201"/>
      <c r="S90" s="201"/>
      <c r="T90" s="201"/>
      <c r="U90" s="201"/>
      <c r="V90" s="203"/>
      <c r="W90" s="201"/>
      <c r="X90" s="201"/>
      <c r="Y90" s="201"/>
      <c r="Z90" s="201"/>
      <c r="AA90" s="203"/>
      <c r="AB90" s="203"/>
      <c r="AC90" s="201"/>
    </row>
    <row r="91" spans="1:29" ht="12.75" customHeight="1" x14ac:dyDescent="0.2">
      <c r="A91" s="82"/>
      <c r="B91" s="82"/>
      <c r="C91" s="201"/>
      <c r="D91" s="201"/>
      <c r="E91" s="201"/>
      <c r="F91" s="201"/>
      <c r="G91" s="203"/>
      <c r="H91" s="201"/>
      <c r="I91" s="201"/>
      <c r="J91" s="201"/>
      <c r="K91" s="201"/>
      <c r="L91" s="203"/>
      <c r="M91" s="201"/>
      <c r="N91" s="201"/>
      <c r="O91" s="201"/>
      <c r="P91" s="201"/>
      <c r="Q91" s="203"/>
      <c r="R91" s="201"/>
      <c r="S91" s="201"/>
      <c r="T91" s="201"/>
      <c r="U91" s="201"/>
      <c r="V91" s="203"/>
      <c r="W91" s="201"/>
      <c r="X91" s="201"/>
      <c r="Y91" s="201"/>
      <c r="Z91" s="201"/>
      <c r="AA91" s="203"/>
      <c r="AB91" s="203"/>
      <c r="AC91" s="201"/>
    </row>
    <row r="92" spans="1:29" ht="12.75" customHeight="1" x14ac:dyDescent="0.2">
      <c r="A92" s="82"/>
      <c r="B92" s="82"/>
      <c r="C92" s="201"/>
      <c r="D92" s="201"/>
      <c r="E92" s="201"/>
      <c r="F92" s="201"/>
      <c r="G92" s="203"/>
      <c r="H92" s="201"/>
      <c r="I92" s="201"/>
      <c r="J92" s="201"/>
      <c r="K92" s="201"/>
      <c r="L92" s="203"/>
      <c r="M92" s="201"/>
      <c r="N92" s="201"/>
      <c r="O92" s="201"/>
      <c r="P92" s="201"/>
      <c r="Q92" s="203"/>
      <c r="R92" s="201"/>
      <c r="S92" s="201"/>
      <c r="T92" s="201"/>
      <c r="U92" s="201"/>
      <c r="V92" s="203"/>
      <c r="W92" s="201"/>
      <c r="X92" s="201"/>
      <c r="Y92" s="201"/>
      <c r="Z92" s="201"/>
      <c r="AA92" s="203"/>
      <c r="AB92" s="203"/>
      <c r="AC92" s="201"/>
    </row>
    <row r="93" spans="1:29" ht="12.75" customHeight="1" x14ac:dyDescent="0.2">
      <c r="A93" s="82"/>
      <c r="B93" s="82"/>
      <c r="C93" s="201"/>
      <c r="D93" s="201"/>
      <c r="E93" s="201"/>
      <c r="F93" s="201"/>
      <c r="G93" s="203"/>
      <c r="H93" s="201"/>
      <c r="I93" s="201"/>
      <c r="J93" s="201"/>
      <c r="K93" s="201"/>
      <c r="L93" s="203"/>
      <c r="M93" s="201"/>
      <c r="N93" s="201"/>
      <c r="O93" s="201"/>
      <c r="P93" s="201"/>
      <c r="Q93" s="203"/>
      <c r="R93" s="201"/>
      <c r="S93" s="201"/>
      <c r="T93" s="201"/>
      <c r="U93" s="201"/>
      <c r="V93" s="203"/>
      <c r="W93" s="201"/>
      <c r="X93" s="201"/>
      <c r="Y93" s="201"/>
      <c r="Z93" s="201"/>
      <c r="AA93" s="203"/>
      <c r="AB93" s="203"/>
      <c r="AC93" s="201"/>
    </row>
    <row r="94" spans="1:29" ht="12.75" customHeight="1" x14ac:dyDescent="0.2">
      <c r="A94" s="82"/>
      <c r="B94" s="82"/>
      <c r="C94" s="201"/>
      <c r="D94" s="201"/>
      <c r="E94" s="201"/>
      <c r="F94" s="201"/>
      <c r="G94" s="203"/>
      <c r="H94" s="201"/>
      <c r="I94" s="201"/>
      <c r="J94" s="201"/>
      <c r="K94" s="201"/>
      <c r="L94" s="203"/>
      <c r="M94" s="201"/>
      <c r="N94" s="201"/>
      <c r="O94" s="201"/>
      <c r="P94" s="201"/>
      <c r="Q94" s="203"/>
      <c r="R94" s="201"/>
      <c r="S94" s="201"/>
      <c r="T94" s="201"/>
      <c r="U94" s="201"/>
      <c r="V94" s="203"/>
      <c r="W94" s="201"/>
      <c r="X94" s="201"/>
      <c r="Y94" s="201"/>
      <c r="Z94" s="201"/>
      <c r="AA94" s="203"/>
      <c r="AB94" s="203"/>
      <c r="AC94" s="201"/>
    </row>
    <row r="95" spans="1:29" ht="12.75" customHeight="1" x14ac:dyDescent="0.2">
      <c r="A95" s="82"/>
      <c r="B95" s="82"/>
      <c r="C95" s="201"/>
      <c r="D95" s="201"/>
      <c r="E95" s="201"/>
      <c r="F95" s="201"/>
      <c r="G95" s="203"/>
      <c r="H95" s="201"/>
      <c r="I95" s="201"/>
      <c r="J95" s="201"/>
      <c r="K95" s="201"/>
      <c r="L95" s="203"/>
      <c r="M95" s="201"/>
      <c r="N95" s="201"/>
      <c r="O95" s="201"/>
      <c r="P95" s="201"/>
      <c r="Q95" s="203"/>
      <c r="R95" s="201"/>
      <c r="S95" s="201"/>
      <c r="T95" s="201"/>
      <c r="U95" s="201"/>
      <c r="V95" s="203"/>
      <c r="W95" s="201"/>
      <c r="X95" s="201"/>
      <c r="Y95" s="201"/>
      <c r="Z95" s="201"/>
      <c r="AA95" s="203"/>
      <c r="AB95" s="203"/>
      <c r="AC95" s="201"/>
    </row>
    <row r="96" spans="1:29" ht="12.75" customHeight="1" x14ac:dyDescent="0.2">
      <c r="A96" s="82"/>
      <c r="B96" s="82"/>
      <c r="C96" s="201"/>
      <c r="D96" s="201"/>
      <c r="E96" s="201"/>
      <c r="F96" s="201"/>
      <c r="G96" s="203"/>
      <c r="H96" s="201"/>
      <c r="I96" s="201"/>
      <c r="J96" s="201"/>
      <c r="K96" s="201"/>
      <c r="L96" s="203"/>
      <c r="M96" s="201"/>
      <c r="N96" s="201"/>
      <c r="O96" s="201"/>
      <c r="P96" s="201"/>
      <c r="Q96" s="203"/>
      <c r="R96" s="201"/>
      <c r="S96" s="201"/>
      <c r="T96" s="201"/>
      <c r="U96" s="201"/>
      <c r="V96" s="203"/>
      <c r="W96" s="201"/>
      <c r="X96" s="201"/>
      <c r="Y96" s="201"/>
      <c r="Z96" s="201"/>
      <c r="AA96" s="203"/>
      <c r="AB96" s="203"/>
      <c r="AC96" s="201"/>
    </row>
    <row r="97" spans="1:29" ht="12.75" customHeight="1" x14ac:dyDescent="0.2">
      <c r="A97" s="82"/>
      <c r="B97" s="82"/>
      <c r="C97" s="201"/>
      <c r="D97" s="201"/>
      <c r="E97" s="201"/>
      <c r="F97" s="201"/>
      <c r="G97" s="203"/>
      <c r="H97" s="201"/>
      <c r="I97" s="201"/>
      <c r="J97" s="201"/>
      <c r="K97" s="201"/>
      <c r="L97" s="203"/>
      <c r="M97" s="201"/>
      <c r="N97" s="201"/>
      <c r="O97" s="201"/>
      <c r="P97" s="201"/>
      <c r="Q97" s="203"/>
      <c r="R97" s="201"/>
      <c r="S97" s="201"/>
      <c r="T97" s="201"/>
      <c r="U97" s="201"/>
      <c r="V97" s="203"/>
      <c r="W97" s="201"/>
      <c r="X97" s="201"/>
      <c r="Y97" s="201"/>
      <c r="Z97" s="201"/>
      <c r="AA97" s="203"/>
      <c r="AB97" s="203"/>
      <c r="AC97" s="201"/>
    </row>
    <row r="98" spans="1:29" ht="12.75" customHeight="1" x14ac:dyDescent="0.2">
      <c r="A98" s="82"/>
      <c r="B98" s="82"/>
      <c r="C98" s="201"/>
      <c r="D98" s="201"/>
      <c r="E98" s="201"/>
      <c r="F98" s="201"/>
      <c r="G98" s="203"/>
      <c r="H98" s="201"/>
      <c r="I98" s="201"/>
      <c r="J98" s="201"/>
      <c r="K98" s="201"/>
      <c r="L98" s="203"/>
      <c r="M98" s="201"/>
      <c r="N98" s="201"/>
      <c r="O98" s="201"/>
      <c r="P98" s="201"/>
      <c r="Q98" s="203"/>
      <c r="R98" s="201"/>
      <c r="S98" s="201"/>
      <c r="T98" s="201"/>
      <c r="U98" s="201"/>
      <c r="V98" s="203"/>
      <c r="W98" s="201"/>
      <c r="X98" s="201"/>
      <c r="Y98" s="201"/>
      <c r="Z98" s="201"/>
      <c r="AA98" s="203"/>
      <c r="AB98" s="203"/>
      <c r="AC98" s="201"/>
    </row>
    <row r="99" spans="1:29" ht="12.75" customHeight="1" x14ac:dyDescent="0.2">
      <c r="A99" s="82"/>
      <c r="B99" s="82"/>
      <c r="C99" s="201"/>
      <c r="D99" s="201"/>
      <c r="E99" s="201"/>
      <c r="F99" s="201"/>
      <c r="G99" s="203"/>
      <c r="H99" s="201"/>
      <c r="I99" s="201"/>
      <c r="J99" s="201"/>
      <c r="K99" s="201"/>
      <c r="L99" s="203"/>
      <c r="M99" s="201"/>
      <c r="N99" s="201"/>
      <c r="O99" s="201"/>
      <c r="P99" s="201"/>
      <c r="Q99" s="203"/>
      <c r="R99" s="201"/>
      <c r="S99" s="201"/>
      <c r="T99" s="201"/>
      <c r="U99" s="201"/>
      <c r="V99" s="203"/>
      <c r="W99" s="201"/>
      <c r="X99" s="201"/>
      <c r="Y99" s="201"/>
      <c r="Z99" s="201"/>
      <c r="AA99" s="203"/>
      <c r="AB99" s="203"/>
      <c r="AC99" s="201"/>
    </row>
    <row r="100" spans="1:29" ht="12.75" customHeight="1" x14ac:dyDescent="0.2">
      <c r="A100" s="82"/>
      <c r="B100" s="82"/>
      <c r="C100" s="201"/>
      <c r="D100" s="201"/>
      <c r="E100" s="201"/>
      <c r="F100" s="201"/>
      <c r="G100" s="203"/>
      <c r="H100" s="201"/>
      <c r="I100" s="201"/>
      <c r="J100" s="201"/>
      <c r="K100" s="201"/>
      <c r="L100" s="203"/>
      <c r="M100" s="201"/>
      <c r="N100" s="201"/>
      <c r="O100" s="201"/>
      <c r="P100" s="201"/>
      <c r="Q100" s="203"/>
      <c r="R100" s="201"/>
      <c r="S100" s="201"/>
      <c r="T100" s="201"/>
      <c r="U100" s="201"/>
      <c r="V100" s="203"/>
      <c r="W100" s="201"/>
      <c r="X100" s="201"/>
      <c r="Y100" s="201"/>
      <c r="Z100" s="201"/>
      <c r="AA100" s="203"/>
      <c r="AB100" s="203"/>
      <c r="AC100" s="201"/>
    </row>
  </sheetData>
  <mergeCells count="25">
    <mergeCell ref="W4:X4"/>
    <mergeCell ref="T4:U4"/>
    <mergeCell ref="V4:V5"/>
    <mergeCell ref="L4:L5"/>
    <mergeCell ref="M3:Q3"/>
    <mergeCell ref="A4:A5"/>
    <mergeCell ref="B4:B5"/>
    <mergeCell ref="C4:D4"/>
    <mergeCell ref="R3:V3"/>
    <mergeCell ref="N58:O58"/>
    <mergeCell ref="Q4:Q5"/>
    <mergeCell ref="H4:I4"/>
    <mergeCell ref="J4:K4"/>
    <mergeCell ref="A1:AA1"/>
    <mergeCell ref="A2:AA2"/>
    <mergeCell ref="W3:AA3"/>
    <mergeCell ref="C3:G3"/>
    <mergeCell ref="E4:F4"/>
    <mergeCell ref="G4:G5"/>
    <mergeCell ref="O4:P4"/>
    <mergeCell ref="R4:S4"/>
    <mergeCell ref="Y4:Z4"/>
    <mergeCell ref="AA4:AA5"/>
    <mergeCell ref="M4:N4"/>
    <mergeCell ref="H3:L3"/>
  </mergeCells>
  <conditionalFormatting sqref="AB1:AB1048576">
    <cfRule type="cellIs" dxfId="12" priority="8" operator="greaterThan">
      <formula>10</formula>
    </cfRule>
  </conditionalFormatting>
  <conditionalFormatting sqref="G1:G1048576">
    <cfRule type="cellIs" dxfId="11" priority="6" operator="greaterThan">
      <formula>100</formula>
    </cfRule>
  </conditionalFormatting>
  <conditionalFormatting sqref="L1:L1048576">
    <cfRule type="cellIs" dxfId="10" priority="5" operator="greaterThan">
      <formula>100</formula>
    </cfRule>
  </conditionalFormatting>
  <conditionalFormatting sqref="Q1:Q1048576">
    <cfRule type="cellIs" dxfId="9" priority="4" operator="greaterThan">
      <formula>100</formula>
    </cfRule>
  </conditionalFormatting>
  <conditionalFormatting sqref="V1:V1048576">
    <cfRule type="cellIs" dxfId="8" priority="3" operator="greaterThan">
      <formula>100</formula>
    </cfRule>
  </conditionalFormatting>
  <conditionalFormatting sqref="AA1:AA1048576">
    <cfRule type="cellIs" dxfId="7" priority="2" operator="greaterThan">
      <formula>100</formula>
    </cfRule>
  </conditionalFormatting>
  <pageMargins left="1.25" right="0.25" top="0.25" bottom="0.25" header="0" footer="0"/>
  <pageSetup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FADCC"/>
  </sheetPr>
  <dimension ref="A1:K100"/>
  <sheetViews>
    <sheetView zoomScaleNormal="100" workbookViewId="0">
      <pane xSplit="2" ySplit="5" topLeftCell="C45" activePane="bottomRight" state="frozen"/>
      <selection pane="topRight" activeCell="C1" sqref="C1"/>
      <selection pane="bottomLeft" activeCell="A6" sqref="A6"/>
      <selection pane="bottomRight" sqref="A1:XFD1048576"/>
    </sheetView>
  </sheetViews>
  <sheetFormatPr defaultColWidth="14.42578125" defaultRowHeight="15" customHeight="1" x14ac:dyDescent="0.2"/>
  <cols>
    <col min="1" max="1" width="5.42578125" style="109" customWidth="1"/>
    <col min="2" max="2" width="31.28515625" style="109" customWidth="1"/>
    <col min="3" max="3" width="9.140625" style="109" customWidth="1"/>
    <col min="4" max="4" width="10" style="109" customWidth="1"/>
    <col min="5" max="5" width="10.85546875" style="109" customWidth="1"/>
    <col min="6" max="6" width="8.85546875" style="109" customWidth="1"/>
    <col min="7" max="7" width="9.85546875" style="109" customWidth="1"/>
    <col min="8" max="8" width="11.7109375" style="109" customWidth="1"/>
    <col min="9" max="9" width="9.140625" style="109" customWidth="1"/>
    <col min="10" max="10" width="8.42578125" style="109" customWidth="1"/>
    <col min="11" max="11" width="8.85546875" style="109" customWidth="1"/>
    <col min="12" max="16384" width="14.42578125" style="109"/>
  </cols>
  <sheetData>
    <row r="1" spans="1:11" ht="14.25" customHeight="1" x14ac:dyDescent="0.2">
      <c r="A1" s="381" t="s">
        <v>1019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</row>
    <row r="2" spans="1:11" ht="13.5" customHeight="1" x14ac:dyDescent="0.2">
      <c r="A2" s="376" t="s">
        <v>61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</row>
    <row r="3" spans="1:11" ht="13.5" customHeight="1" x14ac:dyDescent="0.2">
      <c r="A3" s="110"/>
      <c r="B3" s="111" t="s">
        <v>62</v>
      </c>
      <c r="C3" s="112"/>
      <c r="D3" s="112"/>
      <c r="E3" s="112"/>
      <c r="F3" s="112"/>
      <c r="G3" s="112"/>
      <c r="H3" s="112"/>
      <c r="I3" s="112"/>
      <c r="J3" s="385" t="s">
        <v>63</v>
      </c>
      <c r="K3" s="386"/>
    </row>
    <row r="4" spans="1:11" ht="15" customHeight="1" x14ac:dyDescent="0.2">
      <c r="A4" s="382" t="s">
        <v>1</v>
      </c>
      <c r="B4" s="382" t="s">
        <v>2</v>
      </c>
      <c r="C4" s="384" t="s">
        <v>64</v>
      </c>
      <c r="D4" s="379"/>
      <c r="E4" s="380"/>
      <c r="F4" s="378" t="s">
        <v>65</v>
      </c>
      <c r="G4" s="379"/>
      <c r="H4" s="380"/>
      <c r="I4" s="378" t="s">
        <v>66</v>
      </c>
      <c r="J4" s="379"/>
      <c r="K4" s="380"/>
    </row>
    <row r="5" spans="1:11" ht="30" customHeight="1" x14ac:dyDescent="0.2">
      <c r="A5" s="383"/>
      <c r="B5" s="383"/>
      <c r="C5" s="114" t="s">
        <v>974</v>
      </c>
      <c r="D5" s="115" t="s">
        <v>975</v>
      </c>
      <c r="E5" s="115" t="s">
        <v>976</v>
      </c>
      <c r="F5" s="114" t="s">
        <v>974</v>
      </c>
      <c r="G5" s="115" t="s">
        <v>975</v>
      </c>
      <c r="H5" s="115" t="s">
        <v>976</v>
      </c>
      <c r="I5" s="114" t="s">
        <v>974</v>
      </c>
      <c r="J5" s="115" t="s">
        <v>975</v>
      </c>
      <c r="K5" s="115" t="s">
        <v>976</v>
      </c>
    </row>
    <row r="6" spans="1:11" ht="13.5" customHeight="1" x14ac:dyDescent="0.2">
      <c r="A6" s="116">
        <v>1</v>
      </c>
      <c r="B6" s="117" t="s">
        <v>8</v>
      </c>
      <c r="C6" s="118">
        <v>110449</v>
      </c>
      <c r="D6" s="118">
        <v>403450</v>
      </c>
      <c r="E6" s="118">
        <v>1683416</v>
      </c>
      <c r="F6" s="118">
        <v>103962</v>
      </c>
      <c r="G6" s="118">
        <v>372548</v>
      </c>
      <c r="H6" s="118">
        <v>1115546</v>
      </c>
      <c r="I6" s="119">
        <f t="shared" ref="I6:K6" si="0">F6*100/C6</f>
        <v>94.126701011326489</v>
      </c>
      <c r="J6" s="119">
        <f t="shared" si="0"/>
        <v>92.34056264716817</v>
      </c>
      <c r="K6" s="119">
        <f t="shared" si="0"/>
        <v>66.266805115313147</v>
      </c>
    </row>
    <row r="7" spans="1:11" ht="13.5" customHeight="1" x14ac:dyDescent="0.2">
      <c r="A7" s="116">
        <v>2</v>
      </c>
      <c r="B7" s="120" t="s">
        <v>9</v>
      </c>
      <c r="C7" s="118">
        <v>630496</v>
      </c>
      <c r="D7" s="118">
        <v>848149</v>
      </c>
      <c r="E7" s="118">
        <v>2222860</v>
      </c>
      <c r="F7" s="118">
        <v>690274</v>
      </c>
      <c r="G7" s="118">
        <v>614557</v>
      </c>
      <c r="H7" s="118">
        <v>1464801</v>
      </c>
      <c r="I7" s="119">
        <f t="shared" ref="I7:K7" si="1">F7*100/C7</f>
        <v>109.48110693802974</v>
      </c>
      <c r="J7" s="119">
        <f t="shared" si="1"/>
        <v>72.458612814493677</v>
      </c>
      <c r="K7" s="119">
        <f t="shared" si="1"/>
        <v>65.897132522965904</v>
      </c>
    </row>
    <row r="8" spans="1:11" ht="13.5" customHeight="1" x14ac:dyDescent="0.2">
      <c r="A8" s="116">
        <v>3</v>
      </c>
      <c r="B8" s="120" t="s">
        <v>10</v>
      </c>
      <c r="C8" s="118">
        <v>237742</v>
      </c>
      <c r="D8" s="118">
        <v>124905</v>
      </c>
      <c r="E8" s="118">
        <v>503922</v>
      </c>
      <c r="F8" s="118">
        <v>122018</v>
      </c>
      <c r="G8" s="118">
        <v>55331</v>
      </c>
      <c r="H8" s="118">
        <v>448695</v>
      </c>
      <c r="I8" s="119">
        <f t="shared" ref="I8:K8" si="2">F8*100/C8</f>
        <v>51.323703847027453</v>
      </c>
      <c r="J8" s="119">
        <f t="shared" si="2"/>
        <v>44.298466834794446</v>
      </c>
      <c r="K8" s="119">
        <f t="shared" si="2"/>
        <v>89.040565801850292</v>
      </c>
    </row>
    <row r="9" spans="1:11" ht="13.5" customHeight="1" x14ac:dyDescent="0.2">
      <c r="A9" s="116">
        <v>4</v>
      </c>
      <c r="B9" s="120" t="s">
        <v>11</v>
      </c>
      <c r="C9" s="118">
        <v>118208.71</v>
      </c>
      <c r="D9" s="118">
        <v>264205.26</v>
      </c>
      <c r="E9" s="118">
        <v>1295280.5</v>
      </c>
      <c r="F9" s="118">
        <v>81009.5</v>
      </c>
      <c r="G9" s="118">
        <v>276077.2</v>
      </c>
      <c r="H9" s="118">
        <v>1369484.4</v>
      </c>
      <c r="I9" s="119">
        <f t="shared" ref="I9:K9" si="3">F9*100/C9</f>
        <v>68.53090605590738</v>
      </c>
      <c r="J9" s="119">
        <f t="shared" si="3"/>
        <v>104.49345330974863</v>
      </c>
      <c r="K9" s="119">
        <f t="shared" si="3"/>
        <v>105.72879001884148</v>
      </c>
    </row>
    <row r="10" spans="1:11" ht="13.5" customHeight="1" x14ac:dyDescent="0.2">
      <c r="A10" s="116">
        <v>5</v>
      </c>
      <c r="B10" s="120" t="s">
        <v>12</v>
      </c>
      <c r="C10" s="118">
        <v>892806</v>
      </c>
      <c r="D10" s="118">
        <v>908182</v>
      </c>
      <c r="E10" s="118">
        <v>1956599</v>
      </c>
      <c r="F10" s="118">
        <v>456554</v>
      </c>
      <c r="G10" s="118">
        <v>489709</v>
      </c>
      <c r="H10" s="118">
        <v>846052</v>
      </c>
      <c r="I10" s="119">
        <f t="shared" ref="I10:K10" si="4">F10*100/C10</f>
        <v>51.136977126049779</v>
      </c>
      <c r="J10" s="119">
        <f t="shared" si="4"/>
        <v>53.921901116736514</v>
      </c>
      <c r="K10" s="119">
        <f t="shared" si="4"/>
        <v>43.240950240698275</v>
      </c>
    </row>
    <row r="11" spans="1:11" ht="13.5" customHeight="1" x14ac:dyDescent="0.2">
      <c r="A11" s="116">
        <v>6</v>
      </c>
      <c r="B11" s="120" t="s">
        <v>13</v>
      </c>
      <c r="C11" s="118">
        <v>246762</v>
      </c>
      <c r="D11" s="118">
        <v>287833</v>
      </c>
      <c r="E11" s="118">
        <v>1119605</v>
      </c>
      <c r="F11" s="118">
        <v>135731</v>
      </c>
      <c r="G11" s="118">
        <v>110669</v>
      </c>
      <c r="H11" s="118">
        <v>835760</v>
      </c>
      <c r="I11" s="119">
        <f t="shared" ref="I11:K11" si="5">F11*100/C11</f>
        <v>55.004822460508507</v>
      </c>
      <c r="J11" s="119">
        <f t="shared" si="5"/>
        <v>38.449031209069148</v>
      </c>
      <c r="K11" s="119">
        <f t="shared" si="5"/>
        <v>74.647755235105237</v>
      </c>
    </row>
    <row r="12" spans="1:11" ht="13.5" customHeight="1" x14ac:dyDescent="0.2">
      <c r="A12" s="116">
        <v>7</v>
      </c>
      <c r="B12" s="120" t="s">
        <v>14</v>
      </c>
      <c r="C12" s="118">
        <v>14119.51</v>
      </c>
      <c r="D12" s="118">
        <v>8854.25</v>
      </c>
      <c r="E12" s="118">
        <v>194651.91</v>
      </c>
      <c r="F12" s="118">
        <v>9075.98</v>
      </c>
      <c r="G12" s="118">
        <v>8851.9500000000007</v>
      </c>
      <c r="H12" s="118">
        <v>110546.48</v>
      </c>
      <c r="I12" s="119">
        <f t="shared" ref="I12:K12" si="6">F12*100/C12</f>
        <v>64.279709423344016</v>
      </c>
      <c r="J12" s="119">
        <f t="shared" si="6"/>
        <v>99.974023773893904</v>
      </c>
      <c r="K12" s="119">
        <f t="shared" si="6"/>
        <v>56.791880439292889</v>
      </c>
    </row>
    <row r="13" spans="1:11" ht="13.5" customHeight="1" x14ac:dyDescent="0.2">
      <c r="A13" s="116">
        <v>8</v>
      </c>
      <c r="B13" s="120" t="s">
        <v>983</v>
      </c>
      <c r="C13" s="118">
        <v>15822</v>
      </c>
      <c r="D13" s="118">
        <v>14505</v>
      </c>
      <c r="E13" s="118">
        <v>152508</v>
      </c>
      <c r="F13" s="118">
        <v>7802</v>
      </c>
      <c r="G13" s="118">
        <v>9399</v>
      </c>
      <c r="H13" s="118">
        <v>82176</v>
      </c>
      <c r="I13" s="119">
        <f t="shared" ref="I13:K13" si="7">F13*100/C13</f>
        <v>49.311085829857163</v>
      </c>
      <c r="J13" s="119">
        <f t="shared" si="7"/>
        <v>64.798345398138579</v>
      </c>
      <c r="K13" s="119">
        <f t="shared" si="7"/>
        <v>53.883074986230234</v>
      </c>
    </row>
    <row r="14" spans="1:11" ht="13.5" customHeight="1" x14ac:dyDescent="0.2">
      <c r="A14" s="116">
        <v>9</v>
      </c>
      <c r="B14" s="120" t="s">
        <v>15</v>
      </c>
      <c r="C14" s="118">
        <v>234415</v>
      </c>
      <c r="D14" s="118">
        <v>481815</v>
      </c>
      <c r="E14" s="118">
        <v>3186946</v>
      </c>
      <c r="F14" s="118">
        <v>210424.84</v>
      </c>
      <c r="G14" s="118">
        <v>279516.90999999997</v>
      </c>
      <c r="H14" s="118">
        <v>2108711.71</v>
      </c>
      <c r="I14" s="119">
        <f t="shared" ref="I14:K14" si="8">F14*100/C14</f>
        <v>89.765945012051276</v>
      </c>
      <c r="J14" s="119">
        <f t="shared" si="8"/>
        <v>58.01332669178003</v>
      </c>
      <c r="K14" s="119">
        <f t="shared" si="8"/>
        <v>66.167161602361631</v>
      </c>
    </row>
    <row r="15" spans="1:11" ht="13.5" customHeight="1" x14ac:dyDescent="0.2">
      <c r="A15" s="116">
        <v>10</v>
      </c>
      <c r="B15" s="120" t="s">
        <v>16</v>
      </c>
      <c r="C15" s="118">
        <v>1387226</v>
      </c>
      <c r="D15" s="118">
        <v>4294602</v>
      </c>
      <c r="E15" s="118">
        <v>11007957</v>
      </c>
      <c r="F15" s="118">
        <v>907902</v>
      </c>
      <c r="G15" s="118">
        <v>2129928</v>
      </c>
      <c r="H15" s="118">
        <v>4747727</v>
      </c>
      <c r="I15" s="119">
        <f t="shared" ref="I15:K15" si="9">F15*100/C15</f>
        <v>65.447302746632488</v>
      </c>
      <c r="J15" s="119">
        <f t="shared" si="9"/>
        <v>49.595468916560833</v>
      </c>
      <c r="K15" s="119">
        <f t="shared" si="9"/>
        <v>43.129955903715832</v>
      </c>
    </row>
    <row r="16" spans="1:11" ht="13.5" customHeight="1" x14ac:dyDescent="0.2">
      <c r="A16" s="116">
        <v>11</v>
      </c>
      <c r="B16" s="120" t="s">
        <v>17</v>
      </c>
      <c r="C16" s="118">
        <v>94484</v>
      </c>
      <c r="D16" s="118">
        <v>117738</v>
      </c>
      <c r="E16" s="118">
        <v>697631</v>
      </c>
      <c r="F16" s="118">
        <v>79084</v>
      </c>
      <c r="G16" s="118">
        <v>78186</v>
      </c>
      <c r="H16" s="118">
        <v>499819</v>
      </c>
      <c r="I16" s="119">
        <f t="shared" ref="I16:K16" si="10">F16*100/C16</f>
        <v>83.700944075187337</v>
      </c>
      <c r="J16" s="119">
        <f t="shared" si="10"/>
        <v>66.406767568669423</v>
      </c>
      <c r="K16" s="119">
        <f t="shared" si="10"/>
        <v>71.645182051829693</v>
      </c>
    </row>
    <row r="17" spans="1:11" ht="13.5" customHeight="1" x14ac:dyDescent="0.2">
      <c r="A17" s="116">
        <v>12</v>
      </c>
      <c r="B17" s="120" t="s">
        <v>18</v>
      </c>
      <c r="C17" s="118">
        <v>450224</v>
      </c>
      <c r="D17" s="118">
        <v>628973</v>
      </c>
      <c r="E17" s="118">
        <v>2582372</v>
      </c>
      <c r="F17" s="118">
        <v>247755</v>
      </c>
      <c r="G17" s="118">
        <v>304725</v>
      </c>
      <c r="H17" s="118">
        <v>1098735</v>
      </c>
      <c r="I17" s="119">
        <f t="shared" ref="I17:K17" si="11">F17*100/C17</f>
        <v>55.029274316784537</v>
      </c>
      <c r="J17" s="119">
        <f t="shared" si="11"/>
        <v>48.448025590923613</v>
      </c>
      <c r="K17" s="119">
        <f t="shared" si="11"/>
        <v>42.547510583293189</v>
      </c>
    </row>
    <row r="18" spans="1:11" ht="13.5" customHeight="1" x14ac:dyDescent="0.2">
      <c r="A18" s="121"/>
      <c r="B18" s="122" t="s">
        <v>19</v>
      </c>
      <c r="C18" s="123">
        <f t="shared" ref="C18:H18" si="12">SUM(C6:C17)</f>
        <v>4432754.22</v>
      </c>
      <c r="D18" s="123">
        <f t="shared" si="12"/>
        <v>8383211.5099999998</v>
      </c>
      <c r="E18" s="123">
        <f t="shared" si="12"/>
        <v>26603748.41</v>
      </c>
      <c r="F18" s="123">
        <f t="shared" si="12"/>
        <v>3051592.3200000003</v>
      </c>
      <c r="G18" s="123">
        <f t="shared" si="12"/>
        <v>4729498.0600000005</v>
      </c>
      <c r="H18" s="123">
        <f t="shared" si="12"/>
        <v>14728053.59</v>
      </c>
      <c r="I18" s="124">
        <f t="shared" ref="I18:K18" si="13">F18*100/C18</f>
        <v>68.841902089486936</v>
      </c>
      <c r="J18" s="124">
        <f t="shared" si="13"/>
        <v>56.416303636838585</v>
      </c>
      <c r="K18" s="124">
        <f t="shared" si="13"/>
        <v>55.360821200909861</v>
      </c>
    </row>
    <row r="19" spans="1:11" ht="13.5" customHeight="1" x14ac:dyDescent="0.2">
      <c r="A19" s="116">
        <v>13</v>
      </c>
      <c r="B19" s="120" t="s">
        <v>20</v>
      </c>
      <c r="C19" s="118">
        <v>49089.02</v>
      </c>
      <c r="D19" s="118">
        <v>183297.08</v>
      </c>
      <c r="E19" s="118">
        <v>1401472.47</v>
      </c>
      <c r="F19" s="118">
        <v>51100.12</v>
      </c>
      <c r="G19" s="118">
        <v>184403.75</v>
      </c>
      <c r="H19" s="118">
        <v>1243005.5900000001</v>
      </c>
      <c r="I19" s="119">
        <f t="shared" ref="I19:K19" si="14">F19*100/C19</f>
        <v>104.09684283776699</v>
      </c>
      <c r="J19" s="119">
        <f t="shared" si="14"/>
        <v>100.60375757213373</v>
      </c>
      <c r="K19" s="119">
        <f t="shared" si="14"/>
        <v>88.692829620834445</v>
      </c>
    </row>
    <row r="20" spans="1:11" ht="13.5" customHeight="1" x14ac:dyDescent="0.2">
      <c r="A20" s="116">
        <v>14</v>
      </c>
      <c r="B20" s="120" t="s">
        <v>21</v>
      </c>
      <c r="C20" s="118">
        <v>7825.42</v>
      </c>
      <c r="D20" s="118">
        <v>35811.57</v>
      </c>
      <c r="E20" s="118">
        <v>120663.3</v>
      </c>
      <c r="F20" s="118">
        <v>29607.49</v>
      </c>
      <c r="G20" s="118">
        <v>277904.92</v>
      </c>
      <c r="H20" s="118">
        <v>455859.53</v>
      </c>
      <c r="I20" s="119">
        <f t="shared" ref="I20:K20" si="15">F20*100/C20</f>
        <v>378.35017162018141</v>
      </c>
      <c r="J20" s="119">
        <f t="shared" si="15"/>
        <v>776.01992875486894</v>
      </c>
      <c r="K20" s="119">
        <f t="shared" si="15"/>
        <v>377.79468156431989</v>
      </c>
    </row>
    <row r="21" spans="1:11" ht="13.5" customHeight="1" x14ac:dyDescent="0.2">
      <c r="A21" s="116">
        <v>15</v>
      </c>
      <c r="B21" s="120" t="s">
        <v>22</v>
      </c>
      <c r="C21" s="118">
        <v>0</v>
      </c>
      <c r="D21" s="118">
        <v>0</v>
      </c>
      <c r="E21" s="118">
        <v>7077</v>
      </c>
      <c r="F21" s="118">
        <v>0</v>
      </c>
      <c r="G21" s="118">
        <v>0</v>
      </c>
      <c r="H21" s="118">
        <v>1328</v>
      </c>
      <c r="I21" s="119">
        <v>0</v>
      </c>
      <c r="J21" s="119">
        <v>0</v>
      </c>
      <c r="K21" s="119">
        <f>H21*100/E21</f>
        <v>18.765013423767133</v>
      </c>
    </row>
    <row r="22" spans="1:11" ht="13.5" customHeight="1" x14ac:dyDescent="0.2">
      <c r="A22" s="116">
        <v>16</v>
      </c>
      <c r="B22" s="120" t="s">
        <v>23</v>
      </c>
      <c r="C22" s="118">
        <v>0</v>
      </c>
      <c r="D22" s="118">
        <v>525.57000000000005</v>
      </c>
      <c r="E22" s="118">
        <v>6800.48</v>
      </c>
      <c r="F22" s="118">
        <v>0</v>
      </c>
      <c r="G22" s="118">
        <v>933.04</v>
      </c>
      <c r="H22" s="118">
        <v>13868.32</v>
      </c>
      <c r="I22" s="119">
        <v>0</v>
      </c>
      <c r="J22" s="119">
        <f t="shared" ref="J22:K22" si="16">G22*100/D22</f>
        <v>177.52915881804515</v>
      </c>
      <c r="K22" s="119">
        <f t="shared" si="16"/>
        <v>203.9314871891396</v>
      </c>
    </row>
    <row r="23" spans="1:11" ht="13.5" customHeight="1" x14ac:dyDescent="0.2">
      <c r="A23" s="116">
        <v>17</v>
      </c>
      <c r="B23" s="120" t="s">
        <v>24</v>
      </c>
      <c r="C23" s="118">
        <v>9751.1</v>
      </c>
      <c r="D23" s="118">
        <v>20193.25</v>
      </c>
      <c r="E23" s="118">
        <v>16995.07</v>
      </c>
      <c r="F23" s="118">
        <v>34420.36</v>
      </c>
      <c r="G23" s="118">
        <v>53046.82</v>
      </c>
      <c r="H23" s="118">
        <v>39702.620000000003</v>
      </c>
      <c r="I23" s="119">
        <f t="shared" ref="I23:K23" si="17">F23*100/C23</f>
        <v>352.98950887592167</v>
      </c>
      <c r="J23" s="119">
        <f t="shared" si="17"/>
        <v>262.69580181496292</v>
      </c>
      <c r="K23" s="119">
        <f t="shared" si="17"/>
        <v>233.61257117505255</v>
      </c>
    </row>
    <row r="24" spans="1:11" ht="13.5" customHeight="1" x14ac:dyDescent="0.2">
      <c r="A24" s="116">
        <v>18</v>
      </c>
      <c r="B24" s="125" t="s">
        <v>25</v>
      </c>
      <c r="C24" s="118">
        <v>0</v>
      </c>
      <c r="D24" s="118">
        <v>0</v>
      </c>
      <c r="E24" s="118">
        <v>3195</v>
      </c>
      <c r="F24" s="118">
        <v>0</v>
      </c>
      <c r="G24" s="118">
        <v>0</v>
      </c>
      <c r="H24" s="118">
        <v>445</v>
      </c>
      <c r="I24" s="119">
        <v>0</v>
      </c>
      <c r="J24" s="119">
        <v>0</v>
      </c>
      <c r="K24" s="119">
        <f>H24*100/E24</f>
        <v>13.928012519561815</v>
      </c>
    </row>
    <row r="25" spans="1:11" ht="13.5" customHeight="1" x14ac:dyDescent="0.2">
      <c r="A25" s="116">
        <v>19</v>
      </c>
      <c r="B25" s="120" t="s">
        <v>26</v>
      </c>
      <c r="C25" s="118">
        <v>2428</v>
      </c>
      <c r="D25" s="118">
        <v>3080</v>
      </c>
      <c r="E25" s="118">
        <v>90855</v>
      </c>
      <c r="F25" s="118">
        <v>5071</v>
      </c>
      <c r="G25" s="118">
        <v>5872</v>
      </c>
      <c r="H25" s="118">
        <v>58155</v>
      </c>
      <c r="I25" s="119">
        <f t="shared" ref="I25:K25" si="18">F25*100/C25</f>
        <v>208.85502471169687</v>
      </c>
      <c r="J25" s="119">
        <f t="shared" si="18"/>
        <v>190.64935064935065</v>
      </c>
      <c r="K25" s="119">
        <f t="shared" si="18"/>
        <v>64.008585108139343</v>
      </c>
    </row>
    <row r="26" spans="1:11" ht="13.5" customHeight="1" x14ac:dyDescent="0.2">
      <c r="A26" s="116">
        <v>20</v>
      </c>
      <c r="B26" s="120" t="s">
        <v>27</v>
      </c>
      <c r="C26" s="118">
        <v>12549.37</v>
      </c>
      <c r="D26" s="118">
        <v>315304.96000000002</v>
      </c>
      <c r="E26" s="118">
        <v>2099920.7400000002</v>
      </c>
      <c r="F26" s="118">
        <v>17565.32</v>
      </c>
      <c r="G26" s="118">
        <v>693179.75</v>
      </c>
      <c r="H26" s="118">
        <v>2289389.39</v>
      </c>
      <c r="I26" s="119">
        <f t="shared" ref="I26:K26" si="19">F26*100/C26</f>
        <v>139.96973553254068</v>
      </c>
      <c r="J26" s="119">
        <f t="shared" si="19"/>
        <v>219.84422636421576</v>
      </c>
      <c r="K26" s="119">
        <f t="shared" si="19"/>
        <v>109.02265720752868</v>
      </c>
    </row>
    <row r="27" spans="1:11" ht="13.5" customHeight="1" x14ac:dyDescent="0.2">
      <c r="A27" s="116">
        <v>21</v>
      </c>
      <c r="B27" s="120" t="s">
        <v>28</v>
      </c>
      <c r="C27" s="118">
        <v>26921</v>
      </c>
      <c r="D27" s="118">
        <v>285492</v>
      </c>
      <c r="E27" s="118">
        <v>1605583</v>
      </c>
      <c r="F27" s="118">
        <v>108748</v>
      </c>
      <c r="G27" s="118">
        <v>644013</v>
      </c>
      <c r="H27" s="118">
        <v>1695959</v>
      </c>
      <c r="I27" s="119">
        <f t="shared" ref="I27:K27" si="20">F27*100/C27</f>
        <v>403.95230489209166</v>
      </c>
      <c r="J27" s="119">
        <f t="shared" si="20"/>
        <v>225.58005127989577</v>
      </c>
      <c r="K27" s="119">
        <f t="shared" si="20"/>
        <v>105.62885880082189</v>
      </c>
    </row>
    <row r="28" spans="1:11" ht="13.5" customHeight="1" x14ac:dyDescent="0.2">
      <c r="A28" s="116">
        <v>22</v>
      </c>
      <c r="B28" s="120" t="s">
        <v>29</v>
      </c>
      <c r="C28" s="118">
        <v>16715.38</v>
      </c>
      <c r="D28" s="118">
        <v>106477.16</v>
      </c>
      <c r="E28" s="118">
        <v>726251.92</v>
      </c>
      <c r="F28" s="118">
        <v>21074.31</v>
      </c>
      <c r="G28" s="118">
        <v>65501.91</v>
      </c>
      <c r="H28" s="118">
        <v>262594.87</v>
      </c>
      <c r="I28" s="119">
        <f t="shared" ref="I28:K28" si="21">F28*100/C28</f>
        <v>126.07736108900903</v>
      </c>
      <c r="J28" s="119">
        <f t="shared" si="21"/>
        <v>61.517333858265943</v>
      </c>
      <c r="K28" s="119">
        <f t="shared" si="21"/>
        <v>36.157545717744881</v>
      </c>
    </row>
    <row r="29" spans="1:11" ht="13.5" customHeight="1" x14ac:dyDescent="0.2">
      <c r="A29" s="116">
        <v>23</v>
      </c>
      <c r="B29" s="120" t="s">
        <v>30</v>
      </c>
      <c r="C29" s="118">
        <v>21929</v>
      </c>
      <c r="D29" s="118">
        <v>37205</v>
      </c>
      <c r="E29" s="118">
        <v>143733</v>
      </c>
      <c r="F29" s="118">
        <v>46482</v>
      </c>
      <c r="G29" s="118">
        <v>87666</v>
      </c>
      <c r="H29" s="118">
        <v>262115</v>
      </c>
      <c r="I29" s="119">
        <f t="shared" ref="I29:K29" si="22">F29*100/C29</f>
        <v>211.96588991746088</v>
      </c>
      <c r="J29" s="119">
        <f t="shared" si="22"/>
        <v>235.62961967477489</v>
      </c>
      <c r="K29" s="119">
        <f t="shared" si="22"/>
        <v>182.3624359054636</v>
      </c>
    </row>
    <row r="30" spans="1:11" ht="13.5" customHeight="1" x14ac:dyDescent="0.2">
      <c r="A30" s="116">
        <v>24</v>
      </c>
      <c r="B30" s="120" t="s">
        <v>31</v>
      </c>
      <c r="C30" s="118">
        <v>16377</v>
      </c>
      <c r="D30" s="118">
        <v>25194</v>
      </c>
      <c r="E30" s="118">
        <v>528223</v>
      </c>
      <c r="F30" s="118">
        <v>145214</v>
      </c>
      <c r="G30" s="118">
        <v>97824</v>
      </c>
      <c r="H30" s="118">
        <v>582575</v>
      </c>
      <c r="I30" s="119">
        <f t="shared" ref="I30:K30" si="23">F30*100/C30</f>
        <v>886.69475483910367</v>
      </c>
      <c r="J30" s="119">
        <f t="shared" si="23"/>
        <v>388.28292450583473</v>
      </c>
      <c r="K30" s="119">
        <f t="shared" si="23"/>
        <v>110.28959359967287</v>
      </c>
    </row>
    <row r="31" spans="1:11" ht="13.5" customHeight="1" x14ac:dyDescent="0.2">
      <c r="A31" s="116">
        <v>25</v>
      </c>
      <c r="B31" s="120" t="s">
        <v>32</v>
      </c>
      <c r="C31" s="118">
        <v>0</v>
      </c>
      <c r="D31" s="118">
        <v>0</v>
      </c>
      <c r="E31" s="118">
        <v>6338</v>
      </c>
      <c r="F31" s="118">
        <v>0</v>
      </c>
      <c r="G31" s="118">
        <v>0</v>
      </c>
      <c r="H31" s="118">
        <v>4013</v>
      </c>
      <c r="I31" s="119">
        <v>0</v>
      </c>
      <c r="J31" s="119">
        <v>0</v>
      </c>
      <c r="K31" s="119">
        <f t="shared" ref="K31:K33" si="24">H31*100/E31</f>
        <v>63.316503628905018</v>
      </c>
    </row>
    <row r="32" spans="1:11" ht="13.5" customHeight="1" x14ac:dyDescent="0.2">
      <c r="A32" s="116">
        <v>26</v>
      </c>
      <c r="B32" s="120" t="s">
        <v>33</v>
      </c>
      <c r="C32" s="118">
        <v>0</v>
      </c>
      <c r="D32" s="118">
        <v>0</v>
      </c>
      <c r="E32" s="118">
        <v>24913.27</v>
      </c>
      <c r="F32" s="118">
        <v>0</v>
      </c>
      <c r="G32" s="118">
        <v>0</v>
      </c>
      <c r="H32" s="118">
        <v>41287.89</v>
      </c>
      <c r="I32" s="119">
        <v>0</v>
      </c>
      <c r="J32" s="119">
        <v>0</v>
      </c>
      <c r="K32" s="119">
        <f t="shared" si="24"/>
        <v>165.72649836813875</v>
      </c>
    </row>
    <row r="33" spans="1:11" ht="13.5" customHeight="1" x14ac:dyDescent="0.2">
      <c r="A33" s="116">
        <v>27</v>
      </c>
      <c r="B33" s="120" t="s">
        <v>34</v>
      </c>
      <c r="C33" s="118">
        <v>0</v>
      </c>
      <c r="D33" s="118">
        <v>0</v>
      </c>
      <c r="E33" s="118">
        <v>25727.39</v>
      </c>
      <c r="F33" s="118">
        <v>0</v>
      </c>
      <c r="G33" s="118">
        <v>0</v>
      </c>
      <c r="H33" s="118">
        <v>8678.7000000000007</v>
      </c>
      <c r="I33" s="119">
        <v>0</v>
      </c>
      <c r="J33" s="119">
        <v>0</v>
      </c>
      <c r="K33" s="119">
        <f t="shared" si="24"/>
        <v>33.733309130852376</v>
      </c>
    </row>
    <row r="34" spans="1:11" ht="13.5" customHeight="1" x14ac:dyDescent="0.2">
      <c r="A34" s="116">
        <v>28</v>
      </c>
      <c r="B34" s="120" t="s">
        <v>35</v>
      </c>
      <c r="C34" s="118">
        <v>14047.53</v>
      </c>
      <c r="D34" s="118">
        <v>28947.08</v>
      </c>
      <c r="E34" s="118">
        <v>306576.89</v>
      </c>
      <c r="F34" s="118">
        <v>42337.13</v>
      </c>
      <c r="G34" s="118">
        <v>95455.679999999993</v>
      </c>
      <c r="H34" s="118">
        <v>543113.34</v>
      </c>
      <c r="I34" s="119">
        <f t="shared" ref="I34:K34" si="25">F34*100/C34</f>
        <v>301.38486979561532</v>
      </c>
      <c r="J34" s="119">
        <f t="shared" si="25"/>
        <v>329.75927105600977</v>
      </c>
      <c r="K34" s="119">
        <f t="shared" si="25"/>
        <v>177.15403793156096</v>
      </c>
    </row>
    <row r="35" spans="1:11" ht="13.5" customHeight="1" x14ac:dyDescent="0.2">
      <c r="A35" s="116">
        <v>29</v>
      </c>
      <c r="B35" s="125" t="s">
        <v>36</v>
      </c>
      <c r="C35" s="118">
        <v>0</v>
      </c>
      <c r="D35" s="118">
        <v>158</v>
      </c>
      <c r="E35" s="118">
        <v>6001</v>
      </c>
      <c r="F35" s="118">
        <v>0</v>
      </c>
      <c r="G35" s="118">
        <v>997</v>
      </c>
      <c r="H35" s="118">
        <v>6273</v>
      </c>
      <c r="I35" s="119">
        <v>0</v>
      </c>
      <c r="J35" s="119">
        <f t="shared" ref="J35:K35" si="26">G35*100/D35</f>
        <v>631.01265822784808</v>
      </c>
      <c r="K35" s="119">
        <f t="shared" si="26"/>
        <v>104.53257790368272</v>
      </c>
    </row>
    <row r="36" spans="1:11" ht="13.5" customHeight="1" x14ac:dyDescent="0.2">
      <c r="A36" s="116">
        <v>30</v>
      </c>
      <c r="B36" s="120" t="s">
        <v>37</v>
      </c>
      <c r="C36" s="118">
        <v>4023.83</v>
      </c>
      <c r="D36" s="118">
        <v>10244.879999999999</v>
      </c>
      <c r="E36" s="118">
        <v>44453.06</v>
      </c>
      <c r="F36" s="118">
        <v>25837.22</v>
      </c>
      <c r="G36" s="118">
        <v>29693.02</v>
      </c>
      <c r="H36" s="118">
        <v>27523.27</v>
      </c>
      <c r="I36" s="119">
        <f t="shared" ref="I36:K36" si="27">F36*100/C36</f>
        <v>642.10515851812829</v>
      </c>
      <c r="J36" s="119">
        <f t="shared" si="27"/>
        <v>289.8327750056614</v>
      </c>
      <c r="K36" s="119">
        <f t="shared" si="27"/>
        <v>61.915355208392853</v>
      </c>
    </row>
    <row r="37" spans="1:11" ht="13.5" customHeight="1" x14ac:dyDescent="0.2">
      <c r="A37" s="116">
        <v>31</v>
      </c>
      <c r="B37" s="120" t="s">
        <v>38</v>
      </c>
      <c r="C37" s="118">
        <v>0</v>
      </c>
      <c r="D37" s="118">
        <v>0</v>
      </c>
      <c r="E37" s="118">
        <v>30416</v>
      </c>
      <c r="F37" s="118">
        <v>0</v>
      </c>
      <c r="G37" s="118">
        <v>0</v>
      </c>
      <c r="H37" s="118">
        <v>8450</v>
      </c>
      <c r="I37" s="119">
        <v>0</v>
      </c>
      <c r="J37" s="119">
        <v>0</v>
      </c>
      <c r="K37" s="119">
        <f t="shared" ref="K37:K38" si="28">H37*100/E37</f>
        <v>27.781430825881117</v>
      </c>
    </row>
    <row r="38" spans="1:11" ht="13.5" customHeight="1" x14ac:dyDescent="0.2">
      <c r="A38" s="116">
        <v>32</v>
      </c>
      <c r="B38" s="120" t="s">
        <v>39</v>
      </c>
      <c r="C38" s="118">
        <v>0</v>
      </c>
      <c r="D38" s="118">
        <v>0</v>
      </c>
      <c r="E38" s="118">
        <v>0</v>
      </c>
      <c r="F38" s="118">
        <v>0</v>
      </c>
      <c r="G38" s="118">
        <v>0</v>
      </c>
      <c r="H38" s="118">
        <v>0</v>
      </c>
      <c r="I38" s="119">
        <v>0</v>
      </c>
      <c r="J38" s="119">
        <v>0</v>
      </c>
      <c r="K38" s="119" t="e">
        <f t="shared" si="28"/>
        <v>#DIV/0!</v>
      </c>
    </row>
    <row r="39" spans="1:11" ht="13.5" customHeight="1" x14ac:dyDescent="0.2">
      <c r="A39" s="116">
        <v>33</v>
      </c>
      <c r="B39" s="120" t="s">
        <v>40</v>
      </c>
      <c r="C39" s="118">
        <v>0</v>
      </c>
      <c r="D39" s="118">
        <v>437.34</v>
      </c>
      <c r="E39" s="118">
        <v>2611.09</v>
      </c>
      <c r="F39" s="118">
        <v>0</v>
      </c>
      <c r="G39" s="118">
        <v>887.58</v>
      </c>
      <c r="H39" s="118">
        <v>4791.83</v>
      </c>
      <c r="I39" s="119">
        <v>0</v>
      </c>
      <c r="J39" s="119">
        <f t="shared" ref="J39:K39" si="29">G39*100/D39</f>
        <v>202.949650157772</v>
      </c>
      <c r="K39" s="119">
        <f t="shared" si="29"/>
        <v>183.51837738262563</v>
      </c>
    </row>
    <row r="40" spans="1:11" ht="13.5" customHeight="1" x14ac:dyDescent="0.2">
      <c r="A40" s="116">
        <v>34</v>
      </c>
      <c r="B40" s="120" t="s">
        <v>41</v>
      </c>
      <c r="C40" s="118">
        <v>6543</v>
      </c>
      <c r="D40" s="118">
        <v>21478</v>
      </c>
      <c r="E40" s="118">
        <v>191115</v>
      </c>
      <c r="F40" s="118">
        <v>13735</v>
      </c>
      <c r="G40" s="118">
        <v>43195</v>
      </c>
      <c r="H40" s="118">
        <v>251774</v>
      </c>
      <c r="I40" s="119">
        <f t="shared" ref="I40:K40" si="30">F40*100/C40</f>
        <v>209.91899740180347</v>
      </c>
      <c r="J40" s="119">
        <f t="shared" si="30"/>
        <v>201.11276655182047</v>
      </c>
      <c r="K40" s="119">
        <f t="shared" si="30"/>
        <v>131.73952855610497</v>
      </c>
    </row>
    <row r="41" spans="1:11" ht="12.75" customHeight="1" x14ac:dyDescent="0.2">
      <c r="A41" s="121"/>
      <c r="B41" s="122" t="s">
        <v>42</v>
      </c>
      <c r="C41" s="123">
        <f t="shared" ref="C41" si="31">SUM(C19:C40)</f>
        <v>188199.64999999997</v>
      </c>
      <c r="D41" s="123">
        <f t="shared" ref="D41:H41" si="32">SUM(D19:D40)</f>
        <v>1073845.8900000001</v>
      </c>
      <c r="E41" s="123">
        <f t="shared" si="32"/>
        <v>7388921.6799999988</v>
      </c>
      <c r="F41" s="123">
        <f t="shared" si="32"/>
        <v>541191.95000000007</v>
      </c>
      <c r="G41" s="123">
        <f t="shared" si="32"/>
        <v>2280573.4700000002</v>
      </c>
      <c r="H41" s="123">
        <f t="shared" si="32"/>
        <v>7800902.3499999996</v>
      </c>
      <c r="I41" s="124">
        <f t="shared" ref="I41:K41" si="33">F41*100/C41</f>
        <v>287.56267612612464</v>
      </c>
      <c r="J41" s="124">
        <f t="shared" si="33"/>
        <v>212.37437245301558</v>
      </c>
      <c r="K41" s="124">
        <f t="shared" si="33"/>
        <v>105.57565349643822</v>
      </c>
    </row>
    <row r="42" spans="1:11" ht="13.5" customHeight="1" x14ac:dyDescent="0.2">
      <c r="A42" s="121"/>
      <c r="B42" s="122" t="s">
        <v>43</v>
      </c>
      <c r="C42" s="123">
        <f t="shared" ref="C42" si="34">C41+C18</f>
        <v>4620953.87</v>
      </c>
      <c r="D42" s="123">
        <f t="shared" ref="D42:H42" si="35">D41+D18</f>
        <v>9457057.4000000004</v>
      </c>
      <c r="E42" s="123">
        <f t="shared" si="35"/>
        <v>33992670.089999996</v>
      </c>
      <c r="F42" s="123">
        <f t="shared" si="35"/>
        <v>3592784.2700000005</v>
      </c>
      <c r="G42" s="123">
        <f t="shared" si="35"/>
        <v>7010071.5300000012</v>
      </c>
      <c r="H42" s="123">
        <f t="shared" si="35"/>
        <v>22528955.939999998</v>
      </c>
      <c r="I42" s="124">
        <f t="shared" ref="I42:K42" si="36">F42*100/C42</f>
        <v>77.7498406405862</v>
      </c>
      <c r="J42" s="124">
        <f t="shared" si="36"/>
        <v>74.125293243964038</v>
      </c>
      <c r="K42" s="124">
        <f t="shared" si="36"/>
        <v>66.275923251547084</v>
      </c>
    </row>
    <row r="43" spans="1:11" ht="13.5" customHeight="1" x14ac:dyDescent="0.2">
      <c r="A43" s="116">
        <v>35</v>
      </c>
      <c r="B43" s="120" t="s">
        <v>44</v>
      </c>
      <c r="C43" s="118">
        <v>515358</v>
      </c>
      <c r="D43" s="118">
        <v>256585</v>
      </c>
      <c r="E43" s="118">
        <v>194770</v>
      </c>
      <c r="F43" s="118">
        <v>201793</v>
      </c>
      <c r="G43" s="118">
        <v>84813</v>
      </c>
      <c r="H43" s="118">
        <v>36390</v>
      </c>
      <c r="I43" s="119">
        <f t="shared" ref="I43:K43" si="37">F43*100/C43</f>
        <v>39.155887751815243</v>
      </c>
      <c r="J43" s="119">
        <f t="shared" si="37"/>
        <v>33.054543328721479</v>
      </c>
      <c r="K43" s="119">
        <f t="shared" si="37"/>
        <v>18.683575499306876</v>
      </c>
    </row>
    <row r="44" spans="1:11" ht="13.5" customHeight="1" x14ac:dyDescent="0.2">
      <c r="A44" s="116">
        <v>36</v>
      </c>
      <c r="B44" s="120" t="s">
        <v>45</v>
      </c>
      <c r="C44" s="118">
        <v>748452.2</v>
      </c>
      <c r="D44" s="118">
        <v>595424.04</v>
      </c>
      <c r="E44" s="118">
        <v>331909.90999999997</v>
      </c>
      <c r="F44" s="118">
        <v>664588.5</v>
      </c>
      <c r="G44" s="118">
        <v>392220.24</v>
      </c>
      <c r="H44" s="118">
        <v>163089.67000000001</v>
      </c>
      <c r="I44" s="119">
        <f t="shared" ref="I44:K44" si="38">F44*100/C44</f>
        <v>88.795049303081754</v>
      </c>
      <c r="J44" s="119">
        <f t="shared" si="38"/>
        <v>65.872422618341034</v>
      </c>
      <c r="K44" s="119">
        <f t="shared" si="38"/>
        <v>49.136728095886028</v>
      </c>
    </row>
    <row r="45" spans="1:11" ht="13.5" customHeight="1" x14ac:dyDescent="0.2">
      <c r="A45" s="121"/>
      <c r="B45" s="122" t="s">
        <v>46</v>
      </c>
      <c r="C45" s="123">
        <f t="shared" ref="C45:H45" si="39">SUM(C43:C44)</f>
        <v>1263810.2</v>
      </c>
      <c r="D45" s="123">
        <f t="shared" si="39"/>
        <v>852009.04</v>
      </c>
      <c r="E45" s="123">
        <f t="shared" si="39"/>
        <v>526679.90999999992</v>
      </c>
      <c r="F45" s="123">
        <f t="shared" si="39"/>
        <v>866381.5</v>
      </c>
      <c r="G45" s="123">
        <f t="shared" si="39"/>
        <v>477033.24</v>
      </c>
      <c r="H45" s="123">
        <f t="shared" si="39"/>
        <v>199479.67</v>
      </c>
      <c r="I45" s="124">
        <f t="shared" ref="I45:K45" si="40">F45*100/C45</f>
        <v>68.553134006989339</v>
      </c>
      <c r="J45" s="124">
        <f t="shared" si="40"/>
        <v>55.989222837353928</v>
      </c>
      <c r="K45" s="124">
        <f t="shared" si="40"/>
        <v>37.874934322062906</v>
      </c>
    </row>
    <row r="46" spans="1:11" ht="13.5" customHeight="1" x14ac:dyDescent="0.2">
      <c r="A46" s="116">
        <v>37</v>
      </c>
      <c r="B46" s="120" t="s">
        <v>47</v>
      </c>
      <c r="C46" s="118">
        <v>1564238</v>
      </c>
      <c r="D46" s="118">
        <v>1112347</v>
      </c>
      <c r="E46" s="118">
        <v>799500</v>
      </c>
      <c r="F46" s="118">
        <v>1888734</v>
      </c>
      <c r="G46" s="118">
        <v>1133241</v>
      </c>
      <c r="H46" s="118">
        <v>755494</v>
      </c>
      <c r="I46" s="119">
        <f t="shared" ref="I46:K46" si="41">F46*100/C46</f>
        <v>120.74466928945596</v>
      </c>
      <c r="J46" s="119">
        <f t="shared" si="41"/>
        <v>101.87837068828343</v>
      </c>
      <c r="K46" s="119">
        <f t="shared" si="41"/>
        <v>94.495809881175731</v>
      </c>
    </row>
    <row r="47" spans="1:11" ht="13.5" customHeight="1" x14ac:dyDescent="0.2">
      <c r="A47" s="121"/>
      <c r="B47" s="122" t="s">
        <v>48</v>
      </c>
      <c r="C47" s="123">
        <f t="shared" ref="C47:H47" si="42">C46</f>
        <v>1564238</v>
      </c>
      <c r="D47" s="123">
        <f t="shared" si="42"/>
        <v>1112347</v>
      </c>
      <c r="E47" s="123">
        <f t="shared" si="42"/>
        <v>799500</v>
      </c>
      <c r="F47" s="123">
        <f t="shared" si="42"/>
        <v>1888734</v>
      </c>
      <c r="G47" s="123">
        <f t="shared" si="42"/>
        <v>1133241</v>
      </c>
      <c r="H47" s="123">
        <f t="shared" si="42"/>
        <v>755494</v>
      </c>
      <c r="I47" s="124">
        <f t="shared" ref="I47:K47" si="43">F47*100/C47</f>
        <v>120.74466928945596</v>
      </c>
      <c r="J47" s="124">
        <f t="shared" si="43"/>
        <v>101.87837068828343</v>
      </c>
      <c r="K47" s="124">
        <f t="shared" si="43"/>
        <v>94.495809881175731</v>
      </c>
    </row>
    <row r="48" spans="1:11" ht="13.5" customHeight="1" x14ac:dyDescent="0.2">
      <c r="A48" s="116">
        <v>38</v>
      </c>
      <c r="B48" s="125" t="s">
        <v>49</v>
      </c>
      <c r="C48" s="118">
        <v>426.67</v>
      </c>
      <c r="D48" s="118">
        <v>40285.64</v>
      </c>
      <c r="E48" s="118">
        <v>175007.54</v>
      </c>
      <c r="F48" s="118">
        <v>4362.71</v>
      </c>
      <c r="G48" s="118">
        <v>235258.85</v>
      </c>
      <c r="H48" s="118">
        <v>544273.14</v>
      </c>
      <c r="I48" s="119">
        <f t="shared" ref="I48:K48" si="44">F48*100/C48</f>
        <v>1022.5021679518128</v>
      </c>
      <c r="J48" s="119">
        <f t="shared" si="44"/>
        <v>583.9769456312473</v>
      </c>
      <c r="K48" s="119">
        <f t="shared" si="44"/>
        <v>310.99982320761723</v>
      </c>
    </row>
    <row r="49" spans="1:11" ht="13.5" customHeight="1" x14ac:dyDescent="0.2">
      <c r="A49" s="116">
        <v>39</v>
      </c>
      <c r="B49" s="120" t="s">
        <v>50</v>
      </c>
      <c r="C49" s="118">
        <v>6822</v>
      </c>
      <c r="D49" s="118">
        <v>6704</v>
      </c>
      <c r="E49" s="118">
        <v>66931</v>
      </c>
      <c r="F49" s="118">
        <v>252</v>
      </c>
      <c r="G49" s="118">
        <v>10426</v>
      </c>
      <c r="H49" s="118">
        <v>51399</v>
      </c>
      <c r="I49" s="119">
        <f t="shared" ref="I49:K49" si="45">F49*100/C49</f>
        <v>3.6939313984168867</v>
      </c>
      <c r="J49" s="119">
        <f t="shared" si="45"/>
        <v>155.51909307875894</v>
      </c>
      <c r="K49" s="119">
        <f t="shared" si="45"/>
        <v>76.794011743437267</v>
      </c>
    </row>
    <row r="50" spans="1:11" ht="13.5" customHeight="1" x14ac:dyDescent="0.2">
      <c r="A50" s="116">
        <v>40</v>
      </c>
      <c r="B50" s="120" t="s">
        <v>51</v>
      </c>
      <c r="C50" s="118">
        <v>88.24</v>
      </c>
      <c r="D50" s="118">
        <v>4518.12</v>
      </c>
      <c r="E50" s="118">
        <v>8230.5300000000007</v>
      </c>
      <c r="F50" s="118">
        <v>1917.73</v>
      </c>
      <c r="G50" s="118">
        <v>48785</v>
      </c>
      <c r="H50" s="118">
        <v>58465.58</v>
      </c>
      <c r="I50" s="119">
        <f t="shared" ref="I50:K50" si="46">F50*100/C50</f>
        <v>2173.3114233907527</v>
      </c>
      <c r="J50" s="119">
        <f t="shared" si="46"/>
        <v>1079.763264366595</v>
      </c>
      <c r="K50" s="119">
        <f t="shared" si="46"/>
        <v>710.35012326059189</v>
      </c>
    </row>
    <row r="51" spans="1:11" ht="13.5" customHeight="1" x14ac:dyDescent="0.2">
      <c r="A51" s="116">
        <v>41</v>
      </c>
      <c r="B51" s="125" t="s">
        <v>52</v>
      </c>
      <c r="C51" s="118">
        <v>145.12</v>
      </c>
      <c r="D51" s="118">
        <v>2040.45</v>
      </c>
      <c r="E51" s="118">
        <v>11271.18</v>
      </c>
      <c r="F51" s="118">
        <v>3819.17</v>
      </c>
      <c r="G51" s="118">
        <v>25482.69</v>
      </c>
      <c r="H51" s="118">
        <v>17531.98</v>
      </c>
      <c r="I51" s="119">
        <f t="shared" ref="I51:K51" si="47">F51*100/C51</f>
        <v>2631.7323594266813</v>
      </c>
      <c r="J51" s="119">
        <f t="shared" si="47"/>
        <v>1248.8759832389915</v>
      </c>
      <c r="K51" s="119">
        <f t="shared" si="47"/>
        <v>155.54697910955196</v>
      </c>
    </row>
    <row r="52" spans="1:11" ht="13.5" customHeight="1" x14ac:dyDescent="0.2">
      <c r="A52" s="116">
        <v>42</v>
      </c>
      <c r="B52" s="125" t="s">
        <v>53</v>
      </c>
      <c r="C52" s="118">
        <v>518</v>
      </c>
      <c r="D52" s="118">
        <v>2413</v>
      </c>
      <c r="E52" s="118">
        <v>34875</v>
      </c>
      <c r="F52" s="118">
        <v>23035</v>
      </c>
      <c r="G52" s="118">
        <v>6798</v>
      </c>
      <c r="H52" s="118">
        <v>80206</v>
      </c>
      <c r="I52" s="119">
        <f t="shared" ref="I52:K52" si="48">F52*100/C52</f>
        <v>4446.9111969111973</v>
      </c>
      <c r="J52" s="119">
        <f t="shared" si="48"/>
        <v>281.72399502693742</v>
      </c>
      <c r="K52" s="119">
        <f t="shared" si="48"/>
        <v>229.98136200716846</v>
      </c>
    </row>
    <row r="53" spans="1:11" ht="13.5" customHeight="1" x14ac:dyDescent="0.2">
      <c r="A53" s="116">
        <v>43</v>
      </c>
      <c r="B53" s="125" t="s">
        <v>54</v>
      </c>
      <c r="C53" s="118">
        <v>96.59</v>
      </c>
      <c r="D53" s="118">
        <v>90.88</v>
      </c>
      <c r="E53" s="118">
        <v>5010.01</v>
      </c>
      <c r="F53" s="118">
        <v>3711.72</v>
      </c>
      <c r="G53" s="118">
        <v>5940.67</v>
      </c>
      <c r="H53" s="118">
        <v>24612.2</v>
      </c>
      <c r="I53" s="119">
        <f t="shared" ref="I53:K53" si="49">F53*100/C53</f>
        <v>3842.7580494875247</v>
      </c>
      <c r="J53" s="119">
        <f t="shared" si="49"/>
        <v>6536.828785211268</v>
      </c>
      <c r="K53" s="119">
        <f t="shared" si="49"/>
        <v>491.26049648603492</v>
      </c>
    </row>
    <row r="54" spans="1:11" ht="13.5" customHeight="1" x14ac:dyDescent="0.2">
      <c r="A54" s="116">
        <v>44</v>
      </c>
      <c r="B54" s="125" t="s">
        <v>55</v>
      </c>
      <c r="C54" s="118">
        <v>686.09</v>
      </c>
      <c r="D54" s="118">
        <v>3518.25</v>
      </c>
      <c r="E54" s="118">
        <v>8457.1200000000008</v>
      </c>
      <c r="F54" s="118">
        <v>677.91</v>
      </c>
      <c r="G54" s="118">
        <v>6579.71</v>
      </c>
      <c r="H54" s="118">
        <v>19632.810000000001</v>
      </c>
      <c r="I54" s="119">
        <f t="shared" ref="I54:K54" si="50">F54*100/C54</f>
        <v>98.807736594324354</v>
      </c>
      <c r="J54" s="119">
        <f t="shared" si="50"/>
        <v>187.01655652668231</v>
      </c>
      <c r="K54" s="119">
        <f t="shared" si="50"/>
        <v>232.14534025767637</v>
      </c>
    </row>
    <row r="55" spans="1:11" ht="13.5" customHeight="1" x14ac:dyDescent="0.2">
      <c r="A55" s="116">
        <v>45</v>
      </c>
      <c r="B55" s="125" t="s">
        <v>56</v>
      </c>
      <c r="C55" s="118">
        <v>582.71</v>
      </c>
      <c r="D55" s="118">
        <v>91.42</v>
      </c>
      <c r="E55" s="118">
        <v>23822.94</v>
      </c>
      <c r="F55" s="118">
        <v>13618</v>
      </c>
      <c r="G55" s="118">
        <v>1889</v>
      </c>
      <c r="H55" s="118">
        <v>24426</v>
      </c>
      <c r="I55" s="119">
        <f t="shared" ref="I55:K55" si="51">F55*100/C55</f>
        <v>2337.0115494843058</v>
      </c>
      <c r="J55" s="119">
        <f t="shared" si="51"/>
        <v>2066.287464449792</v>
      </c>
      <c r="K55" s="119">
        <f t="shared" si="51"/>
        <v>102.53142559230726</v>
      </c>
    </row>
    <row r="56" spans="1:11" ht="13.5" customHeight="1" x14ac:dyDescent="0.2">
      <c r="A56" s="121"/>
      <c r="B56" s="126" t="s">
        <v>57</v>
      </c>
      <c r="C56" s="123">
        <f t="shared" ref="C56:H56" si="52">SUM(C48:C55)</f>
        <v>9365.4199999999983</v>
      </c>
      <c r="D56" s="123">
        <f t="shared" si="52"/>
        <v>59661.759999999995</v>
      </c>
      <c r="E56" s="123">
        <f t="shared" si="52"/>
        <v>333605.32</v>
      </c>
      <c r="F56" s="123">
        <f t="shared" si="52"/>
        <v>51394.240000000005</v>
      </c>
      <c r="G56" s="123">
        <f t="shared" si="52"/>
        <v>341159.92</v>
      </c>
      <c r="H56" s="123">
        <f t="shared" si="52"/>
        <v>820546.71</v>
      </c>
      <c r="I56" s="124">
        <f t="shared" ref="I56:K56" si="53">F56*100/C56</f>
        <v>548.7659923420415</v>
      </c>
      <c r="J56" s="124">
        <f t="shared" si="53"/>
        <v>571.8234259264226</v>
      </c>
      <c r="K56" s="124">
        <f t="shared" si="53"/>
        <v>245.96331677204668</v>
      </c>
    </row>
    <row r="57" spans="1:11" ht="13.5" customHeight="1" x14ac:dyDescent="0.2">
      <c r="A57" s="116">
        <v>46</v>
      </c>
      <c r="B57" s="125" t="s">
        <v>58</v>
      </c>
      <c r="C57" s="118">
        <v>0</v>
      </c>
      <c r="D57" s="118">
        <v>0</v>
      </c>
      <c r="E57" s="118">
        <v>15335</v>
      </c>
      <c r="F57" s="118">
        <v>0</v>
      </c>
      <c r="G57" s="118">
        <v>0</v>
      </c>
      <c r="H57" s="118">
        <v>0</v>
      </c>
      <c r="I57" s="119">
        <v>0</v>
      </c>
      <c r="J57" s="119">
        <v>0</v>
      </c>
      <c r="K57" s="119">
        <f t="shared" ref="K57:K58" si="54">H57*100/E57</f>
        <v>0</v>
      </c>
    </row>
    <row r="58" spans="1:11" ht="13.5" customHeight="1" x14ac:dyDescent="0.2">
      <c r="A58" s="121"/>
      <c r="B58" s="126" t="s">
        <v>59</v>
      </c>
      <c r="C58" s="123">
        <f t="shared" ref="C58:H58" si="55">C57</f>
        <v>0</v>
      </c>
      <c r="D58" s="123">
        <f t="shared" si="55"/>
        <v>0</v>
      </c>
      <c r="E58" s="123">
        <f t="shared" si="55"/>
        <v>15335</v>
      </c>
      <c r="F58" s="123">
        <f t="shared" si="55"/>
        <v>0</v>
      </c>
      <c r="G58" s="123">
        <f t="shared" si="55"/>
        <v>0</v>
      </c>
      <c r="H58" s="123">
        <f t="shared" si="55"/>
        <v>0</v>
      </c>
      <c r="I58" s="119">
        <v>0</v>
      </c>
      <c r="J58" s="119">
        <v>0</v>
      </c>
      <c r="K58" s="119">
        <f t="shared" si="54"/>
        <v>0</v>
      </c>
    </row>
    <row r="59" spans="1:11" ht="13.5" customHeight="1" x14ac:dyDescent="0.2">
      <c r="A59" s="121"/>
      <c r="B59" s="126" t="s">
        <v>6</v>
      </c>
      <c r="C59" s="123">
        <f t="shared" ref="C59:H59" si="56">C58+C56+C47+C45+C42</f>
        <v>7458367.4900000002</v>
      </c>
      <c r="D59" s="123">
        <f t="shared" si="56"/>
        <v>11481075.200000001</v>
      </c>
      <c r="E59" s="123">
        <f t="shared" si="56"/>
        <v>35667790.319999993</v>
      </c>
      <c r="F59" s="123">
        <f t="shared" si="56"/>
        <v>6399294.0100000007</v>
      </c>
      <c r="G59" s="123">
        <f t="shared" si="56"/>
        <v>8961505.6900000013</v>
      </c>
      <c r="H59" s="123">
        <f t="shared" si="56"/>
        <v>24304476.319999997</v>
      </c>
      <c r="I59" s="124">
        <f t="shared" ref="I59:K59" si="57">F59*100/C59</f>
        <v>85.800197142069237</v>
      </c>
      <c r="J59" s="124">
        <f t="shared" si="57"/>
        <v>78.054585776077843</v>
      </c>
      <c r="K59" s="124">
        <f t="shared" si="57"/>
        <v>68.141244809246714</v>
      </c>
    </row>
    <row r="60" spans="1:11" ht="13.5" customHeight="1" x14ac:dyDescent="0.2">
      <c r="A60" s="110"/>
      <c r="B60" s="127"/>
      <c r="C60" s="112"/>
      <c r="D60" s="128"/>
      <c r="E60" s="128" t="s">
        <v>60</v>
      </c>
      <c r="F60" s="112"/>
      <c r="G60" s="112"/>
      <c r="H60" s="112"/>
      <c r="I60" s="112"/>
      <c r="J60" s="112"/>
      <c r="K60" s="112"/>
    </row>
    <row r="61" spans="1:11" ht="13.5" customHeight="1" x14ac:dyDescent="0.2">
      <c r="A61" s="110"/>
      <c r="B61" s="127"/>
      <c r="C61" s="129"/>
      <c r="D61" s="129"/>
      <c r="E61" s="129"/>
      <c r="F61" s="129"/>
      <c r="G61" s="129"/>
      <c r="H61" s="129"/>
      <c r="I61" s="112"/>
      <c r="J61" s="112"/>
      <c r="K61" s="112"/>
    </row>
    <row r="62" spans="1:11" ht="13.5" customHeight="1" x14ac:dyDescent="0.2">
      <c r="A62" s="110"/>
      <c r="B62" s="127"/>
      <c r="C62" s="129"/>
      <c r="D62" s="129"/>
      <c r="E62" s="129"/>
      <c r="F62" s="129"/>
      <c r="G62" s="129"/>
      <c r="H62" s="129"/>
      <c r="I62" s="112"/>
      <c r="J62" s="112"/>
      <c r="K62" s="112"/>
    </row>
    <row r="63" spans="1:11" ht="13.5" customHeight="1" x14ac:dyDescent="0.2">
      <c r="A63" s="110"/>
      <c r="B63" s="127"/>
      <c r="C63" s="112"/>
      <c r="D63" s="112"/>
      <c r="E63" s="112"/>
      <c r="F63" s="112"/>
      <c r="G63" s="112"/>
      <c r="H63" s="112"/>
      <c r="I63" s="112"/>
      <c r="J63" s="112"/>
      <c r="K63" s="112"/>
    </row>
    <row r="64" spans="1:11" ht="13.5" customHeight="1" x14ac:dyDescent="0.2">
      <c r="A64" s="110"/>
      <c r="B64" s="127"/>
      <c r="C64" s="112"/>
      <c r="D64" s="112"/>
      <c r="E64" s="112"/>
      <c r="F64" s="112"/>
      <c r="G64" s="112"/>
      <c r="H64" s="112"/>
      <c r="I64" s="112"/>
      <c r="J64" s="112"/>
      <c r="K64" s="112"/>
    </row>
    <row r="65" spans="1:11" ht="13.5" customHeight="1" x14ac:dyDescent="0.2">
      <c r="A65" s="110"/>
      <c r="B65" s="127"/>
      <c r="C65" s="112"/>
      <c r="D65" s="112"/>
      <c r="E65" s="112"/>
      <c r="F65" s="112"/>
      <c r="G65" s="112"/>
      <c r="H65" s="112"/>
      <c r="I65" s="112"/>
      <c r="J65" s="112"/>
      <c r="K65" s="112"/>
    </row>
    <row r="66" spans="1:11" ht="13.5" customHeight="1" x14ac:dyDescent="0.2">
      <c r="A66" s="110"/>
      <c r="B66" s="127"/>
      <c r="C66" s="112"/>
      <c r="D66" s="112"/>
      <c r="E66" s="112"/>
      <c r="F66" s="112"/>
      <c r="G66" s="112"/>
      <c r="H66" s="112"/>
      <c r="I66" s="112"/>
      <c r="J66" s="112"/>
      <c r="K66" s="112"/>
    </row>
    <row r="67" spans="1:11" ht="13.5" customHeight="1" x14ac:dyDescent="0.2">
      <c r="A67" s="110"/>
      <c r="B67" s="127"/>
      <c r="C67" s="112"/>
      <c r="D67" s="112"/>
      <c r="E67" s="112"/>
      <c r="F67" s="112"/>
      <c r="G67" s="112"/>
      <c r="H67" s="112"/>
      <c r="I67" s="112"/>
      <c r="J67" s="112"/>
      <c r="K67" s="112"/>
    </row>
    <row r="68" spans="1:11" ht="13.5" customHeight="1" x14ac:dyDescent="0.2">
      <c r="A68" s="110"/>
      <c r="B68" s="127"/>
      <c r="C68" s="112"/>
      <c r="D68" s="112"/>
      <c r="E68" s="112"/>
      <c r="F68" s="112"/>
      <c r="G68" s="112"/>
      <c r="H68" s="112"/>
      <c r="I68" s="112"/>
      <c r="J68" s="112"/>
      <c r="K68" s="112"/>
    </row>
    <row r="69" spans="1:11" ht="13.5" customHeight="1" x14ac:dyDescent="0.2">
      <c r="A69" s="110"/>
      <c r="B69" s="127"/>
      <c r="C69" s="112"/>
      <c r="D69" s="112"/>
      <c r="E69" s="112"/>
      <c r="F69" s="112"/>
      <c r="G69" s="112"/>
      <c r="H69" s="112"/>
      <c r="I69" s="112"/>
      <c r="J69" s="112"/>
      <c r="K69" s="112"/>
    </row>
    <row r="70" spans="1:11" ht="13.5" customHeight="1" x14ac:dyDescent="0.2">
      <c r="A70" s="110"/>
      <c r="B70" s="127"/>
      <c r="C70" s="112"/>
      <c r="D70" s="112"/>
      <c r="E70" s="112"/>
      <c r="F70" s="112"/>
      <c r="G70" s="112"/>
      <c r="H70" s="112"/>
      <c r="I70" s="112"/>
      <c r="J70" s="112"/>
      <c r="K70" s="112"/>
    </row>
    <row r="71" spans="1:11" ht="13.5" customHeight="1" x14ac:dyDescent="0.2">
      <c r="A71" s="110"/>
      <c r="B71" s="127"/>
      <c r="C71" s="112"/>
      <c r="D71" s="112"/>
      <c r="E71" s="112"/>
      <c r="F71" s="112"/>
      <c r="G71" s="112"/>
      <c r="H71" s="112"/>
      <c r="I71" s="112"/>
      <c r="J71" s="112"/>
      <c r="K71" s="112"/>
    </row>
    <row r="72" spans="1:11" ht="13.5" customHeight="1" x14ac:dyDescent="0.2">
      <c r="A72" s="110"/>
      <c r="B72" s="127"/>
      <c r="C72" s="112"/>
      <c r="D72" s="112"/>
      <c r="E72" s="112"/>
      <c r="F72" s="112"/>
      <c r="G72" s="112"/>
      <c r="H72" s="112"/>
      <c r="I72" s="112"/>
      <c r="J72" s="112"/>
      <c r="K72" s="112"/>
    </row>
    <row r="73" spans="1:11" ht="13.5" customHeight="1" x14ac:dyDescent="0.2">
      <c r="A73" s="110"/>
      <c r="B73" s="127"/>
      <c r="C73" s="112"/>
      <c r="D73" s="112"/>
      <c r="E73" s="112"/>
      <c r="F73" s="112"/>
      <c r="G73" s="112"/>
      <c r="H73" s="112"/>
      <c r="I73" s="112"/>
      <c r="J73" s="112"/>
      <c r="K73" s="112"/>
    </row>
    <row r="74" spans="1:11" ht="13.5" customHeight="1" x14ac:dyDescent="0.2">
      <c r="A74" s="110"/>
      <c r="B74" s="127"/>
      <c r="C74" s="112"/>
      <c r="D74" s="112"/>
      <c r="E74" s="112"/>
      <c r="F74" s="112"/>
      <c r="G74" s="112"/>
      <c r="H74" s="112"/>
      <c r="I74" s="112"/>
      <c r="J74" s="112"/>
      <c r="K74" s="112"/>
    </row>
    <row r="75" spans="1:11" ht="13.5" customHeight="1" x14ac:dyDescent="0.2">
      <c r="A75" s="110"/>
      <c r="B75" s="127"/>
      <c r="C75" s="112"/>
      <c r="D75" s="112"/>
      <c r="E75" s="112"/>
      <c r="F75" s="112"/>
      <c r="G75" s="112"/>
      <c r="H75" s="112"/>
      <c r="I75" s="112"/>
      <c r="J75" s="112"/>
      <c r="K75" s="112"/>
    </row>
    <row r="76" spans="1:11" ht="13.5" customHeight="1" x14ac:dyDescent="0.2">
      <c r="A76" s="110"/>
      <c r="B76" s="127"/>
      <c r="C76" s="112"/>
      <c r="D76" s="112"/>
      <c r="E76" s="112"/>
      <c r="F76" s="112"/>
      <c r="G76" s="112"/>
      <c r="H76" s="112"/>
      <c r="I76" s="112"/>
      <c r="J76" s="112"/>
      <c r="K76" s="112"/>
    </row>
    <row r="77" spans="1:11" ht="13.5" customHeight="1" x14ac:dyDescent="0.2">
      <c r="A77" s="110"/>
      <c r="B77" s="127"/>
      <c r="C77" s="112"/>
      <c r="D77" s="112"/>
      <c r="E77" s="112"/>
      <c r="F77" s="112"/>
      <c r="G77" s="112"/>
      <c r="H77" s="112"/>
      <c r="I77" s="112"/>
      <c r="J77" s="112"/>
      <c r="K77" s="112"/>
    </row>
    <row r="78" spans="1:11" ht="13.5" customHeight="1" x14ac:dyDescent="0.2">
      <c r="A78" s="110"/>
      <c r="B78" s="127"/>
      <c r="C78" s="112"/>
      <c r="D78" s="112"/>
      <c r="E78" s="112"/>
      <c r="F78" s="112"/>
      <c r="G78" s="112"/>
      <c r="H78" s="112"/>
      <c r="I78" s="112"/>
      <c r="J78" s="112"/>
      <c r="K78" s="112"/>
    </row>
    <row r="79" spans="1:11" ht="13.5" customHeight="1" x14ac:dyDescent="0.2">
      <c r="A79" s="110"/>
      <c r="B79" s="127"/>
      <c r="C79" s="112"/>
      <c r="D79" s="112"/>
      <c r="E79" s="112"/>
      <c r="F79" s="112"/>
      <c r="G79" s="112"/>
      <c r="H79" s="112"/>
      <c r="I79" s="112"/>
      <c r="J79" s="112"/>
      <c r="K79" s="112"/>
    </row>
    <row r="80" spans="1:11" ht="13.5" customHeight="1" x14ac:dyDescent="0.2">
      <c r="A80" s="110"/>
      <c r="B80" s="127"/>
      <c r="C80" s="112"/>
      <c r="D80" s="112"/>
      <c r="E80" s="112"/>
      <c r="F80" s="112"/>
      <c r="G80" s="112"/>
      <c r="H80" s="112"/>
      <c r="I80" s="112"/>
      <c r="J80" s="112"/>
      <c r="K80" s="112"/>
    </row>
    <row r="81" spans="1:11" ht="13.5" customHeight="1" x14ac:dyDescent="0.2">
      <c r="A81" s="110"/>
      <c r="B81" s="127"/>
      <c r="C81" s="112"/>
      <c r="D81" s="112"/>
      <c r="E81" s="112"/>
      <c r="F81" s="112"/>
      <c r="G81" s="112"/>
      <c r="H81" s="112"/>
      <c r="I81" s="112"/>
      <c r="J81" s="112"/>
      <c r="K81" s="112"/>
    </row>
    <row r="82" spans="1:11" ht="13.5" customHeight="1" x14ac:dyDescent="0.2">
      <c r="A82" s="110"/>
      <c r="B82" s="127"/>
      <c r="C82" s="112"/>
      <c r="D82" s="112"/>
      <c r="E82" s="112"/>
      <c r="F82" s="112"/>
      <c r="G82" s="112"/>
      <c r="H82" s="112"/>
      <c r="I82" s="112"/>
      <c r="J82" s="112"/>
      <c r="K82" s="112"/>
    </row>
    <row r="83" spans="1:11" ht="13.5" customHeight="1" x14ac:dyDescent="0.2">
      <c r="A83" s="110"/>
      <c r="B83" s="127"/>
      <c r="C83" s="112"/>
      <c r="D83" s="112"/>
      <c r="E83" s="112"/>
      <c r="F83" s="112"/>
      <c r="G83" s="112"/>
      <c r="H83" s="112"/>
      <c r="I83" s="112"/>
      <c r="J83" s="112"/>
      <c r="K83" s="112"/>
    </row>
    <row r="84" spans="1:11" ht="13.5" customHeight="1" x14ac:dyDescent="0.2">
      <c r="A84" s="110"/>
      <c r="B84" s="127"/>
      <c r="C84" s="112"/>
      <c r="D84" s="112"/>
      <c r="E84" s="112"/>
      <c r="F84" s="112"/>
      <c r="G84" s="112"/>
      <c r="H84" s="112"/>
      <c r="I84" s="112"/>
      <c r="J84" s="112"/>
      <c r="K84" s="112"/>
    </row>
    <row r="85" spans="1:11" ht="13.5" customHeight="1" x14ac:dyDescent="0.2">
      <c r="A85" s="110"/>
      <c r="B85" s="127"/>
      <c r="C85" s="112"/>
      <c r="D85" s="112"/>
      <c r="E85" s="112"/>
      <c r="F85" s="112"/>
      <c r="G85" s="112"/>
      <c r="H85" s="112"/>
      <c r="I85" s="112"/>
      <c r="J85" s="112"/>
      <c r="K85" s="112"/>
    </row>
    <row r="86" spans="1:11" ht="13.5" customHeight="1" x14ac:dyDescent="0.2">
      <c r="A86" s="110"/>
      <c r="B86" s="127"/>
      <c r="C86" s="112"/>
      <c r="D86" s="112"/>
      <c r="E86" s="112"/>
      <c r="F86" s="112"/>
      <c r="G86" s="112"/>
      <c r="H86" s="112"/>
      <c r="I86" s="112"/>
      <c r="J86" s="112"/>
      <c r="K86" s="112"/>
    </row>
    <row r="87" spans="1:11" ht="13.5" customHeight="1" x14ac:dyDescent="0.2">
      <c r="A87" s="110"/>
      <c r="B87" s="127"/>
      <c r="C87" s="112"/>
      <c r="D87" s="112"/>
      <c r="E87" s="112"/>
      <c r="F87" s="112"/>
      <c r="G87" s="112"/>
      <c r="H87" s="112"/>
      <c r="I87" s="112"/>
      <c r="J87" s="112"/>
      <c r="K87" s="112"/>
    </row>
    <row r="88" spans="1:11" ht="13.5" customHeight="1" x14ac:dyDescent="0.2">
      <c r="A88" s="110"/>
      <c r="B88" s="127"/>
      <c r="C88" s="112"/>
      <c r="D88" s="112"/>
      <c r="E88" s="112"/>
      <c r="F88" s="112"/>
      <c r="G88" s="112"/>
      <c r="H88" s="112"/>
      <c r="I88" s="112"/>
      <c r="J88" s="112"/>
      <c r="K88" s="112"/>
    </row>
    <row r="89" spans="1:11" ht="13.5" customHeight="1" x14ac:dyDescent="0.2">
      <c r="A89" s="110"/>
      <c r="B89" s="127"/>
      <c r="C89" s="112"/>
      <c r="D89" s="112"/>
      <c r="E89" s="112"/>
      <c r="F89" s="112"/>
      <c r="G89" s="112"/>
      <c r="H89" s="112"/>
      <c r="I89" s="112"/>
      <c r="J89" s="112"/>
      <c r="K89" s="112"/>
    </row>
    <row r="90" spans="1:11" ht="13.5" customHeight="1" x14ac:dyDescent="0.2">
      <c r="A90" s="110"/>
      <c r="B90" s="127"/>
      <c r="C90" s="112"/>
      <c r="D90" s="112"/>
      <c r="E90" s="112"/>
      <c r="F90" s="112"/>
      <c r="G90" s="112"/>
      <c r="H90" s="112"/>
      <c r="I90" s="112"/>
      <c r="J90" s="112"/>
      <c r="K90" s="112"/>
    </row>
    <row r="91" spans="1:11" ht="13.5" customHeight="1" x14ac:dyDescent="0.2">
      <c r="A91" s="110"/>
      <c r="B91" s="127"/>
      <c r="C91" s="112"/>
      <c r="D91" s="112"/>
      <c r="E91" s="112"/>
      <c r="F91" s="112"/>
      <c r="G91" s="112"/>
      <c r="H91" s="112"/>
      <c r="I91" s="112"/>
      <c r="J91" s="112"/>
      <c r="K91" s="112"/>
    </row>
    <row r="92" spans="1:11" ht="13.5" customHeight="1" x14ac:dyDescent="0.2">
      <c r="A92" s="110"/>
      <c r="B92" s="127"/>
      <c r="C92" s="112"/>
      <c r="D92" s="112"/>
      <c r="E92" s="112"/>
      <c r="F92" s="112"/>
      <c r="G92" s="112"/>
      <c r="H92" s="112"/>
      <c r="I92" s="112"/>
      <c r="J92" s="112"/>
      <c r="K92" s="112"/>
    </row>
    <row r="93" spans="1:11" ht="13.5" customHeight="1" x14ac:dyDescent="0.2">
      <c r="A93" s="110"/>
      <c r="B93" s="127"/>
      <c r="C93" s="112"/>
      <c r="D93" s="112"/>
      <c r="E93" s="112"/>
      <c r="F93" s="112"/>
      <c r="G93" s="112"/>
      <c r="H93" s="112"/>
      <c r="I93" s="112"/>
      <c r="J93" s="112"/>
      <c r="K93" s="112"/>
    </row>
    <row r="94" spans="1:11" ht="13.5" customHeight="1" x14ac:dyDescent="0.2">
      <c r="A94" s="110"/>
      <c r="B94" s="127"/>
      <c r="C94" s="112"/>
      <c r="D94" s="112"/>
      <c r="E94" s="112"/>
      <c r="F94" s="112"/>
      <c r="G94" s="112"/>
      <c r="H94" s="112"/>
      <c r="I94" s="112"/>
      <c r="J94" s="112"/>
      <c r="K94" s="112"/>
    </row>
    <row r="95" spans="1:11" ht="13.5" customHeight="1" x14ac:dyDescent="0.2">
      <c r="A95" s="110"/>
      <c r="B95" s="127"/>
      <c r="C95" s="112"/>
      <c r="D95" s="112"/>
      <c r="E95" s="112"/>
      <c r="F95" s="112"/>
      <c r="G95" s="112"/>
      <c r="H95" s="112"/>
      <c r="I95" s="112"/>
      <c r="J95" s="112"/>
      <c r="K95" s="112"/>
    </row>
    <row r="96" spans="1:11" ht="13.5" customHeight="1" x14ac:dyDescent="0.2">
      <c r="A96" s="110"/>
      <c r="B96" s="127"/>
      <c r="C96" s="112"/>
      <c r="D96" s="112"/>
      <c r="E96" s="112"/>
      <c r="F96" s="112"/>
      <c r="G96" s="112"/>
      <c r="H96" s="112"/>
      <c r="I96" s="112"/>
      <c r="J96" s="112"/>
      <c r="K96" s="112"/>
    </row>
    <row r="97" spans="1:11" ht="13.5" customHeight="1" x14ac:dyDescent="0.2">
      <c r="A97" s="110"/>
      <c r="B97" s="127"/>
      <c r="C97" s="112"/>
      <c r="D97" s="112"/>
      <c r="E97" s="112"/>
      <c r="F97" s="112"/>
      <c r="G97" s="112"/>
      <c r="H97" s="112"/>
      <c r="I97" s="112"/>
      <c r="J97" s="112"/>
      <c r="K97" s="112"/>
    </row>
    <row r="98" spans="1:11" ht="13.5" customHeight="1" x14ac:dyDescent="0.2">
      <c r="A98" s="110"/>
      <c r="B98" s="127"/>
      <c r="C98" s="112"/>
      <c r="D98" s="112"/>
      <c r="E98" s="112"/>
      <c r="F98" s="112"/>
      <c r="G98" s="112"/>
      <c r="H98" s="112"/>
      <c r="I98" s="112"/>
      <c r="J98" s="112"/>
      <c r="K98" s="112"/>
    </row>
    <row r="99" spans="1:11" ht="13.5" customHeight="1" x14ac:dyDescent="0.2">
      <c r="A99" s="110"/>
      <c r="B99" s="127"/>
      <c r="C99" s="112"/>
      <c r="D99" s="112"/>
      <c r="E99" s="112"/>
      <c r="F99" s="112"/>
      <c r="G99" s="112"/>
      <c r="H99" s="112"/>
      <c r="I99" s="112"/>
      <c r="J99" s="112"/>
      <c r="K99" s="112"/>
    </row>
    <row r="100" spans="1:11" ht="13.5" customHeight="1" x14ac:dyDescent="0.2">
      <c r="A100" s="110"/>
      <c r="B100" s="127"/>
      <c r="C100" s="112"/>
      <c r="D100" s="112"/>
      <c r="E100" s="112"/>
      <c r="F100" s="112"/>
      <c r="G100" s="112"/>
      <c r="H100" s="112"/>
      <c r="I100" s="112"/>
      <c r="J100" s="112"/>
      <c r="K100" s="112"/>
    </row>
  </sheetData>
  <autoFilter ref="F5:H54"/>
  <mergeCells count="8">
    <mergeCell ref="A2:K2"/>
    <mergeCell ref="I4:K4"/>
    <mergeCell ref="A1:K1"/>
    <mergeCell ref="A4:A5"/>
    <mergeCell ref="B4:B5"/>
    <mergeCell ref="C4:E4"/>
    <mergeCell ref="F4:H4"/>
    <mergeCell ref="J3:K3"/>
  </mergeCells>
  <pageMargins left="0.75" right="0.25" top="0.25" bottom="0.25" header="0" footer="0"/>
  <pageSetup scale="80" orientation="portrait" r:id="rId1"/>
  <headerFooter>
    <oddHeader>&amp;C&amp;P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F100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14" sqref="B14"/>
    </sheetView>
  </sheetViews>
  <sheetFormatPr defaultColWidth="14.42578125" defaultRowHeight="15" customHeight="1" x14ac:dyDescent="0.2"/>
  <cols>
    <col min="1" max="1" width="5.85546875" style="83" customWidth="1"/>
    <col min="2" max="2" width="25.28515625" style="83" customWidth="1"/>
    <col min="3" max="3" width="15.140625" style="83" customWidth="1"/>
    <col min="4" max="4" width="10.85546875" style="83" customWidth="1"/>
    <col min="5" max="5" width="13.7109375" style="83" customWidth="1"/>
    <col min="6" max="6" width="15.140625" style="83" customWidth="1"/>
    <col min="7" max="16384" width="14.42578125" style="83"/>
  </cols>
  <sheetData>
    <row r="1" spans="1:6" ht="12.75" x14ac:dyDescent="0.2">
      <c r="A1" s="460" t="s">
        <v>1040</v>
      </c>
      <c r="B1" s="396"/>
      <c r="C1" s="396"/>
      <c r="D1" s="396"/>
      <c r="E1" s="396"/>
      <c r="F1" s="396"/>
    </row>
    <row r="2" spans="1:6" s="252" customFormat="1" x14ac:dyDescent="0.2">
      <c r="A2" s="249"/>
      <c r="B2" s="250" t="s">
        <v>62</v>
      </c>
      <c r="C2" s="251"/>
      <c r="D2" s="251"/>
      <c r="E2" s="251"/>
      <c r="F2" s="251" t="s">
        <v>182</v>
      </c>
    </row>
    <row r="3" spans="1:6" ht="45" customHeight="1" x14ac:dyDescent="0.2">
      <c r="A3" s="466" t="s">
        <v>69</v>
      </c>
      <c r="B3" s="466" t="s">
        <v>2</v>
      </c>
      <c r="C3" s="464" t="s">
        <v>1041</v>
      </c>
      <c r="D3" s="465"/>
      <c r="E3" s="464" t="s">
        <v>1039</v>
      </c>
      <c r="F3" s="465"/>
    </row>
    <row r="4" spans="1:6" ht="9.9499999999999993" customHeight="1" x14ac:dyDescent="0.2">
      <c r="A4" s="467"/>
      <c r="B4" s="467"/>
      <c r="C4" s="461" t="s">
        <v>89</v>
      </c>
      <c r="D4" s="463" t="s">
        <v>90</v>
      </c>
      <c r="E4" s="461" t="s">
        <v>89</v>
      </c>
      <c r="F4" s="463" t="s">
        <v>90</v>
      </c>
    </row>
    <row r="5" spans="1:6" ht="9.9499999999999993" customHeight="1" x14ac:dyDescent="0.2">
      <c r="A5" s="468"/>
      <c r="B5" s="468"/>
      <c r="C5" s="462"/>
      <c r="D5" s="462"/>
      <c r="E5" s="462"/>
      <c r="F5" s="462"/>
    </row>
    <row r="6" spans="1:6" ht="13.5" customHeight="1" x14ac:dyDescent="0.2">
      <c r="A6" s="241">
        <v>1</v>
      </c>
      <c r="B6" s="242" t="s">
        <v>8</v>
      </c>
      <c r="C6" s="242">
        <v>63898</v>
      </c>
      <c r="D6" s="242">
        <v>153895</v>
      </c>
      <c r="E6" s="243">
        <f>OutstandingAgri_4!E6</f>
        <v>88385</v>
      </c>
      <c r="F6" s="243">
        <f>OutstandingAgri_4!F6</f>
        <v>173183</v>
      </c>
    </row>
    <row r="7" spans="1:6" ht="13.5" customHeight="1" x14ac:dyDescent="0.2">
      <c r="A7" s="241">
        <v>2</v>
      </c>
      <c r="B7" s="242" t="s">
        <v>9</v>
      </c>
      <c r="C7" s="242">
        <v>321230</v>
      </c>
      <c r="D7" s="242">
        <v>128777.56</v>
      </c>
      <c r="E7" s="243">
        <f>OutstandingAgri_4!E7</f>
        <v>386859</v>
      </c>
      <c r="F7" s="243">
        <f>OutstandingAgri_4!F7</f>
        <v>867289</v>
      </c>
    </row>
    <row r="8" spans="1:6" ht="13.5" customHeight="1" x14ac:dyDescent="0.2">
      <c r="A8" s="241">
        <v>3</v>
      </c>
      <c r="B8" s="242" t="s">
        <v>10</v>
      </c>
      <c r="C8" s="242">
        <v>8033</v>
      </c>
      <c r="D8" s="242">
        <v>17657</v>
      </c>
      <c r="E8" s="243">
        <f>OutstandingAgri_4!E8</f>
        <v>38147</v>
      </c>
      <c r="F8" s="243">
        <f>OutstandingAgri_4!F8</f>
        <v>71232</v>
      </c>
    </row>
    <row r="9" spans="1:6" ht="13.5" customHeight="1" x14ac:dyDescent="0.2">
      <c r="A9" s="241">
        <v>4</v>
      </c>
      <c r="B9" s="242" t="s">
        <v>11</v>
      </c>
      <c r="C9" s="242">
        <v>12529</v>
      </c>
      <c r="D9" s="242">
        <v>24608</v>
      </c>
      <c r="E9" s="243">
        <f>OutstandingAgri_4!E9</f>
        <v>72881</v>
      </c>
      <c r="F9" s="243">
        <f>OutstandingAgri_4!F9</f>
        <v>148050.63</v>
      </c>
    </row>
    <row r="10" spans="1:6" ht="13.5" customHeight="1" x14ac:dyDescent="0.2">
      <c r="A10" s="241">
        <v>5</v>
      </c>
      <c r="B10" s="242" t="s">
        <v>12</v>
      </c>
      <c r="C10" s="242">
        <v>78426</v>
      </c>
      <c r="D10" s="242">
        <v>49602</v>
      </c>
      <c r="E10" s="243">
        <f>OutstandingAgri_4!E10</f>
        <v>260648</v>
      </c>
      <c r="F10" s="243">
        <f>OutstandingAgri_4!F10</f>
        <v>482095</v>
      </c>
    </row>
    <row r="11" spans="1:6" ht="13.5" customHeight="1" x14ac:dyDescent="0.2">
      <c r="A11" s="239">
        <v>6</v>
      </c>
      <c r="B11" s="240" t="s">
        <v>13</v>
      </c>
      <c r="C11" s="240">
        <v>3327</v>
      </c>
      <c r="D11" s="240">
        <v>4858</v>
      </c>
      <c r="E11" s="243">
        <f>OutstandingAgri_4!E11</f>
        <v>83079</v>
      </c>
      <c r="F11" s="243">
        <f>OutstandingAgri_4!F11</f>
        <v>170459</v>
      </c>
    </row>
    <row r="12" spans="1:6" ht="13.5" customHeight="1" x14ac:dyDescent="0.2">
      <c r="A12" s="171">
        <v>7</v>
      </c>
      <c r="B12" s="131" t="s">
        <v>14</v>
      </c>
      <c r="C12" s="131">
        <v>1431</v>
      </c>
      <c r="D12" s="131">
        <v>2442</v>
      </c>
      <c r="E12" s="243">
        <f>OutstandingAgri_4!E12</f>
        <v>3580</v>
      </c>
      <c r="F12" s="243">
        <f>OutstandingAgri_4!F12</f>
        <v>8787.7000000000007</v>
      </c>
    </row>
    <row r="13" spans="1:6" ht="13.5" customHeight="1" x14ac:dyDescent="0.2">
      <c r="A13" s="171">
        <v>8</v>
      </c>
      <c r="B13" s="131" t="s">
        <v>983</v>
      </c>
      <c r="C13" s="131">
        <v>210</v>
      </c>
      <c r="D13" s="131">
        <v>436</v>
      </c>
      <c r="E13" s="243">
        <f>OutstandingAgri_4!E13</f>
        <v>4575</v>
      </c>
      <c r="F13" s="243">
        <f>OutstandingAgri_4!F13</f>
        <v>9033</v>
      </c>
    </row>
    <row r="14" spans="1:6" ht="13.5" customHeight="1" x14ac:dyDescent="0.2">
      <c r="A14" s="171">
        <v>9</v>
      </c>
      <c r="B14" s="131" t="s">
        <v>15</v>
      </c>
      <c r="C14" s="131">
        <v>50605</v>
      </c>
      <c r="D14" s="131">
        <v>51007.83</v>
      </c>
      <c r="E14" s="243">
        <f>OutstandingAgri_4!E14</f>
        <v>179388</v>
      </c>
      <c r="F14" s="243">
        <f>OutstandingAgri_4!F14</f>
        <v>329595.96999999997</v>
      </c>
    </row>
    <row r="15" spans="1:6" s="348" customFormat="1" ht="13.5" customHeight="1" x14ac:dyDescent="0.2">
      <c r="A15" s="171">
        <v>10</v>
      </c>
      <c r="B15" s="131" t="s">
        <v>16</v>
      </c>
      <c r="C15" s="131">
        <v>318031</v>
      </c>
      <c r="D15" s="131">
        <v>966454</v>
      </c>
      <c r="E15" s="243">
        <f>OutstandingAgri_4!E15</f>
        <v>582030</v>
      </c>
      <c r="F15" s="243">
        <f>OutstandingAgri_4!F15</f>
        <v>1277257</v>
      </c>
    </row>
    <row r="16" spans="1:6" ht="13.5" customHeight="1" x14ac:dyDescent="0.2">
      <c r="A16" s="171">
        <v>11</v>
      </c>
      <c r="B16" s="131" t="s">
        <v>17</v>
      </c>
      <c r="C16" s="131">
        <v>4661</v>
      </c>
      <c r="D16" s="131">
        <v>7369</v>
      </c>
      <c r="E16" s="243">
        <f>OutstandingAgri_4!E16</f>
        <v>50889</v>
      </c>
      <c r="F16" s="243">
        <f>OutstandingAgri_4!F16</f>
        <v>95397</v>
      </c>
    </row>
    <row r="17" spans="1:6" ht="13.5" customHeight="1" x14ac:dyDescent="0.2">
      <c r="A17" s="171">
        <v>12</v>
      </c>
      <c r="B17" s="131" t="s">
        <v>18</v>
      </c>
      <c r="C17" s="131">
        <v>102396</v>
      </c>
      <c r="D17" s="131">
        <v>235967</v>
      </c>
      <c r="E17" s="243">
        <f>OutstandingAgri_4!E17</f>
        <v>160572</v>
      </c>
      <c r="F17" s="243">
        <f>OutstandingAgri_4!F17</f>
        <v>395654</v>
      </c>
    </row>
    <row r="18" spans="1:6" s="167" customFormat="1" ht="13.5" customHeight="1" x14ac:dyDescent="0.2">
      <c r="A18" s="244"/>
      <c r="B18" s="245" t="s">
        <v>19</v>
      </c>
      <c r="C18" s="245">
        <f t="shared" ref="C18:D18" si="0">SUM(C6:C17)</f>
        <v>964777</v>
      </c>
      <c r="D18" s="245">
        <f t="shared" si="0"/>
        <v>1643073.3900000001</v>
      </c>
      <c r="E18" s="363">
        <f>OutstandingAgri_4!E18</f>
        <v>1911033</v>
      </c>
      <c r="F18" s="363">
        <f>OutstandingAgri_4!F18</f>
        <v>4028033.3</v>
      </c>
    </row>
    <row r="19" spans="1:6" ht="13.5" customHeight="1" x14ac:dyDescent="0.2">
      <c r="A19" s="171">
        <v>13</v>
      </c>
      <c r="B19" s="131" t="s">
        <v>20</v>
      </c>
      <c r="C19" s="131">
        <v>17207</v>
      </c>
      <c r="D19" s="131">
        <v>90366.48</v>
      </c>
      <c r="E19" s="243">
        <f>OutstandingAgri_4!E19</f>
        <v>43829</v>
      </c>
      <c r="F19" s="243">
        <f>OutstandingAgri_4!F19</f>
        <v>196871.19</v>
      </c>
    </row>
    <row r="20" spans="1:6" ht="13.5" customHeight="1" x14ac:dyDescent="0.2">
      <c r="A20" s="171">
        <v>14</v>
      </c>
      <c r="B20" s="131" t="s">
        <v>21</v>
      </c>
      <c r="C20" s="131">
        <v>409</v>
      </c>
      <c r="D20" s="131">
        <v>2892.52</v>
      </c>
      <c r="E20" s="243">
        <f>OutstandingAgri_4!E20</f>
        <v>705</v>
      </c>
      <c r="F20" s="243">
        <f>OutstandingAgri_4!F20</f>
        <v>6434.76</v>
      </c>
    </row>
    <row r="21" spans="1:6" ht="13.5" customHeight="1" x14ac:dyDescent="0.2">
      <c r="A21" s="171">
        <v>15</v>
      </c>
      <c r="B21" s="131" t="s">
        <v>22</v>
      </c>
      <c r="C21" s="131">
        <v>0</v>
      </c>
      <c r="D21" s="131">
        <v>0</v>
      </c>
      <c r="E21" s="243">
        <f>OutstandingAgri_4!E21</f>
        <v>0</v>
      </c>
      <c r="F21" s="243">
        <f>OutstandingAgri_4!F21</f>
        <v>0</v>
      </c>
    </row>
    <row r="22" spans="1:6" ht="13.5" customHeight="1" x14ac:dyDescent="0.2">
      <c r="A22" s="171">
        <v>16</v>
      </c>
      <c r="B22" s="131" t="s">
        <v>23</v>
      </c>
      <c r="C22" s="131">
        <v>0</v>
      </c>
      <c r="D22" s="131">
        <v>0</v>
      </c>
      <c r="E22" s="243">
        <f>OutstandingAgri_4!E22</f>
        <v>0</v>
      </c>
      <c r="F22" s="243">
        <f>OutstandingAgri_4!F22</f>
        <v>0</v>
      </c>
    </row>
    <row r="23" spans="1:6" ht="13.5" customHeight="1" x14ac:dyDescent="0.2">
      <c r="A23" s="171">
        <v>17</v>
      </c>
      <c r="B23" s="131" t="s">
        <v>24</v>
      </c>
      <c r="C23" s="131">
        <v>0</v>
      </c>
      <c r="D23" s="131">
        <v>627</v>
      </c>
      <c r="E23" s="243">
        <f>OutstandingAgri_4!E23</f>
        <v>12118</v>
      </c>
      <c r="F23" s="243">
        <f>OutstandingAgri_4!F23</f>
        <v>44209.71</v>
      </c>
    </row>
    <row r="24" spans="1:6" ht="13.5" customHeight="1" x14ac:dyDescent="0.2">
      <c r="A24" s="171">
        <v>18</v>
      </c>
      <c r="B24" s="131" t="s">
        <v>25</v>
      </c>
      <c r="C24" s="131">
        <v>0</v>
      </c>
      <c r="D24" s="131">
        <v>0</v>
      </c>
      <c r="E24" s="243">
        <f>OutstandingAgri_4!E24</f>
        <v>0</v>
      </c>
      <c r="F24" s="243">
        <f>OutstandingAgri_4!F24</f>
        <v>0</v>
      </c>
    </row>
    <row r="25" spans="1:6" ht="13.5" customHeight="1" x14ac:dyDescent="0.2">
      <c r="A25" s="171">
        <v>19</v>
      </c>
      <c r="B25" s="131" t="s">
        <v>26</v>
      </c>
      <c r="C25" s="131">
        <v>0</v>
      </c>
      <c r="D25" s="131">
        <v>1876</v>
      </c>
      <c r="E25" s="243">
        <f>OutstandingAgri_4!E25</f>
        <v>8616</v>
      </c>
      <c r="F25" s="243">
        <f>OutstandingAgri_4!F25</f>
        <v>14502</v>
      </c>
    </row>
    <row r="26" spans="1:6" s="348" customFormat="1" ht="13.5" customHeight="1" x14ac:dyDescent="0.2">
      <c r="A26" s="171">
        <v>20</v>
      </c>
      <c r="B26" s="131" t="s">
        <v>27</v>
      </c>
      <c r="C26" s="131">
        <v>14777</v>
      </c>
      <c r="D26" s="131">
        <v>234307.1</v>
      </c>
      <c r="E26" s="243">
        <f>OutstandingAgri_4!E26</f>
        <v>54227</v>
      </c>
      <c r="F26" s="243">
        <f>OutstandingAgri_4!F26</f>
        <v>311874.74</v>
      </c>
    </row>
    <row r="27" spans="1:6" ht="13.5" customHeight="1" x14ac:dyDescent="0.2">
      <c r="A27" s="171">
        <v>21</v>
      </c>
      <c r="B27" s="131" t="s">
        <v>28</v>
      </c>
      <c r="C27" s="131">
        <v>38058</v>
      </c>
      <c r="D27" s="131">
        <v>75952</v>
      </c>
      <c r="E27" s="243">
        <f>OutstandingAgri_4!E27</f>
        <v>105112</v>
      </c>
      <c r="F27" s="243">
        <f>OutstandingAgri_4!F27</f>
        <v>460268</v>
      </c>
    </row>
    <row r="28" spans="1:6" ht="13.5" customHeight="1" x14ac:dyDescent="0.2">
      <c r="A28" s="171">
        <v>22</v>
      </c>
      <c r="B28" s="131" t="s">
        <v>29</v>
      </c>
      <c r="C28" s="131">
        <v>10589</v>
      </c>
      <c r="D28" s="131">
        <v>27425</v>
      </c>
      <c r="E28" s="243">
        <f>OutstandingAgri_4!E28</f>
        <v>24986</v>
      </c>
      <c r="F28" s="243">
        <f>OutstandingAgri_4!F28</f>
        <v>57254.8</v>
      </c>
    </row>
    <row r="29" spans="1:6" ht="13.5" customHeight="1" x14ac:dyDescent="0.2">
      <c r="A29" s="171">
        <v>23</v>
      </c>
      <c r="B29" s="131" t="s">
        <v>30</v>
      </c>
      <c r="C29" s="131">
        <v>0</v>
      </c>
      <c r="D29" s="131">
        <v>17279</v>
      </c>
      <c r="E29" s="243">
        <f>OutstandingAgri_4!E29</f>
        <v>2947</v>
      </c>
      <c r="F29" s="243">
        <f>OutstandingAgri_4!F29</f>
        <v>27967</v>
      </c>
    </row>
    <row r="30" spans="1:6" ht="13.5" customHeight="1" x14ac:dyDescent="0.2">
      <c r="A30" s="171">
        <v>24</v>
      </c>
      <c r="B30" s="131" t="s">
        <v>31</v>
      </c>
      <c r="C30" s="131">
        <v>4211</v>
      </c>
      <c r="D30" s="131">
        <v>7846</v>
      </c>
      <c r="E30" s="243">
        <f>OutstandingAgri_4!E30</f>
        <v>6839</v>
      </c>
      <c r="F30" s="243">
        <f>OutstandingAgri_4!F30</f>
        <v>65380</v>
      </c>
    </row>
    <row r="31" spans="1:6" ht="13.5" customHeight="1" x14ac:dyDescent="0.2">
      <c r="A31" s="171">
        <v>25</v>
      </c>
      <c r="B31" s="131" t="s">
        <v>32</v>
      </c>
      <c r="C31" s="131">
        <v>0</v>
      </c>
      <c r="D31" s="131">
        <v>0</v>
      </c>
      <c r="E31" s="243">
        <f>OutstandingAgri_4!E31</f>
        <v>1</v>
      </c>
      <c r="F31" s="243">
        <f>OutstandingAgri_4!F31</f>
        <v>61</v>
      </c>
    </row>
    <row r="32" spans="1:6" ht="13.5" customHeight="1" x14ac:dyDescent="0.2">
      <c r="A32" s="171">
        <v>26</v>
      </c>
      <c r="B32" s="131" t="s">
        <v>33</v>
      </c>
      <c r="C32" s="131">
        <v>20</v>
      </c>
      <c r="D32" s="131">
        <v>100.17</v>
      </c>
      <c r="E32" s="243">
        <f>OutstandingAgri_4!E32</f>
        <v>240</v>
      </c>
      <c r="F32" s="243">
        <f>OutstandingAgri_4!F32</f>
        <v>548.72</v>
      </c>
    </row>
    <row r="33" spans="1:6" ht="13.5" customHeight="1" x14ac:dyDescent="0.2">
      <c r="A33" s="171">
        <v>27</v>
      </c>
      <c r="B33" s="131" t="s">
        <v>34</v>
      </c>
      <c r="C33" s="131">
        <v>0</v>
      </c>
      <c r="D33" s="131">
        <v>0</v>
      </c>
      <c r="E33" s="243">
        <f>OutstandingAgri_4!E33</f>
        <v>1</v>
      </c>
      <c r="F33" s="243">
        <f>OutstandingAgri_4!F33</f>
        <v>79.319999999999993</v>
      </c>
    </row>
    <row r="34" spans="1:6" ht="13.5" customHeight="1" x14ac:dyDescent="0.2">
      <c r="A34" s="171">
        <v>28</v>
      </c>
      <c r="B34" s="131" t="s">
        <v>35</v>
      </c>
      <c r="C34" s="131">
        <v>0</v>
      </c>
      <c r="D34" s="131">
        <v>0</v>
      </c>
      <c r="E34" s="243">
        <f>OutstandingAgri_4!E34</f>
        <v>1606</v>
      </c>
      <c r="F34" s="243">
        <f>OutstandingAgri_4!F34</f>
        <v>1558.41</v>
      </c>
    </row>
    <row r="35" spans="1:6" ht="13.5" customHeight="1" x14ac:dyDescent="0.2">
      <c r="A35" s="171">
        <v>29</v>
      </c>
      <c r="B35" s="131" t="s">
        <v>36</v>
      </c>
      <c r="C35" s="131">
        <v>0</v>
      </c>
      <c r="D35" s="131">
        <v>0</v>
      </c>
      <c r="E35" s="243">
        <f>OutstandingAgri_4!E35</f>
        <v>0</v>
      </c>
      <c r="F35" s="243">
        <f>OutstandingAgri_4!F35</f>
        <v>0</v>
      </c>
    </row>
    <row r="36" spans="1:6" ht="13.5" customHeight="1" x14ac:dyDescent="0.2">
      <c r="A36" s="171">
        <v>30</v>
      </c>
      <c r="B36" s="131" t="s">
        <v>37</v>
      </c>
      <c r="C36" s="131">
        <v>3013</v>
      </c>
      <c r="D36" s="131">
        <v>1988.08</v>
      </c>
      <c r="E36" s="243">
        <f>OutstandingAgri_4!E36</f>
        <v>4900</v>
      </c>
      <c r="F36" s="243">
        <f>OutstandingAgri_4!F36</f>
        <v>15271.8</v>
      </c>
    </row>
    <row r="37" spans="1:6" ht="13.5" customHeight="1" x14ac:dyDescent="0.2">
      <c r="A37" s="171">
        <v>31</v>
      </c>
      <c r="B37" s="131" t="s">
        <v>38</v>
      </c>
      <c r="C37" s="131">
        <v>0</v>
      </c>
      <c r="D37" s="131">
        <v>0</v>
      </c>
      <c r="E37" s="243">
        <f>OutstandingAgri_4!E37</f>
        <v>0</v>
      </c>
      <c r="F37" s="243">
        <f>OutstandingAgri_4!F37</f>
        <v>0</v>
      </c>
    </row>
    <row r="38" spans="1:6" ht="13.5" customHeight="1" x14ac:dyDescent="0.2">
      <c r="A38" s="171">
        <v>32</v>
      </c>
      <c r="B38" s="131" t="s">
        <v>39</v>
      </c>
      <c r="C38" s="131">
        <v>0</v>
      </c>
      <c r="D38" s="131">
        <v>0</v>
      </c>
      <c r="E38" s="243">
        <f>OutstandingAgri_4!E38</f>
        <v>0</v>
      </c>
      <c r="F38" s="243">
        <f>OutstandingAgri_4!F38</f>
        <v>0</v>
      </c>
    </row>
    <row r="39" spans="1:6" ht="13.5" customHeight="1" x14ac:dyDescent="0.2">
      <c r="A39" s="171">
        <v>33</v>
      </c>
      <c r="B39" s="131" t="s">
        <v>40</v>
      </c>
      <c r="C39" s="131">
        <v>1</v>
      </c>
      <c r="D39" s="131">
        <v>0.85</v>
      </c>
      <c r="E39" s="243">
        <f>OutstandingAgri_4!E39</f>
        <v>367</v>
      </c>
      <c r="F39" s="243">
        <f>OutstandingAgri_4!F39</f>
        <v>582.34</v>
      </c>
    </row>
    <row r="40" spans="1:6" ht="13.5" customHeight="1" x14ac:dyDescent="0.2">
      <c r="A40" s="171">
        <v>34</v>
      </c>
      <c r="B40" s="131" t="s">
        <v>41</v>
      </c>
      <c r="C40" s="131">
        <v>1803</v>
      </c>
      <c r="D40" s="131">
        <v>6505</v>
      </c>
      <c r="E40" s="243">
        <f>OutstandingAgri_4!E40</f>
        <v>1893</v>
      </c>
      <c r="F40" s="243">
        <f>OutstandingAgri_4!F40</f>
        <v>9203</v>
      </c>
    </row>
    <row r="41" spans="1:6" s="167" customFormat="1" ht="13.5" customHeight="1" x14ac:dyDescent="0.2">
      <c r="A41" s="244"/>
      <c r="B41" s="245" t="s">
        <v>110</v>
      </c>
      <c r="C41" s="245">
        <f t="shared" ref="C41:D41" si="1">SUM(C19:C40)</f>
        <v>90088</v>
      </c>
      <c r="D41" s="245">
        <f t="shared" si="1"/>
        <v>467165.19999999995</v>
      </c>
      <c r="E41" s="363">
        <f>OutstandingAgri_4!E41</f>
        <v>268387</v>
      </c>
      <c r="F41" s="363">
        <f>OutstandingAgri_4!F41</f>
        <v>1212066.79</v>
      </c>
    </row>
    <row r="42" spans="1:6" s="167" customFormat="1" ht="13.5" customHeight="1" x14ac:dyDescent="0.2">
      <c r="A42" s="244"/>
      <c r="B42" s="245" t="s">
        <v>43</v>
      </c>
      <c r="C42" s="246">
        <f t="shared" ref="C42:D42" si="2">C41+C18</f>
        <v>1054865</v>
      </c>
      <c r="D42" s="246">
        <f t="shared" si="2"/>
        <v>2110238.59</v>
      </c>
      <c r="E42" s="363">
        <f>OutstandingAgri_4!E42</f>
        <v>2179420</v>
      </c>
      <c r="F42" s="363">
        <f>OutstandingAgri_4!F42</f>
        <v>5240100.09</v>
      </c>
    </row>
    <row r="43" spans="1:6" ht="13.5" customHeight="1" x14ac:dyDescent="0.2">
      <c r="A43" s="171">
        <v>35</v>
      </c>
      <c r="B43" s="131" t="s">
        <v>44</v>
      </c>
      <c r="C43" s="131">
        <v>105174</v>
      </c>
      <c r="D43" s="131">
        <v>166676</v>
      </c>
      <c r="E43" s="243">
        <f>OutstandingAgri_4!E43</f>
        <v>174757</v>
      </c>
      <c r="F43" s="243">
        <f>OutstandingAgri_4!F43</f>
        <v>184100</v>
      </c>
    </row>
    <row r="44" spans="1:6" ht="13.5" customHeight="1" x14ac:dyDescent="0.2">
      <c r="A44" s="171">
        <v>36</v>
      </c>
      <c r="B44" s="131" t="s">
        <v>45</v>
      </c>
      <c r="C44" s="131">
        <v>310119</v>
      </c>
      <c r="D44" s="131">
        <v>430591.53</v>
      </c>
      <c r="E44" s="243">
        <f>OutstandingAgri_4!E44</f>
        <v>325390</v>
      </c>
      <c r="F44" s="243">
        <f>OutstandingAgri_4!F44</f>
        <v>609384.03</v>
      </c>
    </row>
    <row r="45" spans="1:6" s="167" customFormat="1" ht="13.5" customHeight="1" x14ac:dyDescent="0.2">
      <c r="A45" s="244"/>
      <c r="B45" s="245" t="s">
        <v>46</v>
      </c>
      <c r="C45" s="245">
        <f t="shared" ref="C45:D45" si="3">SUM(C43:C44)</f>
        <v>415293</v>
      </c>
      <c r="D45" s="245">
        <f t="shared" si="3"/>
        <v>597267.53</v>
      </c>
      <c r="E45" s="363">
        <f>OutstandingAgri_4!E45</f>
        <v>500147</v>
      </c>
      <c r="F45" s="363">
        <f>OutstandingAgri_4!F45</f>
        <v>793484.03</v>
      </c>
    </row>
    <row r="46" spans="1:6" ht="13.5" customHeight="1" x14ac:dyDescent="0.2">
      <c r="A46" s="171">
        <v>37</v>
      </c>
      <c r="B46" s="131" t="s">
        <v>47</v>
      </c>
      <c r="C46" s="131">
        <v>2544153</v>
      </c>
      <c r="D46" s="131">
        <v>1680703</v>
      </c>
      <c r="E46" s="243">
        <f>OutstandingAgri_4!E46</f>
        <v>3904148</v>
      </c>
      <c r="F46" s="243">
        <f>OutstandingAgri_4!F46</f>
        <v>3243120</v>
      </c>
    </row>
    <row r="47" spans="1:6" s="167" customFormat="1" ht="13.5" customHeight="1" x14ac:dyDescent="0.2">
      <c r="A47" s="244"/>
      <c r="B47" s="245" t="s">
        <v>48</v>
      </c>
      <c r="C47" s="245">
        <f t="shared" ref="C47:D47" si="4">C46</f>
        <v>2544153</v>
      </c>
      <c r="D47" s="245">
        <f t="shared" si="4"/>
        <v>1680703</v>
      </c>
      <c r="E47" s="363">
        <f>OutstandingAgri_4!E47</f>
        <v>3904148</v>
      </c>
      <c r="F47" s="363">
        <f>OutstandingAgri_4!F47</f>
        <v>3243120</v>
      </c>
    </row>
    <row r="48" spans="1:6" ht="13.5" customHeight="1" x14ac:dyDescent="0.2">
      <c r="A48" s="171">
        <v>38</v>
      </c>
      <c r="B48" s="131" t="s">
        <v>49</v>
      </c>
      <c r="C48" s="131">
        <v>0</v>
      </c>
      <c r="D48" s="131">
        <v>0</v>
      </c>
      <c r="E48" s="243">
        <f>OutstandingAgri_4!E48</f>
        <v>4</v>
      </c>
      <c r="F48" s="243">
        <f>OutstandingAgri_4!F48</f>
        <v>6.59</v>
      </c>
    </row>
    <row r="49" spans="1:6" ht="13.5" customHeight="1" x14ac:dyDescent="0.2">
      <c r="A49" s="171">
        <v>39</v>
      </c>
      <c r="B49" s="131" t="s">
        <v>50</v>
      </c>
      <c r="C49" s="131">
        <v>0</v>
      </c>
      <c r="D49" s="131">
        <v>0</v>
      </c>
      <c r="E49" s="243">
        <f>OutstandingAgri_4!E49</f>
        <v>0</v>
      </c>
      <c r="F49" s="243">
        <f>OutstandingAgri_4!F49</f>
        <v>0</v>
      </c>
    </row>
    <row r="50" spans="1:6" ht="13.5" customHeight="1" x14ac:dyDescent="0.2">
      <c r="A50" s="171">
        <v>40</v>
      </c>
      <c r="B50" s="131" t="s">
        <v>51</v>
      </c>
      <c r="C50" s="131">
        <v>7</v>
      </c>
      <c r="D50" s="131">
        <v>6</v>
      </c>
      <c r="E50" s="243">
        <f>OutstandingAgri_4!E50</f>
        <v>7</v>
      </c>
      <c r="F50" s="243">
        <f>OutstandingAgri_4!F50</f>
        <v>6.24</v>
      </c>
    </row>
    <row r="51" spans="1:6" ht="13.5" customHeight="1" x14ac:dyDescent="0.2">
      <c r="A51" s="171">
        <v>41</v>
      </c>
      <c r="B51" s="131" t="s">
        <v>52</v>
      </c>
      <c r="C51" s="131">
        <v>0</v>
      </c>
      <c r="D51" s="131">
        <v>0</v>
      </c>
      <c r="E51" s="243">
        <f>OutstandingAgri_4!E51</f>
        <v>0</v>
      </c>
      <c r="F51" s="243">
        <f>OutstandingAgri_4!F51</f>
        <v>0</v>
      </c>
    </row>
    <row r="52" spans="1:6" ht="13.5" customHeight="1" x14ac:dyDescent="0.2">
      <c r="A52" s="171">
        <v>42</v>
      </c>
      <c r="B52" s="131" t="s">
        <v>53</v>
      </c>
      <c r="C52" s="131">
        <v>0</v>
      </c>
      <c r="D52" s="131">
        <v>0</v>
      </c>
      <c r="E52" s="243">
        <f>OutstandingAgri_4!E52</f>
        <v>0</v>
      </c>
      <c r="F52" s="243">
        <f>OutstandingAgri_4!F52</f>
        <v>0</v>
      </c>
    </row>
    <row r="53" spans="1:6" ht="13.5" customHeight="1" x14ac:dyDescent="0.2">
      <c r="A53" s="171">
        <v>43</v>
      </c>
      <c r="B53" s="131" t="s">
        <v>54</v>
      </c>
      <c r="C53" s="131">
        <v>0</v>
      </c>
      <c r="D53" s="131">
        <v>0</v>
      </c>
      <c r="E53" s="243">
        <f>OutstandingAgri_4!E53</f>
        <v>0</v>
      </c>
      <c r="F53" s="243">
        <f>OutstandingAgri_4!F53</f>
        <v>0</v>
      </c>
    </row>
    <row r="54" spans="1:6" ht="13.5" customHeight="1" x14ac:dyDescent="0.2">
      <c r="A54" s="171">
        <v>44</v>
      </c>
      <c r="B54" s="131" t="s">
        <v>55</v>
      </c>
      <c r="C54" s="131">
        <v>0</v>
      </c>
      <c r="D54" s="131">
        <v>0</v>
      </c>
      <c r="E54" s="243">
        <f>OutstandingAgri_4!E54</f>
        <v>0</v>
      </c>
      <c r="F54" s="243">
        <f>OutstandingAgri_4!F54</f>
        <v>0</v>
      </c>
    </row>
    <row r="55" spans="1:6" ht="13.5" customHeight="1" x14ac:dyDescent="0.2">
      <c r="A55" s="171">
        <v>45</v>
      </c>
      <c r="B55" s="131" t="s">
        <v>56</v>
      </c>
      <c r="C55" s="131">
        <v>0</v>
      </c>
      <c r="D55" s="131">
        <v>0</v>
      </c>
      <c r="E55" s="243">
        <f>OutstandingAgri_4!E55</f>
        <v>0</v>
      </c>
      <c r="F55" s="243">
        <f>OutstandingAgri_4!F55</f>
        <v>0</v>
      </c>
    </row>
    <row r="56" spans="1:6" s="167" customFormat="1" ht="13.5" customHeight="1" x14ac:dyDescent="0.2">
      <c r="A56" s="244"/>
      <c r="B56" s="245" t="s">
        <v>57</v>
      </c>
      <c r="C56" s="245">
        <f t="shared" ref="C56:D56" si="5">SUM(C48:C55)</f>
        <v>7</v>
      </c>
      <c r="D56" s="245">
        <f t="shared" si="5"/>
        <v>6</v>
      </c>
      <c r="E56" s="363">
        <f>OutstandingAgri_4!E56</f>
        <v>11</v>
      </c>
      <c r="F56" s="363">
        <f>OutstandingAgri_4!F56</f>
        <v>12.83</v>
      </c>
    </row>
    <row r="57" spans="1:6" s="167" customFormat="1" ht="13.5" customHeight="1" x14ac:dyDescent="0.2">
      <c r="A57" s="247"/>
      <c r="B57" s="248" t="s">
        <v>6</v>
      </c>
      <c r="C57" s="245">
        <f t="shared" ref="C57:D57" si="6">C56+C47+C45+C42</f>
        <v>4014318</v>
      </c>
      <c r="D57" s="245">
        <f t="shared" si="6"/>
        <v>4388215.12</v>
      </c>
      <c r="E57" s="363">
        <f>OutstandingAgri_4!E57</f>
        <v>6583726</v>
      </c>
      <c r="F57" s="363">
        <f>OutstandingAgri_4!F57</f>
        <v>9276716.9499999993</v>
      </c>
    </row>
    <row r="58" spans="1:6" ht="15.75" customHeight="1" x14ac:dyDescent="0.2">
      <c r="A58" s="238"/>
      <c r="B58" s="234"/>
      <c r="C58" s="235"/>
      <c r="D58" s="236" t="s">
        <v>60</v>
      </c>
      <c r="E58" s="235"/>
      <c r="F58" s="235"/>
    </row>
    <row r="59" spans="1:6" ht="15.75" customHeight="1" x14ac:dyDescent="0.2">
      <c r="A59" s="238"/>
      <c r="B59" s="234"/>
      <c r="C59" s="235"/>
      <c r="D59" s="235"/>
      <c r="E59" s="235"/>
      <c r="F59" s="235"/>
    </row>
    <row r="60" spans="1:6" ht="15.75" customHeight="1" x14ac:dyDescent="0.2">
      <c r="A60" s="238"/>
      <c r="B60" s="234"/>
      <c r="C60" s="235"/>
      <c r="D60" s="235"/>
      <c r="E60" s="235"/>
      <c r="F60" s="235"/>
    </row>
    <row r="61" spans="1:6" ht="15.75" customHeight="1" x14ac:dyDescent="0.2">
      <c r="A61" s="238"/>
      <c r="B61" s="234"/>
      <c r="C61" s="235"/>
      <c r="D61" s="235"/>
      <c r="E61" s="235"/>
      <c r="F61" s="235"/>
    </row>
    <row r="62" spans="1:6" ht="15.75" customHeight="1" x14ac:dyDescent="0.2">
      <c r="A62" s="238"/>
      <c r="B62" s="234"/>
      <c r="C62" s="235"/>
      <c r="D62" s="235"/>
      <c r="E62" s="235"/>
      <c r="F62" s="235"/>
    </row>
    <row r="63" spans="1:6" ht="15.75" customHeight="1" x14ac:dyDescent="0.2">
      <c r="A63" s="238"/>
      <c r="B63" s="234"/>
      <c r="C63" s="235"/>
      <c r="D63" s="235"/>
      <c r="E63" s="235"/>
      <c r="F63" s="235"/>
    </row>
    <row r="64" spans="1:6" ht="15.75" customHeight="1" x14ac:dyDescent="0.2">
      <c r="A64" s="238"/>
      <c r="B64" s="234"/>
      <c r="C64" s="235"/>
      <c r="D64" s="235"/>
      <c r="E64" s="235"/>
      <c r="F64" s="235"/>
    </row>
    <row r="65" spans="1:6" ht="15.75" customHeight="1" x14ac:dyDescent="0.2">
      <c r="A65" s="238"/>
      <c r="B65" s="234"/>
      <c r="C65" s="235"/>
      <c r="D65" s="235"/>
      <c r="E65" s="235"/>
      <c r="F65" s="235"/>
    </row>
    <row r="66" spans="1:6" ht="15.75" customHeight="1" x14ac:dyDescent="0.2">
      <c r="A66" s="238"/>
      <c r="B66" s="234"/>
      <c r="C66" s="235"/>
      <c r="D66" s="235"/>
      <c r="E66" s="235"/>
      <c r="F66" s="235"/>
    </row>
    <row r="67" spans="1:6" ht="15.75" customHeight="1" x14ac:dyDescent="0.2">
      <c r="A67" s="238"/>
      <c r="B67" s="234"/>
      <c r="C67" s="235"/>
      <c r="D67" s="235"/>
      <c r="E67" s="235"/>
      <c r="F67" s="235"/>
    </row>
    <row r="68" spans="1:6" ht="15.75" customHeight="1" x14ac:dyDescent="0.2">
      <c r="A68" s="238"/>
      <c r="B68" s="234"/>
      <c r="C68" s="235"/>
      <c r="D68" s="235"/>
      <c r="E68" s="235"/>
      <c r="F68" s="235"/>
    </row>
    <row r="69" spans="1:6" ht="15.75" customHeight="1" x14ac:dyDescent="0.2">
      <c r="A69" s="238"/>
      <c r="B69" s="234"/>
      <c r="C69" s="235"/>
      <c r="D69" s="235"/>
      <c r="E69" s="235"/>
      <c r="F69" s="235"/>
    </row>
    <row r="70" spans="1:6" ht="15.75" customHeight="1" x14ac:dyDescent="0.2">
      <c r="A70" s="238"/>
      <c r="B70" s="234"/>
      <c r="C70" s="235"/>
      <c r="D70" s="235"/>
      <c r="E70" s="235"/>
      <c r="F70" s="235"/>
    </row>
    <row r="71" spans="1:6" ht="15.75" customHeight="1" x14ac:dyDescent="0.2">
      <c r="A71" s="238"/>
      <c r="B71" s="234"/>
      <c r="C71" s="235"/>
      <c r="D71" s="235"/>
      <c r="E71" s="235"/>
      <c r="F71" s="235"/>
    </row>
    <row r="72" spans="1:6" ht="15.75" customHeight="1" x14ac:dyDescent="0.2">
      <c r="A72" s="238"/>
      <c r="B72" s="234"/>
      <c r="C72" s="235"/>
      <c r="D72" s="235"/>
      <c r="E72" s="235"/>
      <c r="F72" s="235"/>
    </row>
    <row r="73" spans="1:6" ht="15.75" customHeight="1" x14ac:dyDescent="0.2">
      <c r="A73" s="238"/>
      <c r="B73" s="234"/>
      <c r="C73" s="235"/>
      <c r="D73" s="235"/>
      <c r="E73" s="235"/>
      <c r="F73" s="235"/>
    </row>
    <row r="74" spans="1:6" ht="15.75" customHeight="1" x14ac:dyDescent="0.2">
      <c r="A74" s="238"/>
      <c r="B74" s="234"/>
      <c r="C74" s="235"/>
      <c r="D74" s="235"/>
      <c r="E74" s="235"/>
      <c r="F74" s="235"/>
    </row>
    <row r="75" spans="1:6" ht="15.75" customHeight="1" x14ac:dyDescent="0.2">
      <c r="A75" s="238"/>
      <c r="B75" s="234"/>
      <c r="C75" s="235"/>
      <c r="D75" s="235"/>
      <c r="E75" s="235"/>
      <c r="F75" s="235"/>
    </row>
    <row r="76" spans="1:6" ht="15.75" customHeight="1" x14ac:dyDescent="0.2">
      <c r="A76" s="238"/>
      <c r="B76" s="234"/>
      <c r="C76" s="235"/>
      <c r="D76" s="235"/>
      <c r="E76" s="235"/>
      <c r="F76" s="235"/>
    </row>
    <row r="77" spans="1:6" ht="15.75" customHeight="1" x14ac:dyDescent="0.2">
      <c r="A77" s="238"/>
      <c r="B77" s="234"/>
      <c r="C77" s="235"/>
      <c r="D77" s="235"/>
      <c r="E77" s="235"/>
      <c r="F77" s="235"/>
    </row>
    <row r="78" spans="1:6" ht="15.75" customHeight="1" x14ac:dyDescent="0.2">
      <c r="A78" s="238"/>
      <c r="B78" s="234"/>
      <c r="C78" s="235"/>
      <c r="D78" s="235"/>
      <c r="E78" s="235"/>
      <c r="F78" s="235"/>
    </row>
    <row r="79" spans="1:6" ht="15.75" customHeight="1" x14ac:dyDescent="0.2">
      <c r="A79" s="238"/>
      <c r="B79" s="234"/>
      <c r="C79" s="235"/>
      <c r="D79" s="235"/>
      <c r="E79" s="235"/>
      <c r="F79" s="235"/>
    </row>
    <row r="80" spans="1:6" ht="15.75" customHeight="1" x14ac:dyDescent="0.2">
      <c r="A80" s="238"/>
      <c r="B80" s="234"/>
      <c r="C80" s="235"/>
      <c r="D80" s="235"/>
      <c r="E80" s="235"/>
      <c r="F80" s="235"/>
    </row>
    <row r="81" spans="1:6" ht="15.75" customHeight="1" x14ac:dyDescent="0.2">
      <c r="A81" s="238"/>
      <c r="B81" s="234"/>
      <c r="C81" s="235"/>
      <c r="D81" s="235"/>
      <c r="E81" s="235"/>
      <c r="F81" s="235"/>
    </row>
    <row r="82" spans="1:6" ht="15.75" customHeight="1" x14ac:dyDescent="0.2">
      <c r="A82" s="238"/>
      <c r="B82" s="234"/>
      <c r="C82" s="235"/>
      <c r="D82" s="235"/>
      <c r="E82" s="235"/>
      <c r="F82" s="235"/>
    </row>
    <row r="83" spans="1:6" ht="15.75" customHeight="1" x14ac:dyDescent="0.2">
      <c r="A83" s="238"/>
      <c r="B83" s="234"/>
      <c r="C83" s="235"/>
      <c r="D83" s="235"/>
      <c r="E83" s="235"/>
      <c r="F83" s="235"/>
    </row>
    <row r="84" spans="1:6" ht="15.75" customHeight="1" x14ac:dyDescent="0.2">
      <c r="A84" s="238"/>
      <c r="B84" s="234"/>
      <c r="C84" s="235"/>
      <c r="D84" s="235"/>
      <c r="E84" s="235"/>
      <c r="F84" s="235"/>
    </row>
    <row r="85" spans="1:6" ht="15.75" customHeight="1" x14ac:dyDescent="0.2">
      <c r="A85" s="238"/>
      <c r="B85" s="234"/>
      <c r="C85" s="235"/>
      <c r="D85" s="235"/>
      <c r="E85" s="235"/>
      <c r="F85" s="235"/>
    </row>
    <row r="86" spans="1:6" ht="15.75" customHeight="1" x14ac:dyDescent="0.2">
      <c r="A86" s="238"/>
      <c r="B86" s="234"/>
      <c r="C86" s="235"/>
      <c r="D86" s="235"/>
      <c r="E86" s="235"/>
      <c r="F86" s="235"/>
    </row>
    <row r="87" spans="1:6" ht="15.75" customHeight="1" x14ac:dyDescent="0.2">
      <c r="A87" s="238"/>
      <c r="B87" s="234"/>
      <c r="C87" s="235"/>
      <c r="D87" s="235"/>
      <c r="E87" s="235"/>
      <c r="F87" s="235"/>
    </row>
    <row r="88" spans="1:6" ht="15.75" customHeight="1" x14ac:dyDescent="0.2">
      <c r="A88" s="238"/>
      <c r="B88" s="234"/>
      <c r="C88" s="235"/>
      <c r="D88" s="235"/>
      <c r="E88" s="235"/>
      <c r="F88" s="235"/>
    </row>
    <row r="89" spans="1:6" ht="15.75" customHeight="1" x14ac:dyDescent="0.2">
      <c r="A89" s="238"/>
      <c r="B89" s="234"/>
      <c r="C89" s="235"/>
      <c r="D89" s="235"/>
      <c r="E89" s="235"/>
      <c r="F89" s="235"/>
    </row>
    <row r="90" spans="1:6" ht="15.75" customHeight="1" x14ac:dyDescent="0.2">
      <c r="A90" s="238"/>
      <c r="B90" s="234"/>
      <c r="C90" s="235"/>
      <c r="D90" s="235"/>
      <c r="E90" s="235"/>
      <c r="F90" s="235"/>
    </row>
    <row r="91" spans="1:6" ht="15.75" customHeight="1" x14ac:dyDescent="0.2">
      <c r="A91" s="238"/>
      <c r="B91" s="234"/>
      <c r="C91" s="235"/>
      <c r="D91" s="235"/>
      <c r="E91" s="235"/>
      <c r="F91" s="235"/>
    </row>
    <row r="92" spans="1:6" ht="15.75" customHeight="1" x14ac:dyDescent="0.2">
      <c r="A92" s="238"/>
      <c r="B92" s="234"/>
      <c r="C92" s="235"/>
      <c r="D92" s="235"/>
      <c r="E92" s="235"/>
      <c r="F92" s="235"/>
    </row>
    <row r="93" spans="1:6" ht="15.75" customHeight="1" x14ac:dyDescent="0.2">
      <c r="A93" s="238"/>
      <c r="B93" s="234"/>
      <c r="C93" s="235"/>
      <c r="D93" s="235"/>
      <c r="E93" s="235"/>
      <c r="F93" s="235"/>
    </row>
    <row r="94" spans="1:6" ht="15.75" customHeight="1" x14ac:dyDescent="0.2">
      <c r="A94" s="238"/>
      <c r="B94" s="234"/>
      <c r="C94" s="235"/>
      <c r="D94" s="235"/>
      <c r="E94" s="235"/>
      <c r="F94" s="235"/>
    </row>
    <row r="95" spans="1:6" ht="15.75" customHeight="1" x14ac:dyDescent="0.2">
      <c r="A95" s="238"/>
      <c r="B95" s="234"/>
      <c r="C95" s="235"/>
      <c r="D95" s="235"/>
      <c r="E95" s="235"/>
      <c r="F95" s="235"/>
    </row>
    <row r="96" spans="1:6" ht="15.75" customHeight="1" x14ac:dyDescent="0.2">
      <c r="A96" s="238"/>
      <c r="B96" s="234"/>
      <c r="C96" s="235"/>
      <c r="D96" s="235"/>
      <c r="E96" s="235"/>
      <c r="F96" s="235"/>
    </row>
    <row r="97" spans="1:6" ht="15.75" customHeight="1" x14ac:dyDescent="0.2">
      <c r="A97" s="238"/>
      <c r="B97" s="234"/>
      <c r="C97" s="235"/>
      <c r="D97" s="235"/>
      <c r="E97" s="235"/>
      <c r="F97" s="235"/>
    </row>
    <row r="98" spans="1:6" ht="15.75" customHeight="1" x14ac:dyDescent="0.2">
      <c r="A98" s="238"/>
      <c r="B98" s="234"/>
      <c r="C98" s="235"/>
      <c r="D98" s="235"/>
      <c r="E98" s="235"/>
      <c r="F98" s="235"/>
    </row>
    <row r="99" spans="1:6" ht="15.75" customHeight="1" x14ac:dyDescent="0.2">
      <c r="A99" s="238"/>
      <c r="B99" s="234"/>
      <c r="C99" s="235"/>
      <c r="D99" s="235"/>
      <c r="E99" s="235"/>
      <c r="F99" s="235"/>
    </row>
    <row r="100" spans="1:6" ht="15.75" customHeight="1" x14ac:dyDescent="0.2">
      <c r="A100" s="238"/>
      <c r="B100" s="234"/>
      <c r="C100" s="235"/>
      <c r="D100" s="235"/>
      <c r="E100" s="235"/>
      <c r="F100" s="235"/>
    </row>
  </sheetData>
  <mergeCells count="9">
    <mergeCell ref="A1:F1"/>
    <mergeCell ref="C4:C5"/>
    <mergeCell ref="D4:D5"/>
    <mergeCell ref="E4:E5"/>
    <mergeCell ref="F4:F5"/>
    <mergeCell ref="C3:D3"/>
    <mergeCell ref="E3:F3"/>
    <mergeCell ref="B3:B5"/>
    <mergeCell ref="A3:A5"/>
  </mergeCells>
  <pageMargins left="1.4566929133858268" right="0.70866141732283472" top="0.39370078740157483" bottom="0.31496062992125984" header="0" footer="0"/>
  <pageSetup scale="88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10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14" sqref="B14"/>
    </sheetView>
  </sheetViews>
  <sheetFormatPr defaultColWidth="14.42578125" defaultRowHeight="15" customHeight="1" x14ac:dyDescent="0.2"/>
  <cols>
    <col min="1" max="1" width="6" style="109" customWidth="1"/>
    <col min="2" max="2" width="24.42578125" style="109" customWidth="1"/>
    <col min="3" max="4" width="9.140625" style="109" hidden="1" customWidth="1"/>
    <col min="5" max="5" width="10.85546875" style="109" customWidth="1"/>
    <col min="6" max="6" width="10" style="109" customWidth="1"/>
    <col min="7" max="7" width="6.5703125" style="109" customWidth="1"/>
    <col min="8" max="8" width="8.42578125" style="109" customWidth="1"/>
    <col min="9" max="9" width="5.85546875" style="109" customWidth="1"/>
    <col min="10" max="10" width="7.7109375" style="109" customWidth="1"/>
    <col min="11" max="11" width="8.42578125" style="109" customWidth="1"/>
    <col min="12" max="12" width="9.7109375" style="109" customWidth="1"/>
    <col min="13" max="13" width="9" style="109" customWidth="1"/>
    <col min="14" max="14" width="9.140625" style="109" customWidth="1"/>
    <col min="15" max="15" width="14.42578125" style="276"/>
    <col min="16" max="16384" width="14.42578125" style="109"/>
  </cols>
  <sheetData>
    <row r="1" spans="1:14" ht="19.5" customHeight="1" x14ac:dyDescent="0.2">
      <c r="A1" s="469" t="s">
        <v>1042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</row>
    <row r="2" spans="1:14" ht="15" customHeight="1" x14ac:dyDescent="0.2">
      <c r="A2" s="228"/>
      <c r="B2" s="470" t="s">
        <v>80</v>
      </c>
      <c r="C2" s="377"/>
      <c r="D2" s="253"/>
      <c r="E2" s="218"/>
      <c r="F2" s="218"/>
      <c r="G2" s="218"/>
      <c r="H2" s="218"/>
      <c r="I2" s="218"/>
      <c r="J2" s="218"/>
      <c r="K2" s="471" t="s">
        <v>183</v>
      </c>
      <c r="L2" s="377"/>
      <c r="M2" s="218"/>
      <c r="N2" s="218"/>
    </row>
    <row r="3" spans="1:14" ht="84.75" customHeight="1" x14ac:dyDescent="0.2">
      <c r="A3" s="134" t="s">
        <v>184</v>
      </c>
      <c r="B3" s="134" t="s">
        <v>185</v>
      </c>
      <c r="C3" s="378" t="s">
        <v>186</v>
      </c>
      <c r="D3" s="380"/>
      <c r="E3" s="378" t="s">
        <v>187</v>
      </c>
      <c r="F3" s="380"/>
      <c r="G3" s="378" t="s">
        <v>981</v>
      </c>
      <c r="H3" s="380"/>
      <c r="I3" s="378" t="s">
        <v>188</v>
      </c>
      <c r="J3" s="380"/>
      <c r="K3" s="378" t="s">
        <v>189</v>
      </c>
      <c r="L3" s="380"/>
      <c r="M3" s="378" t="s">
        <v>982</v>
      </c>
      <c r="N3" s="380"/>
    </row>
    <row r="4" spans="1:14" ht="12.75" customHeight="1" x14ac:dyDescent="0.2">
      <c r="A4" s="267">
        <v>1</v>
      </c>
      <c r="B4" s="134">
        <v>2</v>
      </c>
      <c r="C4" s="378">
        <v>3</v>
      </c>
      <c r="D4" s="380"/>
      <c r="E4" s="378">
        <v>3</v>
      </c>
      <c r="F4" s="380"/>
      <c r="G4" s="378">
        <v>4</v>
      </c>
      <c r="H4" s="380"/>
      <c r="I4" s="378">
        <v>5</v>
      </c>
      <c r="J4" s="380"/>
      <c r="K4" s="378">
        <v>6</v>
      </c>
      <c r="L4" s="380"/>
      <c r="M4" s="378">
        <v>7</v>
      </c>
      <c r="N4" s="380"/>
    </row>
    <row r="5" spans="1:14" ht="19.5" customHeight="1" x14ac:dyDescent="0.2">
      <c r="A5" s="267"/>
      <c r="B5" s="267" t="s">
        <v>190</v>
      </c>
      <c r="C5" s="267" t="s">
        <v>89</v>
      </c>
      <c r="D5" s="267" t="s">
        <v>90</v>
      </c>
      <c r="E5" s="267" t="s">
        <v>89</v>
      </c>
      <c r="F5" s="267" t="s">
        <v>132</v>
      </c>
      <c r="G5" s="267" t="s">
        <v>89</v>
      </c>
      <c r="H5" s="267" t="s">
        <v>132</v>
      </c>
      <c r="I5" s="267" t="s">
        <v>89</v>
      </c>
      <c r="J5" s="267" t="s">
        <v>132</v>
      </c>
      <c r="K5" s="267" t="s">
        <v>89</v>
      </c>
      <c r="L5" s="267" t="s">
        <v>132</v>
      </c>
      <c r="M5" s="134" t="s">
        <v>98</v>
      </c>
      <c r="N5" s="267" t="s">
        <v>132</v>
      </c>
    </row>
    <row r="6" spans="1:14" ht="12.75" customHeight="1" x14ac:dyDescent="0.2">
      <c r="A6" s="174">
        <v>1</v>
      </c>
      <c r="B6" s="135" t="s">
        <v>8</v>
      </c>
      <c r="C6" s="254"/>
      <c r="D6" s="255"/>
      <c r="E6" s="256">
        <v>823</v>
      </c>
      <c r="F6" s="256">
        <v>9394</v>
      </c>
      <c r="G6" s="256">
        <v>295</v>
      </c>
      <c r="H6" s="256">
        <v>3530</v>
      </c>
      <c r="I6" s="256">
        <v>0</v>
      </c>
      <c r="J6" s="256">
        <v>0</v>
      </c>
      <c r="K6" s="257">
        <f>'Pri Sec_outstanding_6'!E6+NPS_OS_8!E6</f>
        <v>4025</v>
      </c>
      <c r="L6" s="257">
        <f>'Pri Sec_outstanding_6'!F6+NPS_OS_8!F6</f>
        <v>20639</v>
      </c>
      <c r="M6" s="257">
        <v>1558</v>
      </c>
      <c r="N6" s="257">
        <v>7747</v>
      </c>
    </row>
    <row r="7" spans="1:14" ht="12.75" customHeight="1" x14ac:dyDescent="0.2">
      <c r="A7" s="174">
        <v>2</v>
      </c>
      <c r="B7" s="135" t="s">
        <v>9</v>
      </c>
      <c r="C7" s="254"/>
      <c r="D7" s="255"/>
      <c r="E7" s="256">
        <v>686</v>
      </c>
      <c r="F7" s="256">
        <v>3578</v>
      </c>
      <c r="G7" s="256">
        <v>269</v>
      </c>
      <c r="H7" s="256">
        <v>1397</v>
      </c>
      <c r="I7" s="256">
        <v>0</v>
      </c>
      <c r="J7" s="256">
        <v>0</v>
      </c>
      <c r="K7" s="257">
        <f>'Pri Sec_outstanding_6'!E7+NPS_OS_8!E7</f>
        <v>7202</v>
      </c>
      <c r="L7" s="257">
        <f>'Pri Sec_outstanding_6'!F7+NPS_OS_8!F7</f>
        <v>17097.29</v>
      </c>
      <c r="M7" s="257">
        <v>2518</v>
      </c>
      <c r="N7" s="257">
        <v>6206</v>
      </c>
    </row>
    <row r="8" spans="1:14" ht="12.75" customHeight="1" x14ac:dyDescent="0.2">
      <c r="A8" s="174">
        <v>3</v>
      </c>
      <c r="B8" s="135" t="s">
        <v>10</v>
      </c>
      <c r="C8" s="254"/>
      <c r="D8" s="255"/>
      <c r="E8" s="256">
        <v>186</v>
      </c>
      <c r="F8" s="256">
        <v>650</v>
      </c>
      <c r="G8" s="256">
        <v>73</v>
      </c>
      <c r="H8" s="256">
        <v>247</v>
      </c>
      <c r="I8" s="256">
        <v>0</v>
      </c>
      <c r="J8" s="256">
        <v>0</v>
      </c>
      <c r="K8" s="257">
        <f>'Pri Sec_outstanding_6'!E8+NPS_OS_8!E8</f>
        <v>984</v>
      </c>
      <c r="L8" s="257">
        <f>'Pri Sec_outstanding_6'!F8+NPS_OS_8!F8</f>
        <v>4325</v>
      </c>
      <c r="M8" s="257">
        <v>408</v>
      </c>
      <c r="N8" s="257">
        <v>1802</v>
      </c>
    </row>
    <row r="9" spans="1:14" ht="12.75" customHeight="1" x14ac:dyDescent="0.2">
      <c r="A9" s="174">
        <v>4</v>
      </c>
      <c r="B9" s="135" t="s">
        <v>11</v>
      </c>
      <c r="C9" s="254"/>
      <c r="D9" s="255"/>
      <c r="E9" s="256">
        <v>583</v>
      </c>
      <c r="F9" s="256">
        <v>2130</v>
      </c>
      <c r="G9" s="256">
        <v>235</v>
      </c>
      <c r="H9" s="256">
        <v>960.78</v>
      </c>
      <c r="I9" s="256">
        <v>0</v>
      </c>
      <c r="J9" s="256">
        <v>0</v>
      </c>
      <c r="K9" s="257">
        <f>'Pri Sec_outstanding_6'!E9+NPS_OS_8!E9</f>
        <v>4333</v>
      </c>
      <c r="L9" s="257">
        <f>'Pri Sec_outstanding_6'!F9+NPS_OS_8!F9</f>
        <v>16995.13</v>
      </c>
      <c r="M9" s="257">
        <v>1593</v>
      </c>
      <c r="N9" s="257">
        <v>6847.42</v>
      </c>
    </row>
    <row r="10" spans="1:14" ht="12.75" customHeight="1" x14ac:dyDescent="0.2">
      <c r="A10" s="174">
        <v>5</v>
      </c>
      <c r="B10" s="135" t="s">
        <v>12</v>
      </c>
      <c r="C10" s="254"/>
      <c r="D10" s="255"/>
      <c r="E10" s="256">
        <v>320</v>
      </c>
      <c r="F10" s="256">
        <v>1757</v>
      </c>
      <c r="G10" s="256">
        <v>114</v>
      </c>
      <c r="H10" s="256">
        <v>548</v>
      </c>
      <c r="I10" s="256">
        <v>0</v>
      </c>
      <c r="J10" s="256">
        <v>0</v>
      </c>
      <c r="K10" s="257">
        <f>'Pri Sec_outstanding_6'!E10+NPS_OS_8!E10</f>
        <v>7345</v>
      </c>
      <c r="L10" s="257">
        <f>'Pri Sec_outstanding_6'!F10+NPS_OS_8!F10</f>
        <v>26392</v>
      </c>
      <c r="M10" s="257">
        <v>2660</v>
      </c>
      <c r="N10" s="257">
        <v>8770</v>
      </c>
    </row>
    <row r="11" spans="1:14" ht="12.75" customHeight="1" x14ac:dyDescent="0.2">
      <c r="A11" s="174">
        <v>6</v>
      </c>
      <c r="B11" s="135" t="s">
        <v>13</v>
      </c>
      <c r="C11" s="254"/>
      <c r="D11" s="255"/>
      <c r="E11" s="256">
        <v>109</v>
      </c>
      <c r="F11" s="256">
        <v>1618</v>
      </c>
      <c r="G11" s="256">
        <v>38</v>
      </c>
      <c r="H11" s="256">
        <v>440</v>
      </c>
      <c r="I11" s="256">
        <v>0</v>
      </c>
      <c r="J11" s="256">
        <v>0</v>
      </c>
      <c r="K11" s="257">
        <f>'Pri Sec_outstanding_6'!E11+NPS_OS_8!E11</f>
        <v>2107</v>
      </c>
      <c r="L11" s="257">
        <f>'Pri Sec_outstanding_6'!F11+NPS_OS_8!F11</f>
        <v>9263</v>
      </c>
      <c r="M11" s="257">
        <v>689</v>
      </c>
      <c r="N11" s="257">
        <v>3104</v>
      </c>
    </row>
    <row r="12" spans="1:14" ht="12.75" customHeight="1" x14ac:dyDescent="0.2">
      <c r="A12" s="174">
        <v>7</v>
      </c>
      <c r="B12" s="135" t="s">
        <v>14</v>
      </c>
      <c r="C12" s="254"/>
      <c r="D12" s="255"/>
      <c r="E12" s="256">
        <v>36</v>
      </c>
      <c r="F12" s="256">
        <v>217.36</v>
      </c>
      <c r="G12" s="256">
        <v>18</v>
      </c>
      <c r="H12" s="256">
        <v>99.58</v>
      </c>
      <c r="I12" s="256">
        <v>0</v>
      </c>
      <c r="J12" s="256">
        <v>0</v>
      </c>
      <c r="K12" s="257">
        <f>'Pri Sec_outstanding_6'!E12+NPS_OS_8!E12</f>
        <v>319</v>
      </c>
      <c r="L12" s="257">
        <f>'Pri Sec_outstanding_6'!F12+NPS_OS_8!F12</f>
        <v>1116.46</v>
      </c>
      <c r="M12" s="257">
        <v>120</v>
      </c>
      <c r="N12" s="257">
        <v>426.85</v>
      </c>
    </row>
    <row r="13" spans="1:14" ht="12.75" customHeight="1" x14ac:dyDescent="0.2">
      <c r="A13" s="174">
        <v>8</v>
      </c>
      <c r="B13" s="135" t="s">
        <v>983</v>
      </c>
      <c r="C13" s="254"/>
      <c r="D13" s="255"/>
      <c r="E13" s="256">
        <v>22</v>
      </c>
      <c r="F13" s="256">
        <v>313</v>
      </c>
      <c r="G13" s="256">
        <v>8</v>
      </c>
      <c r="H13" s="256">
        <v>121</v>
      </c>
      <c r="I13" s="256">
        <v>0</v>
      </c>
      <c r="J13" s="256">
        <v>0</v>
      </c>
      <c r="K13" s="257">
        <f>'Pri Sec_outstanding_6'!E13+NPS_OS_8!E13</f>
        <v>149</v>
      </c>
      <c r="L13" s="257">
        <f>'Pri Sec_outstanding_6'!F13+NPS_OS_8!F13</f>
        <v>753</v>
      </c>
      <c r="M13" s="257">
        <v>52</v>
      </c>
      <c r="N13" s="257">
        <v>247</v>
      </c>
    </row>
    <row r="14" spans="1:14" ht="12.75" customHeight="1" x14ac:dyDescent="0.2">
      <c r="A14" s="174">
        <v>9</v>
      </c>
      <c r="B14" s="135" t="s">
        <v>15</v>
      </c>
      <c r="C14" s="254"/>
      <c r="D14" s="255"/>
      <c r="E14" s="256">
        <v>651</v>
      </c>
      <c r="F14" s="256">
        <v>3650</v>
      </c>
      <c r="G14" s="256">
        <v>130</v>
      </c>
      <c r="H14" s="256">
        <v>75</v>
      </c>
      <c r="I14" s="256">
        <v>0</v>
      </c>
      <c r="J14" s="256">
        <v>0</v>
      </c>
      <c r="K14" s="257">
        <f>'Pri Sec_outstanding_6'!E14+NPS_OS_8!E14</f>
        <v>7074</v>
      </c>
      <c r="L14" s="257">
        <f>'Pri Sec_outstanding_6'!F14+NPS_OS_8!F14</f>
        <v>29795.16</v>
      </c>
      <c r="M14" s="257">
        <v>0</v>
      </c>
      <c r="N14" s="257">
        <v>0</v>
      </c>
    </row>
    <row r="15" spans="1:14" ht="12.75" customHeight="1" x14ac:dyDescent="0.2">
      <c r="A15" s="174">
        <v>10</v>
      </c>
      <c r="B15" s="135" t="s">
        <v>16</v>
      </c>
      <c r="C15" s="254"/>
      <c r="D15" s="255"/>
      <c r="E15" s="256">
        <v>2283</v>
      </c>
      <c r="F15" s="256">
        <v>6060</v>
      </c>
      <c r="G15" s="256">
        <v>816</v>
      </c>
      <c r="H15" s="256">
        <v>2271</v>
      </c>
      <c r="I15" s="256">
        <v>0</v>
      </c>
      <c r="J15" s="256">
        <v>0</v>
      </c>
      <c r="K15" s="257">
        <f>'Pri Sec_outstanding_6'!E15+NPS_OS_8!E15</f>
        <v>20321</v>
      </c>
      <c r="L15" s="257">
        <f>'Pri Sec_outstanding_6'!F15+NPS_OS_8!F15</f>
        <v>92168</v>
      </c>
      <c r="M15" s="257">
        <v>7307</v>
      </c>
      <c r="N15" s="257">
        <v>32591</v>
      </c>
    </row>
    <row r="16" spans="1:14" ht="12.75" customHeight="1" x14ac:dyDescent="0.2">
      <c r="A16" s="174">
        <v>11</v>
      </c>
      <c r="B16" s="135" t="s">
        <v>17</v>
      </c>
      <c r="C16" s="254"/>
      <c r="D16" s="255"/>
      <c r="E16" s="256">
        <v>33</v>
      </c>
      <c r="F16" s="256">
        <v>170</v>
      </c>
      <c r="G16" s="256">
        <v>12</v>
      </c>
      <c r="H16" s="256">
        <v>50</v>
      </c>
      <c r="I16" s="256">
        <v>0</v>
      </c>
      <c r="J16" s="256">
        <v>0</v>
      </c>
      <c r="K16" s="257">
        <f>'Pri Sec_outstanding_6'!E16+NPS_OS_8!E16</f>
        <v>1596</v>
      </c>
      <c r="L16" s="257">
        <f>'Pri Sec_outstanding_6'!F16+NPS_OS_8!F16</f>
        <v>4508</v>
      </c>
      <c r="M16" s="257">
        <v>558</v>
      </c>
      <c r="N16" s="257">
        <v>1629</v>
      </c>
    </row>
    <row r="17" spans="1:15" ht="12.75" customHeight="1" x14ac:dyDescent="0.2">
      <c r="A17" s="174">
        <v>12</v>
      </c>
      <c r="B17" s="135" t="s">
        <v>18</v>
      </c>
      <c r="C17" s="254"/>
      <c r="D17" s="255"/>
      <c r="E17" s="256">
        <v>404</v>
      </c>
      <c r="F17" s="256">
        <v>4175</v>
      </c>
      <c r="G17" s="256">
        <v>156</v>
      </c>
      <c r="H17" s="256">
        <v>1379</v>
      </c>
      <c r="I17" s="256">
        <v>0</v>
      </c>
      <c r="J17" s="256">
        <v>0</v>
      </c>
      <c r="K17" s="257">
        <f>'Pri Sec_outstanding_6'!E17+NPS_OS_8!E17</f>
        <v>3987</v>
      </c>
      <c r="L17" s="257">
        <f>'Pri Sec_outstanding_6'!F17+NPS_OS_8!F17</f>
        <v>15546</v>
      </c>
      <c r="M17" s="257">
        <v>1536</v>
      </c>
      <c r="N17" s="257">
        <v>5880</v>
      </c>
    </row>
    <row r="18" spans="1:15" s="159" customFormat="1" ht="12.75" customHeight="1" x14ac:dyDescent="0.2">
      <c r="A18" s="162"/>
      <c r="B18" s="143" t="s">
        <v>19</v>
      </c>
      <c r="C18" s="206"/>
      <c r="D18" s="258"/>
      <c r="E18" s="259">
        <f t="shared" ref="E18:N18" si="0">SUM(E6:E17)</f>
        <v>6136</v>
      </c>
      <c r="F18" s="259">
        <f t="shared" si="0"/>
        <v>33712.36</v>
      </c>
      <c r="G18" s="259">
        <f t="shared" si="0"/>
        <v>2164</v>
      </c>
      <c r="H18" s="259">
        <f t="shared" si="0"/>
        <v>11118.36</v>
      </c>
      <c r="I18" s="259">
        <f t="shared" si="0"/>
        <v>0</v>
      </c>
      <c r="J18" s="259">
        <f t="shared" si="0"/>
        <v>0</v>
      </c>
      <c r="K18" s="266">
        <f>'Pri Sec_outstanding_6'!E18+NPS_OS_8!E18</f>
        <v>59442</v>
      </c>
      <c r="L18" s="266">
        <f>'Pri Sec_outstanding_6'!F18+NPS_OS_8!F18</f>
        <v>238598.03999999998</v>
      </c>
      <c r="M18" s="259">
        <f t="shared" si="0"/>
        <v>18999</v>
      </c>
      <c r="N18" s="259">
        <f t="shared" si="0"/>
        <v>75250.26999999999</v>
      </c>
      <c r="O18" s="361"/>
    </row>
    <row r="19" spans="1:15" ht="12.75" customHeight="1" x14ac:dyDescent="0.2">
      <c r="A19" s="174">
        <v>13</v>
      </c>
      <c r="B19" s="135" t="s">
        <v>20</v>
      </c>
      <c r="C19" s="254"/>
      <c r="D19" s="255"/>
      <c r="E19" s="256">
        <v>384</v>
      </c>
      <c r="F19" s="256">
        <v>3137.81</v>
      </c>
      <c r="G19" s="256">
        <v>107</v>
      </c>
      <c r="H19" s="256">
        <v>1179.99</v>
      </c>
      <c r="I19" s="256">
        <v>0</v>
      </c>
      <c r="J19" s="256">
        <v>0</v>
      </c>
      <c r="K19" s="257">
        <f>'Pri Sec_outstanding_6'!E19+NPS_OS_8!E19</f>
        <v>956</v>
      </c>
      <c r="L19" s="257">
        <f>'Pri Sec_outstanding_6'!F19+NPS_OS_8!F19</f>
        <v>12194.72</v>
      </c>
      <c r="M19" s="257">
        <v>324</v>
      </c>
      <c r="N19" s="257">
        <v>4449.17</v>
      </c>
    </row>
    <row r="20" spans="1:15" ht="12.75" customHeight="1" x14ac:dyDescent="0.2">
      <c r="A20" s="174">
        <v>14</v>
      </c>
      <c r="B20" s="135" t="s">
        <v>21</v>
      </c>
      <c r="C20" s="254"/>
      <c r="D20" s="255"/>
      <c r="E20" s="256">
        <v>0</v>
      </c>
      <c r="F20" s="256">
        <v>0</v>
      </c>
      <c r="G20" s="256">
        <v>0</v>
      </c>
      <c r="H20" s="256">
        <v>0</v>
      </c>
      <c r="I20" s="256">
        <v>0</v>
      </c>
      <c r="J20" s="256">
        <v>0</v>
      </c>
      <c r="K20" s="257">
        <f>'Pri Sec_outstanding_6'!E20+NPS_OS_8!E20</f>
        <v>0</v>
      </c>
      <c r="L20" s="257">
        <f>'Pri Sec_outstanding_6'!F20+NPS_OS_8!F20</f>
        <v>0</v>
      </c>
      <c r="M20" s="257">
        <v>0</v>
      </c>
      <c r="N20" s="257">
        <v>0</v>
      </c>
    </row>
    <row r="21" spans="1:15" ht="12.75" customHeight="1" x14ac:dyDescent="0.2">
      <c r="A21" s="174">
        <v>15</v>
      </c>
      <c r="B21" s="135" t="s">
        <v>22</v>
      </c>
      <c r="C21" s="254"/>
      <c r="D21" s="255"/>
      <c r="E21" s="256">
        <v>0</v>
      </c>
      <c r="F21" s="256">
        <v>0</v>
      </c>
      <c r="G21" s="256">
        <v>0</v>
      </c>
      <c r="H21" s="256">
        <v>0</v>
      </c>
      <c r="I21" s="256">
        <v>0</v>
      </c>
      <c r="J21" s="256">
        <v>0</v>
      </c>
      <c r="K21" s="257">
        <f>'Pri Sec_outstanding_6'!E21+NPS_OS_8!E21</f>
        <v>0</v>
      </c>
      <c r="L21" s="257">
        <f>'Pri Sec_outstanding_6'!F21+NPS_OS_8!F21</f>
        <v>0</v>
      </c>
      <c r="M21" s="257">
        <v>0</v>
      </c>
      <c r="N21" s="257">
        <v>0</v>
      </c>
    </row>
    <row r="22" spans="1:15" ht="12.75" customHeight="1" x14ac:dyDescent="0.2">
      <c r="A22" s="260">
        <v>16</v>
      </c>
      <c r="B22" s="261" t="s">
        <v>23</v>
      </c>
      <c r="C22" s="262"/>
      <c r="D22" s="263"/>
      <c r="E22" s="264">
        <v>0</v>
      </c>
      <c r="F22" s="264">
        <v>0</v>
      </c>
      <c r="G22" s="264">
        <v>0</v>
      </c>
      <c r="H22" s="264">
        <v>0</v>
      </c>
      <c r="I22" s="264">
        <v>0</v>
      </c>
      <c r="J22" s="264">
        <v>0</v>
      </c>
      <c r="K22" s="257">
        <f>'Pri Sec_outstanding_6'!E22+NPS_OS_8!E22</f>
        <v>4</v>
      </c>
      <c r="L22" s="257">
        <f>'Pri Sec_outstanding_6'!F22+NPS_OS_8!F22</f>
        <v>80.239999999999995</v>
      </c>
      <c r="M22" s="265">
        <v>0</v>
      </c>
      <c r="N22" s="265">
        <v>0</v>
      </c>
    </row>
    <row r="23" spans="1:15" ht="12.75" customHeight="1" x14ac:dyDescent="0.2">
      <c r="A23" s="174">
        <v>17</v>
      </c>
      <c r="B23" s="135" t="s">
        <v>24</v>
      </c>
      <c r="C23" s="254"/>
      <c r="D23" s="255"/>
      <c r="E23" s="256">
        <v>15</v>
      </c>
      <c r="F23" s="256">
        <v>48.84</v>
      </c>
      <c r="G23" s="256">
        <v>0</v>
      </c>
      <c r="H23" s="256">
        <v>0</v>
      </c>
      <c r="I23" s="256">
        <v>0</v>
      </c>
      <c r="J23" s="256">
        <v>0</v>
      </c>
      <c r="K23" s="257">
        <f>'Pri Sec_outstanding_6'!E23+NPS_OS_8!E23</f>
        <v>67</v>
      </c>
      <c r="L23" s="257">
        <f>'Pri Sec_outstanding_6'!F23+NPS_OS_8!F23</f>
        <v>136.57</v>
      </c>
      <c r="M23" s="257">
        <v>0</v>
      </c>
      <c r="N23" s="257">
        <v>0</v>
      </c>
    </row>
    <row r="24" spans="1:15" ht="12.75" customHeight="1" x14ac:dyDescent="0.2">
      <c r="A24" s="174">
        <v>18</v>
      </c>
      <c r="B24" s="135" t="s">
        <v>25</v>
      </c>
      <c r="C24" s="254"/>
      <c r="D24" s="255"/>
      <c r="E24" s="256">
        <v>0</v>
      </c>
      <c r="F24" s="256">
        <v>0</v>
      </c>
      <c r="G24" s="256">
        <v>0</v>
      </c>
      <c r="H24" s="256">
        <v>0</v>
      </c>
      <c r="I24" s="256">
        <v>0</v>
      </c>
      <c r="J24" s="256">
        <v>0</v>
      </c>
      <c r="K24" s="257">
        <f>'Pri Sec_outstanding_6'!E24+NPS_OS_8!E24</f>
        <v>0</v>
      </c>
      <c r="L24" s="257">
        <f>'Pri Sec_outstanding_6'!F24+NPS_OS_8!F24</f>
        <v>0</v>
      </c>
      <c r="M24" s="257">
        <v>0</v>
      </c>
      <c r="N24" s="257">
        <v>0</v>
      </c>
    </row>
    <row r="25" spans="1:15" ht="12.75" customHeight="1" x14ac:dyDescent="0.2">
      <c r="A25" s="174">
        <v>19</v>
      </c>
      <c r="B25" s="135" t="s">
        <v>26</v>
      </c>
      <c r="C25" s="254"/>
      <c r="D25" s="255"/>
      <c r="E25" s="256">
        <v>3</v>
      </c>
      <c r="F25" s="256">
        <v>56</v>
      </c>
      <c r="G25" s="256">
        <v>1</v>
      </c>
      <c r="H25" s="256">
        <v>12</v>
      </c>
      <c r="I25" s="256">
        <v>0</v>
      </c>
      <c r="J25" s="256">
        <v>0</v>
      </c>
      <c r="K25" s="257">
        <f>'Pri Sec_outstanding_6'!E25+NPS_OS_8!E25</f>
        <v>16</v>
      </c>
      <c r="L25" s="257">
        <f>'Pri Sec_outstanding_6'!F25+NPS_OS_8!F25</f>
        <v>65</v>
      </c>
      <c r="M25" s="257">
        <v>3</v>
      </c>
      <c r="N25" s="257">
        <v>12</v>
      </c>
    </row>
    <row r="26" spans="1:15" ht="12.75" customHeight="1" x14ac:dyDescent="0.2">
      <c r="A26" s="174">
        <v>20</v>
      </c>
      <c r="B26" s="135" t="s">
        <v>27</v>
      </c>
      <c r="C26" s="254"/>
      <c r="D26" s="255"/>
      <c r="E26" s="256">
        <v>536</v>
      </c>
      <c r="F26" s="256">
        <v>509.59</v>
      </c>
      <c r="G26" s="256">
        <v>168</v>
      </c>
      <c r="H26" s="256">
        <v>174.88</v>
      </c>
      <c r="I26" s="256">
        <v>0</v>
      </c>
      <c r="J26" s="256">
        <v>0</v>
      </c>
      <c r="K26" s="257">
        <f>'Pri Sec_outstanding_6'!E26+NPS_OS_8!E26</f>
        <v>1654</v>
      </c>
      <c r="L26" s="257">
        <f>'Pri Sec_outstanding_6'!F26+NPS_OS_8!F26</f>
        <v>3339.59</v>
      </c>
      <c r="M26" s="257">
        <v>544</v>
      </c>
      <c r="N26" s="257">
        <v>1061.46</v>
      </c>
    </row>
    <row r="27" spans="1:15" ht="12.75" customHeight="1" x14ac:dyDescent="0.2">
      <c r="A27" s="174">
        <v>21</v>
      </c>
      <c r="B27" s="135" t="s">
        <v>28</v>
      </c>
      <c r="C27" s="255"/>
      <c r="D27" s="255"/>
      <c r="E27" s="257">
        <v>115</v>
      </c>
      <c r="F27" s="257">
        <v>1987</v>
      </c>
      <c r="G27" s="257">
        <v>63</v>
      </c>
      <c r="H27" s="257">
        <v>775</v>
      </c>
      <c r="I27" s="257">
        <v>0</v>
      </c>
      <c r="J27" s="257">
        <v>0</v>
      </c>
      <c r="K27" s="257">
        <f>'Pri Sec_outstanding_6'!E27+NPS_OS_8!E27</f>
        <v>510</v>
      </c>
      <c r="L27" s="257">
        <f>'Pri Sec_outstanding_6'!F27+NPS_OS_8!F27</f>
        <v>3999</v>
      </c>
      <c r="M27" s="257">
        <v>225</v>
      </c>
      <c r="N27" s="257">
        <v>1077</v>
      </c>
      <c r="O27" s="276">
        <f>G27*4</f>
        <v>252</v>
      </c>
    </row>
    <row r="28" spans="1:15" ht="12.75" customHeight="1" x14ac:dyDescent="0.2">
      <c r="A28" s="174">
        <v>22</v>
      </c>
      <c r="B28" s="135" t="s">
        <v>29</v>
      </c>
      <c r="C28" s="255"/>
      <c r="D28" s="255"/>
      <c r="E28" s="257">
        <v>144</v>
      </c>
      <c r="F28" s="257">
        <v>1699.87</v>
      </c>
      <c r="G28" s="257">
        <v>50</v>
      </c>
      <c r="H28" s="257">
        <v>671.02</v>
      </c>
      <c r="I28" s="257">
        <v>0</v>
      </c>
      <c r="J28" s="257">
        <v>0</v>
      </c>
      <c r="K28" s="257">
        <f>'Pri Sec_outstanding_6'!E28+NPS_OS_8!E28</f>
        <v>711</v>
      </c>
      <c r="L28" s="257">
        <f>'Pri Sec_outstanding_6'!F28+NPS_OS_8!F28</f>
        <v>3577.92</v>
      </c>
      <c r="M28" s="257">
        <v>262</v>
      </c>
      <c r="N28" s="257">
        <v>1020.37</v>
      </c>
    </row>
    <row r="29" spans="1:15" ht="12.75" customHeight="1" x14ac:dyDescent="0.2">
      <c r="A29" s="174">
        <v>23</v>
      </c>
      <c r="B29" s="135" t="s">
        <v>30</v>
      </c>
      <c r="C29" s="255"/>
      <c r="D29" s="255"/>
      <c r="E29" s="257">
        <v>0</v>
      </c>
      <c r="F29" s="257">
        <v>0</v>
      </c>
      <c r="G29" s="257">
        <v>0</v>
      </c>
      <c r="H29" s="257">
        <v>0</v>
      </c>
      <c r="I29" s="257">
        <v>0</v>
      </c>
      <c r="J29" s="257">
        <v>0</v>
      </c>
      <c r="K29" s="257">
        <f>'Pri Sec_outstanding_6'!E29+NPS_OS_8!E29</f>
        <v>0</v>
      </c>
      <c r="L29" s="257">
        <f>'Pri Sec_outstanding_6'!F29+NPS_OS_8!F29</f>
        <v>0</v>
      </c>
      <c r="M29" s="257">
        <v>0</v>
      </c>
      <c r="N29" s="257">
        <v>0</v>
      </c>
    </row>
    <row r="30" spans="1:15" ht="12.75" customHeight="1" x14ac:dyDescent="0.2">
      <c r="A30" s="174">
        <v>24</v>
      </c>
      <c r="B30" s="135" t="s">
        <v>31</v>
      </c>
      <c r="C30" s="255"/>
      <c r="D30" s="255"/>
      <c r="E30" s="257">
        <v>0</v>
      </c>
      <c r="F30" s="257">
        <v>0</v>
      </c>
      <c r="G30" s="257">
        <v>0</v>
      </c>
      <c r="H30" s="257">
        <v>0</v>
      </c>
      <c r="I30" s="257">
        <v>0</v>
      </c>
      <c r="J30" s="257">
        <v>0</v>
      </c>
      <c r="K30" s="257">
        <f>'Pri Sec_outstanding_6'!E30+NPS_OS_8!E30</f>
        <v>0</v>
      </c>
      <c r="L30" s="257">
        <f>'Pri Sec_outstanding_6'!F30+NPS_OS_8!F30</f>
        <v>0</v>
      </c>
      <c r="M30" s="257">
        <v>0</v>
      </c>
      <c r="N30" s="257">
        <v>0</v>
      </c>
    </row>
    <row r="31" spans="1:15" ht="12.75" customHeight="1" x14ac:dyDescent="0.2">
      <c r="A31" s="174">
        <v>25</v>
      </c>
      <c r="B31" s="135" t="s">
        <v>32</v>
      </c>
      <c r="C31" s="255"/>
      <c r="D31" s="255"/>
      <c r="E31" s="257">
        <v>2</v>
      </c>
      <c r="F31" s="257">
        <v>6</v>
      </c>
      <c r="G31" s="257">
        <v>2</v>
      </c>
      <c r="H31" s="257">
        <v>6</v>
      </c>
      <c r="I31" s="257">
        <v>0</v>
      </c>
      <c r="J31" s="257">
        <v>0</v>
      </c>
      <c r="K31" s="257">
        <f>'Pri Sec_outstanding_6'!E31+NPS_OS_8!E31</f>
        <v>10</v>
      </c>
      <c r="L31" s="257">
        <f>'Pri Sec_outstanding_6'!F31+NPS_OS_8!F31</f>
        <v>48</v>
      </c>
      <c r="M31" s="257">
        <v>0</v>
      </c>
      <c r="N31" s="257">
        <v>0</v>
      </c>
    </row>
    <row r="32" spans="1:15" ht="12.75" customHeight="1" x14ac:dyDescent="0.2">
      <c r="A32" s="174">
        <v>26</v>
      </c>
      <c r="B32" s="135" t="s">
        <v>33</v>
      </c>
      <c r="C32" s="255"/>
      <c r="D32" s="255"/>
      <c r="E32" s="257">
        <v>0</v>
      </c>
      <c r="F32" s="257">
        <v>0</v>
      </c>
      <c r="G32" s="257">
        <v>0</v>
      </c>
      <c r="H32" s="257">
        <v>0</v>
      </c>
      <c r="I32" s="257">
        <v>0</v>
      </c>
      <c r="J32" s="257">
        <v>0</v>
      </c>
      <c r="K32" s="257">
        <f>'Pri Sec_outstanding_6'!E32+NPS_OS_8!E32</f>
        <v>14</v>
      </c>
      <c r="L32" s="257">
        <f>'Pri Sec_outstanding_6'!F32+NPS_OS_8!F32</f>
        <v>55.129999999999995</v>
      </c>
      <c r="M32" s="257">
        <v>7</v>
      </c>
      <c r="N32" s="257">
        <v>24.41</v>
      </c>
    </row>
    <row r="33" spans="1:15" ht="12.75" customHeight="1" x14ac:dyDescent="0.2">
      <c r="A33" s="174">
        <v>27</v>
      </c>
      <c r="B33" s="135" t="s">
        <v>34</v>
      </c>
      <c r="C33" s="255"/>
      <c r="D33" s="255"/>
      <c r="E33" s="257">
        <v>0</v>
      </c>
      <c r="F33" s="257">
        <v>0</v>
      </c>
      <c r="G33" s="257">
        <v>0</v>
      </c>
      <c r="H33" s="257">
        <v>0</v>
      </c>
      <c r="I33" s="257">
        <v>0</v>
      </c>
      <c r="J33" s="257">
        <v>0</v>
      </c>
      <c r="K33" s="257">
        <f>'Pri Sec_outstanding_6'!E33+NPS_OS_8!E33</f>
        <v>2</v>
      </c>
      <c r="L33" s="257">
        <f>'Pri Sec_outstanding_6'!F33+NPS_OS_8!F33</f>
        <v>3.82</v>
      </c>
      <c r="M33" s="257">
        <v>0</v>
      </c>
      <c r="N33" s="257">
        <v>0</v>
      </c>
    </row>
    <row r="34" spans="1:15" ht="12.75" customHeight="1" x14ac:dyDescent="0.2">
      <c r="A34" s="174">
        <v>28</v>
      </c>
      <c r="B34" s="135" t="s">
        <v>35</v>
      </c>
      <c r="C34" s="255"/>
      <c r="D34" s="255"/>
      <c r="E34" s="257">
        <v>0</v>
      </c>
      <c r="F34" s="257">
        <v>0</v>
      </c>
      <c r="G34" s="257">
        <v>0</v>
      </c>
      <c r="H34" s="257">
        <v>0</v>
      </c>
      <c r="I34" s="257">
        <v>0</v>
      </c>
      <c r="J34" s="257">
        <v>0</v>
      </c>
      <c r="K34" s="257">
        <f>'Pri Sec_outstanding_6'!E34+NPS_OS_8!E34</f>
        <v>0</v>
      </c>
      <c r="L34" s="257">
        <f>'Pri Sec_outstanding_6'!F34+NPS_OS_8!F34</f>
        <v>0</v>
      </c>
      <c r="M34" s="257">
        <v>0</v>
      </c>
      <c r="N34" s="257">
        <v>0</v>
      </c>
    </row>
    <row r="35" spans="1:15" ht="12.75" customHeight="1" x14ac:dyDescent="0.2">
      <c r="A35" s="174">
        <v>29</v>
      </c>
      <c r="B35" s="135" t="s">
        <v>36</v>
      </c>
      <c r="C35" s="255"/>
      <c r="D35" s="255"/>
      <c r="E35" s="257">
        <v>0</v>
      </c>
      <c r="F35" s="257">
        <v>0</v>
      </c>
      <c r="G35" s="257">
        <v>0</v>
      </c>
      <c r="H35" s="257">
        <v>0</v>
      </c>
      <c r="I35" s="257">
        <v>0</v>
      </c>
      <c r="J35" s="257">
        <v>0</v>
      </c>
      <c r="K35" s="257">
        <f>'Pri Sec_outstanding_6'!E35+NPS_OS_8!E35</f>
        <v>0</v>
      </c>
      <c r="L35" s="257">
        <f>'Pri Sec_outstanding_6'!F35+NPS_OS_8!F35</f>
        <v>0</v>
      </c>
      <c r="M35" s="257">
        <v>0</v>
      </c>
      <c r="N35" s="257">
        <v>0</v>
      </c>
    </row>
    <row r="36" spans="1:15" ht="12.75" customHeight="1" x14ac:dyDescent="0.2">
      <c r="A36" s="174">
        <v>30</v>
      </c>
      <c r="B36" s="135" t="s">
        <v>37</v>
      </c>
      <c r="C36" s="255"/>
      <c r="D36" s="255"/>
      <c r="E36" s="257">
        <v>112</v>
      </c>
      <c r="F36" s="257">
        <v>31.04</v>
      </c>
      <c r="G36" s="257">
        <v>112</v>
      </c>
      <c r="H36" s="257">
        <v>31.04</v>
      </c>
      <c r="I36" s="257">
        <v>0</v>
      </c>
      <c r="J36" s="257">
        <v>0</v>
      </c>
      <c r="K36" s="257">
        <f>'Pri Sec_outstanding_6'!E36+NPS_OS_8!E36</f>
        <v>251</v>
      </c>
      <c r="L36" s="257">
        <f>'Pri Sec_outstanding_6'!F36+NPS_OS_8!F36</f>
        <v>33.53</v>
      </c>
      <c r="M36" s="257">
        <v>251</v>
      </c>
      <c r="N36" s="257">
        <v>33.53</v>
      </c>
    </row>
    <row r="37" spans="1:15" ht="12.75" customHeight="1" x14ac:dyDescent="0.2">
      <c r="A37" s="174">
        <v>31</v>
      </c>
      <c r="B37" s="135" t="s">
        <v>38</v>
      </c>
      <c r="C37" s="255"/>
      <c r="D37" s="255"/>
      <c r="E37" s="257">
        <v>0</v>
      </c>
      <c r="F37" s="257">
        <v>0</v>
      </c>
      <c r="G37" s="257">
        <v>0</v>
      </c>
      <c r="H37" s="257">
        <v>0</v>
      </c>
      <c r="I37" s="257">
        <v>0</v>
      </c>
      <c r="J37" s="257">
        <v>0</v>
      </c>
      <c r="K37" s="257">
        <f>'Pri Sec_outstanding_6'!E37+NPS_OS_8!E37</f>
        <v>12</v>
      </c>
      <c r="L37" s="257">
        <f>'Pri Sec_outstanding_6'!F37+NPS_OS_8!F37</f>
        <v>47</v>
      </c>
      <c r="M37" s="257">
        <v>0</v>
      </c>
      <c r="N37" s="257">
        <v>0</v>
      </c>
    </row>
    <row r="38" spans="1:15" ht="12.75" customHeight="1" x14ac:dyDescent="0.2">
      <c r="A38" s="174">
        <v>32</v>
      </c>
      <c r="B38" s="135" t="s">
        <v>39</v>
      </c>
      <c r="C38" s="255"/>
      <c r="D38" s="255"/>
      <c r="E38" s="257">
        <v>0</v>
      </c>
      <c r="F38" s="257">
        <v>0</v>
      </c>
      <c r="G38" s="257">
        <v>0</v>
      </c>
      <c r="H38" s="257">
        <v>0</v>
      </c>
      <c r="I38" s="257">
        <v>0</v>
      </c>
      <c r="J38" s="257">
        <v>0</v>
      </c>
      <c r="K38" s="257">
        <f>'Pri Sec_outstanding_6'!E38+NPS_OS_8!E38</f>
        <v>0</v>
      </c>
      <c r="L38" s="257">
        <f>'Pri Sec_outstanding_6'!F38+NPS_OS_8!F38</f>
        <v>0</v>
      </c>
      <c r="M38" s="257">
        <v>0</v>
      </c>
      <c r="N38" s="257">
        <v>0</v>
      </c>
    </row>
    <row r="39" spans="1:15" ht="12.75" customHeight="1" x14ac:dyDescent="0.2">
      <c r="A39" s="174">
        <v>33</v>
      </c>
      <c r="B39" s="135" t="s">
        <v>40</v>
      </c>
      <c r="C39" s="255"/>
      <c r="D39" s="255"/>
      <c r="E39" s="257">
        <v>0</v>
      </c>
      <c r="F39" s="257">
        <v>0</v>
      </c>
      <c r="G39" s="257">
        <v>0</v>
      </c>
      <c r="H39" s="257">
        <v>0</v>
      </c>
      <c r="I39" s="257">
        <v>0</v>
      </c>
      <c r="J39" s="257">
        <v>0</v>
      </c>
      <c r="K39" s="257">
        <f>'Pri Sec_outstanding_6'!E39+NPS_OS_8!E39</f>
        <v>0</v>
      </c>
      <c r="L39" s="257">
        <f>'Pri Sec_outstanding_6'!F39+NPS_OS_8!F39</f>
        <v>0</v>
      </c>
      <c r="M39" s="257">
        <v>0</v>
      </c>
      <c r="N39" s="257">
        <v>0</v>
      </c>
    </row>
    <row r="40" spans="1:15" ht="12.75" customHeight="1" x14ac:dyDescent="0.2">
      <c r="A40" s="174">
        <v>34</v>
      </c>
      <c r="B40" s="135" t="s">
        <v>41</v>
      </c>
      <c r="C40" s="255"/>
      <c r="D40" s="255"/>
      <c r="E40" s="257">
        <v>0</v>
      </c>
      <c r="F40" s="257">
        <v>0</v>
      </c>
      <c r="G40" s="257">
        <v>0</v>
      </c>
      <c r="H40" s="257">
        <v>0</v>
      </c>
      <c r="I40" s="257">
        <v>0</v>
      </c>
      <c r="J40" s="257">
        <v>0</v>
      </c>
      <c r="K40" s="257">
        <f>'Pri Sec_outstanding_6'!E40+NPS_OS_8!E40</f>
        <v>0</v>
      </c>
      <c r="L40" s="257">
        <f>'Pri Sec_outstanding_6'!F40+NPS_OS_8!F40</f>
        <v>0</v>
      </c>
      <c r="M40" s="257">
        <v>0</v>
      </c>
      <c r="N40" s="257">
        <v>0</v>
      </c>
    </row>
    <row r="41" spans="1:15" s="159" customFormat="1" ht="12.75" customHeight="1" x14ac:dyDescent="0.2">
      <c r="A41" s="162"/>
      <c r="B41" s="143" t="s">
        <v>110</v>
      </c>
      <c r="C41" s="258"/>
      <c r="D41" s="258"/>
      <c r="E41" s="266">
        <f t="shared" ref="E41" si="1">SUM(E19:E40)</f>
        <v>1311</v>
      </c>
      <c r="F41" s="266">
        <f t="shared" ref="F41:N41" si="2">SUM(F19:F40)</f>
        <v>7476.15</v>
      </c>
      <c r="G41" s="266">
        <f t="shared" si="2"/>
        <v>503</v>
      </c>
      <c r="H41" s="266">
        <f t="shared" si="2"/>
        <v>2849.93</v>
      </c>
      <c r="I41" s="266">
        <f t="shared" si="2"/>
        <v>0</v>
      </c>
      <c r="J41" s="266">
        <f t="shared" si="2"/>
        <v>0</v>
      </c>
      <c r="K41" s="266">
        <f>'Pri Sec_outstanding_6'!E41+NPS_OS_8!E41</f>
        <v>4207</v>
      </c>
      <c r="L41" s="266">
        <f>'Pri Sec_outstanding_6'!F41+NPS_OS_8!F41</f>
        <v>23580.519999999997</v>
      </c>
      <c r="M41" s="266">
        <f t="shared" si="2"/>
        <v>1616</v>
      </c>
      <c r="N41" s="266">
        <f t="shared" si="2"/>
        <v>7677.94</v>
      </c>
      <c r="O41" s="361"/>
    </row>
    <row r="42" spans="1:15" s="159" customFormat="1" ht="12.75" customHeight="1" x14ac:dyDescent="0.2">
      <c r="A42" s="162"/>
      <c r="B42" s="143" t="s">
        <v>43</v>
      </c>
      <c r="C42" s="258"/>
      <c r="D42" s="258"/>
      <c r="E42" s="266">
        <f t="shared" ref="E42" si="3">E41+E18</f>
        <v>7447</v>
      </c>
      <c r="F42" s="266">
        <f t="shared" ref="F42:N42" si="4">F41+F18</f>
        <v>41188.51</v>
      </c>
      <c r="G42" s="266">
        <f t="shared" si="4"/>
        <v>2667</v>
      </c>
      <c r="H42" s="266">
        <f t="shared" si="4"/>
        <v>13968.29</v>
      </c>
      <c r="I42" s="266">
        <f t="shared" si="4"/>
        <v>0</v>
      </c>
      <c r="J42" s="266">
        <f t="shared" si="4"/>
        <v>0</v>
      </c>
      <c r="K42" s="266">
        <f>'Pri Sec_outstanding_6'!E42+NPS_OS_8!E42</f>
        <v>63649</v>
      </c>
      <c r="L42" s="266">
        <f>'Pri Sec_outstanding_6'!F42+NPS_OS_8!F42</f>
        <v>262178.56</v>
      </c>
      <c r="M42" s="266">
        <f t="shared" si="4"/>
        <v>20615</v>
      </c>
      <c r="N42" s="266">
        <f t="shared" si="4"/>
        <v>82928.209999999992</v>
      </c>
      <c r="O42" s="361"/>
    </row>
    <row r="43" spans="1:15" ht="12.75" customHeight="1" x14ac:dyDescent="0.2">
      <c r="A43" s="174">
        <v>35</v>
      </c>
      <c r="B43" s="135" t="s">
        <v>44</v>
      </c>
      <c r="C43" s="255"/>
      <c r="D43" s="255"/>
      <c r="E43" s="257">
        <v>17</v>
      </c>
      <c r="F43" s="257">
        <v>94</v>
      </c>
      <c r="G43" s="257">
        <v>4</v>
      </c>
      <c r="H43" s="257">
        <v>45</v>
      </c>
      <c r="I43" s="257">
        <v>0</v>
      </c>
      <c r="J43" s="257">
        <v>0</v>
      </c>
      <c r="K43" s="257">
        <f>'Pri Sec_outstanding_6'!E43+NPS_OS_8!E43</f>
        <v>310</v>
      </c>
      <c r="L43" s="257">
        <f>'Pri Sec_outstanding_6'!F43+NPS_OS_8!F43</f>
        <v>641</v>
      </c>
      <c r="M43" s="257">
        <v>93</v>
      </c>
      <c r="N43" s="257">
        <v>192</v>
      </c>
    </row>
    <row r="44" spans="1:15" ht="12.75" customHeight="1" x14ac:dyDescent="0.2">
      <c r="A44" s="174">
        <v>36</v>
      </c>
      <c r="B44" s="135" t="s">
        <v>45</v>
      </c>
      <c r="C44" s="255"/>
      <c r="D44" s="255"/>
      <c r="E44" s="272">
        <v>163</v>
      </c>
      <c r="F44" s="272">
        <v>824.85</v>
      </c>
      <c r="G44" s="272">
        <v>45</v>
      </c>
      <c r="H44" s="272">
        <v>224.83</v>
      </c>
      <c r="I44" s="272">
        <v>0</v>
      </c>
      <c r="J44" s="272">
        <v>0</v>
      </c>
      <c r="K44" s="257">
        <f>'Pri Sec_outstanding_6'!E44+NPS_OS_8!E44</f>
        <v>2940</v>
      </c>
      <c r="L44" s="257">
        <f>'Pri Sec_outstanding_6'!F44+NPS_OS_8!F44</f>
        <v>6513.65</v>
      </c>
      <c r="M44" s="272">
        <v>991</v>
      </c>
      <c r="N44" s="257">
        <v>2328.9699999999998</v>
      </c>
    </row>
    <row r="45" spans="1:15" s="159" customFormat="1" ht="12.75" customHeight="1" x14ac:dyDescent="0.2">
      <c r="A45" s="162"/>
      <c r="B45" s="143" t="s">
        <v>46</v>
      </c>
      <c r="C45" s="258"/>
      <c r="D45" s="268"/>
      <c r="E45" s="273">
        <f t="shared" ref="E45:N45" si="5">E44+E43</f>
        <v>180</v>
      </c>
      <c r="F45" s="273">
        <f t="shared" si="5"/>
        <v>918.85</v>
      </c>
      <c r="G45" s="273">
        <f t="shared" si="5"/>
        <v>49</v>
      </c>
      <c r="H45" s="273">
        <f t="shared" si="5"/>
        <v>269.83000000000004</v>
      </c>
      <c r="I45" s="273">
        <f t="shared" si="5"/>
        <v>0</v>
      </c>
      <c r="J45" s="273">
        <f t="shared" si="5"/>
        <v>0</v>
      </c>
      <c r="K45" s="266">
        <f>'Pri Sec_outstanding_6'!E45+NPS_OS_8!E45</f>
        <v>3250</v>
      </c>
      <c r="L45" s="266">
        <f>'Pri Sec_outstanding_6'!F45+NPS_OS_8!F45</f>
        <v>7154.65</v>
      </c>
      <c r="M45" s="273">
        <f t="shared" si="5"/>
        <v>1084</v>
      </c>
      <c r="N45" s="270">
        <f t="shared" si="5"/>
        <v>2520.9699999999998</v>
      </c>
      <c r="O45" s="361"/>
    </row>
    <row r="46" spans="1:15" ht="12.75" customHeight="1" x14ac:dyDescent="0.2">
      <c r="A46" s="174">
        <v>37</v>
      </c>
      <c r="B46" s="135" t="s">
        <v>47</v>
      </c>
      <c r="C46" s="255"/>
      <c r="D46" s="269"/>
      <c r="E46" s="274">
        <v>0</v>
      </c>
      <c r="F46" s="274">
        <v>0</v>
      </c>
      <c r="G46" s="274">
        <v>0</v>
      </c>
      <c r="H46" s="274">
        <v>0</v>
      </c>
      <c r="I46" s="274">
        <v>0</v>
      </c>
      <c r="J46" s="274">
        <v>0</v>
      </c>
      <c r="K46" s="257">
        <f>'Pri Sec_outstanding_6'!E46+NPS_OS_8!E46</f>
        <v>52</v>
      </c>
      <c r="L46" s="257">
        <f>'Pri Sec_outstanding_6'!F46+NPS_OS_8!F46</f>
        <v>155</v>
      </c>
      <c r="M46" s="274">
        <v>0</v>
      </c>
      <c r="N46" s="271">
        <v>0</v>
      </c>
    </row>
    <row r="47" spans="1:15" s="159" customFormat="1" ht="12.75" customHeight="1" x14ac:dyDescent="0.2">
      <c r="A47" s="162"/>
      <c r="B47" s="143" t="s">
        <v>48</v>
      </c>
      <c r="C47" s="258"/>
      <c r="D47" s="268"/>
      <c r="E47" s="273">
        <f t="shared" ref="E47:N47" si="6">E46</f>
        <v>0</v>
      </c>
      <c r="F47" s="273">
        <f t="shared" si="6"/>
        <v>0</v>
      </c>
      <c r="G47" s="273">
        <f t="shared" si="6"/>
        <v>0</v>
      </c>
      <c r="H47" s="273">
        <f t="shared" si="6"/>
        <v>0</v>
      </c>
      <c r="I47" s="273">
        <f t="shared" si="6"/>
        <v>0</v>
      </c>
      <c r="J47" s="273">
        <f t="shared" si="6"/>
        <v>0</v>
      </c>
      <c r="K47" s="266">
        <f>'Pri Sec_outstanding_6'!E47+NPS_OS_8!E47</f>
        <v>52</v>
      </c>
      <c r="L47" s="266">
        <f>'Pri Sec_outstanding_6'!F47+NPS_OS_8!F47</f>
        <v>155</v>
      </c>
      <c r="M47" s="273">
        <f t="shared" si="6"/>
        <v>0</v>
      </c>
      <c r="N47" s="270">
        <f t="shared" si="6"/>
        <v>0</v>
      </c>
      <c r="O47" s="361"/>
    </row>
    <row r="48" spans="1:15" ht="12.75" customHeight="1" x14ac:dyDescent="0.2">
      <c r="A48" s="174">
        <v>38</v>
      </c>
      <c r="B48" s="135" t="s">
        <v>49</v>
      </c>
      <c r="C48" s="255"/>
      <c r="D48" s="269"/>
      <c r="E48" s="274">
        <v>0</v>
      </c>
      <c r="F48" s="274">
        <v>0</v>
      </c>
      <c r="G48" s="274">
        <v>0</v>
      </c>
      <c r="H48" s="274">
        <v>0</v>
      </c>
      <c r="I48" s="274">
        <v>0</v>
      </c>
      <c r="J48" s="274">
        <v>0</v>
      </c>
      <c r="K48" s="257">
        <f>'Pri Sec_outstanding_6'!E48+NPS_OS_8!E48</f>
        <v>0</v>
      </c>
      <c r="L48" s="257">
        <f>'Pri Sec_outstanding_6'!F48+NPS_OS_8!F48</f>
        <v>0</v>
      </c>
      <c r="M48" s="274">
        <v>0</v>
      </c>
      <c r="N48" s="271">
        <v>0</v>
      </c>
    </row>
    <row r="49" spans="1:15" ht="12.75" customHeight="1" x14ac:dyDescent="0.2">
      <c r="A49" s="174">
        <v>39</v>
      </c>
      <c r="B49" s="135" t="s">
        <v>50</v>
      </c>
      <c r="C49" s="255"/>
      <c r="D49" s="269"/>
      <c r="E49" s="274">
        <v>0</v>
      </c>
      <c r="F49" s="275">
        <v>0</v>
      </c>
      <c r="G49" s="274">
        <v>0</v>
      </c>
      <c r="H49" s="275">
        <v>0</v>
      </c>
      <c r="I49" s="274">
        <v>0</v>
      </c>
      <c r="J49" s="274">
        <v>0</v>
      </c>
      <c r="K49" s="257">
        <f>'Pri Sec_outstanding_6'!E49+NPS_OS_8!E49</f>
        <v>0</v>
      </c>
      <c r="L49" s="257">
        <f>'Pri Sec_outstanding_6'!F49+NPS_OS_8!F49</f>
        <v>0</v>
      </c>
      <c r="M49" s="274">
        <v>0</v>
      </c>
      <c r="N49" s="271">
        <v>0</v>
      </c>
    </row>
    <row r="50" spans="1:15" ht="12.75" customHeight="1" x14ac:dyDescent="0.2">
      <c r="A50" s="174">
        <v>40</v>
      </c>
      <c r="B50" s="135" t="s">
        <v>51</v>
      </c>
      <c r="C50" s="255"/>
      <c r="D50" s="269"/>
      <c r="E50" s="274">
        <v>1189</v>
      </c>
      <c r="F50" s="275">
        <v>210</v>
      </c>
      <c r="G50" s="274">
        <v>1189</v>
      </c>
      <c r="H50" s="275">
        <v>210</v>
      </c>
      <c r="I50" s="274">
        <v>0</v>
      </c>
      <c r="J50" s="274">
        <v>0</v>
      </c>
      <c r="K50" s="257">
        <f>'Pri Sec_outstanding_6'!E50+NPS_OS_8!E50</f>
        <v>1206</v>
      </c>
      <c r="L50" s="257">
        <f>'Pri Sec_outstanding_6'!F50+NPS_OS_8!F50</f>
        <v>274.08</v>
      </c>
      <c r="M50" s="274">
        <v>1206</v>
      </c>
      <c r="N50" s="271">
        <v>274.08</v>
      </c>
    </row>
    <row r="51" spans="1:15" ht="12.75" customHeight="1" x14ac:dyDescent="0.2">
      <c r="A51" s="174">
        <v>41</v>
      </c>
      <c r="B51" s="135" t="s">
        <v>52</v>
      </c>
      <c r="C51" s="255"/>
      <c r="D51" s="269"/>
      <c r="E51" s="274">
        <v>0</v>
      </c>
      <c r="F51" s="274">
        <v>0</v>
      </c>
      <c r="G51" s="274">
        <v>0</v>
      </c>
      <c r="H51" s="274">
        <v>0</v>
      </c>
      <c r="I51" s="274">
        <v>0</v>
      </c>
      <c r="J51" s="274">
        <v>0</v>
      </c>
      <c r="K51" s="257">
        <f>'Pri Sec_outstanding_6'!E51+NPS_OS_8!E51</f>
        <v>0</v>
      </c>
      <c r="L51" s="257">
        <f>'Pri Sec_outstanding_6'!F51+NPS_OS_8!F51</f>
        <v>0</v>
      </c>
      <c r="M51" s="274">
        <v>0</v>
      </c>
      <c r="N51" s="271">
        <v>0</v>
      </c>
    </row>
    <row r="52" spans="1:15" ht="12.75" customHeight="1" x14ac:dyDescent="0.2">
      <c r="A52" s="174">
        <v>42</v>
      </c>
      <c r="B52" s="135" t="s">
        <v>53</v>
      </c>
      <c r="C52" s="255"/>
      <c r="D52" s="269"/>
      <c r="E52" s="274">
        <v>0</v>
      </c>
      <c r="F52" s="274">
        <v>0</v>
      </c>
      <c r="G52" s="274">
        <v>0</v>
      </c>
      <c r="H52" s="274">
        <v>0</v>
      </c>
      <c r="I52" s="274">
        <v>0</v>
      </c>
      <c r="J52" s="274">
        <v>0</v>
      </c>
      <c r="K52" s="257">
        <f>'Pri Sec_outstanding_6'!E52+NPS_OS_8!E52</f>
        <v>0</v>
      </c>
      <c r="L52" s="257">
        <f>'Pri Sec_outstanding_6'!F52+NPS_OS_8!F52</f>
        <v>0</v>
      </c>
      <c r="M52" s="274">
        <v>0</v>
      </c>
      <c r="N52" s="271">
        <v>0</v>
      </c>
    </row>
    <row r="53" spans="1:15" ht="12.75" customHeight="1" x14ac:dyDescent="0.2">
      <c r="A53" s="174">
        <v>43</v>
      </c>
      <c r="B53" s="135" t="s">
        <v>54</v>
      </c>
      <c r="C53" s="255"/>
      <c r="D53" s="269"/>
      <c r="E53" s="274">
        <v>0</v>
      </c>
      <c r="F53" s="274">
        <v>0</v>
      </c>
      <c r="G53" s="274">
        <v>0</v>
      </c>
      <c r="H53" s="274">
        <v>0</v>
      </c>
      <c r="I53" s="274">
        <v>0</v>
      </c>
      <c r="J53" s="274">
        <v>0</v>
      </c>
      <c r="K53" s="257">
        <f>'Pri Sec_outstanding_6'!E53+NPS_OS_8!E53</f>
        <v>0</v>
      </c>
      <c r="L53" s="257">
        <f>'Pri Sec_outstanding_6'!F53+NPS_OS_8!F53</f>
        <v>0</v>
      </c>
      <c r="M53" s="274">
        <v>0</v>
      </c>
      <c r="N53" s="271">
        <v>0</v>
      </c>
    </row>
    <row r="54" spans="1:15" ht="12.75" customHeight="1" x14ac:dyDescent="0.2">
      <c r="A54" s="174">
        <v>44</v>
      </c>
      <c r="B54" s="135" t="s">
        <v>55</v>
      </c>
      <c r="C54" s="255"/>
      <c r="D54" s="255"/>
      <c r="E54" s="265">
        <v>0</v>
      </c>
      <c r="F54" s="265">
        <v>0</v>
      </c>
      <c r="G54" s="265">
        <v>0</v>
      </c>
      <c r="H54" s="265">
        <v>0</v>
      </c>
      <c r="I54" s="265">
        <v>0</v>
      </c>
      <c r="J54" s="265">
        <v>0</v>
      </c>
      <c r="K54" s="257">
        <f>'Pri Sec_outstanding_6'!E54+NPS_OS_8!E54</f>
        <v>0</v>
      </c>
      <c r="L54" s="257">
        <f>'Pri Sec_outstanding_6'!F54+NPS_OS_8!F54</f>
        <v>0</v>
      </c>
      <c r="M54" s="265">
        <v>0</v>
      </c>
      <c r="N54" s="257">
        <v>0</v>
      </c>
    </row>
    <row r="55" spans="1:15" ht="12.75" customHeight="1" x14ac:dyDescent="0.2">
      <c r="A55" s="174">
        <v>45</v>
      </c>
      <c r="B55" s="135" t="s">
        <v>56</v>
      </c>
      <c r="C55" s="255"/>
      <c r="D55" s="255"/>
      <c r="E55" s="257">
        <v>0</v>
      </c>
      <c r="F55" s="257">
        <v>0</v>
      </c>
      <c r="G55" s="257">
        <v>0</v>
      </c>
      <c r="H55" s="257">
        <v>0</v>
      </c>
      <c r="I55" s="257">
        <v>0</v>
      </c>
      <c r="J55" s="257">
        <v>0</v>
      </c>
      <c r="K55" s="257">
        <f>'Pri Sec_outstanding_6'!E55+NPS_OS_8!E55</f>
        <v>0</v>
      </c>
      <c r="L55" s="257">
        <f>'Pri Sec_outstanding_6'!F55+NPS_OS_8!F55</f>
        <v>0</v>
      </c>
      <c r="M55" s="257">
        <v>0</v>
      </c>
      <c r="N55" s="257">
        <v>0</v>
      </c>
    </row>
    <row r="56" spans="1:15" s="159" customFormat="1" ht="12.75" customHeight="1" x14ac:dyDescent="0.2">
      <c r="A56" s="162"/>
      <c r="B56" s="143" t="s">
        <v>57</v>
      </c>
      <c r="C56" s="258"/>
      <c r="D56" s="258"/>
      <c r="E56" s="266">
        <f t="shared" ref="E56:N56" si="7">SUM(E48:E55)</f>
        <v>1189</v>
      </c>
      <c r="F56" s="266">
        <f t="shared" si="7"/>
        <v>210</v>
      </c>
      <c r="G56" s="266">
        <f t="shared" si="7"/>
        <v>1189</v>
      </c>
      <c r="H56" s="266">
        <f t="shared" si="7"/>
        <v>210</v>
      </c>
      <c r="I56" s="266">
        <f t="shared" si="7"/>
        <v>0</v>
      </c>
      <c r="J56" s="266">
        <f t="shared" si="7"/>
        <v>0</v>
      </c>
      <c r="K56" s="266">
        <f>'Pri Sec_outstanding_6'!E56+NPS_OS_8!E56</f>
        <v>1206</v>
      </c>
      <c r="L56" s="266">
        <f>'Pri Sec_outstanding_6'!F56+NPS_OS_8!F56</f>
        <v>274.08</v>
      </c>
      <c r="M56" s="266">
        <f t="shared" si="7"/>
        <v>1206</v>
      </c>
      <c r="N56" s="266">
        <f t="shared" si="7"/>
        <v>274.08</v>
      </c>
      <c r="O56" s="361"/>
    </row>
    <row r="57" spans="1:15" s="159" customFormat="1" ht="12.75" customHeight="1" x14ac:dyDescent="0.2">
      <c r="A57" s="258"/>
      <c r="B57" s="258" t="s">
        <v>6</v>
      </c>
      <c r="C57" s="258"/>
      <c r="D57" s="258"/>
      <c r="E57" s="266">
        <f t="shared" ref="E57:N57" si="8">E56+E47+E45+E42</f>
        <v>8816</v>
      </c>
      <c r="F57" s="266">
        <f t="shared" si="8"/>
        <v>42317.36</v>
      </c>
      <c r="G57" s="266">
        <f t="shared" si="8"/>
        <v>3905</v>
      </c>
      <c r="H57" s="266">
        <f t="shared" si="8"/>
        <v>14448.12</v>
      </c>
      <c r="I57" s="266">
        <f t="shared" si="8"/>
        <v>0</v>
      </c>
      <c r="J57" s="266">
        <f t="shared" si="8"/>
        <v>0</v>
      </c>
      <c r="K57" s="266">
        <f>'Pri Sec_outstanding_6'!E57+NPS_OS_8!E57</f>
        <v>68157</v>
      </c>
      <c r="L57" s="266">
        <f>'Pri Sec_outstanding_6'!F57+NPS_OS_8!F57</f>
        <v>269762.28999999998</v>
      </c>
      <c r="M57" s="266">
        <f t="shared" si="8"/>
        <v>22905</v>
      </c>
      <c r="N57" s="266">
        <f t="shared" si="8"/>
        <v>85723.26</v>
      </c>
      <c r="O57" s="361"/>
    </row>
    <row r="58" spans="1:15" ht="12.75" customHeight="1" x14ac:dyDescent="0.2">
      <c r="A58" s="228"/>
      <c r="B58" s="228"/>
      <c r="C58" s="218"/>
      <c r="D58" s="218"/>
      <c r="E58" s="218"/>
      <c r="F58" s="219" t="s">
        <v>60</v>
      </c>
      <c r="G58" s="218"/>
      <c r="H58" s="218"/>
      <c r="I58" s="218"/>
      <c r="J58" s="218"/>
      <c r="K58" s="218"/>
      <c r="L58" s="218"/>
      <c r="M58" s="218"/>
      <c r="N58" s="218"/>
    </row>
    <row r="59" spans="1:15" ht="12.75" customHeight="1" x14ac:dyDescent="0.2">
      <c r="A59" s="228"/>
      <c r="B59" s="228"/>
      <c r="C59" s="218"/>
      <c r="D59" s="218"/>
      <c r="E59" s="218"/>
      <c r="F59" s="218"/>
      <c r="G59" s="218"/>
      <c r="H59" s="218"/>
      <c r="I59" s="218"/>
      <c r="J59" s="218"/>
      <c r="K59" s="218"/>
      <c r="L59" s="218"/>
      <c r="M59" s="218"/>
      <c r="N59" s="218"/>
    </row>
    <row r="60" spans="1:15" ht="12.75" customHeight="1" x14ac:dyDescent="0.2">
      <c r="A60" s="228"/>
      <c r="B60" s="228"/>
      <c r="C60" s="218"/>
      <c r="D60" s="218"/>
      <c r="E60" s="218"/>
      <c r="F60" s="218"/>
      <c r="G60" s="218"/>
      <c r="H60" s="218"/>
      <c r="I60" s="218"/>
      <c r="J60" s="218"/>
      <c r="K60" s="218"/>
      <c r="L60" s="218"/>
      <c r="M60" s="218"/>
      <c r="N60" s="218"/>
    </row>
    <row r="61" spans="1:15" ht="12.75" customHeight="1" x14ac:dyDescent="0.2">
      <c r="A61" s="228"/>
      <c r="B61" s="22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</row>
    <row r="62" spans="1:15" ht="12.75" customHeight="1" x14ac:dyDescent="0.2">
      <c r="A62" s="228"/>
      <c r="B62" s="22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</row>
    <row r="63" spans="1:15" ht="12.75" customHeight="1" x14ac:dyDescent="0.2">
      <c r="A63" s="228"/>
      <c r="B63" s="22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</row>
    <row r="64" spans="1:15" ht="12.75" customHeight="1" x14ac:dyDescent="0.2">
      <c r="A64" s="228"/>
      <c r="B64" s="22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</row>
    <row r="65" spans="1:14" ht="12.75" customHeight="1" x14ac:dyDescent="0.2">
      <c r="A65" s="228"/>
      <c r="B65" s="22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</row>
    <row r="66" spans="1:14" ht="12.75" customHeight="1" x14ac:dyDescent="0.2">
      <c r="A66" s="228"/>
      <c r="B66" s="22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</row>
    <row r="67" spans="1:14" ht="12.75" customHeight="1" x14ac:dyDescent="0.2">
      <c r="A67" s="228"/>
      <c r="B67" s="22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</row>
    <row r="68" spans="1:14" ht="12.75" customHeight="1" x14ac:dyDescent="0.2">
      <c r="A68" s="228"/>
      <c r="B68" s="22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</row>
    <row r="69" spans="1:14" ht="12.75" customHeight="1" x14ac:dyDescent="0.2">
      <c r="A69" s="228"/>
      <c r="B69" s="22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</row>
    <row r="70" spans="1:14" ht="12.75" customHeight="1" x14ac:dyDescent="0.2">
      <c r="A70" s="228"/>
      <c r="B70" s="22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</row>
    <row r="71" spans="1:14" ht="12.75" customHeight="1" x14ac:dyDescent="0.2">
      <c r="A71" s="228"/>
      <c r="B71" s="22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</row>
    <row r="72" spans="1:14" ht="12.75" customHeight="1" x14ac:dyDescent="0.2">
      <c r="A72" s="228"/>
      <c r="B72" s="22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</row>
    <row r="73" spans="1:14" ht="12.75" customHeight="1" x14ac:dyDescent="0.2">
      <c r="A73" s="228"/>
      <c r="B73" s="22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</row>
    <row r="74" spans="1:14" ht="12.75" customHeight="1" x14ac:dyDescent="0.2">
      <c r="A74" s="228"/>
      <c r="B74" s="22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</row>
    <row r="75" spans="1:14" ht="12.75" customHeight="1" x14ac:dyDescent="0.2">
      <c r="A75" s="228"/>
      <c r="B75" s="22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</row>
    <row r="76" spans="1:14" ht="12.75" customHeight="1" x14ac:dyDescent="0.2">
      <c r="A76" s="228"/>
      <c r="B76" s="22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</row>
    <row r="77" spans="1:14" ht="12.75" customHeight="1" x14ac:dyDescent="0.2">
      <c r="A77" s="228"/>
      <c r="B77" s="22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</row>
    <row r="78" spans="1:14" ht="12.75" customHeight="1" x14ac:dyDescent="0.2">
      <c r="A78" s="228"/>
      <c r="B78" s="22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</row>
    <row r="79" spans="1:14" ht="12.75" customHeight="1" x14ac:dyDescent="0.2">
      <c r="A79" s="228"/>
      <c r="B79" s="22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</row>
    <row r="80" spans="1:14" ht="12.75" customHeight="1" x14ac:dyDescent="0.2">
      <c r="A80" s="228"/>
      <c r="B80" s="22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</row>
    <row r="81" spans="1:14" ht="12.75" customHeight="1" x14ac:dyDescent="0.2">
      <c r="A81" s="228"/>
      <c r="B81" s="22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</row>
    <row r="82" spans="1:14" ht="12.75" customHeight="1" x14ac:dyDescent="0.2">
      <c r="A82" s="228"/>
      <c r="B82" s="22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</row>
    <row r="83" spans="1:14" ht="12.75" customHeight="1" x14ac:dyDescent="0.2">
      <c r="A83" s="228"/>
      <c r="B83" s="22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</row>
    <row r="84" spans="1:14" ht="12.75" customHeight="1" x14ac:dyDescent="0.2">
      <c r="A84" s="228"/>
      <c r="B84" s="22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</row>
    <row r="85" spans="1:14" ht="12.75" customHeight="1" x14ac:dyDescent="0.2">
      <c r="A85" s="228"/>
      <c r="B85" s="22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</row>
    <row r="86" spans="1:14" ht="12.75" customHeight="1" x14ac:dyDescent="0.2">
      <c r="A86" s="228"/>
      <c r="B86" s="22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</row>
    <row r="87" spans="1:14" ht="12.75" customHeight="1" x14ac:dyDescent="0.2">
      <c r="A87" s="228"/>
      <c r="B87" s="228"/>
      <c r="C87" s="218"/>
      <c r="D87" s="218"/>
      <c r="E87" s="218"/>
      <c r="F87" s="218"/>
      <c r="G87" s="218"/>
      <c r="H87" s="218"/>
      <c r="I87" s="218"/>
      <c r="J87" s="218"/>
      <c r="K87" s="218"/>
      <c r="L87" s="218"/>
      <c r="M87" s="218"/>
      <c r="N87" s="218"/>
    </row>
    <row r="88" spans="1:14" ht="12.75" customHeight="1" x14ac:dyDescent="0.2">
      <c r="A88" s="228"/>
      <c r="B88" s="228"/>
      <c r="C88" s="218"/>
      <c r="D88" s="218"/>
      <c r="E88" s="218"/>
      <c r="F88" s="218"/>
      <c r="G88" s="218"/>
      <c r="H88" s="218"/>
      <c r="I88" s="218"/>
      <c r="J88" s="218"/>
      <c r="K88" s="218"/>
      <c r="L88" s="218"/>
      <c r="M88" s="218"/>
      <c r="N88" s="218"/>
    </row>
    <row r="89" spans="1:14" ht="12.75" customHeight="1" x14ac:dyDescent="0.2">
      <c r="A89" s="228"/>
      <c r="B89" s="22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</row>
    <row r="90" spans="1:14" ht="12.75" customHeight="1" x14ac:dyDescent="0.2">
      <c r="A90" s="228"/>
      <c r="B90" s="22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</row>
    <row r="91" spans="1:14" ht="12.75" customHeight="1" x14ac:dyDescent="0.2">
      <c r="A91" s="228"/>
      <c r="B91" s="22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</row>
    <row r="92" spans="1:14" ht="12.75" customHeight="1" x14ac:dyDescent="0.2">
      <c r="A92" s="228"/>
      <c r="B92" s="228"/>
      <c r="C92" s="218"/>
      <c r="D92" s="218"/>
      <c r="E92" s="218"/>
      <c r="F92" s="218"/>
      <c r="G92" s="218"/>
      <c r="H92" s="218"/>
      <c r="I92" s="218"/>
      <c r="J92" s="218"/>
      <c r="K92" s="218"/>
      <c r="L92" s="218"/>
      <c r="M92" s="218"/>
      <c r="N92" s="218"/>
    </row>
    <row r="93" spans="1:14" ht="12.75" customHeight="1" x14ac:dyDescent="0.2">
      <c r="A93" s="228"/>
      <c r="B93" s="228"/>
      <c r="C93" s="218"/>
      <c r="D93" s="218"/>
      <c r="E93" s="218"/>
      <c r="F93" s="218"/>
      <c r="G93" s="218"/>
      <c r="H93" s="218"/>
      <c r="I93" s="218"/>
      <c r="J93" s="218"/>
      <c r="K93" s="218"/>
      <c r="L93" s="218"/>
      <c r="M93" s="218"/>
      <c r="N93" s="218"/>
    </row>
    <row r="94" spans="1:14" ht="12.75" customHeight="1" x14ac:dyDescent="0.2">
      <c r="A94" s="228"/>
      <c r="B94" s="228"/>
      <c r="C94" s="218"/>
      <c r="D94" s="218"/>
      <c r="E94" s="218"/>
      <c r="F94" s="218"/>
      <c r="G94" s="218"/>
      <c r="H94" s="218"/>
      <c r="I94" s="218"/>
      <c r="J94" s="218"/>
      <c r="K94" s="218"/>
      <c r="L94" s="218"/>
      <c r="M94" s="218"/>
      <c r="N94" s="218"/>
    </row>
    <row r="95" spans="1:14" ht="12.75" customHeight="1" x14ac:dyDescent="0.2">
      <c r="A95" s="228"/>
      <c r="B95" s="228"/>
      <c r="C95" s="218"/>
      <c r="D95" s="218"/>
      <c r="E95" s="218"/>
      <c r="F95" s="218"/>
      <c r="G95" s="218"/>
      <c r="H95" s="218"/>
      <c r="I95" s="218"/>
      <c r="J95" s="218"/>
      <c r="K95" s="218"/>
      <c r="L95" s="218"/>
      <c r="M95" s="218"/>
      <c r="N95" s="218"/>
    </row>
    <row r="96" spans="1:14" ht="12.75" customHeight="1" x14ac:dyDescent="0.2">
      <c r="A96" s="228"/>
      <c r="B96" s="228"/>
      <c r="C96" s="218"/>
      <c r="D96" s="218"/>
      <c r="E96" s="218"/>
      <c r="F96" s="218"/>
      <c r="G96" s="218"/>
      <c r="H96" s="218"/>
      <c r="I96" s="218"/>
      <c r="J96" s="218"/>
      <c r="K96" s="218"/>
      <c r="L96" s="218"/>
      <c r="M96" s="218"/>
      <c r="N96" s="218"/>
    </row>
    <row r="97" spans="1:14" ht="12.75" customHeight="1" x14ac:dyDescent="0.2">
      <c r="A97" s="228"/>
      <c r="B97" s="228"/>
      <c r="C97" s="218"/>
      <c r="D97" s="218"/>
      <c r="E97" s="218"/>
      <c r="F97" s="218"/>
      <c r="G97" s="218"/>
      <c r="H97" s="218"/>
      <c r="I97" s="218"/>
      <c r="J97" s="218"/>
      <c r="K97" s="218"/>
      <c r="L97" s="218"/>
      <c r="M97" s="218"/>
      <c r="N97" s="218"/>
    </row>
    <row r="98" spans="1:14" ht="12.75" customHeight="1" x14ac:dyDescent="0.2">
      <c r="A98" s="228"/>
      <c r="B98" s="228"/>
      <c r="C98" s="218"/>
      <c r="D98" s="218"/>
      <c r="E98" s="218"/>
      <c r="F98" s="218"/>
      <c r="G98" s="218"/>
      <c r="H98" s="218"/>
      <c r="I98" s="218"/>
      <c r="J98" s="218"/>
      <c r="K98" s="218"/>
      <c r="L98" s="218"/>
      <c r="M98" s="218"/>
      <c r="N98" s="218"/>
    </row>
    <row r="99" spans="1:14" ht="12.75" customHeight="1" x14ac:dyDescent="0.2">
      <c r="A99" s="228"/>
      <c r="B99" s="228"/>
      <c r="C99" s="218"/>
      <c r="D99" s="218"/>
      <c r="E99" s="218"/>
      <c r="F99" s="218"/>
      <c r="G99" s="218"/>
      <c r="H99" s="218"/>
      <c r="I99" s="218"/>
      <c r="J99" s="218"/>
      <c r="K99" s="218"/>
      <c r="L99" s="218"/>
      <c r="M99" s="218"/>
      <c r="N99" s="218"/>
    </row>
    <row r="100" spans="1:14" ht="12.75" customHeight="1" x14ac:dyDescent="0.2">
      <c r="A100" s="228"/>
      <c r="B100" s="228"/>
      <c r="C100" s="218"/>
      <c r="D100" s="218"/>
      <c r="E100" s="218"/>
      <c r="F100" s="218"/>
      <c r="G100" s="218"/>
      <c r="H100" s="218"/>
      <c r="I100" s="218"/>
      <c r="J100" s="218"/>
      <c r="K100" s="218"/>
      <c r="L100" s="218"/>
      <c r="M100" s="218"/>
      <c r="N100" s="218"/>
    </row>
  </sheetData>
  <mergeCells count="15">
    <mergeCell ref="M4:N4"/>
    <mergeCell ref="I3:J3"/>
    <mergeCell ref="A1:N1"/>
    <mergeCell ref="B2:C2"/>
    <mergeCell ref="K2:L2"/>
    <mergeCell ref="M3:N3"/>
    <mergeCell ref="K3:L3"/>
    <mergeCell ref="C4:D4"/>
    <mergeCell ref="C3:D3"/>
    <mergeCell ref="E3:F3"/>
    <mergeCell ref="G3:H3"/>
    <mergeCell ref="K4:L4"/>
    <mergeCell ref="E4:F4"/>
    <mergeCell ref="G4:H4"/>
    <mergeCell ref="I4:J4"/>
  </mergeCells>
  <pageMargins left="0.95" right="0" top="0.75" bottom="0" header="0" footer="0"/>
  <pageSetup paperSize="9" scale="82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K100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14" sqref="B14"/>
    </sheetView>
  </sheetViews>
  <sheetFormatPr defaultColWidth="14.42578125" defaultRowHeight="15" customHeight="1" x14ac:dyDescent="0.2"/>
  <cols>
    <col min="1" max="1" width="6" style="83" customWidth="1"/>
    <col min="2" max="2" width="22.140625" style="83" customWidth="1"/>
    <col min="3" max="3" width="9.85546875" style="83" customWidth="1"/>
    <col min="4" max="4" width="8.5703125" style="83" customWidth="1"/>
    <col min="5" max="5" width="10.140625" style="83" customWidth="1"/>
    <col min="6" max="6" width="9.140625" style="83" customWidth="1"/>
    <col min="7" max="7" width="10.140625" style="83" customWidth="1"/>
    <col min="8" max="8" width="9.85546875" style="83" customWidth="1"/>
    <col min="9" max="9" width="9.85546875" style="348" customWidth="1"/>
    <col min="10" max="10" width="9.140625" style="348" customWidth="1"/>
    <col min="11" max="11" width="14.42578125" style="168"/>
    <col min="12" max="16384" width="14.42578125" style="83"/>
  </cols>
  <sheetData>
    <row r="1" spans="1:11" ht="15" customHeight="1" x14ac:dyDescent="0.2">
      <c r="A1" s="456" t="s">
        <v>1043</v>
      </c>
      <c r="B1" s="396"/>
      <c r="C1" s="396"/>
      <c r="D1" s="396"/>
      <c r="E1" s="396"/>
      <c r="F1" s="396"/>
      <c r="G1" s="396"/>
      <c r="H1" s="396"/>
      <c r="I1" s="396"/>
      <c r="J1" s="396"/>
    </row>
    <row r="2" spans="1:11" ht="15" customHeight="1" x14ac:dyDescent="0.2">
      <c r="A2" s="278"/>
      <c r="B2" s="284" t="s">
        <v>62</v>
      </c>
      <c r="C2" s="285"/>
      <c r="D2" s="285"/>
      <c r="E2" s="286"/>
      <c r="F2" s="286"/>
      <c r="G2" s="287"/>
      <c r="H2" s="286"/>
      <c r="I2" s="472" t="s">
        <v>191</v>
      </c>
      <c r="J2" s="473"/>
    </row>
    <row r="3" spans="1:11" ht="15" customHeight="1" x14ac:dyDescent="0.2">
      <c r="A3" s="402" t="s">
        <v>158</v>
      </c>
      <c r="B3" s="474" t="s">
        <v>2</v>
      </c>
      <c r="C3" s="378" t="s">
        <v>79</v>
      </c>
      <c r="D3" s="401"/>
      <c r="E3" s="401"/>
      <c r="F3" s="394"/>
      <c r="G3" s="378" t="s">
        <v>192</v>
      </c>
      <c r="H3" s="401"/>
      <c r="I3" s="401"/>
      <c r="J3" s="394"/>
    </row>
    <row r="4" spans="1:11" ht="15" customHeight="1" x14ac:dyDescent="0.2">
      <c r="A4" s="398"/>
      <c r="B4" s="475"/>
      <c r="C4" s="378" t="s">
        <v>193</v>
      </c>
      <c r="D4" s="394"/>
      <c r="E4" s="378" t="s">
        <v>194</v>
      </c>
      <c r="F4" s="394"/>
      <c r="G4" s="378" t="s">
        <v>193</v>
      </c>
      <c r="H4" s="394"/>
      <c r="I4" s="378" t="s">
        <v>194</v>
      </c>
      <c r="J4" s="394"/>
    </row>
    <row r="5" spans="1:11" ht="15" customHeight="1" x14ac:dyDescent="0.2">
      <c r="A5" s="267"/>
      <c r="B5" s="283"/>
      <c r="C5" s="134" t="s">
        <v>89</v>
      </c>
      <c r="D5" s="113" t="s">
        <v>90</v>
      </c>
      <c r="E5" s="134" t="s">
        <v>89</v>
      </c>
      <c r="F5" s="134" t="s">
        <v>90</v>
      </c>
      <c r="G5" s="134" t="s">
        <v>89</v>
      </c>
      <c r="H5" s="113" t="s">
        <v>90</v>
      </c>
      <c r="I5" s="134" t="s">
        <v>89</v>
      </c>
      <c r="J5" s="134" t="s">
        <v>90</v>
      </c>
    </row>
    <row r="6" spans="1:11" ht="13.5" customHeight="1" x14ac:dyDescent="0.2">
      <c r="A6" s="174">
        <v>1</v>
      </c>
      <c r="B6" s="135" t="s">
        <v>8</v>
      </c>
      <c r="C6" s="135">
        <v>8547</v>
      </c>
      <c r="D6" s="135">
        <v>512</v>
      </c>
      <c r="E6" s="135">
        <v>3598</v>
      </c>
      <c r="F6" s="135">
        <v>3582</v>
      </c>
      <c r="G6" s="135">
        <v>514</v>
      </c>
      <c r="H6" s="135">
        <v>21</v>
      </c>
      <c r="I6" s="135">
        <v>1589</v>
      </c>
      <c r="J6" s="135">
        <v>2343</v>
      </c>
    </row>
    <row r="7" spans="1:11" ht="13.5" customHeight="1" x14ac:dyDescent="0.2">
      <c r="A7" s="174">
        <v>2</v>
      </c>
      <c r="B7" s="135" t="s">
        <v>9</v>
      </c>
      <c r="C7" s="135">
        <v>1585</v>
      </c>
      <c r="D7" s="135">
        <v>284.64</v>
      </c>
      <c r="E7" s="135">
        <v>6711</v>
      </c>
      <c r="F7" s="135">
        <v>8666.66</v>
      </c>
      <c r="G7" s="135">
        <v>325</v>
      </c>
      <c r="H7" s="135">
        <v>43.31</v>
      </c>
      <c r="I7" s="135">
        <v>5679</v>
      </c>
      <c r="J7" s="135">
        <v>7579</v>
      </c>
    </row>
    <row r="8" spans="1:11" s="345" customFormat="1" ht="13.5" customHeight="1" x14ac:dyDescent="0.2">
      <c r="A8" s="174">
        <v>3</v>
      </c>
      <c r="B8" s="135" t="s">
        <v>10</v>
      </c>
      <c r="C8" s="135">
        <v>1114</v>
      </c>
      <c r="D8" s="135">
        <v>0</v>
      </c>
      <c r="E8" s="135">
        <v>3116</v>
      </c>
      <c r="F8" s="135">
        <v>4809</v>
      </c>
      <c r="G8" s="135">
        <v>180</v>
      </c>
      <c r="H8" s="135">
        <v>0</v>
      </c>
      <c r="I8" s="135">
        <v>2514</v>
      </c>
      <c r="J8" s="135">
        <v>3529</v>
      </c>
      <c r="K8" s="168"/>
    </row>
    <row r="9" spans="1:11" s="345" customFormat="1" ht="13.5" customHeight="1" x14ac:dyDescent="0.2">
      <c r="A9" s="174">
        <v>4</v>
      </c>
      <c r="B9" s="135" t="s">
        <v>11</v>
      </c>
      <c r="C9" s="135">
        <v>487</v>
      </c>
      <c r="D9" s="135">
        <v>42.63</v>
      </c>
      <c r="E9" s="135">
        <v>1580</v>
      </c>
      <c r="F9" s="135">
        <v>1480.1</v>
      </c>
      <c r="G9" s="135">
        <v>94</v>
      </c>
      <c r="H9" s="135">
        <v>2.46</v>
      </c>
      <c r="I9" s="135">
        <v>1225</v>
      </c>
      <c r="J9" s="135">
        <v>1209</v>
      </c>
      <c r="K9" s="168"/>
    </row>
    <row r="10" spans="1:11" ht="13.5" customHeight="1" x14ac:dyDescent="0.2">
      <c r="A10" s="174">
        <v>5</v>
      </c>
      <c r="B10" s="135" t="s">
        <v>12</v>
      </c>
      <c r="C10" s="135">
        <v>21011</v>
      </c>
      <c r="D10" s="135">
        <v>7631</v>
      </c>
      <c r="E10" s="135">
        <v>20849</v>
      </c>
      <c r="F10" s="135">
        <v>38259</v>
      </c>
      <c r="G10" s="135">
        <v>59</v>
      </c>
      <c r="H10" s="135">
        <v>61</v>
      </c>
      <c r="I10" s="135">
        <v>9892</v>
      </c>
      <c r="J10" s="135">
        <v>12907</v>
      </c>
    </row>
    <row r="11" spans="1:11" ht="13.5" customHeight="1" x14ac:dyDescent="0.2">
      <c r="A11" s="174">
        <v>6</v>
      </c>
      <c r="B11" s="135" t="s">
        <v>13</v>
      </c>
      <c r="C11" s="135">
        <v>8213</v>
      </c>
      <c r="D11" s="135">
        <v>2131</v>
      </c>
      <c r="E11" s="135">
        <v>3898</v>
      </c>
      <c r="F11" s="135">
        <v>4222</v>
      </c>
      <c r="G11" s="135">
        <v>732</v>
      </c>
      <c r="H11" s="135">
        <v>17</v>
      </c>
      <c r="I11" s="135">
        <v>2329</v>
      </c>
      <c r="J11" s="135">
        <v>2729</v>
      </c>
    </row>
    <row r="12" spans="1:11" s="345" customFormat="1" ht="13.5" customHeight="1" x14ac:dyDescent="0.2">
      <c r="A12" s="174">
        <v>7</v>
      </c>
      <c r="B12" s="135" t="s">
        <v>14</v>
      </c>
      <c r="C12" s="135">
        <v>112</v>
      </c>
      <c r="D12" s="135">
        <v>87</v>
      </c>
      <c r="E12" s="135">
        <v>89</v>
      </c>
      <c r="F12" s="135">
        <v>171</v>
      </c>
      <c r="G12" s="135">
        <v>42</v>
      </c>
      <c r="H12" s="135">
        <v>49</v>
      </c>
      <c r="I12" s="135">
        <v>77</v>
      </c>
      <c r="J12" s="135">
        <v>111</v>
      </c>
      <c r="K12" s="168"/>
    </row>
    <row r="13" spans="1:11" ht="13.5" customHeight="1" x14ac:dyDescent="0.2">
      <c r="A13" s="174">
        <v>8</v>
      </c>
      <c r="B13" s="135" t="s">
        <v>983</v>
      </c>
      <c r="C13" s="135">
        <v>735</v>
      </c>
      <c r="D13" s="135">
        <v>145</v>
      </c>
      <c r="E13" s="135">
        <v>105</v>
      </c>
      <c r="F13" s="135">
        <v>214</v>
      </c>
      <c r="G13" s="135">
        <v>107</v>
      </c>
      <c r="H13" s="135">
        <v>74</v>
      </c>
      <c r="I13" s="135">
        <v>20</v>
      </c>
      <c r="J13" s="135">
        <v>15</v>
      </c>
    </row>
    <row r="14" spans="1:11" ht="13.5" customHeight="1" x14ac:dyDescent="0.2">
      <c r="A14" s="174">
        <v>9</v>
      </c>
      <c r="B14" s="135" t="s">
        <v>15</v>
      </c>
      <c r="C14" s="135">
        <v>21913</v>
      </c>
      <c r="D14" s="135">
        <v>7010.72</v>
      </c>
      <c r="E14" s="135">
        <v>6496</v>
      </c>
      <c r="F14" s="135">
        <v>8129.73</v>
      </c>
      <c r="G14" s="135">
        <v>654</v>
      </c>
      <c r="H14" s="135">
        <v>28.96</v>
      </c>
      <c r="I14" s="135">
        <v>3232</v>
      </c>
      <c r="J14" s="135">
        <v>7862</v>
      </c>
    </row>
    <row r="15" spans="1:11" s="345" customFormat="1" ht="13.5" customHeight="1" x14ac:dyDescent="0.2">
      <c r="A15" s="174">
        <v>10</v>
      </c>
      <c r="B15" s="135" t="s">
        <v>16</v>
      </c>
      <c r="C15" s="135">
        <v>26277</v>
      </c>
      <c r="D15" s="135">
        <v>6438</v>
      </c>
      <c r="E15" s="135">
        <v>7637</v>
      </c>
      <c r="F15" s="135">
        <v>9419</v>
      </c>
      <c r="G15" s="135">
        <v>26277</v>
      </c>
      <c r="H15" s="135">
        <v>6438</v>
      </c>
      <c r="I15" s="135">
        <v>6715</v>
      </c>
      <c r="J15" s="135">
        <v>8624</v>
      </c>
      <c r="K15" s="168"/>
    </row>
    <row r="16" spans="1:11" s="345" customFormat="1" ht="13.5" customHeight="1" x14ac:dyDescent="0.2">
      <c r="A16" s="174">
        <v>11</v>
      </c>
      <c r="B16" s="135" t="s">
        <v>17</v>
      </c>
      <c r="C16" s="135">
        <v>342</v>
      </c>
      <c r="D16" s="135">
        <v>49</v>
      </c>
      <c r="E16" s="135">
        <v>879</v>
      </c>
      <c r="F16" s="135">
        <v>966</v>
      </c>
      <c r="G16" s="135">
        <v>137</v>
      </c>
      <c r="H16" s="135">
        <v>17</v>
      </c>
      <c r="I16" s="135">
        <v>851</v>
      </c>
      <c r="J16" s="135">
        <v>869</v>
      </c>
      <c r="K16" s="168"/>
    </row>
    <row r="17" spans="1:11" s="345" customFormat="1" ht="13.5" customHeight="1" x14ac:dyDescent="0.2">
      <c r="A17" s="174">
        <v>12</v>
      </c>
      <c r="B17" s="135" t="s">
        <v>18</v>
      </c>
      <c r="C17" s="135">
        <v>13</v>
      </c>
      <c r="D17" s="135">
        <v>9</v>
      </c>
      <c r="E17" s="135">
        <v>2157</v>
      </c>
      <c r="F17" s="135">
        <v>20411</v>
      </c>
      <c r="G17" s="135">
        <v>2</v>
      </c>
      <c r="H17" s="135">
        <v>1</v>
      </c>
      <c r="I17" s="135">
        <v>1989</v>
      </c>
      <c r="J17" s="135">
        <v>2882</v>
      </c>
      <c r="K17" s="168"/>
    </row>
    <row r="18" spans="1:11" ht="13.5" customHeight="1" x14ac:dyDescent="0.2">
      <c r="A18" s="162"/>
      <c r="B18" s="143" t="s">
        <v>19</v>
      </c>
      <c r="C18" s="143">
        <f t="shared" ref="C18:J18" si="0">SUM(C6:C17)</f>
        <v>90349</v>
      </c>
      <c r="D18" s="143">
        <f t="shared" si="0"/>
        <v>24339.99</v>
      </c>
      <c r="E18" s="143">
        <f t="shared" si="0"/>
        <v>57115</v>
      </c>
      <c r="F18" s="143">
        <f t="shared" si="0"/>
        <v>100329.48999999999</v>
      </c>
      <c r="G18" s="143">
        <f t="shared" si="0"/>
        <v>29123</v>
      </c>
      <c r="H18" s="143">
        <f t="shared" si="0"/>
        <v>6752.73</v>
      </c>
      <c r="I18" s="143">
        <f t="shared" si="0"/>
        <v>36112</v>
      </c>
      <c r="J18" s="143">
        <f t="shared" si="0"/>
        <v>50659</v>
      </c>
    </row>
    <row r="19" spans="1:11" ht="13.5" customHeight="1" x14ac:dyDescent="0.2">
      <c r="A19" s="174">
        <v>13</v>
      </c>
      <c r="B19" s="135" t="s">
        <v>20</v>
      </c>
      <c r="C19" s="135">
        <v>0</v>
      </c>
      <c r="D19" s="135">
        <v>0</v>
      </c>
      <c r="E19" s="135">
        <v>0</v>
      </c>
      <c r="F19" s="135">
        <v>0</v>
      </c>
      <c r="G19" s="135">
        <v>0</v>
      </c>
      <c r="H19" s="135">
        <v>0</v>
      </c>
      <c r="I19" s="135">
        <v>0</v>
      </c>
      <c r="J19" s="135">
        <v>0</v>
      </c>
    </row>
    <row r="20" spans="1:11" ht="13.5" customHeight="1" x14ac:dyDescent="0.2">
      <c r="A20" s="174">
        <v>14</v>
      </c>
      <c r="B20" s="135" t="s">
        <v>21</v>
      </c>
      <c r="C20" s="135">
        <v>0</v>
      </c>
      <c r="D20" s="135">
        <v>0</v>
      </c>
      <c r="E20" s="135">
        <v>0</v>
      </c>
      <c r="F20" s="135">
        <v>0</v>
      </c>
      <c r="G20" s="135">
        <v>0</v>
      </c>
      <c r="H20" s="135">
        <v>0</v>
      </c>
      <c r="I20" s="135">
        <v>0</v>
      </c>
      <c r="J20" s="135">
        <v>0</v>
      </c>
    </row>
    <row r="21" spans="1:11" ht="13.5" customHeight="1" x14ac:dyDescent="0.2">
      <c r="A21" s="174">
        <v>15</v>
      </c>
      <c r="B21" s="135" t="s">
        <v>22</v>
      </c>
      <c r="C21" s="135">
        <v>0</v>
      </c>
      <c r="D21" s="135">
        <v>0</v>
      </c>
      <c r="E21" s="135">
        <v>0</v>
      </c>
      <c r="F21" s="135">
        <v>0</v>
      </c>
      <c r="G21" s="135">
        <v>0</v>
      </c>
      <c r="H21" s="135">
        <v>0</v>
      </c>
      <c r="I21" s="135">
        <v>0</v>
      </c>
      <c r="J21" s="135">
        <v>0</v>
      </c>
    </row>
    <row r="22" spans="1:11" ht="13.5" customHeight="1" x14ac:dyDescent="0.2">
      <c r="A22" s="174">
        <v>16</v>
      </c>
      <c r="B22" s="135" t="s">
        <v>23</v>
      </c>
      <c r="C22" s="135">
        <v>0</v>
      </c>
      <c r="D22" s="135">
        <v>0</v>
      </c>
      <c r="E22" s="135">
        <v>0</v>
      </c>
      <c r="F22" s="135">
        <v>0</v>
      </c>
      <c r="G22" s="135">
        <v>0</v>
      </c>
      <c r="H22" s="135">
        <v>0</v>
      </c>
      <c r="I22" s="135">
        <v>0</v>
      </c>
      <c r="J22" s="135">
        <v>0</v>
      </c>
    </row>
    <row r="23" spans="1:11" ht="13.5" customHeight="1" x14ac:dyDescent="0.2">
      <c r="A23" s="174">
        <v>17</v>
      </c>
      <c r="B23" s="135" t="s">
        <v>24</v>
      </c>
      <c r="C23" s="135">
        <v>0</v>
      </c>
      <c r="D23" s="135">
        <v>0</v>
      </c>
      <c r="E23" s="135">
        <v>0</v>
      </c>
      <c r="F23" s="135">
        <v>0</v>
      </c>
      <c r="G23" s="135">
        <v>0</v>
      </c>
      <c r="H23" s="135">
        <v>0</v>
      </c>
      <c r="I23" s="135">
        <v>0</v>
      </c>
      <c r="J23" s="135">
        <v>0</v>
      </c>
    </row>
    <row r="24" spans="1:11" ht="13.5" customHeight="1" x14ac:dyDescent="0.2">
      <c r="A24" s="174">
        <v>18</v>
      </c>
      <c r="B24" s="135" t="s">
        <v>25</v>
      </c>
      <c r="C24" s="135">
        <v>0</v>
      </c>
      <c r="D24" s="135">
        <v>0</v>
      </c>
      <c r="E24" s="135">
        <v>0</v>
      </c>
      <c r="F24" s="135">
        <v>0</v>
      </c>
      <c r="G24" s="135">
        <v>0</v>
      </c>
      <c r="H24" s="135">
        <v>0</v>
      </c>
      <c r="I24" s="135">
        <v>0</v>
      </c>
      <c r="J24" s="135">
        <v>0</v>
      </c>
    </row>
    <row r="25" spans="1:11" ht="13.5" customHeight="1" x14ac:dyDescent="0.2">
      <c r="A25" s="174">
        <v>19</v>
      </c>
      <c r="B25" s="135" t="s">
        <v>26</v>
      </c>
      <c r="C25" s="135">
        <v>0</v>
      </c>
      <c r="D25" s="135">
        <v>0</v>
      </c>
      <c r="E25" s="135">
        <v>0</v>
      </c>
      <c r="F25" s="135">
        <v>0</v>
      </c>
      <c r="G25" s="135">
        <v>0</v>
      </c>
      <c r="H25" s="135">
        <v>0</v>
      </c>
      <c r="I25" s="135">
        <v>0</v>
      </c>
      <c r="J25" s="135">
        <v>0</v>
      </c>
    </row>
    <row r="26" spans="1:11" ht="13.5" customHeight="1" x14ac:dyDescent="0.2">
      <c r="A26" s="174">
        <v>20</v>
      </c>
      <c r="B26" s="135" t="s">
        <v>27</v>
      </c>
      <c r="C26" s="135">
        <v>10434</v>
      </c>
      <c r="D26" s="135">
        <v>1913.79</v>
      </c>
      <c r="E26" s="135">
        <v>11450</v>
      </c>
      <c r="F26" s="135">
        <v>22756.12</v>
      </c>
      <c r="G26" s="135">
        <v>3158</v>
      </c>
      <c r="H26" s="135">
        <v>1275.52</v>
      </c>
      <c r="I26" s="135">
        <v>11395</v>
      </c>
      <c r="J26" s="135">
        <v>22587</v>
      </c>
    </row>
    <row r="27" spans="1:11" ht="13.5" customHeight="1" x14ac:dyDescent="0.2">
      <c r="A27" s="174">
        <v>21</v>
      </c>
      <c r="B27" s="135" t="s">
        <v>28</v>
      </c>
      <c r="C27" s="135">
        <v>3616</v>
      </c>
      <c r="D27" s="135">
        <v>3294</v>
      </c>
      <c r="E27" s="135">
        <v>1694</v>
      </c>
      <c r="F27" s="135">
        <v>3867</v>
      </c>
      <c r="G27" s="135">
        <v>1214</v>
      </c>
      <c r="H27" s="135">
        <v>2809</v>
      </c>
      <c r="I27" s="135">
        <v>1577</v>
      </c>
      <c r="J27" s="135">
        <v>3405</v>
      </c>
    </row>
    <row r="28" spans="1:11" ht="13.5" customHeight="1" x14ac:dyDescent="0.2">
      <c r="A28" s="174">
        <v>22</v>
      </c>
      <c r="B28" s="135" t="s">
        <v>29</v>
      </c>
      <c r="C28" s="135">
        <v>625</v>
      </c>
      <c r="D28" s="135">
        <v>12318.47</v>
      </c>
      <c r="E28" s="135">
        <v>879</v>
      </c>
      <c r="F28" s="135">
        <v>1866.34</v>
      </c>
      <c r="G28" s="135">
        <v>111</v>
      </c>
      <c r="H28" s="135">
        <v>2519.71</v>
      </c>
      <c r="I28" s="135">
        <v>778</v>
      </c>
      <c r="J28" s="135">
        <v>1752</v>
      </c>
    </row>
    <row r="29" spans="1:11" ht="13.5" customHeight="1" x14ac:dyDescent="0.2">
      <c r="A29" s="174">
        <v>23</v>
      </c>
      <c r="B29" s="135" t="s">
        <v>30</v>
      </c>
      <c r="C29" s="135">
        <v>0</v>
      </c>
      <c r="D29" s="135">
        <v>0</v>
      </c>
      <c r="E29" s="135">
        <v>0</v>
      </c>
      <c r="F29" s="135">
        <v>0</v>
      </c>
      <c r="G29" s="135">
        <v>0</v>
      </c>
      <c r="H29" s="135">
        <v>0</v>
      </c>
      <c r="I29" s="135">
        <v>0</v>
      </c>
      <c r="J29" s="135">
        <v>0</v>
      </c>
    </row>
    <row r="30" spans="1:11" ht="13.5" customHeight="1" x14ac:dyDescent="0.2">
      <c r="A30" s="174">
        <v>24</v>
      </c>
      <c r="B30" s="135" t="s">
        <v>31</v>
      </c>
      <c r="C30" s="135">
        <v>0</v>
      </c>
      <c r="D30" s="135">
        <v>0</v>
      </c>
      <c r="E30" s="135">
        <v>0</v>
      </c>
      <c r="F30" s="135">
        <v>0</v>
      </c>
      <c r="G30" s="135">
        <v>0</v>
      </c>
      <c r="H30" s="135">
        <v>0</v>
      </c>
      <c r="I30" s="135">
        <v>0</v>
      </c>
      <c r="J30" s="135">
        <v>0</v>
      </c>
    </row>
    <row r="31" spans="1:11" ht="13.5" customHeight="1" x14ac:dyDescent="0.2">
      <c r="A31" s="174">
        <v>25</v>
      </c>
      <c r="B31" s="135" t="s">
        <v>32</v>
      </c>
      <c r="C31" s="135">
        <v>0</v>
      </c>
      <c r="D31" s="135">
        <v>0</v>
      </c>
      <c r="E31" s="135">
        <v>0</v>
      </c>
      <c r="F31" s="135">
        <v>0</v>
      </c>
      <c r="G31" s="135">
        <v>0</v>
      </c>
      <c r="H31" s="135">
        <v>0</v>
      </c>
      <c r="I31" s="135">
        <v>0</v>
      </c>
      <c r="J31" s="135">
        <v>0</v>
      </c>
    </row>
    <row r="32" spans="1:11" ht="13.5" customHeight="1" x14ac:dyDescent="0.2">
      <c r="A32" s="174">
        <v>26</v>
      </c>
      <c r="B32" s="135" t="s">
        <v>33</v>
      </c>
      <c r="C32" s="135">
        <v>0</v>
      </c>
      <c r="D32" s="135">
        <v>0</v>
      </c>
      <c r="E32" s="135">
        <v>0</v>
      </c>
      <c r="F32" s="135">
        <v>0</v>
      </c>
      <c r="G32" s="135">
        <v>0</v>
      </c>
      <c r="H32" s="135">
        <v>0</v>
      </c>
      <c r="I32" s="135">
        <v>0</v>
      </c>
      <c r="J32" s="135">
        <v>0</v>
      </c>
    </row>
    <row r="33" spans="1:10" ht="13.5" customHeight="1" x14ac:dyDescent="0.2">
      <c r="A33" s="174">
        <v>27</v>
      </c>
      <c r="B33" s="135" t="s">
        <v>34</v>
      </c>
      <c r="C33" s="135">
        <v>0</v>
      </c>
      <c r="D33" s="135">
        <v>0</v>
      </c>
      <c r="E33" s="135">
        <v>0</v>
      </c>
      <c r="F33" s="135">
        <v>0</v>
      </c>
      <c r="G33" s="135">
        <v>0</v>
      </c>
      <c r="H33" s="135">
        <v>0</v>
      </c>
      <c r="I33" s="135">
        <v>0</v>
      </c>
      <c r="J33" s="135">
        <v>0</v>
      </c>
    </row>
    <row r="34" spans="1:10" ht="13.5" customHeight="1" x14ac:dyDescent="0.2">
      <c r="A34" s="174">
        <v>28</v>
      </c>
      <c r="B34" s="135" t="s">
        <v>35</v>
      </c>
      <c r="C34" s="135">
        <v>0</v>
      </c>
      <c r="D34" s="135">
        <v>0</v>
      </c>
      <c r="E34" s="135">
        <v>0</v>
      </c>
      <c r="F34" s="135">
        <v>0</v>
      </c>
      <c r="G34" s="135">
        <v>0</v>
      </c>
      <c r="H34" s="135">
        <v>0</v>
      </c>
      <c r="I34" s="135">
        <v>0</v>
      </c>
      <c r="J34" s="135">
        <v>0</v>
      </c>
    </row>
    <row r="35" spans="1:10" ht="13.5" customHeight="1" x14ac:dyDescent="0.2">
      <c r="A35" s="174">
        <v>29</v>
      </c>
      <c r="B35" s="135" t="s">
        <v>36</v>
      </c>
      <c r="C35" s="135">
        <v>0</v>
      </c>
      <c r="D35" s="135">
        <v>0</v>
      </c>
      <c r="E35" s="135">
        <v>0</v>
      </c>
      <c r="F35" s="135">
        <v>0</v>
      </c>
      <c r="G35" s="135">
        <v>0</v>
      </c>
      <c r="H35" s="135">
        <v>0</v>
      </c>
      <c r="I35" s="135">
        <v>0</v>
      </c>
      <c r="J35" s="135">
        <v>0</v>
      </c>
    </row>
    <row r="36" spans="1:10" ht="13.5" customHeight="1" x14ac:dyDescent="0.2">
      <c r="A36" s="174">
        <v>30</v>
      </c>
      <c r="B36" s="135" t="s">
        <v>37</v>
      </c>
      <c r="C36" s="135">
        <v>0</v>
      </c>
      <c r="D36" s="135">
        <v>0</v>
      </c>
      <c r="E36" s="135">
        <v>0</v>
      </c>
      <c r="F36" s="135">
        <v>0</v>
      </c>
      <c r="G36" s="135">
        <v>0</v>
      </c>
      <c r="H36" s="135">
        <v>0</v>
      </c>
      <c r="I36" s="135">
        <v>0</v>
      </c>
      <c r="J36" s="135">
        <v>0</v>
      </c>
    </row>
    <row r="37" spans="1:10" ht="13.5" customHeight="1" x14ac:dyDescent="0.2">
      <c r="A37" s="174">
        <v>31</v>
      </c>
      <c r="B37" s="135" t="s">
        <v>38</v>
      </c>
      <c r="C37" s="135">
        <v>0</v>
      </c>
      <c r="D37" s="135">
        <v>0</v>
      </c>
      <c r="E37" s="135">
        <v>0</v>
      </c>
      <c r="F37" s="135">
        <v>0</v>
      </c>
      <c r="G37" s="135">
        <v>0</v>
      </c>
      <c r="H37" s="135">
        <v>0</v>
      </c>
      <c r="I37" s="135">
        <v>0</v>
      </c>
      <c r="J37" s="135">
        <v>0</v>
      </c>
    </row>
    <row r="38" spans="1:10" ht="13.5" customHeight="1" x14ac:dyDescent="0.2">
      <c r="A38" s="174">
        <v>32</v>
      </c>
      <c r="B38" s="135" t="s">
        <v>39</v>
      </c>
      <c r="C38" s="135">
        <v>0</v>
      </c>
      <c r="D38" s="135">
        <v>0</v>
      </c>
      <c r="E38" s="135">
        <v>0</v>
      </c>
      <c r="F38" s="135">
        <v>0</v>
      </c>
      <c r="G38" s="135">
        <v>0</v>
      </c>
      <c r="H38" s="135">
        <v>0</v>
      </c>
      <c r="I38" s="135">
        <v>0</v>
      </c>
      <c r="J38" s="135">
        <v>0</v>
      </c>
    </row>
    <row r="39" spans="1:10" ht="13.5" customHeight="1" x14ac:dyDescent="0.2">
      <c r="A39" s="174">
        <v>33</v>
      </c>
      <c r="B39" s="135" t="s">
        <v>40</v>
      </c>
      <c r="C39" s="135">
        <v>0</v>
      </c>
      <c r="D39" s="135">
        <v>0</v>
      </c>
      <c r="E39" s="135">
        <v>0</v>
      </c>
      <c r="F39" s="135">
        <v>0</v>
      </c>
      <c r="G39" s="135">
        <v>0</v>
      </c>
      <c r="H39" s="135">
        <v>0</v>
      </c>
      <c r="I39" s="135">
        <v>0</v>
      </c>
      <c r="J39" s="135">
        <v>0</v>
      </c>
    </row>
    <row r="40" spans="1:10" ht="13.5" customHeight="1" x14ac:dyDescent="0.2">
      <c r="A40" s="174">
        <v>34</v>
      </c>
      <c r="B40" s="135" t="s">
        <v>41</v>
      </c>
      <c r="C40" s="135">
        <v>0</v>
      </c>
      <c r="D40" s="135">
        <v>0</v>
      </c>
      <c r="E40" s="135">
        <v>0</v>
      </c>
      <c r="F40" s="135">
        <v>0</v>
      </c>
      <c r="G40" s="135">
        <v>0</v>
      </c>
      <c r="H40" s="135">
        <v>0</v>
      </c>
      <c r="I40" s="135">
        <v>0</v>
      </c>
      <c r="J40" s="135">
        <v>0</v>
      </c>
    </row>
    <row r="41" spans="1:10" ht="13.5" customHeight="1" x14ac:dyDescent="0.2">
      <c r="A41" s="162"/>
      <c r="B41" s="143" t="s">
        <v>110</v>
      </c>
      <c r="C41" s="143">
        <f t="shared" ref="C41:J41" si="1">SUM(C19:C40)</f>
        <v>14675</v>
      </c>
      <c r="D41" s="143">
        <f t="shared" si="1"/>
        <v>17526.259999999998</v>
      </c>
      <c r="E41" s="143">
        <f t="shared" si="1"/>
        <v>14023</v>
      </c>
      <c r="F41" s="143">
        <f t="shared" si="1"/>
        <v>28489.46</v>
      </c>
      <c r="G41" s="143">
        <f t="shared" si="1"/>
        <v>4483</v>
      </c>
      <c r="H41" s="143">
        <f t="shared" si="1"/>
        <v>6604.23</v>
      </c>
      <c r="I41" s="143">
        <f t="shared" si="1"/>
        <v>13750</v>
      </c>
      <c r="J41" s="143">
        <f t="shared" si="1"/>
        <v>27744</v>
      </c>
    </row>
    <row r="42" spans="1:10" ht="13.5" customHeight="1" x14ac:dyDescent="0.2">
      <c r="A42" s="162"/>
      <c r="B42" s="143" t="s">
        <v>43</v>
      </c>
      <c r="C42" s="205">
        <f t="shared" ref="C42:J42" si="2">C41+C18</f>
        <v>105024</v>
      </c>
      <c r="D42" s="205">
        <f t="shared" si="2"/>
        <v>41866.25</v>
      </c>
      <c r="E42" s="205">
        <f t="shared" si="2"/>
        <v>71138</v>
      </c>
      <c r="F42" s="205">
        <f t="shared" si="2"/>
        <v>128818.94999999998</v>
      </c>
      <c r="G42" s="205">
        <f t="shared" si="2"/>
        <v>33606</v>
      </c>
      <c r="H42" s="205">
        <f t="shared" si="2"/>
        <v>13356.96</v>
      </c>
      <c r="I42" s="205">
        <f t="shared" si="2"/>
        <v>49862</v>
      </c>
      <c r="J42" s="205">
        <f t="shared" si="2"/>
        <v>78403</v>
      </c>
    </row>
    <row r="43" spans="1:10" ht="13.5" customHeight="1" x14ac:dyDescent="0.2">
      <c r="A43" s="174">
        <v>35</v>
      </c>
      <c r="B43" s="135" t="s">
        <v>44</v>
      </c>
      <c r="C43" s="135">
        <v>55335</v>
      </c>
      <c r="D43" s="135">
        <v>7274</v>
      </c>
      <c r="E43" s="135">
        <v>45969</v>
      </c>
      <c r="F43" s="135">
        <v>31976</v>
      </c>
      <c r="G43" s="135">
        <v>2876</v>
      </c>
      <c r="H43" s="135">
        <v>228</v>
      </c>
      <c r="I43" s="135">
        <v>11091</v>
      </c>
      <c r="J43" s="135">
        <v>14746</v>
      </c>
    </row>
    <row r="44" spans="1:10" ht="13.5" customHeight="1" x14ac:dyDescent="0.2">
      <c r="A44" s="174">
        <v>36</v>
      </c>
      <c r="B44" s="135" t="s">
        <v>45</v>
      </c>
      <c r="C44" s="135">
        <v>170612</v>
      </c>
      <c r="D44" s="135">
        <v>43092.959999999999</v>
      </c>
      <c r="E44" s="135">
        <v>56477</v>
      </c>
      <c r="F44" s="135">
        <v>61600.4</v>
      </c>
      <c r="G44" s="135">
        <v>10383</v>
      </c>
      <c r="H44" s="135">
        <v>311.49</v>
      </c>
      <c r="I44" s="135">
        <v>39805</v>
      </c>
      <c r="J44" s="135">
        <v>45979</v>
      </c>
    </row>
    <row r="45" spans="1:10" ht="13.5" customHeight="1" x14ac:dyDescent="0.2">
      <c r="A45" s="162"/>
      <c r="B45" s="143" t="s">
        <v>46</v>
      </c>
      <c r="C45" s="143">
        <f t="shared" ref="C45:J45" si="3">SUM(C43:C44)</f>
        <v>225947</v>
      </c>
      <c r="D45" s="143">
        <f t="shared" si="3"/>
        <v>50366.96</v>
      </c>
      <c r="E45" s="143">
        <f t="shared" si="3"/>
        <v>102446</v>
      </c>
      <c r="F45" s="143">
        <f t="shared" si="3"/>
        <v>93576.4</v>
      </c>
      <c r="G45" s="143">
        <f t="shared" si="3"/>
        <v>13259</v>
      </c>
      <c r="H45" s="143">
        <f t="shared" si="3"/>
        <v>539.49</v>
      </c>
      <c r="I45" s="143">
        <f t="shared" si="3"/>
        <v>50896</v>
      </c>
      <c r="J45" s="143">
        <f t="shared" si="3"/>
        <v>60725</v>
      </c>
    </row>
    <row r="46" spans="1:10" ht="13.5" customHeight="1" x14ac:dyDescent="0.2">
      <c r="A46" s="174">
        <v>37</v>
      </c>
      <c r="B46" s="135" t="s">
        <v>47</v>
      </c>
      <c r="C46" s="135">
        <v>28967</v>
      </c>
      <c r="D46" s="135">
        <v>4579</v>
      </c>
      <c r="E46" s="135">
        <v>12064</v>
      </c>
      <c r="F46" s="135">
        <v>3381</v>
      </c>
      <c r="G46" s="135">
        <v>219</v>
      </c>
      <c r="H46" s="135">
        <v>28</v>
      </c>
      <c r="I46" s="135">
        <v>105</v>
      </c>
      <c r="J46" s="135">
        <v>26</v>
      </c>
    </row>
    <row r="47" spans="1:10" ht="13.5" customHeight="1" x14ac:dyDescent="0.2">
      <c r="A47" s="162"/>
      <c r="B47" s="143" t="s">
        <v>48</v>
      </c>
      <c r="C47" s="143">
        <f t="shared" ref="C47:J47" si="4">C46</f>
        <v>28967</v>
      </c>
      <c r="D47" s="143">
        <f t="shared" si="4"/>
        <v>4579</v>
      </c>
      <c r="E47" s="143">
        <f t="shared" si="4"/>
        <v>12064</v>
      </c>
      <c r="F47" s="143">
        <f t="shared" si="4"/>
        <v>3381</v>
      </c>
      <c r="G47" s="143">
        <f t="shared" si="4"/>
        <v>219</v>
      </c>
      <c r="H47" s="143">
        <f t="shared" si="4"/>
        <v>28</v>
      </c>
      <c r="I47" s="143">
        <f t="shared" si="4"/>
        <v>105</v>
      </c>
      <c r="J47" s="143">
        <f t="shared" si="4"/>
        <v>26</v>
      </c>
    </row>
    <row r="48" spans="1:10" ht="13.5" customHeight="1" x14ac:dyDescent="0.2">
      <c r="A48" s="174">
        <v>38</v>
      </c>
      <c r="B48" s="135" t="s">
        <v>49</v>
      </c>
      <c r="C48" s="135">
        <v>0</v>
      </c>
      <c r="D48" s="135">
        <v>0</v>
      </c>
      <c r="E48" s="135">
        <v>0</v>
      </c>
      <c r="F48" s="135">
        <v>0</v>
      </c>
      <c r="G48" s="135">
        <v>0</v>
      </c>
      <c r="H48" s="135">
        <v>0</v>
      </c>
      <c r="I48" s="135">
        <v>0</v>
      </c>
      <c r="J48" s="135">
        <v>0</v>
      </c>
    </row>
    <row r="49" spans="1:10" ht="13.5" customHeight="1" x14ac:dyDescent="0.2">
      <c r="A49" s="174">
        <v>39</v>
      </c>
      <c r="B49" s="135" t="s">
        <v>50</v>
      </c>
      <c r="C49" s="135">
        <v>0</v>
      </c>
      <c r="D49" s="135">
        <v>0</v>
      </c>
      <c r="E49" s="135">
        <v>0</v>
      </c>
      <c r="F49" s="135">
        <v>0</v>
      </c>
      <c r="G49" s="135">
        <v>0</v>
      </c>
      <c r="H49" s="135">
        <v>0</v>
      </c>
      <c r="I49" s="135">
        <v>0</v>
      </c>
      <c r="J49" s="135">
        <v>0</v>
      </c>
    </row>
    <row r="50" spans="1:10" ht="13.5" customHeight="1" x14ac:dyDescent="0.2">
      <c r="A50" s="174">
        <v>40</v>
      </c>
      <c r="B50" s="135" t="s">
        <v>51</v>
      </c>
      <c r="C50" s="135">
        <v>0</v>
      </c>
      <c r="D50" s="135">
        <v>0</v>
      </c>
      <c r="E50" s="135">
        <v>0</v>
      </c>
      <c r="F50" s="135">
        <v>0</v>
      </c>
      <c r="G50" s="135">
        <v>0</v>
      </c>
      <c r="H50" s="135">
        <v>0</v>
      </c>
      <c r="I50" s="135">
        <v>0</v>
      </c>
      <c r="J50" s="135">
        <v>0</v>
      </c>
    </row>
    <row r="51" spans="1:10" ht="13.5" customHeight="1" x14ac:dyDescent="0.2">
      <c r="A51" s="174">
        <v>41</v>
      </c>
      <c r="B51" s="135" t="s">
        <v>52</v>
      </c>
      <c r="C51" s="135">
        <v>0</v>
      </c>
      <c r="D51" s="135">
        <v>0</v>
      </c>
      <c r="E51" s="135">
        <v>0</v>
      </c>
      <c r="F51" s="135">
        <v>0</v>
      </c>
      <c r="G51" s="135">
        <v>0</v>
      </c>
      <c r="H51" s="135">
        <v>0</v>
      </c>
      <c r="I51" s="135">
        <v>0</v>
      </c>
      <c r="J51" s="135">
        <v>0</v>
      </c>
    </row>
    <row r="52" spans="1:10" ht="13.5" customHeight="1" x14ac:dyDescent="0.2">
      <c r="A52" s="174">
        <v>42</v>
      </c>
      <c r="B52" s="135" t="s">
        <v>53</v>
      </c>
      <c r="C52" s="135">
        <v>0</v>
      </c>
      <c r="D52" s="135">
        <v>0</v>
      </c>
      <c r="E52" s="135">
        <v>0</v>
      </c>
      <c r="F52" s="135">
        <v>0</v>
      </c>
      <c r="G52" s="135">
        <v>0</v>
      </c>
      <c r="H52" s="135">
        <v>0</v>
      </c>
      <c r="I52" s="135">
        <v>0</v>
      </c>
      <c r="J52" s="135">
        <v>0</v>
      </c>
    </row>
    <row r="53" spans="1:10" ht="13.5" customHeight="1" x14ac:dyDescent="0.2">
      <c r="A53" s="174">
        <v>43</v>
      </c>
      <c r="B53" s="135" t="s">
        <v>54</v>
      </c>
      <c r="C53" s="135">
        <v>0</v>
      </c>
      <c r="D53" s="135">
        <v>0</v>
      </c>
      <c r="E53" s="135">
        <v>0</v>
      </c>
      <c r="F53" s="135">
        <v>0</v>
      </c>
      <c r="G53" s="135">
        <v>0</v>
      </c>
      <c r="H53" s="135">
        <v>0</v>
      </c>
      <c r="I53" s="135">
        <v>0</v>
      </c>
      <c r="J53" s="135">
        <v>0</v>
      </c>
    </row>
    <row r="54" spans="1:10" ht="13.5" customHeight="1" x14ac:dyDescent="0.2">
      <c r="A54" s="174">
        <v>44</v>
      </c>
      <c r="B54" s="135" t="s">
        <v>55</v>
      </c>
      <c r="C54" s="135">
        <v>0</v>
      </c>
      <c r="D54" s="135">
        <v>0</v>
      </c>
      <c r="E54" s="135">
        <v>0</v>
      </c>
      <c r="F54" s="135">
        <v>0</v>
      </c>
      <c r="G54" s="135">
        <v>0</v>
      </c>
      <c r="H54" s="135">
        <v>0</v>
      </c>
      <c r="I54" s="135">
        <v>0</v>
      </c>
      <c r="J54" s="135">
        <v>0</v>
      </c>
    </row>
    <row r="55" spans="1:10" ht="13.5" customHeight="1" x14ac:dyDescent="0.2">
      <c r="A55" s="174">
        <v>45</v>
      </c>
      <c r="B55" s="135" t="s">
        <v>56</v>
      </c>
      <c r="C55" s="135">
        <v>0</v>
      </c>
      <c r="D55" s="135">
        <v>0</v>
      </c>
      <c r="E55" s="135">
        <v>0</v>
      </c>
      <c r="F55" s="135">
        <v>0</v>
      </c>
      <c r="G55" s="135">
        <v>0</v>
      </c>
      <c r="H55" s="135">
        <v>0</v>
      </c>
      <c r="I55" s="135">
        <v>0</v>
      </c>
      <c r="J55" s="135">
        <v>0</v>
      </c>
    </row>
    <row r="56" spans="1:10" ht="12.75" customHeight="1" x14ac:dyDescent="0.2">
      <c r="A56" s="162"/>
      <c r="B56" s="143" t="s">
        <v>57</v>
      </c>
      <c r="C56" s="143">
        <f t="shared" ref="C56:J56" si="5">SUM(C48:C55)</f>
        <v>0</v>
      </c>
      <c r="D56" s="143">
        <f t="shared" si="5"/>
        <v>0</v>
      </c>
      <c r="E56" s="143">
        <f t="shared" si="5"/>
        <v>0</v>
      </c>
      <c r="F56" s="143">
        <f t="shared" si="5"/>
        <v>0</v>
      </c>
      <c r="G56" s="143">
        <f t="shared" si="5"/>
        <v>0</v>
      </c>
      <c r="H56" s="143">
        <f t="shared" si="5"/>
        <v>0</v>
      </c>
      <c r="I56" s="143">
        <f t="shared" si="5"/>
        <v>0</v>
      </c>
      <c r="J56" s="143">
        <f t="shared" si="5"/>
        <v>0</v>
      </c>
    </row>
    <row r="57" spans="1:10" ht="13.5" customHeight="1" x14ac:dyDescent="0.2">
      <c r="A57" s="134"/>
      <c r="B57" s="205" t="s">
        <v>6</v>
      </c>
      <c r="C57" s="143">
        <f t="shared" ref="C57:J57" si="6">C56+C47+C45+C42</f>
        <v>359938</v>
      </c>
      <c r="D57" s="143">
        <f t="shared" si="6"/>
        <v>96812.209999999992</v>
      </c>
      <c r="E57" s="143">
        <f t="shared" si="6"/>
        <v>185648</v>
      </c>
      <c r="F57" s="143">
        <f t="shared" si="6"/>
        <v>225776.34999999998</v>
      </c>
      <c r="G57" s="143">
        <f t="shared" si="6"/>
        <v>47084</v>
      </c>
      <c r="H57" s="143">
        <f t="shared" si="6"/>
        <v>13924.449999999999</v>
      </c>
      <c r="I57" s="143">
        <f t="shared" si="6"/>
        <v>100863</v>
      </c>
      <c r="J57" s="143">
        <f t="shared" si="6"/>
        <v>139154</v>
      </c>
    </row>
    <row r="58" spans="1:10" ht="15" customHeight="1" x14ac:dyDescent="0.2">
      <c r="A58" s="288"/>
      <c r="B58" s="287"/>
      <c r="C58" s="280"/>
      <c r="D58" s="280"/>
      <c r="E58" s="280"/>
      <c r="F58" s="280" t="s">
        <v>60</v>
      </c>
      <c r="G58" s="289"/>
      <c r="H58" s="280"/>
      <c r="I58" s="289"/>
      <c r="J58" s="280"/>
    </row>
    <row r="59" spans="1:10" ht="15.75" customHeight="1" x14ac:dyDescent="0.2">
      <c r="A59" s="288"/>
      <c r="B59" s="287"/>
      <c r="C59" s="286"/>
      <c r="D59" s="286"/>
      <c r="E59" s="286"/>
      <c r="F59" s="286"/>
      <c r="G59" s="287"/>
      <c r="H59" s="286"/>
      <c r="I59" s="287"/>
      <c r="J59" s="286"/>
    </row>
    <row r="60" spans="1:10" ht="15" customHeight="1" x14ac:dyDescent="0.2">
      <c r="A60" s="288"/>
      <c r="B60" s="287"/>
      <c r="C60" s="286"/>
      <c r="D60" s="286"/>
      <c r="E60" s="286"/>
      <c r="F60" s="286"/>
      <c r="G60" s="287"/>
      <c r="H60" s="286"/>
      <c r="I60" s="286"/>
      <c r="J60" s="286"/>
    </row>
    <row r="61" spans="1:10" ht="15.75" customHeight="1" x14ac:dyDescent="0.2">
      <c r="A61" s="288"/>
      <c r="B61" s="287"/>
      <c r="C61" s="286"/>
      <c r="D61" s="286"/>
      <c r="E61" s="286"/>
      <c r="F61" s="286"/>
      <c r="G61" s="287"/>
      <c r="H61" s="286"/>
      <c r="I61" s="287"/>
      <c r="J61" s="286"/>
    </row>
    <row r="62" spans="1:10" ht="15.75" customHeight="1" x14ac:dyDescent="0.2">
      <c r="A62" s="288"/>
      <c r="B62" s="287"/>
      <c r="C62" s="286"/>
      <c r="D62" s="286"/>
      <c r="E62" s="286"/>
      <c r="F62" s="286"/>
      <c r="G62" s="287"/>
      <c r="H62" s="286"/>
      <c r="I62" s="287"/>
      <c r="J62" s="286"/>
    </row>
    <row r="63" spans="1:10" ht="15.75" customHeight="1" x14ac:dyDescent="0.2">
      <c r="A63" s="288"/>
      <c r="B63" s="287"/>
      <c r="C63" s="286"/>
      <c r="D63" s="286"/>
      <c r="E63" s="286"/>
      <c r="F63" s="286"/>
      <c r="G63" s="287"/>
      <c r="H63" s="286"/>
      <c r="I63" s="287"/>
      <c r="J63" s="286"/>
    </row>
    <row r="64" spans="1:10" ht="15.75" customHeight="1" x14ac:dyDescent="0.2">
      <c r="A64" s="288"/>
      <c r="B64" s="287"/>
      <c r="C64" s="286"/>
      <c r="D64" s="286"/>
      <c r="E64" s="286"/>
      <c r="F64" s="286"/>
      <c r="G64" s="287"/>
      <c r="H64" s="286"/>
      <c r="I64" s="287"/>
      <c r="J64" s="286"/>
    </row>
    <row r="65" spans="1:10" ht="15.75" customHeight="1" x14ac:dyDescent="0.2">
      <c r="A65" s="288"/>
      <c r="B65" s="287"/>
      <c r="C65" s="286"/>
      <c r="D65" s="286"/>
      <c r="E65" s="286"/>
      <c r="F65" s="286"/>
      <c r="G65" s="287"/>
      <c r="H65" s="286"/>
      <c r="I65" s="287"/>
      <c r="J65" s="286"/>
    </row>
    <row r="66" spans="1:10" ht="15.75" customHeight="1" x14ac:dyDescent="0.2">
      <c r="A66" s="288"/>
      <c r="B66" s="287"/>
      <c r="C66" s="286"/>
      <c r="D66" s="286"/>
      <c r="E66" s="286"/>
      <c r="F66" s="286"/>
      <c r="G66" s="287"/>
      <c r="H66" s="286"/>
      <c r="I66" s="287"/>
      <c r="J66" s="286"/>
    </row>
    <row r="67" spans="1:10" ht="15.75" customHeight="1" x14ac:dyDescent="0.2">
      <c r="A67" s="288"/>
      <c r="B67" s="287"/>
      <c r="C67" s="286"/>
      <c r="D67" s="286"/>
      <c r="E67" s="286"/>
      <c r="F67" s="286"/>
      <c r="G67" s="287"/>
      <c r="H67" s="286"/>
      <c r="I67" s="287"/>
      <c r="J67" s="286"/>
    </row>
    <row r="68" spans="1:10" ht="15.75" customHeight="1" x14ac:dyDescent="0.2">
      <c r="A68" s="288"/>
      <c r="B68" s="287"/>
      <c r="C68" s="286"/>
      <c r="D68" s="286"/>
      <c r="E68" s="286"/>
      <c r="F68" s="286"/>
      <c r="G68" s="287"/>
      <c r="H68" s="286"/>
      <c r="I68" s="287"/>
      <c r="J68" s="286"/>
    </row>
    <row r="69" spans="1:10" ht="15.75" customHeight="1" x14ac:dyDescent="0.2">
      <c r="A69" s="288"/>
      <c r="B69" s="287"/>
      <c r="C69" s="286"/>
      <c r="D69" s="286"/>
      <c r="E69" s="286"/>
      <c r="F69" s="286"/>
      <c r="G69" s="287"/>
      <c r="H69" s="286"/>
      <c r="I69" s="287"/>
      <c r="J69" s="286"/>
    </row>
    <row r="70" spans="1:10" ht="15.75" customHeight="1" x14ac:dyDescent="0.2">
      <c r="A70" s="288"/>
      <c r="B70" s="287"/>
      <c r="C70" s="286"/>
      <c r="D70" s="286"/>
      <c r="E70" s="286"/>
      <c r="F70" s="286"/>
      <c r="G70" s="287"/>
      <c r="H70" s="286"/>
      <c r="I70" s="287"/>
      <c r="J70" s="286"/>
    </row>
    <row r="71" spans="1:10" ht="15.75" customHeight="1" x14ac:dyDescent="0.2">
      <c r="A71" s="288"/>
      <c r="B71" s="287"/>
      <c r="C71" s="286"/>
      <c r="D71" s="286"/>
      <c r="E71" s="286"/>
      <c r="F71" s="286"/>
      <c r="G71" s="287"/>
      <c r="H71" s="286"/>
      <c r="I71" s="287"/>
      <c r="J71" s="286"/>
    </row>
    <row r="72" spans="1:10" ht="15.75" customHeight="1" x14ac:dyDescent="0.2">
      <c r="A72" s="288"/>
      <c r="B72" s="287"/>
      <c r="C72" s="286"/>
      <c r="D72" s="286"/>
      <c r="E72" s="286"/>
      <c r="F72" s="286"/>
      <c r="G72" s="287"/>
      <c r="H72" s="286"/>
      <c r="I72" s="287"/>
      <c r="J72" s="286"/>
    </row>
    <row r="73" spans="1:10" ht="15.75" customHeight="1" x14ac:dyDescent="0.2">
      <c r="A73" s="288"/>
      <c r="B73" s="287"/>
      <c r="C73" s="286"/>
      <c r="D73" s="286"/>
      <c r="E73" s="286"/>
      <c r="F73" s="286"/>
      <c r="G73" s="287"/>
      <c r="H73" s="286"/>
      <c r="I73" s="287"/>
      <c r="J73" s="286"/>
    </row>
    <row r="74" spans="1:10" ht="15.75" customHeight="1" x14ac:dyDescent="0.2">
      <c r="A74" s="288"/>
      <c r="B74" s="287"/>
      <c r="C74" s="286"/>
      <c r="D74" s="286"/>
      <c r="E74" s="286"/>
      <c r="F74" s="286"/>
      <c r="G74" s="287"/>
      <c r="H74" s="286"/>
      <c r="I74" s="287"/>
      <c r="J74" s="286"/>
    </row>
    <row r="75" spans="1:10" ht="15.75" customHeight="1" x14ac:dyDescent="0.2">
      <c r="A75" s="288"/>
      <c r="B75" s="287"/>
      <c r="C75" s="286"/>
      <c r="D75" s="286"/>
      <c r="E75" s="286"/>
      <c r="F75" s="286"/>
      <c r="G75" s="287"/>
      <c r="H75" s="286"/>
      <c r="I75" s="287"/>
      <c r="J75" s="286"/>
    </row>
    <row r="76" spans="1:10" ht="15.75" customHeight="1" x14ac:dyDescent="0.2">
      <c r="A76" s="288"/>
      <c r="B76" s="287"/>
      <c r="C76" s="286"/>
      <c r="D76" s="286"/>
      <c r="E76" s="286"/>
      <c r="F76" s="286"/>
      <c r="G76" s="287"/>
      <c r="H76" s="286"/>
      <c r="I76" s="287"/>
      <c r="J76" s="286"/>
    </row>
    <row r="77" spans="1:10" ht="15.75" customHeight="1" x14ac:dyDescent="0.2">
      <c r="A77" s="288"/>
      <c r="B77" s="287"/>
      <c r="C77" s="286"/>
      <c r="D77" s="286"/>
      <c r="E77" s="286"/>
      <c r="F77" s="286"/>
      <c r="G77" s="287"/>
      <c r="H77" s="286"/>
      <c r="I77" s="287"/>
      <c r="J77" s="286"/>
    </row>
    <row r="78" spans="1:10" ht="15.75" customHeight="1" x14ac:dyDescent="0.2">
      <c r="A78" s="288"/>
      <c r="B78" s="287"/>
      <c r="C78" s="286"/>
      <c r="D78" s="286"/>
      <c r="E78" s="286"/>
      <c r="F78" s="286"/>
      <c r="G78" s="287"/>
      <c r="H78" s="286"/>
      <c r="I78" s="287"/>
      <c r="J78" s="286"/>
    </row>
    <row r="79" spans="1:10" ht="15.75" customHeight="1" x14ac:dyDescent="0.2">
      <c r="A79" s="288"/>
      <c r="B79" s="287"/>
      <c r="C79" s="286"/>
      <c r="D79" s="286"/>
      <c r="E79" s="286"/>
      <c r="F79" s="286"/>
      <c r="G79" s="287"/>
      <c r="H79" s="286"/>
      <c r="I79" s="287"/>
      <c r="J79" s="286"/>
    </row>
    <row r="80" spans="1:10" ht="15.75" customHeight="1" x14ac:dyDescent="0.2">
      <c r="A80" s="288"/>
      <c r="B80" s="287"/>
      <c r="C80" s="286"/>
      <c r="D80" s="286"/>
      <c r="E80" s="286"/>
      <c r="F80" s="286"/>
      <c r="G80" s="287"/>
      <c r="H80" s="286"/>
      <c r="I80" s="287"/>
      <c r="J80" s="286"/>
    </row>
    <row r="81" spans="1:10" ht="15.75" customHeight="1" x14ac:dyDescent="0.2">
      <c r="A81" s="288"/>
      <c r="B81" s="287"/>
      <c r="C81" s="286"/>
      <c r="D81" s="286"/>
      <c r="E81" s="286"/>
      <c r="F81" s="286"/>
      <c r="G81" s="287"/>
      <c r="H81" s="286"/>
      <c r="I81" s="287"/>
      <c r="J81" s="286"/>
    </row>
    <row r="82" spans="1:10" ht="15.75" customHeight="1" x14ac:dyDescent="0.2">
      <c r="A82" s="288"/>
      <c r="B82" s="287"/>
      <c r="C82" s="286"/>
      <c r="D82" s="286"/>
      <c r="E82" s="286"/>
      <c r="F82" s="286"/>
      <c r="G82" s="287"/>
      <c r="H82" s="286"/>
      <c r="I82" s="287"/>
      <c r="J82" s="286"/>
    </row>
    <row r="83" spans="1:10" ht="15.75" customHeight="1" x14ac:dyDescent="0.2">
      <c r="A83" s="288"/>
      <c r="B83" s="287"/>
      <c r="C83" s="286"/>
      <c r="D83" s="286"/>
      <c r="E83" s="286"/>
      <c r="F83" s="286"/>
      <c r="G83" s="287"/>
      <c r="H83" s="286"/>
      <c r="I83" s="287"/>
      <c r="J83" s="286"/>
    </row>
    <row r="84" spans="1:10" ht="15.75" customHeight="1" x14ac:dyDescent="0.2">
      <c r="A84" s="288"/>
      <c r="B84" s="287"/>
      <c r="C84" s="286"/>
      <c r="D84" s="286"/>
      <c r="E84" s="286"/>
      <c r="F84" s="286"/>
      <c r="G84" s="287"/>
      <c r="H84" s="286"/>
      <c r="I84" s="287"/>
      <c r="J84" s="286"/>
    </row>
    <row r="85" spans="1:10" ht="15.75" customHeight="1" x14ac:dyDescent="0.2">
      <c r="A85" s="288"/>
      <c r="B85" s="287"/>
      <c r="C85" s="286"/>
      <c r="D85" s="286"/>
      <c r="E85" s="286"/>
      <c r="F85" s="286"/>
      <c r="G85" s="287"/>
      <c r="H85" s="286"/>
      <c r="I85" s="287"/>
      <c r="J85" s="286"/>
    </row>
    <row r="86" spans="1:10" ht="15.75" customHeight="1" x14ac:dyDescent="0.2">
      <c r="A86" s="288"/>
      <c r="B86" s="287"/>
      <c r="C86" s="286"/>
      <c r="D86" s="286"/>
      <c r="E86" s="286"/>
      <c r="F86" s="286"/>
      <c r="G86" s="287"/>
      <c r="H86" s="286"/>
      <c r="I86" s="287"/>
      <c r="J86" s="286"/>
    </row>
    <row r="87" spans="1:10" ht="15.75" customHeight="1" x14ac:dyDescent="0.2">
      <c r="A87" s="288"/>
      <c r="B87" s="287"/>
      <c r="C87" s="286"/>
      <c r="D87" s="286"/>
      <c r="E87" s="286"/>
      <c r="F87" s="286"/>
      <c r="G87" s="287"/>
      <c r="H87" s="286"/>
      <c r="I87" s="287"/>
      <c r="J87" s="286"/>
    </row>
    <row r="88" spans="1:10" ht="15.75" customHeight="1" x14ac:dyDescent="0.2">
      <c r="A88" s="288"/>
      <c r="B88" s="287"/>
      <c r="C88" s="286"/>
      <c r="D88" s="286"/>
      <c r="E88" s="286"/>
      <c r="F88" s="286"/>
      <c r="G88" s="287"/>
      <c r="H88" s="286"/>
      <c r="I88" s="287"/>
      <c r="J88" s="286"/>
    </row>
    <row r="89" spans="1:10" ht="15.75" customHeight="1" x14ac:dyDescent="0.2">
      <c r="A89" s="288"/>
      <c r="B89" s="287"/>
      <c r="C89" s="286"/>
      <c r="D89" s="286"/>
      <c r="E89" s="286"/>
      <c r="F89" s="286"/>
      <c r="G89" s="287"/>
      <c r="H89" s="286"/>
      <c r="I89" s="287"/>
      <c r="J89" s="286"/>
    </row>
    <row r="90" spans="1:10" ht="15.75" customHeight="1" x14ac:dyDescent="0.2">
      <c r="A90" s="288"/>
      <c r="B90" s="287"/>
      <c r="C90" s="286"/>
      <c r="D90" s="286"/>
      <c r="E90" s="286"/>
      <c r="F90" s="286"/>
      <c r="G90" s="287"/>
      <c r="H90" s="286"/>
      <c r="I90" s="287"/>
      <c r="J90" s="286"/>
    </row>
    <row r="91" spans="1:10" ht="15.75" customHeight="1" x14ac:dyDescent="0.2">
      <c r="A91" s="288"/>
      <c r="B91" s="287"/>
      <c r="C91" s="286"/>
      <c r="D91" s="286"/>
      <c r="E91" s="286"/>
      <c r="F91" s="286"/>
      <c r="G91" s="287"/>
      <c r="H91" s="286"/>
      <c r="I91" s="287"/>
      <c r="J91" s="286"/>
    </row>
    <row r="92" spans="1:10" ht="15.75" customHeight="1" x14ac:dyDescent="0.2">
      <c r="A92" s="288"/>
      <c r="B92" s="287"/>
      <c r="C92" s="286"/>
      <c r="D92" s="286"/>
      <c r="E92" s="286"/>
      <c r="F92" s="286"/>
      <c r="G92" s="287"/>
      <c r="H92" s="286"/>
      <c r="I92" s="287"/>
      <c r="J92" s="286"/>
    </row>
    <row r="93" spans="1:10" ht="15.75" customHeight="1" x14ac:dyDescent="0.2">
      <c r="A93" s="288"/>
      <c r="B93" s="287"/>
      <c r="C93" s="286"/>
      <c r="D93" s="286"/>
      <c r="E93" s="286"/>
      <c r="F93" s="286"/>
      <c r="G93" s="287"/>
      <c r="H93" s="286"/>
      <c r="I93" s="287"/>
      <c r="J93" s="286"/>
    </row>
    <row r="94" spans="1:10" ht="15.75" customHeight="1" x14ac:dyDescent="0.2">
      <c r="A94" s="288"/>
      <c r="B94" s="287"/>
      <c r="C94" s="286"/>
      <c r="D94" s="286"/>
      <c r="E94" s="286"/>
      <c r="F94" s="286"/>
      <c r="G94" s="287"/>
      <c r="H94" s="286"/>
      <c r="I94" s="287"/>
      <c r="J94" s="286"/>
    </row>
    <row r="95" spans="1:10" ht="15.75" customHeight="1" x14ac:dyDescent="0.2">
      <c r="A95" s="288"/>
      <c r="B95" s="287"/>
      <c r="C95" s="286"/>
      <c r="D95" s="286"/>
      <c r="E95" s="286"/>
      <c r="F95" s="286"/>
      <c r="G95" s="287"/>
      <c r="H95" s="286"/>
      <c r="I95" s="287"/>
      <c r="J95" s="286"/>
    </row>
    <row r="96" spans="1:10" ht="15.75" customHeight="1" x14ac:dyDescent="0.2">
      <c r="A96" s="288"/>
      <c r="B96" s="287"/>
      <c r="C96" s="286"/>
      <c r="D96" s="286"/>
      <c r="E96" s="286"/>
      <c r="F96" s="286"/>
      <c r="G96" s="287"/>
      <c r="H96" s="286"/>
      <c r="I96" s="287"/>
      <c r="J96" s="286"/>
    </row>
    <row r="97" spans="1:10" ht="15.75" customHeight="1" x14ac:dyDescent="0.2">
      <c r="A97" s="288"/>
      <c r="B97" s="287"/>
      <c r="C97" s="286"/>
      <c r="D97" s="286"/>
      <c r="E97" s="286"/>
      <c r="F97" s="286"/>
      <c r="G97" s="287"/>
      <c r="H97" s="286"/>
      <c r="I97" s="287"/>
      <c r="J97" s="286"/>
    </row>
    <row r="98" spans="1:10" ht="15.75" customHeight="1" x14ac:dyDescent="0.2">
      <c r="A98" s="288"/>
      <c r="B98" s="287"/>
      <c r="C98" s="286"/>
      <c r="D98" s="286"/>
      <c r="E98" s="286"/>
      <c r="F98" s="286"/>
      <c r="G98" s="287"/>
      <c r="H98" s="286"/>
      <c r="I98" s="287"/>
      <c r="J98" s="286"/>
    </row>
    <row r="99" spans="1:10" ht="15.75" customHeight="1" x14ac:dyDescent="0.2">
      <c r="A99" s="288"/>
      <c r="B99" s="287"/>
      <c r="C99" s="286"/>
      <c r="D99" s="286"/>
      <c r="E99" s="286"/>
      <c r="F99" s="286"/>
      <c r="G99" s="287"/>
      <c r="H99" s="286"/>
      <c r="I99" s="287"/>
      <c r="J99" s="286"/>
    </row>
    <row r="100" spans="1:10" ht="15.75" customHeight="1" x14ac:dyDescent="0.2">
      <c r="A100" s="288"/>
      <c r="B100" s="287"/>
      <c r="C100" s="286"/>
      <c r="D100" s="286"/>
      <c r="E100" s="286"/>
      <c r="F100" s="286"/>
      <c r="G100" s="287"/>
      <c r="H100" s="286"/>
      <c r="I100" s="287"/>
      <c r="J100" s="286"/>
    </row>
  </sheetData>
  <mergeCells count="10">
    <mergeCell ref="C3:F3"/>
    <mergeCell ref="G3:J3"/>
    <mergeCell ref="E4:F4"/>
    <mergeCell ref="G4:H4"/>
    <mergeCell ref="A1:J1"/>
    <mergeCell ref="I2:J2"/>
    <mergeCell ref="A3:A4"/>
    <mergeCell ref="B3:B4"/>
    <mergeCell ref="C4:D4"/>
    <mergeCell ref="I4:J4"/>
  </mergeCells>
  <pageMargins left="0.94488188976377963" right="0.43307086614173229" top="0.51181102362204722" bottom="0.51181102362204722" header="0" footer="0"/>
  <pageSetup paperSize="9" scale="9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00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ColWidth="14.42578125" defaultRowHeight="15" customHeight="1" x14ac:dyDescent="0.2"/>
  <cols>
    <col min="1" max="1" width="5.5703125" customWidth="1"/>
    <col min="2" max="2" width="25.42578125" customWidth="1"/>
    <col min="3" max="3" width="10.5703125" customWidth="1"/>
    <col min="4" max="4" width="9.140625" customWidth="1"/>
    <col min="5" max="5" width="10.140625" customWidth="1"/>
    <col min="6" max="6" width="9.140625" customWidth="1"/>
    <col min="7" max="7" width="9.85546875" customWidth="1"/>
    <col min="8" max="8" width="9.140625" customWidth="1"/>
    <col min="9" max="9" width="9.85546875" customWidth="1"/>
    <col min="10" max="10" width="13" customWidth="1"/>
    <col min="11" max="11" width="9.140625" customWidth="1"/>
  </cols>
  <sheetData>
    <row r="1" spans="1:11" ht="13.5" customHeight="1" x14ac:dyDescent="0.2">
      <c r="A1" s="476" t="s">
        <v>195</v>
      </c>
      <c r="B1" s="477"/>
      <c r="C1" s="477"/>
      <c r="D1" s="477"/>
      <c r="E1" s="477"/>
      <c r="F1" s="477"/>
      <c r="G1" s="477"/>
      <c r="H1" s="477"/>
      <c r="I1" s="477"/>
      <c r="J1" s="478"/>
      <c r="K1" s="13"/>
    </row>
    <row r="2" spans="1:11" ht="13.5" customHeight="1" x14ac:dyDescent="0.2">
      <c r="A2" s="29"/>
      <c r="B2" s="30" t="s">
        <v>196</v>
      </c>
      <c r="C2" s="476" t="s">
        <v>197</v>
      </c>
      <c r="D2" s="477"/>
      <c r="E2" s="477"/>
      <c r="F2" s="478"/>
      <c r="G2" s="476" t="s">
        <v>198</v>
      </c>
      <c r="H2" s="477"/>
      <c r="I2" s="478"/>
      <c r="J2" s="23" t="s">
        <v>199</v>
      </c>
      <c r="K2" s="13"/>
    </row>
    <row r="3" spans="1:11" ht="34.5" customHeight="1" x14ac:dyDescent="0.2">
      <c r="A3" s="31" t="s">
        <v>200</v>
      </c>
      <c r="B3" s="32" t="s">
        <v>201</v>
      </c>
      <c r="C3" s="479" t="s">
        <v>202</v>
      </c>
      <c r="D3" s="478"/>
      <c r="E3" s="479" t="s">
        <v>203</v>
      </c>
      <c r="F3" s="478"/>
      <c r="G3" s="479" t="s">
        <v>202</v>
      </c>
      <c r="H3" s="478"/>
      <c r="I3" s="479" t="s">
        <v>203</v>
      </c>
      <c r="J3" s="478"/>
      <c r="K3" s="13"/>
    </row>
    <row r="4" spans="1:11" ht="21.75" customHeight="1" x14ac:dyDescent="0.2">
      <c r="A4" s="11"/>
      <c r="B4" s="4"/>
      <c r="C4" s="11" t="s">
        <v>204</v>
      </c>
      <c r="D4" s="14" t="s">
        <v>90</v>
      </c>
      <c r="E4" s="11" t="s">
        <v>204</v>
      </c>
      <c r="F4" s="14" t="s">
        <v>90</v>
      </c>
      <c r="G4" s="11" t="s">
        <v>204</v>
      </c>
      <c r="H4" s="14" t="s">
        <v>90</v>
      </c>
      <c r="I4" s="11" t="s">
        <v>204</v>
      </c>
      <c r="J4" s="14" t="s">
        <v>90</v>
      </c>
      <c r="K4" s="13"/>
    </row>
    <row r="5" spans="1:11" ht="13.5" customHeight="1" x14ac:dyDescent="0.2">
      <c r="A5" s="9">
        <v>1</v>
      </c>
      <c r="B5" s="3" t="s">
        <v>205</v>
      </c>
      <c r="C5" s="3">
        <v>5727</v>
      </c>
      <c r="D5" s="16">
        <v>94.81</v>
      </c>
      <c r="E5" s="3">
        <v>2617</v>
      </c>
      <c r="F5" s="16">
        <v>19.899999999999999</v>
      </c>
      <c r="G5" s="3">
        <v>10088</v>
      </c>
      <c r="H5" s="16">
        <v>116.24</v>
      </c>
      <c r="I5" s="3">
        <v>4563</v>
      </c>
      <c r="J5" s="16">
        <v>27.68</v>
      </c>
      <c r="K5" s="13"/>
    </row>
    <row r="6" spans="1:11" ht="13.5" customHeight="1" x14ac:dyDescent="0.2">
      <c r="A6" s="9">
        <v>2</v>
      </c>
      <c r="B6" s="3" t="s">
        <v>206</v>
      </c>
      <c r="C6" s="3">
        <v>0</v>
      </c>
      <c r="D6" s="16">
        <v>0</v>
      </c>
      <c r="E6" s="3">
        <v>0</v>
      </c>
      <c r="F6" s="16">
        <v>0</v>
      </c>
      <c r="G6" s="3">
        <v>0</v>
      </c>
      <c r="H6" s="16">
        <v>0</v>
      </c>
      <c r="I6" s="3">
        <v>0</v>
      </c>
      <c r="J6" s="16">
        <v>0</v>
      </c>
      <c r="K6" s="13"/>
    </row>
    <row r="7" spans="1:11" ht="13.5" customHeight="1" x14ac:dyDescent="0.2">
      <c r="A7" s="9">
        <v>3</v>
      </c>
      <c r="B7" s="3" t="s">
        <v>8</v>
      </c>
      <c r="C7" s="3">
        <v>2758</v>
      </c>
      <c r="D7" s="16">
        <v>30.78</v>
      </c>
      <c r="E7" s="3">
        <v>0</v>
      </c>
      <c r="F7" s="16">
        <v>0</v>
      </c>
      <c r="G7" s="3">
        <v>0</v>
      </c>
      <c r="H7" s="16">
        <v>0</v>
      </c>
      <c r="I7" s="3">
        <v>0</v>
      </c>
      <c r="J7" s="16">
        <v>0</v>
      </c>
      <c r="K7" s="13"/>
    </row>
    <row r="8" spans="1:11" ht="13.5" customHeight="1" x14ac:dyDescent="0.2">
      <c r="A8" s="9">
        <v>4</v>
      </c>
      <c r="B8" s="3" t="s">
        <v>9</v>
      </c>
      <c r="C8" s="3">
        <v>2931</v>
      </c>
      <c r="D8" s="16">
        <v>58.68</v>
      </c>
      <c r="E8" s="3">
        <v>2931</v>
      </c>
      <c r="F8" s="16">
        <v>41.07</v>
      </c>
      <c r="G8" s="3">
        <v>2602</v>
      </c>
      <c r="H8" s="16">
        <v>42.44</v>
      </c>
      <c r="I8" s="3">
        <v>2602</v>
      </c>
      <c r="J8" s="16">
        <v>29.7</v>
      </c>
      <c r="K8" s="13"/>
    </row>
    <row r="9" spans="1:11" ht="13.5" customHeight="1" x14ac:dyDescent="0.2">
      <c r="A9" s="9">
        <v>5</v>
      </c>
      <c r="B9" s="3" t="s">
        <v>10</v>
      </c>
      <c r="C9" s="3">
        <v>68</v>
      </c>
      <c r="D9" s="16">
        <v>1.1299999999999999</v>
      </c>
      <c r="E9" s="3">
        <v>0</v>
      </c>
      <c r="F9" s="16">
        <v>0</v>
      </c>
      <c r="G9" s="3">
        <v>0</v>
      </c>
      <c r="H9" s="16">
        <v>0</v>
      </c>
      <c r="I9" s="3">
        <v>0</v>
      </c>
      <c r="J9" s="16">
        <v>0</v>
      </c>
      <c r="K9" s="13"/>
    </row>
    <row r="10" spans="1:11" ht="13.5" customHeight="1" x14ac:dyDescent="0.2">
      <c r="A10" s="9">
        <v>6</v>
      </c>
      <c r="B10" s="3" t="s">
        <v>11</v>
      </c>
      <c r="C10" s="3">
        <v>1509</v>
      </c>
      <c r="D10" s="16">
        <v>71.540000000000006</v>
      </c>
      <c r="E10" s="3">
        <v>767</v>
      </c>
      <c r="F10" s="16">
        <v>38.68</v>
      </c>
      <c r="G10" s="3">
        <v>6185</v>
      </c>
      <c r="H10" s="16">
        <v>228.82</v>
      </c>
      <c r="I10" s="3">
        <v>3278</v>
      </c>
      <c r="J10" s="16">
        <v>116.98</v>
      </c>
      <c r="K10" s="13"/>
    </row>
    <row r="11" spans="1:11" ht="13.5" customHeight="1" x14ac:dyDescent="0.2">
      <c r="A11" s="9">
        <v>7</v>
      </c>
      <c r="B11" s="3" t="s">
        <v>207</v>
      </c>
      <c r="C11" s="3">
        <v>25</v>
      </c>
      <c r="D11" s="16">
        <v>0.13</v>
      </c>
      <c r="E11" s="3">
        <v>0</v>
      </c>
      <c r="F11" s="16">
        <v>0</v>
      </c>
      <c r="G11" s="3">
        <v>0</v>
      </c>
      <c r="H11" s="16">
        <v>0</v>
      </c>
      <c r="I11" s="3">
        <v>0</v>
      </c>
      <c r="J11" s="16">
        <v>0</v>
      </c>
      <c r="K11" s="13"/>
    </row>
    <row r="12" spans="1:11" ht="13.5" customHeight="1" x14ac:dyDescent="0.2">
      <c r="A12" s="9">
        <v>8</v>
      </c>
      <c r="B12" s="3" t="s">
        <v>12</v>
      </c>
      <c r="C12" s="3">
        <v>5501</v>
      </c>
      <c r="D12" s="16">
        <v>128.26</v>
      </c>
      <c r="E12" s="3">
        <v>2872</v>
      </c>
      <c r="F12" s="16">
        <v>43.65</v>
      </c>
      <c r="G12" s="3">
        <v>2974</v>
      </c>
      <c r="H12" s="16">
        <v>37.9</v>
      </c>
      <c r="I12" s="3">
        <v>618</v>
      </c>
      <c r="J12" s="16">
        <v>10.25</v>
      </c>
      <c r="K12" s="13"/>
    </row>
    <row r="13" spans="1:11" ht="13.5" customHeight="1" x14ac:dyDescent="0.2">
      <c r="A13" s="9">
        <v>9</v>
      </c>
      <c r="B13" s="3" t="s">
        <v>208</v>
      </c>
      <c r="C13" s="3">
        <v>10</v>
      </c>
      <c r="D13" s="16">
        <v>0.18</v>
      </c>
      <c r="E13" s="3">
        <v>0</v>
      </c>
      <c r="F13" s="16">
        <v>0</v>
      </c>
      <c r="G13" s="3">
        <v>0</v>
      </c>
      <c r="H13" s="16">
        <v>0</v>
      </c>
      <c r="I13" s="3">
        <v>0</v>
      </c>
      <c r="J13" s="16">
        <v>0</v>
      </c>
      <c r="K13" s="13"/>
    </row>
    <row r="14" spans="1:11" ht="13.5" customHeight="1" x14ac:dyDescent="0.2">
      <c r="A14" s="9">
        <v>10</v>
      </c>
      <c r="B14" s="3" t="s">
        <v>29</v>
      </c>
      <c r="C14" s="3">
        <v>0</v>
      </c>
      <c r="D14" s="16">
        <v>0</v>
      </c>
      <c r="E14" s="3">
        <v>0</v>
      </c>
      <c r="F14" s="16">
        <v>0</v>
      </c>
      <c r="G14" s="3">
        <v>7</v>
      </c>
      <c r="H14" s="16">
        <v>0.11</v>
      </c>
      <c r="I14" s="3">
        <v>0</v>
      </c>
      <c r="J14" s="16">
        <v>0</v>
      </c>
      <c r="K14" s="13"/>
    </row>
    <row r="15" spans="1:11" ht="13.5" customHeight="1" x14ac:dyDescent="0.2">
      <c r="A15" s="9">
        <v>11</v>
      </c>
      <c r="B15" s="3" t="s">
        <v>13</v>
      </c>
      <c r="C15" s="3">
        <v>0</v>
      </c>
      <c r="D15" s="16">
        <v>0</v>
      </c>
      <c r="E15" s="3">
        <v>0</v>
      </c>
      <c r="F15" s="16">
        <v>0</v>
      </c>
      <c r="G15" s="3">
        <v>0</v>
      </c>
      <c r="H15" s="16">
        <v>0</v>
      </c>
      <c r="I15" s="3">
        <v>0</v>
      </c>
      <c r="J15" s="16">
        <v>0</v>
      </c>
      <c r="K15" s="13"/>
    </row>
    <row r="16" spans="1:11" ht="13.5" customHeight="1" x14ac:dyDescent="0.2">
      <c r="A16" s="9">
        <v>12</v>
      </c>
      <c r="B16" s="3" t="s">
        <v>14</v>
      </c>
      <c r="C16" s="3">
        <v>0</v>
      </c>
      <c r="D16" s="16">
        <v>0</v>
      </c>
      <c r="E16" s="3">
        <v>0</v>
      </c>
      <c r="F16" s="16">
        <v>0</v>
      </c>
      <c r="G16" s="3">
        <v>0</v>
      </c>
      <c r="H16" s="16">
        <v>0</v>
      </c>
      <c r="I16" s="3">
        <v>0</v>
      </c>
      <c r="J16" s="16">
        <v>0</v>
      </c>
      <c r="K16" s="13"/>
    </row>
    <row r="17" spans="1:11" ht="13.5" customHeight="1" x14ac:dyDescent="0.2">
      <c r="A17" s="9">
        <v>13</v>
      </c>
      <c r="B17" s="3" t="s">
        <v>209</v>
      </c>
      <c r="C17" s="3">
        <v>11</v>
      </c>
      <c r="D17" s="16">
        <v>0.18</v>
      </c>
      <c r="E17" s="3">
        <v>0</v>
      </c>
      <c r="F17" s="16">
        <v>0</v>
      </c>
      <c r="G17" s="3">
        <v>0</v>
      </c>
      <c r="H17" s="16">
        <v>0</v>
      </c>
      <c r="I17" s="3">
        <v>0</v>
      </c>
      <c r="J17" s="16">
        <v>0</v>
      </c>
      <c r="K17" s="13"/>
    </row>
    <row r="18" spans="1:11" ht="13.5" customHeight="1" x14ac:dyDescent="0.2">
      <c r="A18" s="9">
        <v>14</v>
      </c>
      <c r="B18" s="3" t="s">
        <v>210</v>
      </c>
      <c r="C18" s="3">
        <v>0</v>
      </c>
      <c r="D18" s="16">
        <v>0</v>
      </c>
      <c r="E18" s="3">
        <v>0</v>
      </c>
      <c r="F18" s="16">
        <v>0</v>
      </c>
      <c r="G18" s="3">
        <v>83</v>
      </c>
      <c r="H18" s="16">
        <v>6.91</v>
      </c>
      <c r="I18" s="3">
        <v>3</v>
      </c>
      <c r="J18" s="16">
        <v>0.55000000000000004</v>
      </c>
      <c r="K18" s="13"/>
    </row>
    <row r="19" spans="1:11" ht="13.5" customHeight="1" x14ac:dyDescent="0.2">
      <c r="A19" s="9">
        <v>15</v>
      </c>
      <c r="B19" s="3" t="s">
        <v>15</v>
      </c>
      <c r="C19" s="3">
        <v>24061</v>
      </c>
      <c r="D19" s="16">
        <v>362.75</v>
      </c>
      <c r="E19" s="3">
        <v>7218</v>
      </c>
      <c r="F19" s="16">
        <v>108.82</v>
      </c>
      <c r="G19" s="3">
        <v>2712</v>
      </c>
      <c r="H19" s="16">
        <v>40.61</v>
      </c>
      <c r="I19" s="3">
        <v>542</v>
      </c>
      <c r="J19" s="16">
        <v>80.12</v>
      </c>
      <c r="K19" s="13"/>
    </row>
    <row r="20" spans="1:11" ht="13.5" customHeight="1" x14ac:dyDescent="0.2">
      <c r="A20" s="9">
        <v>16</v>
      </c>
      <c r="B20" s="3" t="s">
        <v>211</v>
      </c>
      <c r="C20" s="3">
        <v>0</v>
      </c>
      <c r="D20" s="16">
        <v>0</v>
      </c>
      <c r="E20" s="3">
        <v>0</v>
      </c>
      <c r="F20" s="16">
        <v>0</v>
      </c>
      <c r="G20" s="3">
        <v>0</v>
      </c>
      <c r="H20" s="16">
        <v>0</v>
      </c>
      <c r="I20" s="3">
        <v>0</v>
      </c>
      <c r="J20" s="16">
        <v>0</v>
      </c>
      <c r="K20" s="13"/>
    </row>
    <row r="21" spans="1:11" ht="13.5" customHeight="1" x14ac:dyDescent="0.2">
      <c r="A21" s="9">
        <v>17</v>
      </c>
      <c r="B21" s="3" t="s">
        <v>212</v>
      </c>
      <c r="C21" s="3">
        <v>299</v>
      </c>
      <c r="D21" s="16">
        <v>6.69</v>
      </c>
      <c r="E21" s="3">
        <v>120</v>
      </c>
      <c r="F21" s="16">
        <v>2.21</v>
      </c>
      <c r="G21" s="3">
        <v>619</v>
      </c>
      <c r="H21" s="16">
        <v>6.75</v>
      </c>
      <c r="I21" s="3">
        <v>264</v>
      </c>
      <c r="J21" s="16">
        <v>2.4500000000000002</v>
      </c>
      <c r="K21" s="13"/>
    </row>
    <row r="22" spans="1:11" ht="13.5" customHeight="1" x14ac:dyDescent="0.2">
      <c r="A22" s="9">
        <v>18</v>
      </c>
      <c r="B22" s="3" t="s">
        <v>18</v>
      </c>
      <c r="C22" s="3">
        <v>153</v>
      </c>
      <c r="D22" s="16">
        <v>3.52</v>
      </c>
      <c r="E22" s="3">
        <v>0</v>
      </c>
      <c r="F22" s="16">
        <v>0</v>
      </c>
      <c r="G22" s="3">
        <v>0</v>
      </c>
      <c r="H22" s="16">
        <v>0</v>
      </c>
      <c r="I22" s="3">
        <v>0</v>
      </c>
      <c r="J22" s="16">
        <v>0</v>
      </c>
      <c r="K22" s="13"/>
    </row>
    <row r="23" spans="1:11" ht="13.5" customHeight="1" x14ac:dyDescent="0.2">
      <c r="A23" s="9">
        <v>19</v>
      </c>
      <c r="B23" s="3" t="s">
        <v>213</v>
      </c>
      <c r="C23" s="3">
        <v>0</v>
      </c>
      <c r="D23" s="16">
        <v>0</v>
      </c>
      <c r="E23" s="3">
        <v>0</v>
      </c>
      <c r="F23" s="16">
        <v>0</v>
      </c>
      <c r="G23" s="3">
        <v>0</v>
      </c>
      <c r="H23" s="16">
        <v>0</v>
      </c>
      <c r="I23" s="3">
        <v>0</v>
      </c>
      <c r="J23" s="16">
        <v>0</v>
      </c>
      <c r="K23" s="13"/>
    </row>
    <row r="24" spans="1:11" ht="13.5" customHeight="1" x14ac:dyDescent="0.2">
      <c r="A24" s="9">
        <v>20</v>
      </c>
      <c r="B24" s="3" t="s">
        <v>214</v>
      </c>
      <c r="C24" s="3">
        <v>0</v>
      </c>
      <c r="D24" s="16">
        <v>0</v>
      </c>
      <c r="E24" s="3">
        <v>0</v>
      </c>
      <c r="F24" s="16">
        <v>0</v>
      </c>
      <c r="G24" s="3">
        <v>0</v>
      </c>
      <c r="H24" s="16">
        <v>0</v>
      </c>
      <c r="I24" s="3">
        <v>0</v>
      </c>
      <c r="J24" s="16">
        <v>0</v>
      </c>
      <c r="K24" s="13"/>
    </row>
    <row r="25" spans="1:11" ht="13.5" customHeight="1" x14ac:dyDescent="0.2">
      <c r="A25" s="9">
        <v>21</v>
      </c>
      <c r="B25" s="3" t="s">
        <v>215</v>
      </c>
      <c r="C25" s="3">
        <v>0</v>
      </c>
      <c r="D25" s="16">
        <v>0</v>
      </c>
      <c r="E25" s="3">
        <v>0</v>
      </c>
      <c r="F25" s="16">
        <v>0</v>
      </c>
      <c r="G25" s="3">
        <v>0</v>
      </c>
      <c r="H25" s="16">
        <v>0</v>
      </c>
      <c r="I25" s="3">
        <v>0</v>
      </c>
      <c r="J25" s="16">
        <v>0</v>
      </c>
      <c r="K25" s="13"/>
    </row>
    <row r="26" spans="1:11" ht="13.5" customHeight="1" x14ac:dyDescent="0.2">
      <c r="A26" s="9">
        <v>22</v>
      </c>
      <c r="B26" s="3" t="s">
        <v>216</v>
      </c>
      <c r="C26" s="3">
        <v>0</v>
      </c>
      <c r="D26" s="16">
        <v>0</v>
      </c>
      <c r="E26" s="3">
        <v>0</v>
      </c>
      <c r="F26" s="16">
        <v>0</v>
      </c>
      <c r="G26" s="3">
        <v>0</v>
      </c>
      <c r="H26" s="16">
        <v>0</v>
      </c>
      <c r="I26" s="3">
        <v>0</v>
      </c>
      <c r="J26" s="16">
        <v>0</v>
      </c>
      <c r="K26" s="13"/>
    </row>
    <row r="27" spans="1:11" ht="13.5" customHeight="1" x14ac:dyDescent="0.2">
      <c r="A27" s="9">
        <v>23</v>
      </c>
      <c r="B27" s="3" t="s">
        <v>217</v>
      </c>
      <c r="C27" s="3">
        <v>0</v>
      </c>
      <c r="D27" s="16">
        <v>0</v>
      </c>
      <c r="E27" s="3">
        <v>0</v>
      </c>
      <c r="F27" s="16">
        <v>0</v>
      </c>
      <c r="G27" s="3">
        <v>0</v>
      </c>
      <c r="H27" s="16">
        <v>0</v>
      </c>
      <c r="I27" s="3">
        <v>0</v>
      </c>
      <c r="J27" s="16">
        <v>0</v>
      </c>
      <c r="K27" s="13"/>
    </row>
    <row r="28" spans="1:11" ht="13.5" customHeight="1" x14ac:dyDescent="0.2">
      <c r="A28" s="9">
        <v>24</v>
      </c>
      <c r="B28" s="3" t="s">
        <v>218</v>
      </c>
      <c r="C28" s="3">
        <v>0</v>
      </c>
      <c r="D28" s="16">
        <v>0</v>
      </c>
      <c r="E28" s="3">
        <v>0</v>
      </c>
      <c r="F28" s="16">
        <v>0</v>
      </c>
      <c r="G28" s="3">
        <v>0</v>
      </c>
      <c r="H28" s="16">
        <v>0</v>
      </c>
      <c r="I28" s="3">
        <v>0</v>
      </c>
      <c r="J28" s="16">
        <v>0</v>
      </c>
      <c r="K28" s="13"/>
    </row>
    <row r="29" spans="1:11" ht="13.5" customHeight="1" x14ac:dyDescent="0.2">
      <c r="A29" s="9">
        <v>25</v>
      </c>
      <c r="B29" s="3" t="s">
        <v>219</v>
      </c>
      <c r="C29" s="3">
        <v>0</v>
      </c>
      <c r="D29" s="16">
        <v>0</v>
      </c>
      <c r="E29" s="3">
        <v>0</v>
      </c>
      <c r="F29" s="16">
        <v>0</v>
      </c>
      <c r="G29" s="3">
        <v>0</v>
      </c>
      <c r="H29" s="16">
        <v>0</v>
      </c>
      <c r="I29" s="3">
        <v>0</v>
      </c>
      <c r="J29" s="16">
        <v>0</v>
      </c>
      <c r="K29" s="13"/>
    </row>
    <row r="30" spans="1:11" ht="13.5" customHeight="1" x14ac:dyDescent="0.2">
      <c r="A30" s="9">
        <v>26</v>
      </c>
      <c r="B30" s="3" t="s">
        <v>220</v>
      </c>
      <c r="C30" s="3">
        <v>0</v>
      </c>
      <c r="D30" s="16">
        <v>0</v>
      </c>
      <c r="E30" s="3">
        <v>0</v>
      </c>
      <c r="F30" s="16">
        <v>0</v>
      </c>
      <c r="G30" s="3">
        <v>0</v>
      </c>
      <c r="H30" s="16">
        <v>0</v>
      </c>
      <c r="I30" s="3">
        <v>0</v>
      </c>
      <c r="J30" s="16">
        <v>0</v>
      </c>
      <c r="K30" s="13"/>
    </row>
    <row r="31" spans="1:11" ht="13.5" customHeight="1" x14ac:dyDescent="0.2">
      <c r="A31" s="9">
        <v>27</v>
      </c>
      <c r="B31" s="3" t="s">
        <v>221</v>
      </c>
      <c r="C31" s="3">
        <v>0</v>
      </c>
      <c r="D31" s="16">
        <v>0</v>
      </c>
      <c r="E31" s="3">
        <v>0</v>
      </c>
      <c r="F31" s="16">
        <v>0</v>
      </c>
      <c r="G31" s="3">
        <v>0</v>
      </c>
      <c r="H31" s="16">
        <v>0</v>
      </c>
      <c r="I31" s="3">
        <v>0</v>
      </c>
      <c r="J31" s="16">
        <v>0</v>
      </c>
      <c r="K31" s="13"/>
    </row>
    <row r="32" spans="1:11" ht="13.5" customHeight="1" x14ac:dyDescent="0.2">
      <c r="A32" s="9">
        <v>28</v>
      </c>
      <c r="B32" s="3" t="s">
        <v>16</v>
      </c>
      <c r="C32" s="3">
        <v>0</v>
      </c>
      <c r="D32" s="16">
        <v>0</v>
      </c>
      <c r="E32" s="3">
        <v>0</v>
      </c>
      <c r="F32" s="16">
        <v>0</v>
      </c>
      <c r="G32" s="3">
        <v>411</v>
      </c>
      <c r="H32" s="16">
        <v>4.88</v>
      </c>
      <c r="I32" s="3">
        <v>0</v>
      </c>
      <c r="J32" s="16">
        <v>0</v>
      </c>
      <c r="K32" s="13"/>
    </row>
    <row r="33" spans="1:11" ht="13.5" customHeight="1" x14ac:dyDescent="0.2">
      <c r="A33" s="9">
        <v>29</v>
      </c>
      <c r="B33" s="3" t="s">
        <v>20</v>
      </c>
      <c r="C33" s="3">
        <v>0</v>
      </c>
      <c r="D33" s="16">
        <v>0</v>
      </c>
      <c r="E33" s="3">
        <v>0</v>
      </c>
      <c r="F33" s="16">
        <v>0</v>
      </c>
      <c r="G33" s="3">
        <v>0</v>
      </c>
      <c r="H33" s="16">
        <v>0</v>
      </c>
      <c r="I33" s="3">
        <v>0</v>
      </c>
      <c r="J33" s="16">
        <v>0</v>
      </c>
      <c r="K33" s="13"/>
    </row>
    <row r="34" spans="1:11" ht="13.5" customHeight="1" x14ac:dyDescent="0.2">
      <c r="A34" s="9">
        <v>30</v>
      </c>
      <c r="B34" s="3" t="s">
        <v>27</v>
      </c>
      <c r="C34" s="3">
        <v>9763</v>
      </c>
      <c r="D34" s="16">
        <v>30.76</v>
      </c>
      <c r="E34" s="3">
        <v>3425</v>
      </c>
      <c r="F34" s="16">
        <v>111.15</v>
      </c>
      <c r="G34" s="3">
        <v>1030</v>
      </c>
      <c r="H34" s="16">
        <v>3.49</v>
      </c>
      <c r="I34" s="3">
        <v>696</v>
      </c>
      <c r="J34" s="16">
        <v>34.729999999999997</v>
      </c>
      <c r="K34" s="13"/>
    </row>
    <row r="35" spans="1:11" ht="13.5" customHeight="1" x14ac:dyDescent="0.2">
      <c r="A35" s="9">
        <v>31</v>
      </c>
      <c r="B35" s="3" t="s">
        <v>28</v>
      </c>
      <c r="C35" s="3">
        <v>0</v>
      </c>
      <c r="D35" s="16">
        <v>0</v>
      </c>
      <c r="E35" s="3">
        <v>0</v>
      </c>
      <c r="F35" s="16">
        <v>0</v>
      </c>
      <c r="G35" s="3">
        <v>0</v>
      </c>
      <c r="H35" s="16">
        <v>0</v>
      </c>
      <c r="I35" s="3">
        <v>0</v>
      </c>
      <c r="J35" s="16">
        <v>0</v>
      </c>
      <c r="K35" s="13"/>
    </row>
    <row r="36" spans="1:11" ht="13.5" customHeight="1" x14ac:dyDescent="0.2">
      <c r="A36" s="9">
        <v>32</v>
      </c>
      <c r="B36" s="3" t="s">
        <v>222</v>
      </c>
      <c r="C36" s="3">
        <v>0</v>
      </c>
      <c r="D36" s="16">
        <v>0</v>
      </c>
      <c r="E36" s="3">
        <v>0</v>
      </c>
      <c r="F36" s="16">
        <v>0</v>
      </c>
      <c r="G36" s="3">
        <v>0</v>
      </c>
      <c r="H36" s="16">
        <v>0</v>
      </c>
      <c r="I36" s="3">
        <v>0</v>
      </c>
      <c r="J36" s="16">
        <v>0</v>
      </c>
      <c r="K36" s="13"/>
    </row>
    <row r="37" spans="1:11" ht="13.5" customHeight="1" x14ac:dyDescent="0.2">
      <c r="A37" s="9">
        <v>33</v>
      </c>
      <c r="B37" s="3" t="s">
        <v>23</v>
      </c>
      <c r="C37" s="3">
        <v>0</v>
      </c>
      <c r="D37" s="16">
        <v>0</v>
      </c>
      <c r="E37" s="3">
        <v>0</v>
      </c>
      <c r="F37" s="16">
        <v>0</v>
      </c>
      <c r="G37" s="3">
        <v>0</v>
      </c>
      <c r="H37" s="16">
        <v>0</v>
      </c>
      <c r="I37" s="3">
        <v>0</v>
      </c>
      <c r="J37" s="16">
        <v>0</v>
      </c>
      <c r="K37" s="13"/>
    </row>
    <row r="38" spans="1:11" ht="13.5" customHeight="1" x14ac:dyDescent="0.2">
      <c r="A38" s="9">
        <v>34</v>
      </c>
      <c r="B38" s="3" t="s">
        <v>223</v>
      </c>
      <c r="C38" s="3">
        <v>0</v>
      </c>
      <c r="D38" s="16">
        <v>0</v>
      </c>
      <c r="E38" s="3">
        <v>0</v>
      </c>
      <c r="F38" s="16">
        <v>0</v>
      </c>
      <c r="G38" s="3">
        <v>0</v>
      </c>
      <c r="H38" s="16">
        <v>0</v>
      </c>
      <c r="I38" s="3">
        <v>0</v>
      </c>
      <c r="J38" s="16">
        <v>0</v>
      </c>
      <c r="K38" s="13"/>
    </row>
    <row r="39" spans="1:11" ht="13.5" customHeight="1" x14ac:dyDescent="0.2">
      <c r="A39" s="9">
        <v>35</v>
      </c>
      <c r="B39" s="3" t="s">
        <v>224</v>
      </c>
      <c r="C39" s="3">
        <v>0</v>
      </c>
      <c r="D39" s="16">
        <v>0</v>
      </c>
      <c r="E39" s="3">
        <v>0</v>
      </c>
      <c r="F39" s="16">
        <v>0</v>
      </c>
      <c r="G39" s="3">
        <v>0</v>
      </c>
      <c r="H39" s="16">
        <v>0</v>
      </c>
      <c r="I39" s="3">
        <v>0</v>
      </c>
      <c r="J39" s="16">
        <v>0</v>
      </c>
      <c r="K39" s="13"/>
    </row>
    <row r="40" spans="1:11" ht="13.5" customHeight="1" x14ac:dyDescent="0.2">
      <c r="A40" s="9">
        <v>36</v>
      </c>
      <c r="B40" s="3" t="s">
        <v>35</v>
      </c>
      <c r="C40" s="3">
        <v>0</v>
      </c>
      <c r="D40" s="16">
        <v>0</v>
      </c>
      <c r="E40" s="3">
        <v>0</v>
      </c>
      <c r="F40" s="16">
        <v>0</v>
      </c>
      <c r="G40" s="3">
        <v>0</v>
      </c>
      <c r="H40" s="16">
        <v>0</v>
      </c>
      <c r="I40" s="3">
        <v>0</v>
      </c>
      <c r="J40" s="16">
        <v>0</v>
      </c>
      <c r="K40" s="13"/>
    </row>
    <row r="41" spans="1:11" ht="13.5" customHeight="1" x14ac:dyDescent="0.2">
      <c r="A41" s="9">
        <v>37</v>
      </c>
      <c r="B41" s="3" t="s">
        <v>225</v>
      </c>
      <c r="C41" s="3">
        <v>0</v>
      </c>
      <c r="D41" s="16">
        <v>0</v>
      </c>
      <c r="E41" s="3">
        <v>0</v>
      </c>
      <c r="F41" s="16">
        <v>0</v>
      </c>
      <c r="G41" s="3">
        <v>0</v>
      </c>
      <c r="H41" s="16">
        <v>0</v>
      </c>
      <c r="I41" s="3">
        <v>0</v>
      </c>
      <c r="J41" s="16">
        <v>0</v>
      </c>
      <c r="K41" s="13"/>
    </row>
    <row r="42" spans="1:11" ht="13.5" customHeight="1" x14ac:dyDescent="0.2">
      <c r="A42" s="9">
        <v>38</v>
      </c>
      <c r="B42" s="3" t="s">
        <v>226</v>
      </c>
      <c r="C42" s="3">
        <v>0</v>
      </c>
      <c r="D42" s="16">
        <v>0</v>
      </c>
      <c r="E42" s="3">
        <v>0</v>
      </c>
      <c r="F42" s="16">
        <v>0</v>
      </c>
      <c r="G42" s="3">
        <v>0</v>
      </c>
      <c r="H42" s="16">
        <v>0</v>
      </c>
      <c r="I42" s="3">
        <v>0</v>
      </c>
      <c r="J42" s="16">
        <v>0</v>
      </c>
      <c r="K42" s="13"/>
    </row>
    <row r="43" spans="1:11" ht="13.5" customHeight="1" x14ac:dyDescent="0.2">
      <c r="A43" s="9">
        <v>39</v>
      </c>
      <c r="B43" s="3" t="s">
        <v>227</v>
      </c>
      <c r="C43" s="3">
        <v>0</v>
      </c>
      <c r="D43" s="16">
        <v>0</v>
      </c>
      <c r="E43" s="3">
        <v>0</v>
      </c>
      <c r="F43" s="16">
        <v>0</v>
      </c>
      <c r="G43" s="3">
        <v>0</v>
      </c>
      <c r="H43" s="16">
        <v>0</v>
      </c>
      <c r="I43" s="3">
        <v>0</v>
      </c>
      <c r="J43" s="16">
        <v>0</v>
      </c>
      <c r="K43" s="13"/>
    </row>
    <row r="44" spans="1:11" ht="13.5" customHeight="1" x14ac:dyDescent="0.2">
      <c r="A44" s="9">
        <v>40</v>
      </c>
      <c r="B44" s="3" t="s">
        <v>228</v>
      </c>
      <c r="C44" s="3">
        <v>0</v>
      </c>
      <c r="D44" s="16">
        <v>0</v>
      </c>
      <c r="E44" s="3">
        <v>0</v>
      </c>
      <c r="F44" s="16">
        <v>0</v>
      </c>
      <c r="G44" s="3">
        <v>0</v>
      </c>
      <c r="H44" s="16">
        <v>0</v>
      </c>
      <c r="I44" s="3">
        <v>0</v>
      </c>
      <c r="J44" s="16">
        <v>0</v>
      </c>
      <c r="K44" s="13"/>
    </row>
    <row r="45" spans="1:11" ht="13.5" customHeight="1" x14ac:dyDescent="0.2">
      <c r="A45" s="9">
        <v>41</v>
      </c>
      <c r="B45" s="3" t="s">
        <v>229</v>
      </c>
      <c r="C45" s="3">
        <v>0</v>
      </c>
      <c r="D45" s="16">
        <v>0</v>
      </c>
      <c r="E45" s="3">
        <v>0</v>
      </c>
      <c r="F45" s="16">
        <v>0</v>
      </c>
      <c r="G45" s="3">
        <v>0</v>
      </c>
      <c r="H45" s="16">
        <v>0</v>
      </c>
      <c r="I45" s="3">
        <v>0</v>
      </c>
      <c r="J45" s="16">
        <v>0</v>
      </c>
      <c r="K45" s="13"/>
    </row>
    <row r="46" spans="1:11" ht="13.5" customHeight="1" x14ac:dyDescent="0.2">
      <c r="A46" s="9">
        <v>42</v>
      </c>
      <c r="B46" s="3" t="s">
        <v>41</v>
      </c>
      <c r="C46" s="3">
        <v>0</v>
      </c>
      <c r="D46" s="16">
        <v>0</v>
      </c>
      <c r="E46" s="3">
        <v>0</v>
      </c>
      <c r="F46" s="16">
        <v>0</v>
      </c>
      <c r="G46" s="3">
        <v>0</v>
      </c>
      <c r="H46" s="16">
        <v>0</v>
      </c>
      <c r="I46" s="3">
        <v>0</v>
      </c>
      <c r="J46" s="16">
        <v>0</v>
      </c>
      <c r="K46" s="13"/>
    </row>
    <row r="47" spans="1:11" ht="13.5" customHeight="1" x14ac:dyDescent="0.2">
      <c r="A47" s="9">
        <v>43</v>
      </c>
      <c r="B47" s="3" t="s">
        <v>230</v>
      </c>
      <c r="C47" s="3">
        <v>0</v>
      </c>
      <c r="D47" s="16">
        <v>0</v>
      </c>
      <c r="E47" s="3">
        <v>0</v>
      </c>
      <c r="F47" s="16">
        <v>0</v>
      </c>
      <c r="G47" s="3">
        <v>0</v>
      </c>
      <c r="H47" s="16">
        <v>0</v>
      </c>
      <c r="I47" s="3">
        <v>0</v>
      </c>
      <c r="J47" s="16">
        <v>0</v>
      </c>
      <c r="K47" s="13"/>
    </row>
    <row r="48" spans="1:11" ht="13.5" customHeight="1" x14ac:dyDescent="0.2">
      <c r="A48" s="9">
        <v>44</v>
      </c>
      <c r="B48" s="3" t="s">
        <v>39</v>
      </c>
      <c r="C48" s="3">
        <v>0</v>
      </c>
      <c r="D48" s="16">
        <v>0</v>
      </c>
      <c r="E48" s="3">
        <v>0</v>
      </c>
      <c r="F48" s="16">
        <v>0</v>
      </c>
      <c r="G48" s="3">
        <v>0</v>
      </c>
      <c r="H48" s="16">
        <v>0</v>
      </c>
      <c r="I48" s="3">
        <v>0</v>
      </c>
      <c r="J48" s="16">
        <v>0</v>
      </c>
      <c r="K48" s="13"/>
    </row>
    <row r="49" spans="1:11" ht="13.5" customHeight="1" x14ac:dyDescent="0.2">
      <c r="A49" s="9">
        <v>45</v>
      </c>
      <c r="B49" s="3" t="s">
        <v>231</v>
      </c>
      <c r="C49" s="3">
        <v>0</v>
      </c>
      <c r="D49" s="16">
        <v>0</v>
      </c>
      <c r="E49" s="3">
        <v>0</v>
      </c>
      <c r="F49" s="16">
        <v>0</v>
      </c>
      <c r="G49" s="3">
        <v>0</v>
      </c>
      <c r="H49" s="16">
        <v>0</v>
      </c>
      <c r="I49" s="3">
        <v>0</v>
      </c>
      <c r="J49" s="16">
        <v>0</v>
      </c>
      <c r="K49" s="13"/>
    </row>
    <row r="50" spans="1:11" ht="13.5" customHeight="1" x14ac:dyDescent="0.2">
      <c r="A50" s="9">
        <v>46</v>
      </c>
      <c r="B50" s="3" t="s">
        <v>232</v>
      </c>
      <c r="C50" s="3">
        <v>0</v>
      </c>
      <c r="D50" s="16">
        <v>0</v>
      </c>
      <c r="E50" s="3">
        <v>0</v>
      </c>
      <c r="F50" s="16">
        <v>0</v>
      </c>
      <c r="G50" s="3">
        <v>0</v>
      </c>
      <c r="H50" s="16">
        <v>0</v>
      </c>
      <c r="I50" s="3">
        <v>0</v>
      </c>
      <c r="J50" s="16">
        <v>0</v>
      </c>
      <c r="K50" s="13"/>
    </row>
    <row r="51" spans="1:11" ht="13.5" customHeight="1" x14ac:dyDescent="0.2">
      <c r="A51" s="9">
        <v>47</v>
      </c>
      <c r="B51" s="3" t="s">
        <v>233</v>
      </c>
      <c r="C51" s="3">
        <v>0</v>
      </c>
      <c r="D51" s="16">
        <v>0</v>
      </c>
      <c r="E51" s="3">
        <v>0</v>
      </c>
      <c r="F51" s="16">
        <v>0</v>
      </c>
      <c r="G51" s="3">
        <v>0</v>
      </c>
      <c r="H51" s="16">
        <v>0</v>
      </c>
      <c r="I51" s="3">
        <v>0</v>
      </c>
      <c r="J51" s="16">
        <v>0</v>
      </c>
      <c r="K51" s="13"/>
    </row>
    <row r="52" spans="1:11" ht="13.5" customHeight="1" x14ac:dyDescent="0.2">
      <c r="A52" s="9">
        <v>48</v>
      </c>
      <c r="B52" s="3" t="s">
        <v>234</v>
      </c>
      <c r="C52" s="3">
        <v>0</v>
      </c>
      <c r="D52" s="16">
        <v>0</v>
      </c>
      <c r="E52" s="3">
        <v>0</v>
      </c>
      <c r="F52" s="16">
        <v>0</v>
      </c>
      <c r="G52" s="3">
        <v>0</v>
      </c>
      <c r="H52" s="16">
        <v>0</v>
      </c>
      <c r="I52" s="3">
        <v>0</v>
      </c>
      <c r="J52" s="16">
        <v>0</v>
      </c>
      <c r="K52" s="13"/>
    </row>
    <row r="53" spans="1:11" ht="13.5" customHeight="1" x14ac:dyDescent="0.2">
      <c r="A53" s="9">
        <v>49</v>
      </c>
      <c r="B53" s="3" t="s">
        <v>235</v>
      </c>
      <c r="C53" s="3">
        <v>974</v>
      </c>
      <c r="D53" s="16">
        <v>8.01</v>
      </c>
      <c r="E53" s="3">
        <v>974</v>
      </c>
      <c r="F53" s="16">
        <v>8.01</v>
      </c>
      <c r="G53" s="3">
        <v>6</v>
      </c>
      <c r="H53" s="16">
        <v>0.2</v>
      </c>
      <c r="I53" s="3">
        <v>6</v>
      </c>
      <c r="J53" s="16">
        <v>0.2</v>
      </c>
      <c r="K53" s="13"/>
    </row>
    <row r="54" spans="1:11" ht="13.5" customHeight="1" x14ac:dyDescent="0.2">
      <c r="A54" s="9">
        <v>50</v>
      </c>
      <c r="B54" s="3" t="s">
        <v>236</v>
      </c>
      <c r="C54" s="3">
        <v>11242</v>
      </c>
      <c r="D54" s="16">
        <v>31.11</v>
      </c>
      <c r="E54" s="3">
        <v>0</v>
      </c>
      <c r="F54" s="16">
        <v>0</v>
      </c>
      <c r="G54" s="3">
        <v>0</v>
      </c>
      <c r="H54" s="16">
        <v>0</v>
      </c>
      <c r="I54" s="3">
        <v>0</v>
      </c>
      <c r="J54" s="16">
        <v>0</v>
      </c>
      <c r="K54" s="13"/>
    </row>
    <row r="55" spans="1:11" ht="13.5" customHeight="1" x14ac:dyDescent="0.2">
      <c r="A55" s="9"/>
      <c r="B55" s="4" t="s">
        <v>237</v>
      </c>
      <c r="C55" s="4">
        <f t="shared" ref="C55:J55" si="0">SUM(C5:C54)</f>
        <v>65032</v>
      </c>
      <c r="D55" s="17">
        <f t="shared" si="0"/>
        <v>828.53000000000009</v>
      </c>
      <c r="E55" s="4">
        <f t="shared" si="0"/>
        <v>20924</v>
      </c>
      <c r="F55" s="17">
        <f t="shared" si="0"/>
        <v>373.49</v>
      </c>
      <c r="G55" s="4">
        <f t="shared" si="0"/>
        <v>26717</v>
      </c>
      <c r="H55" s="17">
        <f t="shared" si="0"/>
        <v>488.35</v>
      </c>
      <c r="I55" s="4">
        <f t="shared" si="0"/>
        <v>12572</v>
      </c>
      <c r="J55" s="17">
        <f t="shared" si="0"/>
        <v>302.66000000000003</v>
      </c>
      <c r="K55" s="13"/>
    </row>
    <row r="56" spans="1:11" ht="13.5" customHeight="1" x14ac:dyDescent="0.2">
      <c r="A56" s="18"/>
      <c r="B56" s="13"/>
      <c r="C56" s="13"/>
      <c r="D56" s="33"/>
      <c r="E56" s="13"/>
      <c r="F56" s="33"/>
      <c r="G56" s="13"/>
      <c r="H56" s="33"/>
      <c r="I56" s="13"/>
      <c r="J56" s="33"/>
      <c r="K56" s="13"/>
    </row>
    <row r="57" spans="1:11" ht="13.5" customHeight="1" x14ac:dyDescent="0.2">
      <c r="A57" s="18"/>
      <c r="B57" s="15"/>
      <c r="C57" s="13"/>
      <c r="D57" s="33"/>
      <c r="E57" s="13"/>
      <c r="F57" s="33"/>
      <c r="G57" s="13"/>
      <c r="H57" s="33"/>
      <c r="I57" s="13"/>
      <c r="J57" s="33"/>
      <c r="K57" s="13"/>
    </row>
    <row r="58" spans="1:11" ht="13.5" customHeight="1" x14ac:dyDescent="0.2">
      <c r="A58" s="18"/>
      <c r="B58" s="13"/>
      <c r="C58" s="13"/>
      <c r="D58" s="33"/>
      <c r="E58" s="13"/>
      <c r="F58" s="33"/>
      <c r="G58" s="13"/>
      <c r="H58" s="33"/>
      <c r="I58" s="13"/>
      <c r="J58" s="33"/>
      <c r="K58" s="13"/>
    </row>
    <row r="59" spans="1:11" ht="13.5" customHeight="1" x14ac:dyDescent="0.2">
      <c r="A59" s="18"/>
      <c r="B59" s="13"/>
      <c r="C59" s="13"/>
      <c r="D59" s="33"/>
      <c r="E59" s="13"/>
      <c r="F59" s="33"/>
      <c r="G59" s="13"/>
      <c r="H59" s="33"/>
      <c r="I59" s="13"/>
      <c r="J59" s="33"/>
      <c r="K59" s="13"/>
    </row>
    <row r="60" spans="1:11" ht="13.5" customHeight="1" x14ac:dyDescent="0.2">
      <c r="A60" s="18"/>
      <c r="B60" s="13"/>
      <c r="C60" s="13"/>
      <c r="D60" s="33"/>
      <c r="E60" s="13"/>
      <c r="F60" s="33"/>
      <c r="G60" s="13"/>
      <c r="H60" s="33"/>
      <c r="I60" s="13"/>
      <c r="J60" s="33"/>
      <c r="K60" s="13"/>
    </row>
    <row r="61" spans="1:11" ht="13.5" customHeight="1" x14ac:dyDescent="0.2">
      <c r="A61" s="18"/>
      <c r="B61" s="13"/>
      <c r="C61" s="13"/>
      <c r="D61" s="33"/>
      <c r="E61" s="13"/>
      <c r="F61" s="33"/>
      <c r="G61" s="13"/>
      <c r="H61" s="33"/>
      <c r="I61" s="13"/>
      <c r="J61" s="33"/>
      <c r="K61" s="13"/>
    </row>
    <row r="62" spans="1:11" ht="13.5" customHeight="1" x14ac:dyDescent="0.2">
      <c r="A62" s="18"/>
      <c r="B62" s="13"/>
      <c r="C62" s="13"/>
      <c r="D62" s="33"/>
      <c r="E62" s="13"/>
      <c r="F62" s="33"/>
      <c r="G62" s="13"/>
      <c r="H62" s="33"/>
      <c r="I62" s="13"/>
      <c r="J62" s="33"/>
      <c r="K62" s="13"/>
    </row>
    <row r="63" spans="1:11" ht="13.5" customHeight="1" x14ac:dyDescent="0.2">
      <c r="A63" s="18"/>
      <c r="B63" s="13"/>
      <c r="C63" s="13"/>
      <c r="D63" s="33"/>
      <c r="E63" s="13"/>
      <c r="F63" s="33"/>
      <c r="G63" s="13"/>
      <c r="H63" s="33"/>
      <c r="I63" s="13"/>
      <c r="J63" s="33"/>
      <c r="K63" s="13"/>
    </row>
    <row r="64" spans="1:11" ht="13.5" customHeight="1" x14ac:dyDescent="0.2">
      <c r="A64" s="18"/>
      <c r="B64" s="13"/>
      <c r="C64" s="13"/>
      <c r="D64" s="33"/>
      <c r="E64" s="13"/>
      <c r="F64" s="33"/>
      <c r="G64" s="13"/>
      <c r="H64" s="33"/>
      <c r="I64" s="13"/>
      <c r="J64" s="33"/>
      <c r="K64" s="13"/>
    </row>
    <row r="65" spans="1:11" ht="13.5" customHeight="1" x14ac:dyDescent="0.2">
      <c r="A65" s="18"/>
      <c r="B65" s="13"/>
      <c r="C65" s="13"/>
      <c r="D65" s="33"/>
      <c r="E65" s="13"/>
      <c r="F65" s="33"/>
      <c r="G65" s="13"/>
      <c r="H65" s="33"/>
      <c r="I65" s="13"/>
      <c r="J65" s="33"/>
      <c r="K65" s="13"/>
    </row>
    <row r="66" spans="1:11" ht="13.5" customHeight="1" x14ac:dyDescent="0.2">
      <c r="A66" s="18"/>
      <c r="B66" s="13"/>
      <c r="C66" s="13"/>
      <c r="D66" s="33"/>
      <c r="E66" s="13"/>
      <c r="F66" s="33"/>
      <c r="G66" s="13"/>
      <c r="H66" s="33"/>
      <c r="I66" s="13"/>
      <c r="J66" s="33"/>
      <c r="K66" s="13"/>
    </row>
    <row r="67" spans="1:11" ht="13.5" customHeight="1" x14ac:dyDescent="0.2">
      <c r="A67" s="18"/>
      <c r="B67" s="13"/>
      <c r="C67" s="13"/>
      <c r="D67" s="33"/>
      <c r="E67" s="13"/>
      <c r="F67" s="33"/>
      <c r="G67" s="13"/>
      <c r="H67" s="33"/>
      <c r="I67" s="13"/>
      <c r="J67" s="33"/>
      <c r="K67" s="13"/>
    </row>
    <row r="68" spans="1:11" ht="13.5" customHeight="1" x14ac:dyDescent="0.2">
      <c r="A68" s="18"/>
      <c r="B68" s="13"/>
      <c r="C68" s="13"/>
      <c r="D68" s="33"/>
      <c r="E68" s="13"/>
      <c r="F68" s="33"/>
      <c r="G68" s="13"/>
      <c r="H68" s="33"/>
      <c r="I68" s="13"/>
      <c r="J68" s="33"/>
      <c r="K68" s="13"/>
    </row>
    <row r="69" spans="1:11" ht="13.5" customHeight="1" x14ac:dyDescent="0.2">
      <c r="A69" s="18"/>
      <c r="B69" s="13"/>
      <c r="C69" s="13"/>
      <c r="D69" s="33"/>
      <c r="E69" s="13"/>
      <c r="F69" s="33"/>
      <c r="G69" s="13"/>
      <c r="H69" s="33"/>
      <c r="I69" s="13"/>
      <c r="J69" s="33"/>
      <c r="K69" s="13"/>
    </row>
    <row r="70" spans="1:11" ht="13.5" customHeight="1" x14ac:dyDescent="0.2">
      <c r="A70" s="18"/>
      <c r="B70" s="13"/>
      <c r="C70" s="13"/>
      <c r="D70" s="33"/>
      <c r="E70" s="13"/>
      <c r="F70" s="33"/>
      <c r="G70" s="13"/>
      <c r="H70" s="33"/>
      <c r="I70" s="13"/>
      <c r="J70" s="33"/>
      <c r="K70" s="13"/>
    </row>
    <row r="71" spans="1:11" ht="13.5" customHeight="1" x14ac:dyDescent="0.2">
      <c r="A71" s="18"/>
      <c r="B71" s="13"/>
      <c r="C71" s="13"/>
      <c r="D71" s="33"/>
      <c r="E71" s="13"/>
      <c r="F71" s="33"/>
      <c r="G71" s="13"/>
      <c r="H71" s="33"/>
      <c r="I71" s="13"/>
      <c r="J71" s="33"/>
      <c r="K71" s="13"/>
    </row>
    <row r="72" spans="1:11" ht="13.5" customHeight="1" x14ac:dyDescent="0.2">
      <c r="A72" s="18"/>
      <c r="B72" s="13"/>
      <c r="C72" s="13"/>
      <c r="D72" s="33"/>
      <c r="E72" s="13"/>
      <c r="F72" s="33"/>
      <c r="G72" s="13"/>
      <c r="H72" s="33"/>
      <c r="I72" s="13"/>
      <c r="J72" s="33"/>
      <c r="K72" s="13"/>
    </row>
    <row r="73" spans="1:11" ht="13.5" customHeight="1" x14ac:dyDescent="0.2">
      <c r="A73" s="18"/>
      <c r="B73" s="13"/>
      <c r="C73" s="13"/>
      <c r="D73" s="33"/>
      <c r="E73" s="13"/>
      <c r="F73" s="33"/>
      <c r="G73" s="13"/>
      <c r="H73" s="33"/>
      <c r="I73" s="13"/>
      <c r="J73" s="33"/>
      <c r="K73" s="13"/>
    </row>
    <row r="74" spans="1:11" ht="13.5" customHeight="1" x14ac:dyDescent="0.2">
      <c r="A74" s="18"/>
      <c r="B74" s="13"/>
      <c r="C74" s="13"/>
      <c r="D74" s="33"/>
      <c r="E74" s="13"/>
      <c r="F74" s="33"/>
      <c r="G74" s="13"/>
      <c r="H74" s="33"/>
      <c r="I74" s="13"/>
      <c r="J74" s="33"/>
      <c r="K74" s="13"/>
    </row>
    <row r="75" spans="1:11" ht="13.5" customHeight="1" x14ac:dyDescent="0.2">
      <c r="A75" s="18"/>
      <c r="B75" s="13"/>
      <c r="C75" s="13"/>
      <c r="D75" s="33"/>
      <c r="E75" s="13"/>
      <c r="F75" s="33"/>
      <c r="G75" s="13"/>
      <c r="H75" s="33"/>
      <c r="I75" s="13"/>
      <c r="J75" s="33"/>
      <c r="K75" s="13"/>
    </row>
    <row r="76" spans="1:11" ht="13.5" customHeight="1" x14ac:dyDescent="0.2">
      <c r="A76" s="18"/>
      <c r="B76" s="13"/>
      <c r="C76" s="13"/>
      <c r="D76" s="33"/>
      <c r="E76" s="13"/>
      <c r="F76" s="33"/>
      <c r="G76" s="13"/>
      <c r="H76" s="33"/>
      <c r="I76" s="13"/>
      <c r="J76" s="33"/>
      <c r="K76" s="13"/>
    </row>
    <row r="77" spans="1:11" ht="13.5" customHeight="1" x14ac:dyDescent="0.2">
      <c r="A77" s="18"/>
      <c r="B77" s="13"/>
      <c r="C77" s="13"/>
      <c r="D77" s="33"/>
      <c r="E77" s="13"/>
      <c r="F77" s="33"/>
      <c r="G77" s="13"/>
      <c r="H77" s="33"/>
      <c r="I77" s="13"/>
      <c r="J77" s="33"/>
      <c r="K77" s="13"/>
    </row>
    <row r="78" spans="1:11" ht="13.5" customHeight="1" x14ac:dyDescent="0.2">
      <c r="A78" s="18"/>
      <c r="B78" s="13"/>
      <c r="C78" s="13"/>
      <c r="D78" s="33"/>
      <c r="E78" s="13"/>
      <c r="F78" s="33"/>
      <c r="G78" s="13"/>
      <c r="H78" s="33"/>
      <c r="I78" s="13"/>
      <c r="J78" s="33"/>
      <c r="K78" s="13"/>
    </row>
    <row r="79" spans="1:11" ht="13.5" customHeight="1" x14ac:dyDescent="0.2">
      <c r="A79" s="18"/>
      <c r="B79" s="13"/>
      <c r="C79" s="13"/>
      <c r="D79" s="33"/>
      <c r="E79" s="13"/>
      <c r="F79" s="33"/>
      <c r="G79" s="13"/>
      <c r="H79" s="33"/>
      <c r="I79" s="13"/>
      <c r="J79" s="33"/>
      <c r="K79" s="13"/>
    </row>
    <row r="80" spans="1:11" ht="13.5" customHeight="1" x14ac:dyDescent="0.2">
      <c r="A80" s="18"/>
      <c r="B80" s="13"/>
      <c r="C80" s="13"/>
      <c r="D80" s="33"/>
      <c r="E80" s="13"/>
      <c r="F80" s="33"/>
      <c r="G80" s="13"/>
      <c r="H80" s="33"/>
      <c r="I80" s="13"/>
      <c r="J80" s="33"/>
      <c r="K80" s="13"/>
    </row>
    <row r="81" spans="1:11" ht="13.5" customHeight="1" x14ac:dyDescent="0.2">
      <c r="A81" s="18"/>
      <c r="B81" s="13"/>
      <c r="C81" s="13"/>
      <c r="D81" s="33"/>
      <c r="E81" s="13"/>
      <c r="F81" s="33"/>
      <c r="G81" s="13"/>
      <c r="H81" s="33"/>
      <c r="I81" s="13"/>
      <c r="J81" s="33"/>
      <c r="K81" s="13"/>
    </row>
    <row r="82" spans="1:11" ht="13.5" customHeight="1" x14ac:dyDescent="0.2">
      <c r="A82" s="18"/>
      <c r="B82" s="13"/>
      <c r="C82" s="13"/>
      <c r="D82" s="33"/>
      <c r="E82" s="13"/>
      <c r="F82" s="33"/>
      <c r="G82" s="13"/>
      <c r="H82" s="33"/>
      <c r="I82" s="13"/>
      <c r="J82" s="33"/>
      <c r="K82" s="13"/>
    </row>
    <row r="83" spans="1:11" ht="13.5" customHeight="1" x14ac:dyDescent="0.2">
      <c r="A83" s="18"/>
      <c r="B83" s="13"/>
      <c r="C83" s="13"/>
      <c r="D83" s="33"/>
      <c r="E83" s="13"/>
      <c r="F83" s="33"/>
      <c r="G83" s="13"/>
      <c r="H83" s="33"/>
      <c r="I83" s="13"/>
      <c r="J83" s="33"/>
      <c r="K83" s="13"/>
    </row>
    <row r="84" spans="1:11" ht="13.5" customHeight="1" x14ac:dyDescent="0.2">
      <c r="A84" s="18"/>
      <c r="B84" s="13"/>
      <c r="C84" s="13"/>
      <c r="D84" s="33"/>
      <c r="E84" s="13"/>
      <c r="F84" s="33"/>
      <c r="G84" s="13"/>
      <c r="H84" s="33"/>
      <c r="I84" s="13"/>
      <c r="J84" s="33"/>
      <c r="K84" s="13"/>
    </row>
    <row r="85" spans="1:11" ht="13.5" customHeight="1" x14ac:dyDescent="0.2">
      <c r="A85" s="18"/>
      <c r="B85" s="13"/>
      <c r="C85" s="13"/>
      <c r="D85" s="33"/>
      <c r="E85" s="13"/>
      <c r="F85" s="33"/>
      <c r="G85" s="13"/>
      <c r="H85" s="33"/>
      <c r="I85" s="13"/>
      <c r="J85" s="33"/>
      <c r="K85" s="13"/>
    </row>
    <row r="86" spans="1:11" ht="13.5" customHeight="1" x14ac:dyDescent="0.2">
      <c r="A86" s="18"/>
      <c r="B86" s="13"/>
      <c r="C86" s="13"/>
      <c r="D86" s="33"/>
      <c r="E86" s="13"/>
      <c r="F86" s="33"/>
      <c r="G86" s="13"/>
      <c r="H86" s="33"/>
      <c r="I86" s="13"/>
      <c r="J86" s="33"/>
      <c r="K86" s="13"/>
    </row>
    <row r="87" spans="1:11" ht="13.5" customHeight="1" x14ac:dyDescent="0.2">
      <c r="A87" s="18"/>
      <c r="B87" s="13"/>
      <c r="C87" s="13"/>
      <c r="D87" s="33"/>
      <c r="E87" s="13"/>
      <c r="F87" s="33"/>
      <c r="G87" s="13"/>
      <c r="H87" s="33"/>
      <c r="I87" s="13"/>
      <c r="J87" s="33"/>
      <c r="K87" s="13"/>
    </row>
    <row r="88" spans="1:11" ht="13.5" customHeight="1" x14ac:dyDescent="0.2">
      <c r="A88" s="18"/>
      <c r="B88" s="13"/>
      <c r="C88" s="13"/>
      <c r="D88" s="33"/>
      <c r="E88" s="13"/>
      <c r="F88" s="33"/>
      <c r="G88" s="13"/>
      <c r="H88" s="33"/>
      <c r="I88" s="13"/>
      <c r="J88" s="33"/>
      <c r="K88" s="13"/>
    </row>
    <row r="89" spans="1:11" ht="13.5" customHeight="1" x14ac:dyDescent="0.2">
      <c r="A89" s="18"/>
      <c r="B89" s="13"/>
      <c r="C89" s="13"/>
      <c r="D89" s="33"/>
      <c r="E89" s="13"/>
      <c r="F89" s="33"/>
      <c r="G89" s="13"/>
      <c r="H89" s="33"/>
      <c r="I89" s="13"/>
      <c r="J89" s="33"/>
      <c r="K89" s="13"/>
    </row>
    <row r="90" spans="1:11" ht="13.5" customHeight="1" x14ac:dyDescent="0.2">
      <c r="A90" s="18"/>
      <c r="B90" s="13"/>
      <c r="C90" s="13"/>
      <c r="D90" s="33"/>
      <c r="E90" s="13"/>
      <c r="F90" s="33"/>
      <c r="G90" s="13"/>
      <c r="H90" s="33"/>
      <c r="I90" s="13"/>
      <c r="J90" s="33"/>
      <c r="K90" s="13"/>
    </row>
    <row r="91" spans="1:11" ht="13.5" customHeight="1" x14ac:dyDescent="0.2">
      <c r="A91" s="18"/>
      <c r="B91" s="13"/>
      <c r="C91" s="13"/>
      <c r="D91" s="33"/>
      <c r="E91" s="13"/>
      <c r="F91" s="33"/>
      <c r="G91" s="13"/>
      <c r="H91" s="33"/>
      <c r="I91" s="13"/>
      <c r="J91" s="33"/>
      <c r="K91" s="13"/>
    </row>
    <row r="92" spans="1:11" ht="13.5" customHeight="1" x14ac:dyDescent="0.2">
      <c r="A92" s="18"/>
      <c r="B92" s="13"/>
      <c r="C92" s="13"/>
      <c r="D92" s="33"/>
      <c r="E92" s="13"/>
      <c r="F92" s="33"/>
      <c r="G92" s="13"/>
      <c r="H92" s="33"/>
      <c r="I92" s="13"/>
      <c r="J92" s="33"/>
      <c r="K92" s="13"/>
    </row>
    <row r="93" spans="1:11" ht="13.5" customHeight="1" x14ac:dyDescent="0.2">
      <c r="A93" s="18"/>
      <c r="B93" s="13"/>
      <c r="C93" s="13"/>
      <c r="D93" s="33"/>
      <c r="E93" s="13"/>
      <c r="F93" s="33"/>
      <c r="G93" s="13"/>
      <c r="H93" s="33"/>
      <c r="I93" s="13"/>
      <c r="J93" s="33"/>
      <c r="K93" s="13"/>
    </row>
    <row r="94" spans="1:11" ht="13.5" customHeight="1" x14ac:dyDescent="0.2">
      <c r="A94" s="18"/>
      <c r="B94" s="13"/>
      <c r="C94" s="13"/>
      <c r="D94" s="33"/>
      <c r="E94" s="13"/>
      <c r="F94" s="33"/>
      <c r="G94" s="13"/>
      <c r="H94" s="33"/>
      <c r="I94" s="13"/>
      <c r="J94" s="33"/>
      <c r="K94" s="13"/>
    </row>
    <row r="95" spans="1:11" ht="13.5" customHeight="1" x14ac:dyDescent="0.2">
      <c r="A95" s="18"/>
      <c r="B95" s="13"/>
      <c r="C95" s="13"/>
      <c r="D95" s="33"/>
      <c r="E95" s="13"/>
      <c r="F95" s="33"/>
      <c r="G95" s="13"/>
      <c r="H95" s="33"/>
      <c r="I95" s="13"/>
      <c r="J95" s="33"/>
      <c r="K95" s="13"/>
    </row>
    <row r="96" spans="1:11" ht="13.5" customHeight="1" x14ac:dyDescent="0.2">
      <c r="A96" s="18"/>
      <c r="B96" s="13"/>
      <c r="C96" s="13"/>
      <c r="D96" s="33"/>
      <c r="E96" s="13"/>
      <c r="F96" s="33"/>
      <c r="G96" s="13"/>
      <c r="H96" s="33"/>
      <c r="I96" s="13"/>
      <c r="J96" s="33"/>
      <c r="K96" s="13"/>
    </row>
    <row r="97" spans="1:11" ht="13.5" customHeight="1" x14ac:dyDescent="0.2">
      <c r="A97" s="18"/>
      <c r="B97" s="13"/>
      <c r="C97" s="13"/>
      <c r="D97" s="33"/>
      <c r="E97" s="13"/>
      <c r="F97" s="33"/>
      <c r="G97" s="13"/>
      <c r="H97" s="33"/>
      <c r="I97" s="13"/>
      <c r="J97" s="33"/>
      <c r="K97" s="13"/>
    </row>
    <row r="98" spans="1:11" ht="13.5" customHeight="1" x14ac:dyDescent="0.2">
      <c r="A98" s="18"/>
      <c r="B98" s="13"/>
      <c r="C98" s="13"/>
      <c r="D98" s="33"/>
      <c r="E98" s="13"/>
      <c r="F98" s="33"/>
      <c r="G98" s="13"/>
      <c r="H98" s="33"/>
      <c r="I98" s="13"/>
      <c r="J98" s="33"/>
      <c r="K98" s="13"/>
    </row>
    <row r="99" spans="1:11" ht="13.5" customHeight="1" x14ac:dyDescent="0.2">
      <c r="A99" s="18"/>
      <c r="B99" s="13"/>
      <c r="C99" s="13"/>
      <c r="D99" s="33"/>
      <c r="E99" s="13"/>
      <c r="F99" s="33"/>
      <c r="G99" s="13"/>
      <c r="H99" s="33"/>
      <c r="I99" s="13"/>
      <c r="J99" s="33"/>
      <c r="K99" s="13"/>
    </row>
    <row r="100" spans="1:11" ht="13.5" customHeight="1" x14ac:dyDescent="0.2">
      <c r="A100" s="18"/>
      <c r="B100" s="13"/>
      <c r="C100" s="13"/>
      <c r="D100" s="33"/>
      <c r="E100" s="13"/>
      <c r="F100" s="33"/>
      <c r="G100" s="13"/>
      <c r="H100" s="33"/>
      <c r="I100" s="13"/>
      <c r="J100" s="33"/>
      <c r="K100" s="13"/>
    </row>
  </sheetData>
  <mergeCells count="7">
    <mergeCell ref="A1:J1"/>
    <mergeCell ref="C2:F2"/>
    <mergeCell ref="G2:I2"/>
    <mergeCell ref="C3:D3"/>
    <mergeCell ref="E3:F3"/>
    <mergeCell ref="G3:H3"/>
    <mergeCell ref="I3:J3"/>
  </mergeCells>
  <pageMargins left="0.7" right="0.7" top="0.75" bottom="0.75" header="0" footer="0"/>
  <pageSetup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10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14" sqref="B14"/>
    </sheetView>
  </sheetViews>
  <sheetFormatPr defaultColWidth="14.42578125" defaultRowHeight="15" customHeight="1" x14ac:dyDescent="0.2"/>
  <cols>
    <col min="1" max="1" width="5.5703125" style="227" customWidth="1"/>
    <col min="2" max="2" width="24.140625" style="227" customWidth="1"/>
    <col min="3" max="3" width="9" style="227" customWidth="1"/>
    <col min="4" max="4" width="9.140625" style="227" customWidth="1"/>
    <col min="5" max="6" width="10.140625" style="227" customWidth="1"/>
    <col min="7" max="7" width="8.140625" style="227" customWidth="1"/>
    <col min="8" max="8" width="7.140625" style="227" customWidth="1"/>
    <col min="9" max="9" width="8.85546875" style="227" customWidth="1"/>
    <col min="10" max="10" width="10.140625" style="227" customWidth="1"/>
    <col min="11" max="11" width="9.140625" style="227" customWidth="1"/>
    <col min="12" max="12" width="9.42578125" style="227" customWidth="1"/>
    <col min="13" max="13" width="9.140625" style="227" customWidth="1"/>
    <col min="14" max="14" width="10.140625" style="227" customWidth="1"/>
    <col min="15" max="15" width="9.140625" style="227" customWidth="1"/>
    <col min="16" max="16" width="11.42578125" style="227" customWidth="1"/>
    <col min="17" max="17" width="10.28515625" style="223" customWidth="1"/>
    <col min="18" max="18" width="11.85546875" style="223" customWidth="1"/>
    <col min="19" max="16384" width="14.42578125" style="227"/>
  </cols>
  <sheetData>
    <row r="1" spans="1:16" ht="15.75" customHeight="1" x14ac:dyDescent="0.2">
      <c r="A1" s="456" t="s">
        <v>1044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  <c r="N1" s="448"/>
      <c r="O1" s="448"/>
      <c r="P1" s="448"/>
    </row>
    <row r="2" spans="1:16" ht="12.75" customHeight="1" x14ac:dyDescent="0.2">
      <c r="A2" s="482" t="s">
        <v>156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</row>
    <row r="3" spans="1:16" ht="15" customHeight="1" x14ac:dyDescent="0.2">
      <c r="A3" s="292"/>
      <c r="B3" s="480" t="s">
        <v>62</v>
      </c>
      <c r="C3" s="448"/>
      <c r="D3" s="448"/>
      <c r="E3" s="223"/>
      <c r="F3" s="223"/>
      <c r="G3" s="223"/>
      <c r="H3" s="223"/>
      <c r="I3" s="223"/>
      <c r="J3" s="223"/>
      <c r="K3" s="223"/>
      <c r="L3" s="223"/>
      <c r="M3" s="483" t="s">
        <v>238</v>
      </c>
      <c r="N3" s="448"/>
      <c r="O3" s="223"/>
      <c r="P3" s="223"/>
    </row>
    <row r="4" spans="1:16" ht="12.75" customHeight="1" x14ac:dyDescent="0.2">
      <c r="A4" s="405" t="s">
        <v>69</v>
      </c>
      <c r="B4" s="405" t="s">
        <v>2</v>
      </c>
      <c r="C4" s="408" t="s">
        <v>239</v>
      </c>
      <c r="D4" s="481"/>
      <c r="E4" s="408" t="s">
        <v>240</v>
      </c>
      <c r="F4" s="481"/>
      <c r="G4" s="408" t="s">
        <v>241</v>
      </c>
      <c r="H4" s="481"/>
      <c r="I4" s="408" t="s">
        <v>242</v>
      </c>
      <c r="J4" s="481"/>
      <c r="K4" s="408" t="s">
        <v>243</v>
      </c>
      <c r="L4" s="481"/>
      <c r="M4" s="408" t="s">
        <v>244</v>
      </c>
      <c r="N4" s="481"/>
      <c r="O4" s="408" t="s">
        <v>6</v>
      </c>
      <c r="P4" s="481"/>
    </row>
    <row r="5" spans="1:16" ht="12.75" customHeight="1" x14ac:dyDescent="0.2">
      <c r="A5" s="484"/>
      <c r="B5" s="484"/>
      <c r="C5" s="290" t="s">
        <v>89</v>
      </c>
      <c r="D5" s="290" t="s">
        <v>90</v>
      </c>
      <c r="E5" s="290" t="s">
        <v>89</v>
      </c>
      <c r="F5" s="290" t="s">
        <v>90</v>
      </c>
      <c r="G5" s="290" t="s">
        <v>89</v>
      </c>
      <c r="H5" s="290" t="s">
        <v>90</v>
      </c>
      <c r="I5" s="290" t="s">
        <v>89</v>
      </c>
      <c r="J5" s="290" t="s">
        <v>90</v>
      </c>
      <c r="K5" s="290" t="s">
        <v>89</v>
      </c>
      <c r="L5" s="290" t="s">
        <v>90</v>
      </c>
      <c r="M5" s="290" t="s">
        <v>89</v>
      </c>
      <c r="N5" s="290" t="s">
        <v>90</v>
      </c>
      <c r="O5" s="290" t="s">
        <v>89</v>
      </c>
      <c r="P5" s="290" t="s">
        <v>90</v>
      </c>
    </row>
    <row r="6" spans="1:16" ht="12.75" customHeight="1" x14ac:dyDescent="0.2">
      <c r="A6" s="177">
        <v>1</v>
      </c>
      <c r="B6" s="178" t="s">
        <v>8</v>
      </c>
      <c r="C6" s="293">
        <v>1110</v>
      </c>
      <c r="D6" s="293">
        <v>3015</v>
      </c>
      <c r="E6" s="293">
        <v>11541</v>
      </c>
      <c r="F6" s="293">
        <v>24054</v>
      </c>
      <c r="G6" s="293">
        <v>330</v>
      </c>
      <c r="H6" s="293">
        <v>1032</v>
      </c>
      <c r="I6" s="293">
        <v>2214</v>
      </c>
      <c r="J6" s="293">
        <v>37451</v>
      </c>
      <c r="K6" s="293">
        <v>14</v>
      </c>
      <c r="L6" s="293">
        <v>35</v>
      </c>
      <c r="M6" s="293">
        <v>18011</v>
      </c>
      <c r="N6" s="293">
        <v>76321</v>
      </c>
      <c r="O6" s="294">
        <f t="shared" ref="O6:P6" si="0">C6+E6+G6+I6+K6+M6</f>
        <v>33220</v>
      </c>
      <c r="P6" s="294">
        <f t="shared" si="0"/>
        <v>141908</v>
      </c>
    </row>
    <row r="7" spans="1:16" ht="12.75" customHeight="1" x14ac:dyDescent="0.2">
      <c r="A7" s="177">
        <v>2</v>
      </c>
      <c r="B7" s="178" t="s">
        <v>9</v>
      </c>
      <c r="C7" s="293">
        <v>654</v>
      </c>
      <c r="D7" s="293">
        <v>2086.83</v>
      </c>
      <c r="E7" s="293">
        <v>27419</v>
      </c>
      <c r="F7" s="293">
        <v>44873.919999999998</v>
      </c>
      <c r="G7" s="293">
        <v>31</v>
      </c>
      <c r="H7" s="293">
        <v>37.83</v>
      </c>
      <c r="I7" s="293">
        <v>889</v>
      </c>
      <c r="J7" s="293">
        <v>3989.43</v>
      </c>
      <c r="K7" s="293">
        <v>5</v>
      </c>
      <c r="L7" s="293">
        <v>15.31</v>
      </c>
      <c r="M7" s="293">
        <v>1240</v>
      </c>
      <c r="N7" s="293">
        <v>5762.05</v>
      </c>
      <c r="O7" s="294">
        <f t="shared" ref="O7:P7" si="1">C7+E7+G7+I7+K7+M7</f>
        <v>30238</v>
      </c>
      <c r="P7" s="294">
        <f t="shared" si="1"/>
        <v>56765.37</v>
      </c>
    </row>
    <row r="8" spans="1:16" ht="12.75" customHeight="1" x14ac:dyDescent="0.2">
      <c r="A8" s="177">
        <v>3</v>
      </c>
      <c r="B8" s="178" t="s">
        <v>10</v>
      </c>
      <c r="C8" s="293">
        <v>162</v>
      </c>
      <c r="D8" s="293">
        <v>1502</v>
      </c>
      <c r="E8" s="293">
        <v>4364</v>
      </c>
      <c r="F8" s="293">
        <v>13465</v>
      </c>
      <c r="G8" s="293">
        <v>94</v>
      </c>
      <c r="H8" s="293">
        <v>378</v>
      </c>
      <c r="I8" s="293">
        <v>1685</v>
      </c>
      <c r="J8" s="293">
        <v>5600</v>
      </c>
      <c r="K8" s="293">
        <v>2</v>
      </c>
      <c r="L8" s="293">
        <v>5</v>
      </c>
      <c r="M8" s="293">
        <v>943</v>
      </c>
      <c r="N8" s="293">
        <v>9701</v>
      </c>
      <c r="O8" s="294">
        <f t="shared" ref="O8:P8" si="2">C8+E8+G8+I8+K8+M8</f>
        <v>7250</v>
      </c>
      <c r="P8" s="294">
        <f t="shared" si="2"/>
        <v>30651</v>
      </c>
    </row>
    <row r="9" spans="1:16" ht="12.75" customHeight="1" x14ac:dyDescent="0.2">
      <c r="A9" s="177">
        <v>4</v>
      </c>
      <c r="B9" s="178" t="s">
        <v>11</v>
      </c>
      <c r="C9" s="293">
        <v>678</v>
      </c>
      <c r="D9" s="293">
        <v>4695</v>
      </c>
      <c r="E9" s="293">
        <v>11546</v>
      </c>
      <c r="F9" s="293">
        <v>28562</v>
      </c>
      <c r="G9" s="293">
        <v>2987</v>
      </c>
      <c r="H9" s="293">
        <v>8323</v>
      </c>
      <c r="I9" s="293">
        <v>1511</v>
      </c>
      <c r="J9" s="293">
        <v>8091</v>
      </c>
      <c r="K9" s="293">
        <v>13</v>
      </c>
      <c r="L9" s="293">
        <v>32.9</v>
      </c>
      <c r="M9" s="293">
        <v>2881</v>
      </c>
      <c r="N9" s="293">
        <v>16784</v>
      </c>
      <c r="O9" s="294">
        <f t="shared" ref="O9:P9" si="3">C9+E9+G9+I9+K9+M9</f>
        <v>19616</v>
      </c>
      <c r="P9" s="294">
        <f t="shared" si="3"/>
        <v>66487.899999999994</v>
      </c>
    </row>
    <row r="10" spans="1:16" ht="12.75" customHeight="1" x14ac:dyDescent="0.2">
      <c r="A10" s="177">
        <v>5</v>
      </c>
      <c r="B10" s="178" t="s">
        <v>12</v>
      </c>
      <c r="C10" s="293">
        <v>3688</v>
      </c>
      <c r="D10" s="293">
        <v>4032</v>
      </c>
      <c r="E10" s="293">
        <v>622</v>
      </c>
      <c r="F10" s="293">
        <v>2544</v>
      </c>
      <c r="G10" s="293">
        <v>903</v>
      </c>
      <c r="H10" s="293">
        <v>1126</v>
      </c>
      <c r="I10" s="293">
        <v>1102</v>
      </c>
      <c r="J10" s="293">
        <v>6446</v>
      </c>
      <c r="K10" s="293">
        <v>19</v>
      </c>
      <c r="L10" s="293">
        <v>16</v>
      </c>
      <c r="M10" s="293">
        <v>3427</v>
      </c>
      <c r="N10" s="293">
        <v>19798</v>
      </c>
      <c r="O10" s="294">
        <f t="shared" ref="O10:P10" si="4">C10+E10+G10+I10+K10+M10</f>
        <v>9761</v>
      </c>
      <c r="P10" s="294">
        <f t="shared" si="4"/>
        <v>33962</v>
      </c>
    </row>
    <row r="11" spans="1:16" ht="12.75" customHeight="1" x14ac:dyDescent="0.2">
      <c r="A11" s="177">
        <v>6</v>
      </c>
      <c r="B11" s="178" t="s">
        <v>13</v>
      </c>
      <c r="C11" s="293">
        <v>489</v>
      </c>
      <c r="D11" s="293">
        <v>2010</v>
      </c>
      <c r="E11" s="293">
        <v>7909</v>
      </c>
      <c r="F11" s="293">
        <v>16245</v>
      </c>
      <c r="G11" s="293">
        <v>46</v>
      </c>
      <c r="H11" s="293">
        <v>105</v>
      </c>
      <c r="I11" s="293">
        <v>275</v>
      </c>
      <c r="J11" s="293">
        <v>2155</v>
      </c>
      <c r="K11" s="293">
        <v>5</v>
      </c>
      <c r="L11" s="293">
        <v>13</v>
      </c>
      <c r="M11" s="293">
        <v>728</v>
      </c>
      <c r="N11" s="293">
        <v>3595</v>
      </c>
      <c r="O11" s="294">
        <f t="shared" ref="O11:P11" si="5">C11+E11+G11+I11+K11+M11</f>
        <v>9452</v>
      </c>
      <c r="P11" s="294">
        <f t="shared" si="5"/>
        <v>24123</v>
      </c>
    </row>
    <row r="12" spans="1:16" ht="12.75" customHeight="1" x14ac:dyDescent="0.2">
      <c r="A12" s="177">
        <v>7</v>
      </c>
      <c r="B12" s="178" t="s">
        <v>14</v>
      </c>
      <c r="C12" s="293">
        <v>134</v>
      </c>
      <c r="D12" s="293">
        <v>608.16999999999996</v>
      </c>
      <c r="E12" s="293">
        <v>465</v>
      </c>
      <c r="F12" s="293">
        <v>779.84</v>
      </c>
      <c r="G12" s="293">
        <v>11</v>
      </c>
      <c r="H12" s="293">
        <v>38.369999999999997</v>
      </c>
      <c r="I12" s="293">
        <v>67</v>
      </c>
      <c r="J12" s="293">
        <v>367.12</v>
      </c>
      <c r="K12" s="293">
        <v>0</v>
      </c>
      <c r="L12" s="293">
        <v>0</v>
      </c>
      <c r="M12" s="293">
        <v>26</v>
      </c>
      <c r="N12" s="293">
        <v>58.69</v>
      </c>
      <c r="O12" s="294">
        <f t="shared" ref="O12:P12" si="6">C12+E12+G12+I12+K12+M12</f>
        <v>703</v>
      </c>
      <c r="P12" s="294">
        <f t="shared" si="6"/>
        <v>1852.19</v>
      </c>
    </row>
    <row r="13" spans="1:16" ht="12.75" customHeight="1" x14ac:dyDescent="0.2">
      <c r="A13" s="177">
        <v>8</v>
      </c>
      <c r="B13" s="189" t="s">
        <v>983</v>
      </c>
      <c r="C13" s="293">
        <v>32</v>
      </c>
      <c r="D13" s="293">
        <v>221</v>
      </c>
      <c r="E13" s="293">
        <v>404</v>
      </c>
      <c r="F13" s="293">
        <v>1140</v>
      </c>
      <c r="G13" s="293">
        <v>0</v>
      </c>
      <c r="H13" s="293">
        <v>0</v>
      </c>
      <c r="I13" s="293">
        <v>422</v>
      </c>
      <c r="J13" s="293">
        <v>3152</v>
      </c>
      <c r="K13" s="293">
        <v>0</v>
      </c>
      <c r="L13" s="293">
        <v>0</v>
      </c>
      <c r="M13" s="293">
        <v>163</v>
      </c>
      <c r="N13" s="293">
        <v>1016</v>
      </c>
      <c r="O13" s="294">
        <f t="shared" ref="O13:P13" si="7">C13+E13+G13+I13+K13+M13</f>
        <v>1021</v>
      </c>
      <c r="P13" s="294">
        <f t="shared" si="7"/>
        <v>5529</v>
      </c>
    </row>
    <row r="14" spans="1:16" ht="12.75" customHeight="1" x14ac:dyDescent="0.2">
      <c r="A14" s="177">
        <v>9</v>
      </c>
      <c r="B14" s="178" t="s">
        <v>15</v>
      </c>
      <c r="C14" s="293">
        <v>577</v>
      </c>
      <c r="D14" s="293">
        <v>2358.9499999999998</v>
      </c>
      <c r="E14" s="293">
        <v>10720</v>
      </c>
      <c r="F14" s="293">
        <v>19848.78</v>
      </c>
      <c r="G14" s="293">
        <v>63</v>
      </c>
      <c r="H14" s="293">
        <v>184.76</v>
      </c>
      <c r="I14" s="293">
        <v>1050</v>
      </c>
      <c r="J14" s="293">
        <v>5968.16</v>
      </c>
      <c r="K14" s="293">
        <v>2</v>
      </c>
      <c r="L14" s="293">
        <v>1.36</v>
      </c>
      <c r="M14" s="293">
        <v>1425</v>
      </c>
      <c r="N14" s="293">
        <v>8467.4599999999991</v>
      </c>
      <c r="O14" s="294">
        <f t="shared" ref="O14:P14" si="8">C14+E14+G14+I14+K14+M14</f>
        <v>13837</v>
      </c>
      <c r="P14" s="294">
        <f t="shared" si="8"/>
        <v>36829.47</v>
      </c>
    </row>
    <row r="15" spans="1:16" ht="12.75" customHeight="1" x14ac:dyDescent="0.2">
      <c r="A15" s="177">
        <v>10</v>
      </c>
      <c r="B15" s="178" t="s">
        <v>16</v>
      </c>
      <c r="C15" s="293">
        <v>2959</v>
      </c>
      <c r="D15" s="293">
        <v>14353</v>
      </c>
      <c r="E15" s="293">
        <v>47556</v>
      </c>
      <c r="F15" s="293">
        <v>112696</v>
      </c>
      <c r="G15" s="293">
        <v>658</v>
      </c>
      <c r="H15" s="293">
        <v>1698</v>
      </c>
      <c r="I15" s="293">
        <v>2728</v>
      </c>
      <c r="J15" s="293">
        <v>16465</v>
      </c>
      <c r="K15" s="293">
        <v>10</v>
      </c>
      <c r="L15" s="293">
        <v>23</v>
      </c>
      <c r="M15" s="293">
        <v>4525</v>
      </c>
      <c r="N15" s="293">
        <v>32448</v>
      </c>
      <c r="O15" s="294">
        <f t="shared" ref="O15:P15" si="9">C15+E15+G15+I15+K15+M15</f>
        <v>58436</v>
      </c>
      <c r="P15" s="294">
        <f t="shared" si="9"/>
        <v>177683</v>
      </c>
    </row>
    <row r="16" spans="1:16" ht="12.75" customHeight="1" x14ac:dyDescent="0.2">
      <c r="A16" s="177">
        <v>11</v>
      </c>
      <c r="B16" s="178" t="s">
        <v>17</v>
      </c>
      <c r="C16" s="293">
        <v>195</v>
      </c>
      <c r="D16" s="293">
        <v>1037</v>
      </c>
      <c r="E16" s="293">
        <v>5303</v>
      </c>
      <c r="F16" s="293">
        <v>9515</v>
      </c>
      <c r="G16" s="293">
        <v>16</v>
      </c>
      <c r="H16" s="293">
        <v>40</v>
      </c>
      <c r="I16" s="293">
        <v>581</v>
      </c>
      <c r="J16" s="293">
        <v>2426</v>
      </c>
      <c r="K16" s="293">
        <v>2</v>
      </c>
      <c r="L16" s="293">
        <v>3</v>
      </c>
      <c r="M16" s="293">
        <v>433</v>
      </c>
      <c r="N16" s="293">
        <v>3061</v>
      </c>
      <c r="O16" s="294">
        <f t="shared" ref="O16:P16" si="10">C16+E16+G16+I16+K16+M16</f>
        <v>6530</v>
      </c>
      <c r="P16" s="294">
        <f t="shared" si="10"/>
        <v>16082</v>
      </c>
    </row>
    <row r="17" spans="1:16" ht="12.75" customHeight="1" x14ac:dyDescent="0.2">
      <c r="A17" s="177">
        <v>12</v>
      </c>
      <c r="B17" s="178" t="s">
        <v>18</v>
      </c>
      <c r="C17" s="293">
        <v>795</v>
      </c>
      <c r="D17" s="293">
        <v>3629</v>
      </c>
      <c r="E17" s="293">
        <v>14599</v>
      </c>
      <c r="F17" s="293">
        <v>26551</v>
      </c>
      <c r="G17" s="293">
        <v>208</v>
      </c>
      <c r="H17" s="293">
        <v>334</v>
      </c>
      <c r="I17" s="293">
        <v>979</v>
      </c>
      <c r="J17" s="293">
        <v>19263</v>
      </c>
      <c r="K17" s="293">
        <v>38</v>
      </c>
      <c r="L17" s="293">
        <v>228</v>
      </c>
      <c r="M17" s="293">
        <v>2979</v>
      </c>
      <c r="N17" s="293">
        <v>24270</v>
      </c>
      <c r="O17" s="294">
        <f t="shared" ref="O17:P17" si="11">C17+E17+G17+I17+K17+M17</f>
        <v>19598</v>
      </c>
      <c r="P17" s="294">
        <f t="shared" si="11"/>
        <v>74275</v>
      </c>
    </row>
    <row r="18" spans="1:16" ht="12.75" customHeight="1" x14ac:dyDescent="0.2">
      <c r="A18" s="176"/>
      <c r="B18" s="181" t="s">
        <v>19</v>
      </c>
      <c r="C18" s="245">
        <f t="shared" ref="C18:P18" si="12">SUM(C6:C17)</f>
        <v>11473</v>
      </c>
      <c r="D18" s="245">
        <f t="shared" si="12"/>
        <v>39547.949999999997</v>
      </c>
      <c r="E18" s="245">
        <f t="shared" si="12"/>
        <v>142448</v>
      </c>
      <c r="F18" s="245">
        <f t="shared" si="12"/>
        <v>300274.54000000004</v>
      </c>
      <c r="G18" s="245">
        <f t="shared" si="12"/>
        <v>5347</v>
      </c>
      <c r="H18" s="245">
        <f t="shared" si="12"/>
        <v>13296.960000000001</v>
      </c>
      <c r="I18" s="245">
        <f t="shared" si="12"/>
        <v>13503</v>
      </c>
      <c r="J18" s="245">
        <f t="shared" si="12"/>
        <v>111373.71</v>
      </c>
      <c r="K18" s="245">
        <f t="shared" si="12"/>
        <v>110</v>
      </c>
      <c r="L18" s="245">
        <f t="shared" si="12"/>
        <v>372.57</v>
      </c>
      <c r="M18" s="245">
        <f t="shared" si="12"/>
        <v>36781</v>
      </c>
      <c r="N18" s="245">
        <f t="shared" si="12"/>
        <v>201282.19999999998</v>
      </c>
      <c r="O18" s="245">
        <f t="shared" si="12"/>
        <v>209662</v>
      </c>
      <c r="P18" s="245">
        <f t="shared" si="12"/>
        <v>666147.93000000005</v>
      </c>
    </row>
    <row r="19" spans="1:16" ht="12.75" customHeight="1" x14ac:dyDescent="0.2">
      <c r="A19" s="177">
        <v>13</v>
      </c>
      <c r="B19" s="178" t="s">
        <v>20</v>
      </c>
      <c r="C19" s="293">
        <v>329</v>
      </c>
      <c r="D19" s="293">
        <v>1601.51</v>
      </c>
      <c r="E19" s="293">
        <v>10124</v>
      </c>
      <c r="F19" s="293">
        <v>29457.64</v>
      </c>
      <c r="G19" s="293">
        <v>10</v>
      </c>
      <c r="H19" s="293">
        <v>19.38</v>
      </c>
      <c r="I19" s="293">
        <v>1228</v>
      </c>
      <c r="J19" s="293">
        <v>7841.66</v>
      </c>
      <c r="K19" s="293">
        <v>6</v>
      </c>
      <c r="L19" s="293">
        <v>23.59</v>
      </c>
      <c r="M19" s="293">
        <v>855</v>
      </c>
      <c r="N19" s="293">
        <v>12635.69</v>
      </c>
      <c r="O19" s="294">
        <f t="shared" ref="O19:P19" si="13">C19+E19+G19+I19+K19+M19</f>
        <v>12552</v>
      </c>
      <c r="P19" s="294">
        <f t="shared" si="13"/>
        <v>51579.47</v>
      </c>
    </row>
    <row r="20" spans="1:16" ht="12.75" customHeight="1" x14ac:dyDescent="0.2">
      <c r="A20" s="177">
        <v>14</v>
      </c>
      <c r="B20" s="178" t="s">
        <v>21</v>
      </c>
      <c r="C20" s="293">
        <v>353</v>
      </c>
      <c r="D20" s="293">
        <v>274.08999999999997</v>
      </c>
      <c r="E20" s="293">
        <v>120735</v>
      </c>
      <c r="F20" s="293">
        <v>62115.75</v>
      </c>
      <c r="G20" s="293">
        <v>19</v>
      </c>
      <c r="H20" s="293">
        <v>8.92</v>
      </c>
      <c r="I20" s="293">
        <v>169</v>
      </c>
      <c r="J20" s="293">
        <v>94.98</v>
      </c>
      <c r="K20" s="293">
        <v>1</v>
      </c>
      <c r="L20" s="293">
        <v>0.5</v>
      </c>
      <c r="M20" s="293">
        <v>74</v>
      </c>
      <c r="N20" s="293">
        <v>136.09</v>
      </c>
      <c r="O20" s="294">
        <f t="shared" ref="O20:P20" si="14">C20+E20+G20+I20+K20+M20</f>
        <v>121351</v>
      </c>
      <c r="P20" s="294">
        <f t="shared" si="14"/>
        <v>62630.329999999994</v>
      </c>
    </row>
    <row r="21" spans="1:16" ht="12.75" customHeight="1" x14ac:dyDescent="0.2">
      <c r="A21" s="177">
        <v>15</v>
      </c>
      <c r="B21" s="178" t="s">
        <v>22</v>
      </c>
      <c r="C21" s="293">
        <v>58</v>
      </c>
      <c r="D21" s="293">
        <v>46.4</v>
      </c>
      <c r="E21" s="293">
        <v>52</v>
      </c>
      <c r="F21" s="293">
        <v>49.8</v>
      </c>
      <c r="G21" s="293">
        <v>0</v>
      </c>
      <c r="H21" s="293">
        <v>0</v>
      </c>
      <c r="I21" s="293">
        <v>5</v>
      </c>
      <c r="J21" s="293">
        <v>9.15</v>
      </c>
      <c r="K21" s="293">
        <v>0</v>
      </c>
      <c r="L21" s="293">
        <v>0</v>
      </c>
      <c r="M21" s="293">
        <v>35</v>
      </c>
      <c r="N21" s="293">
        <v>40.119999999999997</v>
      </c>
      <c r="O21" s="294">
        <f t="shared" ref="O21:P21" si="15">C21+E21+G21+I21+K21+M21</f>
        <v>150</v>
      </c>
      <c r="P21" s="294">
        <f t="shared" si="15"/>
        <v>145.47</v>
      </c>
    </row>
    <row r="22" spans="1:16" ht="12.75" customHeight="1" x14ac:dyDescent="0.2">
      <c r="A22" s="177">
        <v>16</v>
      </c>
      <c r="B22" s="178" t="s">
        <v>23</v>
      </c>
      <c r="C22" s="293">
        <v>0</v>
      </c>
      <c r="D22" s="293">
        <v>0</v>
      </c>
      <c r="E22" s="293">
        <v>4</v>
      </c>
      <c r="F22" s="293">
        <v>20.329999999999998</v>
      </c>
      <c r="G22" s="293">
        <v>0</v>
      </c>
      <c r="H22" s="293">
        <v>0</v>
      </c>
      <c r="I22" s="293">
        <v>1</v>
      </c>
      <c r="J22" s="293">
        <v>1.2</v>
      </c>
      <c r="K22" s="293">
        <v>0</v>
      </c>
      <c r="L22" s="293">
        <v>0</v>
      </c>
      <c r="M22" s="293">
        <v>0</v>
      </c>
      <c r="N22" s="293">
        <v>0</v>
      </c>
      <c r="O22" s="294">
        <f t="shared" ref="O22:P22" si="16">C22+E22+G22+I22+K22+M22</f>
        <v>5</v>
      </c>
      <c r="P22" s="294">
        <f t="shared" si="16"/>
        <v>21.529999999999998</v>
      </c>
    </row>
    <row r="23" spans="1:16" ht="12.75" customHeight="1" x14ac:dyDescent="0.2">
      <c r="A23" s="177">
        <v>17</v>
      </c>
      <c r="B23" s="178" t="s">
        <v>24</v>
      </c>
      <c r="C23" s="293">
        <v>8</v>
      </c>
      <c r="D23" s="293">
        <v>19.41</v>
      </c>
      <c r="E23" s="293">
        <v>6839</v>
      </c>
      <c r="F23" s="293">
        <v>2233.5500000000002</v>
      </c>
      <c r="G23" s="293">
        <v>0</v>
      </c>
      <c r="H23" s="293">
        <v>0</v>
      </c>
      <c r="I23" s="293">
        <v>36</v>
      </c>
      <c r="J23" s="293">
        <v>209.65</v>
      </c>
      <c r="K23" s="293">
        <v>0</v>
      </c>
      <c r="L23" s="293">
        <v>0</v>
      </c>
      <c r="M23" s="293">
        <v>77</v>
      </c>
      <c r="N23" s="293">
        <v>936.23</v>
      </c>
      <c r="O23" s="294">
        <f t="shared" ref="O23:P23" si="17">C23+E23+G23+I23+K23+M23</f>
        <v>6960</v>
      </c>
      <c r="P23" s="294">
        <f t="shared" si="17"/>
        <v>3398.84</v>
      </c>
    </row>
    <row r="24" spans="1:16" ht="12.75" customHeight="1" x14ac:dyDescent="0.2">
      <c r="A24" s="177">
        <v>18</v>
      </c>
      <c r="B24" s="178" t="s">
        <v>25</v>
      </c>
      <c r="C24" s="293">
        <v>15</v>
      </c>
      <c r="D24" s="293">
        <v>15</v>
      </c>
      <c r="E24" s="293">
        <v>10</v>
      </c>
      <c r="F24" s="293">
        <v>15</v>
      </c>
      <c r="G24" s="293">
        <v>0</v>
      </c>
      <c r="H24" s="293">
        <v>0</v>
      </c>
      <c r="I24" s="293">
        <v>0</v>
      </c>
      <c r="J24" s="293">
        <v>0</v>
      </c>
      <c r="K24" s="293">
        <v>0</v>
      </c>
      <c r="L24" s="293">
        <v>0</v>
      </c>
      <c r="M24" s="293">
        <v>0</v>
      </c>
      <c r="N24" s="293">
        <v>0</v>
      </c>
      <c r="O24" s="294">
        <f t="shared" ref="O24:P24" si="18">C24+E24+G24+I24+K24+M24</f>
        <v>25</v>
      </c>
      <c r="P24" s="294">
        <f t="shared" si="18"/>
        <v>30</v>
      </c>
    </row>
    <row r="25" spans="1:16" ht="12.75" customHeight="1" x14ac:dyDescent="0.2">
      <c r="A25" s="177">
        <v>19</v>
      </c>
      <c r="B25" s="178" t="s">
        <v>26</v>
      </c>
      <c r="C25" s="293">
        <v>103</v>
      </c>
      <c r="D25" s="293">
        <v>446</v>
      </c>
      <c r="E25" s="293">
        <v>203</v>
      </c>
      <c r="F25" s="293">
        <v>401</v>
      </c>
      <c r="G25" s="293">
        <v>0</v>
      </c>
      <c r="H25" s="293">
        <v>0</v>
      </c>
      <c r="I25" s="293">
        <v>34</v>
      </c>
      <c r="J25" s="293">
        <v>176</v>
      </c>
      <c r="K25" s="293">
        <v>0</v>
      </c>
      <c r="L25" s="293">
        <v>0</v>
      </c>
      <c r="M25" s="293">
        <v>23</v>
      </c>
      <c r="N25" s="293">
        <v>124</v>
      </c>
      <c r="O25" s="294">
        <f t="shared" ref="O25:P25" si="19">C25+E25+G25+I25+K25+M25</f>
        <v>363</v>
      </c>
      <c r="P25" s="294">
        <f t="shared" si="19"/>
        <v>1147</v>
      </c>
    </row>
    <row r="26" spans="1:16" ht="12.75" customHeight="1" x14ac:dyDescent="0.2">
      <c r="A26" s="177">
        <v>20</v>
      </c>
      <c r="B26" s="178" t="s">
        <v>27</v>
      </c>
      <c r="C26" s="293">
        <v>42</v>
      </c>
      <c r="D26" s="293">
        <v>156.93</v>
      </c>
      <c r="E26" s="293">
        <v>4759</v>
      </c>
      <c r="F26" s="293">
        <v>25270.75</v>
      </c>
      <c r="G26" s="293">
        <v>6</v>
      </c>
      <c r="H26" s="293">
        <v>11.29</v>
      </c>
      <c r="I26" s="293">
        <v>1116</v>
      </c>
      <c r="J26" s="293">
        <v>8697.7999999999993</v>
      </c>
      <c r="K26" s="293">
        <v>4</v>
      </c>
      <c r="L26" s="293">
        <v>129.78</v>
      </c>
      <c r="M26" s="293">
        <v>461</v>
      </c>
      <c r="N26" s="293">
        <v>6162.53</v>
      </c>
      <c r="O26" s="294">
        <f t="shared" ref="O26:P26" si="20">C26+E26+G26+I26+K26+M26</f>
        <v>6388</v>
      </c>
      <c r="P26" s="294">
        <f t="shared" si="20"/>
        <v>40429.08</v>
      </c>
    </row>
    <row r="27" spans="1:16" ht="12.75" customHeight="1" x14ac:dyDescent="0.2">
      <c r="A27" s="177">
        <v>21</v>
      </c>
      <c r="B27" s="178" t="s">
        <v>28</v>
      </c>
      <c r="C27" s="293">
        <v>456</v>
      </c>
      <c r="D27" s="293">
        <v>2077</v>
      </c>
      <c r="E27" s="293">
        <v>13958</v>
      </c>
      <c r="F27" s="293">
        <v>54888</v>
      </c>
      <c r="G27" s="293">
        <v>57</v>
      </c>
      <c r="H27" s="293">
        <v>294</v>
      </c>
      <c r="I27" s="293">
        <v>1530</v>
      </c>
      <c r="J27" s="293">
        <v>19442</v>
      </c>
      <c r="K27" s="293">
        <v>131</v>
      </c>
      <c r="L27" s="293">
        <v>253</v>
      </c>
      <c r="M27" s="293">
        <v>938</v>
      </c>
      <c r="N27" s="293">
        <v>14173</v>
      </c>
      <c r="O27" s="294">
        <f t="shared" ref="O27:P27" si="21">C27+E27+G27+I27+K27+M27</f>
        <v>17070</v>
      </c>
      <c r="P27" s="294">
        <f t="shared" si="21"/>
        <v>91127</v>
      </c>
    </row>
    <row r="28" spans="1:16" ht="12.75" customHeight="1" x14ac:dyDescent="0.2">
      <c r="A28" s="177">
        <v>22</v>
      </c>
      <c r="B28" s="178" t="s">
        <v>29</v>
      </c>
      <c r="C28" s="293">
        <v>163</v>
      </c>
      <c r="D28" s="293">
        <v>739.59</v>
      </c>
      <c r="E28" s="293">
        <v>5088</v>
      </c>
      <c r="F28" s="293">
        <v>7227.81</v>
      </c>
      <c r="G28" s="293">
        <v>6</v>
      </c>
      <c r="H28" s="293">
        <v>25.98</v>
      </c>
      <c r="I28" s="293">
        <v>317</v>
      </c>
      <c r="J28" s="293">
        <v>1789.98</v>
      </c>
      <c r="K28" s="293">
        <v>0</v>
      </c>
      <c r="L28" s="293">
        <v>0</v>
      </c>
      <c r="M28" s="293">
        <v>924</v>
      </c>
      <c r="N28" s="293">
        <v>9374.35</v>
      </c>
      <c r="O28" s="294">
        <f t="shared" ref="O28:P28" si="22">C28+E28+G28+I28+K28+M28</f>
        <v>6498</v>
      </c>
      <c r="P28" s="294">
        <f t="shared" si="22"/>
        <v>19157.71</v>
      </c>
    </row>
    <row r="29" spans="1:16" ht="12.75" customHeight="1" x14ac:dyDescent="0.2">
      <c r="A29" s="177">
        <v>23</v>
      </c>
      <c r="B29" s="178" t="s">
        <v>30</v>
      </c>
      <c r="C29" s="293">
        <v>17</v>
      </c>
      <c r="D29" s="293">
        <v>4</v>
      </c>
      <c r="E29" s="293">
        <v>3917</v>
      </c>
      <c r="F29" s="293">
        <v>808</v>
      </c>
      <c r="G29" s="293">
        <v>10</v>
      </c>
      <c r="H29" s="293">
        <v>1</v>
      </c>
      <c r="I29" s="293">
        <v>104</v>
      </c>
      <c r="J29" s="293">
        <v>19</v>
      </c>
      <c r="K29" s="293">
        <v>11</v>
      </c>
      <c r="L29" s="293">
        <v>3</v>
      </c>
      <c r="M29" s="293">
        <v>13</v>
      </c>
      <c r="N29" s="293">
        <v>7</v>
      </c>
      <c r="O29" s="294">
        <f t="shared" ref="O29:P29" si="23">C29+E29+G29+I29+K29+M29</f>
        <v>4072</v>
      </c>
      <c r="P29" s="294">
        <f t="shared" si="23"/>
        <v>842</v>
      </c>
    </row>
    <row r="30" spans="1:16" ht="12.75" customHeight="1" x14ac:dyDescent="0.2">
      <c r="A30" s="177">
        <v>24</v>
      </c>
      <c r="B30" s="178" t="s">
        <v>31</v>
      </c>
      <c r="C30" s="293">
        <v>482</v>
      </c>
      <c r="D30" s="293">
        <v>165</v>
      </c>
      <c r="E30" s="293">
        <v>82567</v>
      </c>
      <c r="F30" s="293">
        <v>28040</v>
      </c>
      <c r="G30" s="293">
        <v>13</v>
      </c>
      <c r="H30" s="293">
        <v>36</v>
      </c>
      <c r="I30" s="293">
        <v>187</v>
      </c>
      <c r="J30" s="293">
        <v>1065</v>
      </c>
      <c r="K30" s="293">
        <v>3</v>
      </c>
      <c r="L30" s="293">
        <v>7</v>
      </c>
      <c r="M30" s="293">
        <v>219</v>
      </c>
      <c r="N30" s="293">
        <v>1399</v>
      </c>
      <c r="O30" s="294">
        <f t="shared" ref="O30:P30" si="24">C30+E30+G30+I30+K30+M30</f>
        <v>83471</v>
      </c>
      <c r="P30" s="294">
        <f t="shared" si="24"/>
        <v>30712</v>
      </c>
    </row>
    <row r="31" spans="1:16" ht="12.75" customHeight="1" x14ac:dyDescent="0.2">
      <c r="A31" s="177">
        <v>25</v>
      </c>
      <c r="B31" s="178" t="s">
        <v>32</v>
      </c>
      <c r="C31" s="293">
        <v>1</v>
      </c>
      <c r="D31" s="293">
        <v>0.95</v>
      </c>
      <c r="E31" s="293">
        <v>217</v>
      </c>
      <c r="F31" s="293">
        <v>1223</v>
      </c>
      <c r="G31" s="293">
        <v>8</v>
      </c>
      <c r="H31" s="293">
        <v>62</v>
      </c>
      <c r="I31" s="293">
        <v>13</v>
      </c>
      <c r="J31" s="293">
        <v>145</v>
      </c>
      <c r="K31" s="293">
        <v>0</v>
      </c>
      <c r="L31" s="293">
        <v>0</v>
      </c>
      <c r="M31" s="293">
        <v>0</v>
      </c>
      <c r="N31" s="293">
        <v>0</v>
      </c>
      <c r="O31" s="294">
        <f t="shared" ref="O31:P31" si="25">C31+E31+G31+I31+K31+M31</f>
        <v>239</v>
      </c>
      <c r="P31" s="294">
        <f t="shared" si="25"/>
        <v>1430.95</v>
      </c>
    </row>
    <row r="32" spans="1:16" ht="12.75" customHeight="1" x14ac:dyDescent="0.2">
      <c r="A32" s="177">
        <v>26</v>
      </c>
      <c r="B32" s="178" t="s">
        <v>33</v>
      </c>
      <c r="C32" s="293">
        <v>1</v>
      </c>
      <c r="D32" s="293">
        <v>12.39</v>
      </c>
      <c r="E32" s="293">
        <v>72</v>
      </c>
      <c r="F32" s="293">
        <v>537.35</v>
      </c>
      <c r="G32" s="293">
        <v>0</v>
      </c>
      <c r="H32" s="293">
        <v>0</v>
      </c>
      <c r="I32" s="293">
        <v>1</v>
      </c>
      <c r="J32" s="293">
        <v>3.53</v>
      </c>
      <c r="K32" s="293">
        <v>0</v>
      </c>
      <c r="L32" s="293">
        <v>0</v>
      </c>
      <c r="M32" s="293">
        <v>12</v>
      </c>
      <c r="N32" s="293">
        <v>144.99</v>
      </c>
      <c r="O32" s="294">
        <f t="shared" ref="O32:P32" si="26">C32+E32+G32+I32+K32+M32</f>
        <v>86</v>
      </c>
      <c r="P32" s="294">
        <f t="shared" si="26"/>
        <v>698.26</v>
      </c>
    </row>
    <row r="33" spans="1:16" ht="12.75" customHeight="1" x14ac:dyDescent="0.2">
      <c r="A33" s="177">
        <v>27</v>
      </c>
      <c r="B33" s="178" t="s">
        <v>34</v>
      </c>
      <c r="C33" s="293">
        <v>0</v>
      </c>
      <c r="D33" s="293">
        <v>0</v>
      </c>
      <c r="E33" s="293">
        <v>0</v>
      </c>
      <c r="F33" s="293">
        <v>0</v>
      </c>
      <c r="G33" s="293">
        <v>0</v>
      </c>
      <c r="H33" s="293">
        <v>0</v>
      </c>
      <c r="I33" s="293">
        <v>0</v>
      </c>
      <c r="J33" s="293">
        <v>0</v>
      </c>
      <c r="K33" s="293">
        <v>0</v>
      </c>
      <c r="L33" s="293">
        <v>0</v>
      </c>
      <c r="M33" s="293">
        <v>0</v>
      </c>
      <c r="N33" s="293">
        <v>0</v>
      </c>
      <c r="O33" s="294">
        <f t="shared" ref="O33:P33" si="27">C33+E33+G33+I33+K33+M33</f>
        <v>0</v>
      </c>
      <c r="P33" s="294">
        <f t="shared" si="27"/>
        <v>0</v>
      </c>
    </row>
    <row r="34" spans="1:16" ht="12.75" customHeight="1" x14ac:dyDescent="0.2">
      <c r="A34" s="177">
        <v>28</v>
      </c>
      <c r="B34" s="178" t="s">
        <v>35</v>
      </c>
      <c r="C34" s="293">
        <v>53</v>
      </c>
      <c r="D34" s="293">
        <v>80.3</v>
      </c>
      <c r="E34" s="293">
        <v>2251</v>
      </c>
      <c r="F34" s="293">
        <v>9368.2199999999993</v>
      </c>
      <c r="G34" s="293">
        <v>11</v>
      </c>
      <c r="H34" s="293">
        <v>32.64</v>
      </c>
      <c r="I34" s="293">
        <v>1035</v>
      </c>
      <c r="J34" s="293">
        <v>8500.5400000000009</v>
      </c>
      <c r="K34" s="293">
        <v>8</v>
      </c>
      <c r="L34" s="293">
        <v>577.26</v>
      </c>
      <c r="M34" s="293">
        <v>439</v>
      </c>
      <c r="N34" s="293">
        <v>11081.25</v>
      </c>
      <c r="O34" s="294">
        <f t="shared" ref="O34:P34" si="28">C34+E34+G34+I34+K34+M34</f>
        <v>3797</v>
      </c>
      <c r="P34" s="294">
        <f t="shared" si="28"/>
        <v>29640.209999999995</v>
      </c>
    </row>
    <row r="35" spans="1:16" ht="12.75" customHeight="1" x14ac:dyDescent="0.2">
      <c r="A35" s="177">
        <v>29</v>
      </c>
      <c r="B35" s="178" t="s">
        <v>36</v>
      </c>
      <c r="C35" s="293">
        <v>0</v>
      </c>
      <c r="D35" s="293">
        <v>0</v>
      </c>
      <c r="E35" s="293">
        <v>5</v>
      </c>
      <c r="F35" s="293">
        <v>5</v>
      </c>
      <c r="G35" s="293">
        <v>0</v>
      </c>
      <c r="H35" s="293">
        <v>0</v>
      </c>
      <c r="I35" s="293">
        <v>0</v>
      </c>
      <c r="J35" s="293">
        <v>0</v>
      </c>
      <c r="K35" s="293">
        <v>0</v>
      </c>
      <c r="L35" s="293">
        <v>0</v>
      </c>
      <c r="M35" s="293">
        <v>0</v>
      </c>
      <c r="N35" s="293">
        <v>0</v>
      </c>
      <c r="O35" s="294">
        <f t="shared" ref="O35:P35" si="29">C35+E35+G35+I35+K35+M35</f>
        <v>5</v>
      </c>
      <c r="P35" s="294">
        <f t="shared" si="29"/>
        <v>5</v>
      </c>
    </row>
    <row r="36" spans="1:16" ht="12.75" customHeight="1" x14ac:dyDescent="0.2">
      <c r="A36" s="177">
        <v>30</v>
      </c>
      <c r="B36" s="178" t="s">
        <v>37</v>
      </c>
      <c r="C36" s="293">
        <v>184</v>
      </c>
      <c r="D36" s="293">
        <v>32.75</v>
      </c>
      <c r="E36" s="293">
        <v>8537</v>
      </c>
      <c r="F36" s="293">
        <v>2053.4299999999998</v>
      </c>
      <c r="G36" s="293">
        <v>36</v>
      </c>
      <c r="H36" s="293">
        <v>13.68</v>
      </c>
      <c r="I36" s="293">
        <v>81</v>
      </c>
      <c r="J36" s="293">
        <v>31.18</v>
      </c>
      <c r="K36" s="293">
        <v>82</v>
      </c>
      <c r="L36" s="293">
        <v>179.54</v>
      </c>
      <c r="M36" s="293">
        <v>1</v>
      </c>
      <c r="N36" s="293">
        <v>0.35</v>
      </c>
      <c r="O36" s="294">
        <f t="shared" ref="O36:P36" si="30">C36+E36+G36+I36+K36+M36</f>
        <v>8921</v>
      </c>
      <c r="P36" s="294">
        <f t="shared" si="30"/>
        <v>2310.9299999999994</v>
      </c>
    </row>
    <row r="37" spans="1:16" ht="12.75" customHeight="1" x14ac:dyDescent="0.2">
      <c r="A37" s="177">
        <v>31</v>
      </c>
      <c r="B37" s="178" t="s">
        <v>38</v>
      </c>
      <c r="C37" s="293">
        <v>50</v>
      </c>
      <c r="D37" s="293">
        <v>159</v>
      </c>
      <c r="E37" s="293">
        <v>9</v>
      </c>
      <c r="F37" s="293">
        <v>32</v>
      </c>
      <c r="G37" s="293">
        <v>0</v>
      </c>
      <c r="H37" s="293">
        <v>0</v>
      </c>
      <c r="I37" s="293">
        <v>0</v>
      </c>
      <c r="J37" s="293">
        <v>0</v>
      </c>
      <c r="K37" s="293">
        <v>0</v>
      </c>
      <c r="L37" s="293">
        <v>0</v>
      </c>
      <c r="M37" s="293">
        <v>0</v>
      </c>
      <c r="N37" s="293">
        <v>0</v>
      </c>
      <c r="O37" s="294">
        <f t="shared" ref="O37:P37" si="31">C37+E37+G37+I37+K37+M37</f>
        <v>59</v>
      </c>
      <c r="P37" s="294">
        <f t="shared" si="31"/>
        <v>191</v>
      </c>
    </row>
    <row r="38" spans="1:16" ht="12.75" customHeight="1" x14ac:dyDescent="0.2">
      <c r="A38" s="177">
        <v>32</v>
      </c>
      <c r="B38" s="178" t="s">
        <v>39</v>
      </c>
      <c r="C38" s="293">
        <v>0</v>
      </c>
      <c r="D38" s="293">
        <v>0</v>
      </c>
      <c r="E38" s="293">
        <v>0</v>
      </c>
      <c r="F38" s="293">
        <v>0</v>
      </c>
      <c r="G38" s="293">
        <v>0</v>
      </c>
      <c r="H38" s="293">
        <v>0</v>
      </c>
      <c r="I38" s="293">
        <v>0</v>
      </c>
      <c r="J38" s="293">
        <v>0</v>
      </c>
      <c r="K38" s="293">
        <v>0</v>
      </c>
      <c r="L38" s="293">
        <v>0</v>
      </c>
      <c r="M38" s="293">
        <v>0</v>
      </c>
      <c r="N38" s="293">
        <v>0</v>
      </c>
      <c r="O38" s="294">
        <f t="shared" ref="O38:P38" si="32">C38+E38+G38+I38+K38+M38</f>
        <v>0</v>
      </c>
      <c r="P38" s="294">
        <f t="shared" si="32"/>
        <v>0</v>
      </c>
    </row>
    <row r="39" spans="1:16" ht="12.75" customHeight="1" x14ac:dyDescent="0.2">
      <c r="A39" s="177">
        <v>33</v>
      </c>
      <c r="B39" s="178" t="s">
        <v>40</v>
      </c>
      <c r="C39" s="293">
        <v>7</v>
      </c>
      <c r="D39" s="293">
        <v>63</v>
      </c>
      <c r="E39" s="293">
        <v>48</v>
      </c>
      <c r="F39" s="293">
        <v>279.58</v>
      </c>
      <c r="G39" s="293">
        <v>0</v>
      </c>
      <c r="H39" s="293">
        <v>0</v>
      </c>
      <c r="I39" s="293">
        <v>0</v>
      </c>
      <c r="J39" s="293">
        <v>0</v>
      </c>
      <c r="K39" s="293">
        <v>0</v>
      </c>
      <c r="L39" s="293">
        <v>0</v>
      </c>
      <c r="M39" s="293">
        <v>3</v>
      </c>
      <c r="N39" s="293">
        <v>11.85</v>
      </c>
      <c r="O39" s="294">
        <f t="shared" ref="O39:P39" si="33">C39+E39+G39+I39+K39+M39</f>
        <v>58</v>
      </c>
      <c r="P39" s="294">
        <f t="shared" si="33"/>
        <v>354.43</v>
      </c>
    </row>
    <row r="40" spans="1:16" ht="12.75" customHeight="1" x14ac:dyDescent="0.2">
      <c r="A40" s="177">
        <v>34</v>
      </c>
      <c r="B40" s="178" t="s">
        <v>41</v>
      </c>
      <c r="C40" s="293">
        <v>39</v>
      </c>
      <c r="D40" s="293">
        <v>83</v>
      </c>
      <c r="E40" s="293">
        <v>7072</v>
      </c>
      <c r="F40" s="293">
        <v>5523</v>
      </c>
      <c r="G40" s="293">
        <v>10</v>
      </c>
      <c r="H40" s="293">
        <v>1</v>
      </c>
      <c r="I40" s="293">
        <v>191</v>
      </c>
      <c r="J40" s="293">
        <v>1255</v>
      </c>
      <c r="K40" s="293">
        <v>0</v>
      </c>
      <c r="L40" s="293">
        <v>0</v>
      </c>
      <c r="M40" s="293">
        <v>158</v>
      </c>
      <c r="N40" s="293">
        <v>4124</v>
      </c>
      <c r="O40" s="294">
        <f t="shared" ref="O40:P40" si="34">C40+E40+G40+I40+K40+M40</f>
        <v>7470</v>
      </c>
      <c r="P40" s="294">
        <f t="shared" si="34"/>
        <v>10986</v>
      </c>
    </row>
    <row r="41" spans="1:16" ht="12.75" customHeight="1" x14ac:dyDescent="0.2">
      <c r="A41" s="176"/>
      <c r="B41" s="181" t="s">
        <v>110</v>
      </c>
      <c r="C41" s="245">
        <f t="shared" ref="C41:P41" si="35">SUM(C19:C40)</f>
        <v>2361</v>
      </c>
      <c r="D41" s="245">
        <f t="shared" si="35"/>
        <v>5976.3200000000006</v>
      </c>
      <c r="E41" s="245">
        <f t="shared" si="35"/>
        <v>266467</v>
      </c>
      <c r="F41" s="245">
        <f t="shared" si="35"/>
        <v>229549.21</v>
      </c>
      <c r="G41" s="245">
        <f t="shared" si="35"/>
        <v>186</v>
      </c>
      <c r="H41" s="245">
        <f t="shared" si="35"/>
        <v>505.89</v>
      </c>
      <c r="I41" s="245">
        <f t="shared" si="35"/>
        <v>6048</v>
      </c>
      <c r="J41" s="245">
        <f t="shared" si="35"/>
        <v>49281.670000000006</v>
      </c>
      <c r="K41" s="245">
        <f t="shared" si="35"/>
        <v>246</v>
      </c>
      <c r="L41" s="245">
        <f t="shared" si="35"/>
        <v>1173.67</v>
      </c>
      <c r="M41" s="245">
        <f t="shared" si="35"/>
        <v>4232</v>
      </c>
      <c r="N41" s="245">
        <f t="shared" si="35"/>
        <v>60350.45</v>
      </c>
      <c r="O41" s="245">
        <f t="shared" si="35"/>
        <v>279540</v>
      </c>
      <c r="P41" s="245">
        <f t="shared" si="35"/>
        <v>346837.21</v>
      </c>
    </row>
    <row r="42" spans="1:16" ht="12.75" customHeight="1" x14ac:dyDescent="0.2">
      <c r="A42" s="176"/>
      <c r="B42" s="181" t="s">
        <v>43</v>
      </c>
      <c r="C42" s="295">
        <f t="shared" ref="C42:P42" si="36">C41+C18</f>
        <v>13834</v>
      </c>
      <c r="D42" s="295">
        <f t="shared" si="36"/>
        <v>45524.27</v>
      </c>
      <c r="E42" s="295">
        <f t="shared" si="36"/>
        <v>408915</v>
      </c>
      <c r="F42" s="295">
        <f t="shared" si="36"/>
        <v>529823.75</v>
      </c>
      <c r="G42" s="295">
        <f t="shared" si="36"/>
        <v>5533</v>
      </c>
      <c r="H42" s="295">
        <f t="shared" si="36"/>
        <v>13802.85</v>
      </c>
      <c r="I42" s="295">
        <f t="shared" si="36"/>
        <v>19551</v>
      </c>
      <c r="J42" s="295">
        <f t="shared" si="36"/>
        <v>160655.38</v>
      </c>
      <c r="K42" s="295">
        <f t="shared" si="36"/>
        <v>356</v>
      </c>
      <c r="L42" s="295">
        <f t="shared" si="36"/>
        <v>1546.24</v>
      </c>
      <c r="M42" s="295">
        <f t="shared" si="36"/>
        <v>41013</v>
      </c>
      <c r="N42" s="295">
        <f t="shared" si="36"/>
        <v>261632.64999999997</v>
      </c>
      <c r="O42" s="295">
        <f t="shared" si="36"/>
        <v>489202</v>
      </c>
      <c r="P42" s="295">
        <f t="shared" si="36"/>
        <v>1012985.1400000001</v>
      </c>
    </row>
    <row r="43" spans="1:16" ht="12.75" customHeight="1" x14ac:dyDescent="0.2">
      <c r="A43" s="177">
        <v>35</v>
      </c>
      <c r="B43" s="178" t="s">
        <v>44</v>
      </c>
      <c r="C43" s="293">
        <v>126</v>
      </c>
      <c r="D43" s="293">
        <v>209</v>
      </c>
      <c r="E43" s="293">
        <v>11806</v>
      </c>
      <c r="F43" s="293">
        <v>13267</v>
      </c>
      <c r="G43" s="293">
        <v>0</v>
      </c>
      <c r="H43" s="293">
        <v>0</v>
      </c>
      <c r="I43" s="293">
        <v>908</v>
      </c>
      <c r="J43" s="293">
        <v>1632</v>
      </c>
      <c r="K43" s="293">
        <v>0</v>
      </c>
      <c r="L43" s="293">
        <v>0</v>
      </c>
      <c r="M43" s="293">
        <v>27704</v>
      </c>
      <c r="N43" s="293">
        <v>23655</v>
      </c>
      <c r="O43" s="294">
        <f t="shared" ref="O43:P43" si="37">C43+E43+G43+I43+K43+M43</f>
        <v>40544</v>
      </c>
      <c r="P43" s="294">
        <f t="shared" si="37"/>
        <v>38763</v>
      </c>
    </row>
    <row r="44" spans="1:16" ht="12.75" customHeight="1" x14ac:dyDescent="0.2">
      <c r="A44" s="177">
        <v>36</v>
      </c>
      <c r="B44" s="178" t="s">
        <v>45</v>
      </c>
      <c r="C44" s="293">
        <v>1138</v>
      </c>
      <c r="D44" s="293">
        <v>1146.6400000000001</v>
      </c>
      <c r="E44" s="293">
        <v>31412</v>
      </c>
      <c r="F44" s="293">
        <v>38386.69</v>
      </c>
      <c r="G44" s="293">
        <v>287</v>
      </c>
      <c r="H44" s="293">
        <v>201.84</v>
      </c>
      <c r="I44" s="293">
        <v>2327</v>
      </c>
      <c r="J44" s="293">
        <v>2831.28</v>
      </c>
      <c r="K44" s="293">
        <v>3</v>
      </c>
      <c r="L44" s="293">
        <v>10.39</v>
      </c>
      <c r="M44" s="293">
        <v>2242</v>
      </c>
      <c r="N44" s="293">
        <v>6613.25</v>
      </c>
      <c r="O44" s="294">
        <f t="shared" ref="O44:P44" si="38">C44+E44+G44+I44+K44+M44</f>
        <v>37409</v>
      </c>
      <c r="P44" s="294">
        <f t="shared" si="38"/>
        <v>49190.09</v>
      </c>
    </row>
    <row r="45" spans="1:16" ht="12.75" customHeight="1" x14ac:dyDescent="0.2">
      <c r="A45" s="176"/>
      <c r="B45" s="181" t="s">
        <v>46</v>
      </c>
      <c r="C45" s="245">
        <f t="shared" ref="C45:P45" si="39">SUM(C43:C44)</f>
        <v>1264</v>
      </c>
      <c r="D45" s="245">
        <f t="shared" si="39"/>
        <v>1355.64</v>
      </c>
      <c r="E45" s="245">
        <f t="shared" si="39"/>
        <v>43218</v>
      </c>
      <c r="F45" s="245">
        <f t="shared" si="39"/>
        <v>51653.69</v>
      </c>
      <c r="G45" s="245">
        <f t="shared" si="39"/>
        <v>287</v>
      </c>
      <c r="H45" s="245">
        <f t="shared" si="39"/>
        <v>201.84</v>
      </c>
      <c r="I45" s="245">
        <f t="shared" si="39"/>
        <v>3235</v>
      </c>
      <c r="J45" s="245">
        <f t="shared" si="39"/>
        <v>4463.2800000000007</v>
      </c>
      <c r="K45" s="245">
        <f t="shared" si="39"/>
        <v>3</v>
      </c>
      <c r="L45" s="245">
        <f t="shared" si="39"/>
        <v>10.39</v>
      </c>
      <c r="M45" s="245">
        <f t="shared" si="39"/>
        <v>29946</v>
      </c>
      <c r="N45" s="245">
        <f t="shared" si="39"/>
        <v>30268.25</v>
      </c>
      <c r="O45" s="245">
        <f t="shared" si="39"/>
        <v>77953</v>
      </c>
      <c r="P45" s="245">
        <f t="shared" si="39"/>
        <v>87953.09</v>
      </c>
    </row>
    <row r="46" spans="1:16" ht="12.75" customHeight="1" x14ac:dyDescent="0.2">
      <c r="A46" s="177">
        <v>37</v>
      </c>
      <c r="B46" s="178" t="s">
        <v>47</v>
      </c>
      <c r="C46" s="293">
        <v>2311</v>
      </c>
      <c r="D46" s="293">
        <v>450</v>
      </c>
      <c r="E46" s="293">
        <v>92813</v>
      </c>
      <c r="F46" s="293">
        <v>39805</v>
      </c>
      <c r="G46" s="293">
        <v>8087</v>
      </c>
      <c r="H46" s="293">
        <v>2024</v>
      </c>
      <c r="I46" s="293">
        <v>5006</v>
      </c>
      <c r="J46" s="293">
        <v>2699</v>
      </c>
      <c r="K46" s="293">
        <v>0</v>
      </c>
      <c r="L46" s="293">
        <v>0</v>
      </c>
      <c r="M46" s="293">
        <v>13864</v>
      </c>
      <c r="N46" s="293">
        <v>8321</v>
      </c>
      <c r="O46" s="294">
        <f t="shared" ref="O46:P46" si="40">C46+E46+G46+I46+K46+M46</f>
        <v>122081</v>
      </c>
      <c r="P46" s="294">
        <f t="shared" si="40"/>
        <v>53299</v>
      </c>
    </row>
    <row r="47" spans="1:16" ht="12.75" customHeight="1" x14ac:dyDescent="0.2">
      <c r="A47" s="176"/>
      <c r="B47" s="181" t="s">
        <v>48</v>
      </c>
      <c r="C47" s="245">
        <f t="shared" ref="C47:P47" si="41">C46</f>
        <v>2311</v>
      </c>
      <c r="D47" s="245">
        <f t="shared" si="41"/>
        <v>450</v>
      </c>
      <c r="E47" s="245">
        <f t="shared" si="41"/>
        <v>92813</v>
      </c>
      <c r="F47" s="245">
        <f t="shared" si="41"/>
        <v>39805</v>
      </c>
      <c r="G47" s="245">
        <f t="shared" si="41"/>
        <v>8087</v>
      </c>
      <c r="H47" s="245">
        <f t="shared" si="41"/>
        <v>2024</v>
      </c>
      <c r="I47" s="245">
        <f t="shared" si="41"/>
        <v>5006</v>
      </c>
      <c r="J47" s="245">
        <f t="shared" si="41"/>
        <v>2699</v>
      </c>
      <c r="K47" s="245">
        <f t="shared" si="41"/>
        <v>0</v>
      </c>
      <c r="L47" s="245">
        <f t="shared" si="41"/>
        <v>0</v>
      </c>
      <c r="M47" s="245">
        <f t="shared" si="41"/>
        <v>13864</v>
      </c>
      <c r="N47" s="245">
        <f t="shared" si="41"/>
        <v>8321</v>
      </c>
      <c r="O47" s="245">
        <f t="shared" si="41"/>
        <v>122081</v>
      </c>
      <c r="P47" s="245">
        <f t="shared" si="41"/>
        <v>53299</v>
      </c>
    </row>
    <row r="48" spans="1:16" ht="12.75" customHeight="1" x14ac:dyDescent="0.2">
      <c r="A48" s="177">
        <v>38</v>
      </c>
      <c r="B48" s="178" t="s">
        <v>49</v>
      </c>
      <c r="C48" s="293">
        <v>74</v>
      </c>
      <c r="D48" s="293">
        <v>489.39</v>
      </c>
      <c r="E48" s="293">
        <v>12020</v>
      </c>
      <c r="F48" s="293">
        <v>57275.82</v>
      </c>
      <c r="G48" s="293">
        <v>1</v>
      </c>
      <c r="H48" s="293">
        <v>1.85</v>
      </c>
      <c r="I48" s="293">
        <v>226</v>
      </c>
      <c r="J48" s="293">
        <v>2100.38</v>
      </c>
      <c r="K48" s="293">
        <v>0</v>
      </c>
      <c r="L48" s="293">
        <v>0</v>
      </c>
      <c r="M48" s="293">
        <v>2271</v>
      </c>
      <c r="N48" s="293">
        <v>19851.37</v>
      </c>
      <c r="O48" s="294">
        <f t="shared" ref="O48:P48" si="42">C48+E48+G48+I48+K48+M48</f>
        <v>14592</v>
      </c>
      <c r="P48" s="294">
        <f t="shared" si="42"/>
        <v>79718.81</v>
      </c>
    </row>
    <row r="49" spans="1:16" ht="12.75" customHeight="1" x14ac:dyDescent="0.2">
      <c r="A49" s="177">
        <v>39</v>
      </c>
      <c r="B49" s="178" t="s">
        <v>50</v>
      </c>
      <c r="C49" s="293">
        <v>89</v>
      </c>
      <c r="D49" s="293">
        <v>17.690000000000001</v>
      </c>
      <c r="E49" s="293">
        <v>3501</v>
      </c>
      <c r="F49" s="293">
        <v>723.44</v>
      </c>
      <c r="G49" s="293">
        <v>60</v>
      </c>
      <c r="H49" s="293">
        <v>11.31</v>
      </c>
      <c r="I49" s="293">
        <v>38</v>
      </c>
      <c r="J49" s="293">
        <v>8.8800000000000008</v>
      </c>
      <c r="K49" s="293">
        <v>4</v>
      </c>
      <c r="L49" s="293">
        <v>0.56999999999999995</v>
      </c>
      <c r="M49" s="293">
        <v>36</v>
      </c>
      <c r="N49" s="293">
        <v>7.48</v>
      </c>
      <c r="O49" s="294">
        <f t="shared" ref="O49:P49" si="43">C49+E49+G49+I49+K49+M49</f>
        <v>3728</v>
      </c>
      <c r="P49" s="294">
        <f t="shared" si="43"/>
        <v>769.37000000000012</v>
      </c>
    </row>
    <row r="50" spans="1:16" ht="12.75" customHeight="1" x14ac:dyDescent="0.2">
      <c r="A50" s="177">
        <v>40</v>
      </c>
      <c r="B50" s="178" t="s">
        <v>51</v>
      </c>
      <c r="C50" s="293">
        <v>78</v>
      </c>
      <c r="D50" s="293">
        <v>38.659999999999997</v>
      </c>
      <c r="E50" s="293">
        <v>3421</v>
      </c>
      <c r="F50" s="293">
        <v>1291.4100000000001</v>
      </c>
      <c r="G50" s="293">
        <v>16</v>
      </c>
      <c r="H50" s="293">
        <v>20.91</v>
      </c>
      <c r="I50" s="293">
        <v>34</v>
      </c>
      <c r="J50" s="293">
        <v>43.01</v>
      </c>
      <c r="K50" s="293">
        <v>0</v>
      </c>
      <c r="L50" s="293">
        <v>0</v>
      </c>
      <c r="M50" s="293">
        <v>10</v>
      </c>
      <c r="N50" s="293">
        <v>7.95</v>
      </c>
      <c r="O50" s="294">
        <f t="shared" ref="O50:P50" si="44">C50+E50+G50+I50+K50+M50</f>
        <v>3559</v>
      </c>
      <c r="P50" s="294">
        <f t="shared" si="44"/>
        <v>1401.9400000000003</v>
      </c>
    </row>
    <row r="51" spans="1:16" ht="12.75" customHeight="1" x14ac:dyDescent="0.2">
      <c r="A51" s="177">
        <v>41</v>
      </c>
      <c r="B51" s="178" t="s">
        <v>52</v>
      </c>
      <c r="C51" s="293">
        <v>85</v>
      </c>
      <c r="D51" s="293">
        <v>20.25</v>
      </c>
      <c r="E51" s="293">
        <v>3222</v>
      </c>
      <c r="F51" s="293">
        <v>759.4</v>
      </c>
      <c r="G51" s="293">
        <v>0</v>
      </c>
      <c r="H51" s="293">
        <v>0</v>
      </c>
      <c r="I51" s="293">
        <v>6</v>
      </c>
      <c r="J51" s="293">
        <v>8.5299999999999994</v>
      </c>
      <c r="K51" s="293">
        <v>0</v>
      </c>
      <c r="L51" s="293">
        <v>0</v>
      </c>
      <c r="M51" s="293">
        <v>0</v>
      </c>
      <c r="N51" s="293">
        <v>0</v>
      </c>
      <c r="O51" s="294">
        <f t="shared" ref="O51:P51" si="45">C51+E51+G51+I51+K51+M51</f>
        <v>3313</v>
      </c>
      <c r="P51" s="294">
        <f t="shared" si="45"/>
        <v>788.18</v>
      </c>
    </row>
    <row r="52" spans="1:16" ht="12.75" customHeight="1" x14ac:dyDescent="0.2">
      <c r="A52" s="177">
        <v>42</v>
      </c>
      <c r="B52" s="178" t="s">
        <v>53</v>
      </c>
      <c r="C52" s="293">
        <v>1432</v>
      </c>
      <c r="D52" s="293">
        <v>652</v>
      </c>
      <c r="E52" s="293">
        <v>17402</v>
      </c>
      <c r="F52" s="293">
        <v>6947</v>
      </c>
      <c r="G52" s="293">
        <v>20955</v>
      </c>
      <c r="H52" s="293">
        <v>8904</v>
      </c>
      <c r="I52" s="293">
        <v>106</v>
      </c>
      <c r="J52" s="293">
        <v>42</v>
      </c>
      <c r="K52" s="293">
        <v>0</v>
      </c>
      <c r="L52" s="293">
        <v>0</v>
      </c>
      <c r="M52" s="293">
        <v>373</v>
      </c>
      <c r="N52" s="293">
        <v>251</v>
      </c>
      <c r="O52" s="294">
        <f t="shared" ref="O52:P52" si="46">C52+E52+G52+I52+K52+M52</f>
        <v>40268</v>
      </c>
      <c r="P52" s="294">
        <f t="shared" si="46"/>
        <v>16796</v>
      </c>
    </row>
    <row r="53" spans="1:16" ht="12.75" customHeight="1" x14ac:dyDescent="0.2">
      <c r="A53" s="177">
        <v>43</v>
      </c>
      <c r="B53" s="178" t="s">
        <v>54</v>
      </c>
      <c r="C53" s="293">
        <v>138</v>
      </c>
      <c r="D53" s="293">
        <v>30.01</v>
      </c>
      <c r="E53" s="293">
        <v>7427</v>
      </c>
      <c r="F53" s="293">
        <v>1546.71</v>
      </c>
      <c r="G53" s="293">
        <v>6</v>
      </c>
      <c r="H53" s="293">
        <v>1.17</v>
      </c>
      <c r="I53" s="293">
        <v>40</v>
      </c>
      <c r="J53" s="293">
        <v>9.58</v>
      </c>
      <c r="K53" s="293">
        <v>6</v>
      </c>
      <c r="L53" s="293">
        <v>1.92</v>
      </c>
      <c r="M53" s="293">
        <v>17</v>
      </c>
      <c r="N53" s="293">
        <v>5.54</v>
      </c>
      <c r="O53" s="294">
        <f t="shared" ref="O53:P53" si="47">C53+E53+G53+I53+K53+M53</f>
        <v>7634</v>
      </c>
      <c r="P53" s="294">
        <f t="shared" si="47"/>
        <v>1594.93</v>
      </c>
    </row>
    <row r="54" spans="1:16" ht="12.75" customHeight="1" x14ac:dyDescent="0.2">
      <c r="A54" s="177">
        <v>44</v>
      </c>
      <c r="B54" s="178" t="s">
        <v>55</v>
      </c>
      <c r="C54" s="293">
        <v>30</v>
      </c>
      <c r="D54" s="293">
        <v>7.4</v>
      </c>
      <c r="E54" s="293">
        <v>6628</v>
      </c>
      <c r="F54" s="293">
        <v>1847.09</v>
      </c>
      <c r="G54" s="293">
        <v>83</v>
      </c>
      <c r="H54" s="293">
        <v>18.760000000000002</v>
      </c>
      <c r="I54" s="293">
        <v>74</v>
      </c>
      <c r="J54" s="293">
        <v>25.38</v>
      </c>
      <c r="K54" s="293">
        <v>2</v>
      </c>
      <c r="L54" s="293">
        <v>1.19</v>
      </c>
      <c r="M54" s="293">
        <v>4</v>
      </c>
      <c r="N54" s="293">
        <v>1.01</v>
      </c>
      <c r="O54" s="294">
        <f t="shared" ref="O54:P54" si="48">C54+E54+G54+I54+K54+M54</f>
        <v>6821</v>
      </c>
      <c r="P54" s="294">
        <f t="shared" si="48"/>
        <v>1900.8300000000002</v>
      </c>
    </row>
    <row r="55" spans="1:16" ht="12.75" customHeight="1" x14ac:dyDescent="0.2">
      <c r="A55" s="177">
        <v>45</v>
      </c>
      <c r="B55" s="178" t="s">
        <v>56</v>
      </c>
      <c r="C55" s="293">
        <v>86</v>
      </c>
      <c r="D55" s="293">
        <v>38</v>
      </c>
      <c r="E55" s="293">
        <v>2125</v>
      </c>
      <c r="F55" s="293">
        <v>1481</v>
      </c>
      <c r="G55" s="293">
        <v>12</v>
      </c>
      <c r="H55" s="293">
        <v>4</v>
      </c>
      <c r="I55" s="293">
        <v>33</v>
      </c>
      <c r="J55" s="293">
        <v>17</v>
      </c>
      <c r="K55" s="293">
        <v>5</v>
      </c>
      <c r="L55" s="293">
        <v>2</v>
      </c>
      <c r="M55" s="293">
        <v>34</v>
      </c>
      <c r="N55" s="293">
        <v>42</v>
      </c>
      <c r="O55" s="294">
        <f t="shared" ref="O55:P55" si="49">C55+E55+G55+I55+K55+M55</f>
        <v>2295</v>
      </c>
      <c r="P55" s="294">
        <f t="shared" si="49"/>
        <v>1584</v>
      </c>
    </row>
    <row r="56" spans="1:16" ht="12.75" customHeight="1" x14ac:dyDescent="0.2">
      <c r="A56" s="176"/>
      <c r="B56" s="181" t="s">
        <v>57</v>
      </c>
      <c r="C56" s="245">
        <f t="shared" ref="C56:P56" si="50">SUM(C48:C55)</f>
        <v>2012</v>
      </c>
      <c r="D56" s="245">
        <f t="shared" si="50"/>
        <v>1293.4000000000001</v>
      </c>
      <c r="E56" s="245">
        <f t="shared" si="50"/>
        <v>55746</v>
      </c>
      <c r="F56" s="245">
        <f t="shared" si="50"/>
        <v>71871.87000000001</v>
      </c>
      <c r="G56" s="245">
        <f t="shared" si="50"/>
        <v>21133</v>
      </c>
      <c r="H56" s="245">
        <f t="shared" si="50"/>
        <v>8962</v>
      </c>
      <c r="I56" s="245">
        <f t="shared" si="50"/>
        <v>557</v>
      </c>
      <c r="J56" s="245">
        <f t="shared" si="50"/>
        <v>2254.7600000000007</v>
      </c>
      <c r="K56" s="245">
        <f t="shared" si="50"/>
        <v>17</v>
      </c>
      <c r="L56" s="245">
        <f t="shared" si="50"/>
        <v>5.68</v>
      </c>
      <c r="M56" s="245">
        <f t="shared" si="50"/>
        <v>2745</v>
      </c>
      <c r="N56" s="245">
        <f t="shared" si="50"/>
        <v>20166.349999999999</v>
      </c>
      <c r="O56" s="245">
        <f t="shared" si="50"/>
        <v>82210</v>
      </c>
      <c r="P56" s="245">
        <f t="shared" si="50"/>
        <v>104554.05999999998</v>
      </c>
    </row>
    <row r="57" spans="1:16" ht="12.75" customHeight="1" x14ac:dyDescent="0.2">
      <c r="A57" s="290"/>
      <c r="B57" s="295" t="s">
        <v>6</v>
      </c>
      <c r="C57" s="245">
        <f t="shared" ref="C57:P57" si="51">C56+C47+C45+C42</f>
        <v>19421</v>
      </c>
      <c r="D57" s="245">
        <f t="shared" si="51"/>
        <v>48623.31</v>
      </c>
      <c r="E57" s="245">
        <f t="shared" si="51"/>
        <v>600692</v>
      </c>
      <c r="F57" s="245">
        <f t="shared" si="51"/>
        <v>693154.31</v>
      </c>
      <c r="G57" s="245">
        <f t="shared" si="51"/>
        <v>35040</v>
      </c>
      <c r="H57" s="245">
        <f t="shared" si="51"/>
        <v>24990.690000000002</v>
      </c>
      <c r="I57" s="245">
        <f t="shared" si="51"/>
        <v>28349</v>
      </c>
      <c r="J57" s="245">
        <f t="shared" si="51"/>
        <v>170072.42</v>
      </c>
      <c r="K57" s="245">
        <f t="shared" si="51"/>
        <v>376</v>
      </c>
      <c r="L57" s="245">
        <f t="shared" si="51"/>
        <v>1562.31</v>
      </c>
      <c r="M57" s="245">
        <f t="shared" si="51"/>
        <v>87568</v>
      </c>
      <c r="N57" s="245">
        <f t="shared" si="51"/>
        <v>320388.24999999994</v>
      </c>
      <c r="O57" s="245">
        <f t="shared" si="51"/>
        <v>771446</v>
      </c>
      <c r="P57" s="245">
        <f t="shared" si="51"/>
        <v>1258791.29</v>
      </c>
    </row>
    <row r="58" spans="1:16" ht="12.75" customHeight="1" x14ac:dyDescent="0.2">
      <c r="A58" s="105"/>
      <c r="C58" s="223"/>
      <c r="D58" s="223"/>
      <c r="E58" s="223"/>
      <c r="F58" s="223"/>
      <c r="G58" s="223"/>
      <c r="H58" s="225" t="s">
        <v>60</v>
      </c>
      <c r="I58" s="223"/>
      <c r="J58" s="223"/>
      <c r="K58" s="223"/>
      <c r="L58" s="223"/>
      <c r="M58" s="223"/>
      <c r="N58" s="223"/>
      <c r="O58" s="223"/>
      <c r="P58" s="223"/>
    </row>
    <row r="59" spans="1:16" ht="12.75" customHeight="1" x14ac:dyDescent="0.2">
      <c r="A59" s="105"/>
      <c r="C59" s="223"/>
      <c r="D59" s="223"/>
      <c r="E59" s="223"/>
      <c r="F59" s="223"/>
      <c r="G59" s="223"/>
      <c r="H59" s="223"/>
      <c r="I59" s="223"/>
      <c r="J59" s="223"/>
      <c r="K59" s="223"/>
      <c r="L59" s="223"/>
      <c r="M59" s="223"/>
      <c r="N59" s="223"/>
      <c r="O59" s="223"/>
      <c r="P59" s="223"/>
    </row>
    <row r="60" spans="1:16" ht="12.75" customHeight="1" x14ac:dyDescent="0.2">
      <c r="A60" s="105"/>
      <c r="C60" s="223"/>
      <c r="D60" s="223"/>
      <c r="E60" s="223"/>
      <c r="F60" s="223"/>
      <c r="G60" s="223"/>
      <c r="H60" s="223"/>
      <c r="I60" s="223"/>
      <c r="J60" s="223"/>
      <c r="K60" s="223"/>
      <c r="L60" s="223"/>
      <c r="M60" s="223"/>
      <c r="N60" s="223"/>
      <c r="O60" s="223"/>
      <c r="P60" s="223"/>
    </row>
    <row r="61" spans="1:16" ht="12.75" customHeight="1" x14ac:dyDescent="0.2">
      <c r="A61" s="296"/>
      <c r="B61" s="297"/>
      <c r="C61" s="298"/>
      <c r="D61" s="298"/>
      <c r="E61" s="298"/>
      <c r="F61" s="298"/>
      <c r="G61" s="298"/>
      <c r="H61" s="298"/>
      <c r="I61" s="298"/>
      <c r="J61" s="298"/>
      <c r="K61" s="298"/>
      <c r="L61" s="298"/>
      <c r="M61" s="298"/>
      <c r="N61" s="298"/>
      <c r="O61" s="298"/>
      <c r="P61" s="298"/>
    </row>
    <row r="62" spans="1:16" ht="12.75" customHeight="1" x14ac:dyDescent="0.2">
      <c r="A62" s="105"/>
      <c r="C62" s="223"/>
      <c r="D62" s="223"/>
      <c r="E62" s="223"/>
      <c r="F62" s="223"/>
      <c r="G62" s="223"/>
      <c r="H62" s="223"/>
      <c r="I62" s="223"/>
      <c r="J62" s="223"/>
      <c r="K62" s="223"/>
      <c r="L62" s="223"/>
      <c r="M62" s="223"/>
      <c r="N62" s="223"/>
      <c r="O62" s="223"/>
      <c r="P62" s="223"/>
    </row>
    <row r="63" spans="1:16" ht="12.75" customHeight="1" x14ac:dyDescent="0.2">
      <c r="A63" s="105"/>
      <c r="C63" s="223"/>
      <c r="D63" s="223"/>
      <c r="E63" s="223"/>
      <c r="F63" s="223"/>
      <c r="G63" s="223"/>
      <c r="H63" s="223"/>
      <c r="I63" s="223"/>
      <c r="J63" s="223"/>
      <c r="K63" s="223"/>
      <c r="L63" s="223"/>
      <c r="M63" s="223"/>
      <c r="N63" s="223"/>
      <c r="O63" s="223"/>
      <c r="P63" s="223"/>
    </row>
    <row r="64" spans="1:16" ht="12.75" customHeight="1" x14ac:dyDescent="0.2">
      <c r="A64" s="105"/>
      <c r="C64" s="225"/>
      <c r="D64" s="225"/>
      <c r="E64" s="225"/>
      <c r="F64" s="225"/>
      <c r="G64" s="225"/>
      <c r="H64" s="225"/>
      <c r="I64" s="225"/>
      <c r="J64" s="225"/>
      <c r="K64" s="225"/>
      <c r="L64" s="225"/>
      <c r="M64" s="225"/>
      <c r="N64" s="225"/>
      <c r="O64" s="225"/>
      <c r="P64" s="225"/>
    </row>
    <row r="65" spans="1:16" ht="12.75" customHeight="1" x14ac:dyDescent="0.2">
      <c r="A65" s="105"/>
      <c r="C65" s="223"/>
      <c r="D65" s="223"/>
      <c r="E65" s="223"/>
      <c r="F65" s="223"/>
      <c r="G65" s="223"/>
      <c r="H65" s="223"/>
      <c r="I65" s="223"/>
      <c r="J65" s="223"/>
      <c r="K65" s="223"/>
      <c r="L65" s="223"/>
      <c r="M65" s="223"/>
      <c r="N65" s="223"/>
      <c r="O65" s="223"/>
      <c r="P65" s="223"/>
    </row>
    <row r="66" spans="1:16" ht="12.75" customHeight="1" x14ac:dyDescent="0.2">
      <c r="A66" s="105"/>
      <c r="C66" s="223"/>
      <c r="D66" s="223"/>
      <c r="E66" s="223"/>
      <c r="F66" s="223"/>
      <c r="G66" s="223"/>
      <c r="H66" s="223"/>
      <c r="I66" s="223"/>
      <c r="J66" s="223"/>
      <c r="K66" s="223"/>
      <c r="L66" s="223"/>
      <c r="M66" s="223"/>
      <c r="N66" s="223"/>
      <c r="O66" s="223"/>
      <c r="P66" s="223"/>
    </row>
    <row r="67" spans="1:16" ht="12.75" customHeight="1" x14ac:dyDescent="0.2">
      <c r="A67" s="105"/>
      <c r="C67" s="223"/>
      <c r="D67" s="223"/>
      <c r="E67" s="223"/>
      <c r="F67" s="223"/>
      <c r="G67" s="223"/>
      <c r="H67" s="223"/>
      <c r="I67" s="223"/>
      <c r="J67" s="223"/>
      <c r="K67" s="223"/>
      <c r="L67" s="223"/>
      <c r="M67" s="223"/>
      <c r="N67" s="223"/>
      <c r="O67" s="223"/>
      <c r="P67" s="223"/>
    </row>
    <row r="68" spans="1:16" ht="12.75" customHeight="1" x14ac:dyDescent="0.2">
      <c r="A68" s="105"/>
      <c r="C68" s="223"/>
      <c r="D68" s="223"/>
      <c r="E68" s="223"/>
      <c r="F68" s="223"/>
      <c r="G68" s="223"/>
      <c r="H68" s="223"/>
      <c r="I68" s="223"/>
      <c r="J68" s="223"/>
      <c r="K68" s="223"/>
      <c r="L68" s="223"/>
      <c r="M68" s="223"/>
      <c r="N68" s="223"/>
      <c r="O68" s="223"/>
      <c r="P68" s="223"/>
    </row>
    <row r="69" spans="1:16" ht="12.75" customHeight="1" x14ac:dyDescent="0.2">
      <c r="A69" s="105"/>
      <c r="C69" s="223"/>
      <c r="D69" s="223"/>
      <c r="E69" s="223"/>
      <c r="F69" s="223"/>
      <c r="G69" s="223"/>
      <c r="H69" s="223"/>
      <c r="I69" s="223"/>
      <c r="J69" s="223"/>
      <c r="K69" s="223"/>
      <c r="L69" s="223"/>
      <c r="M69" s="223"/>
      <c r="N69" s="223"/>
      <c r="O69" s="223"/>
      <c r="P69" s="223"/>
    </row>
    <row r="70" spans="1:16" ht="12.75" customHeight="1" x14ac:dyDescent="0.2">
      <c r="A70" s="105"/>
      <c r="C70" s="223"/>
      <c r="D70" s="223"/>
      <c r="E70" s="223"/>
      <c r="F70" s="223"/>
      <c r="G70" s="223"/>
      <c r="H70" s="223"/>
      <c r="I70" s="223"/>
      <c r="J70" s="223"/>
      <c r="K70" s="223"/>
      <c r="L70" s="223"/>
      <c r="M70" s="223"/>
      <c r="N70" s="223"/>
      <c r="O70" s="223"/>
      <c r="P70" s="223"/>
    </row>
    <row r="71" spans="1:16" ht="12.75" customHeight="1" x14ac:dyDescent="0.2">
      <c r="A71" s="105"/>
      <c r="C71" s="223"/>
      <c r="D71" s="223"/>
      <c r="E71" s="223"/>
      <c r="F71" s="223"/>
      <c r="G71" s="223"/>
      <c r="H71" s="223"/>
      <c r="I71" s="223"/>
      <c r="J71" s="223"/>
      <c r="K71" s="223"/>
      <c r="L71" s="223"/>
      <c r="M71" s="223"/>
      <c r="N71" s="223"/>
      <c r="O71" s="223"/>
      <c r="P71" s="223"/>
    </row>
    <row r="72" spans="1:16" ht="12.75" customHeight="1" x14ac:dyDescent="0.2">
      <c r="A72" s="105"/>
      <c r="C72" s="223"/>
      <c r="D72" s="223"/>
      <c r="E72" s="223"/>
      <c r="F72" s="223"/>
      <c r="G72" s="223"/>
      <c r="H72" s="223"/>
      <c r="I72" s="223"/>
      <c r="J72" s="223"/>
      <c r="K72" s="223"/>
      <c r="L72" s="223"/>
      <c r="M72" s="223"/>
      <c r="N72" s="223"/>
      <c r="O72" s="223"/>
      <c r="P72" s="223"/>
    </row>
    <row r="73" spans="1:16" ht="12.75" customHeight="1" x14ac:dyDescent="0.2">
      <c r="A73" s="105"/>
      <c r="C73" s="223"/>
      <c r="D73" s="223"/>
      <c r="E73" s="223"/>
      <c r="F73" s="223"/>
      <c r="G73" s="223"/>
      <c r="H73" s="223"/>
      <c r="I73" s="223"/>
      <c r="J73" s="223"/>
      <c r="K73" s="223"/>
      <c r="L73" s="223"/>
      <c r="M73" s="223"/>
      <c r="N73" s="223"/>
      <c r="O73" s="223"/>
      <c r="P73" s="223"/>
    </row>
    <row r="74" spans="1:16" ht="12.75" customHeight="1" x14ac:dyDescent="0.2">
      <c r="A74" s="105"/>
      <c r="C74" s="223"/>
      <c r="D74" s="223"/>
      <c r="E74" s="223"/>
      <c r="F74" s="223"/>
      <c r="G74" s="223"/>
      <c r="H74" s="223"/>
      <c r="I74" s="223"/>
      <c r="J74" s="223"/>
      <c r="K74" s="223"/>
      <c r="L74" s="223"/>
      <c r="M74" s="223"/>
      <c r="N74" s="223"/>
      <c r="O74" s="223"/>
      <c r="P74" s="223"/>
    </row>
    <row r="75" spans="1:16" ht="12.75" customHeight="1" x14ac:dyDescent="0.2">
      <c r="A75" s="105"/>
      <c r="C75" s="223"/>
      <c r="D75" s="223"/>
      <c r="E75" s="223"/>
      <c r="F75" s="223"/>
      <c r="G75" s="223"/>
      <c r="H75" s="223"/>
      <c r="I75" s="223"/>
      <c r="J75" s="223"/>
      <c r="K75" s="223"/>
      <c r="L75" s="223"/>
      <c r="M75" s="223"/>
      <c r="N75" s="223"/>
      <c r="O75" s="223"/>
      <c r="P75" s="223"/>
    </row>
    <row r="76" spans="1:16" ht="12.75" customHeight="1" x14ac:dyDescent="0.2">
      <c r="A76" s="105"/>
      <c r="C76" s="223"/>
      <c r="D76" s="223"/>
      <c r="E76" s="223"/>
      <c r="F76" s="223"/>
      <c r="G76" s="223"/>
      <c r="H76" s="223"/>
      <c r="I76" s="223"/>
      <c r="J76" s="223"/>
      <c r="K76" s="223"/>
      <c r="L76" s="223"/>
      <c r="M76" s="223"/>
      <c r="N76" s="223"/>
      <c r="O76" s="223"/>
      <c r="P76" s="223"/>
    </row>
    <row r="77" spans="1:16" ht="12.75" customHeight="1" x14ac:dyDescent="0.2">
      <c r="A77" s="105"/>
      <c r="C77" s="223"/>
      <c r="D77" s="223"/>
      <c r="E77" s="223"/>
      <c r="F77" s="223"/>
      <c r="G77" s="223"/>
      <c r="H77" s="223"/>
      <c r="I77" s="223"/>
      <c r="J77" s="223"/>
      <c r="K77" s="223"/>
      <c r="L77" s="223"/>
      <c r="M77" s="223"/>
      <c r="N77" s="223"/>
      <c r="O77" s="223"/>
      <c r="P77" s="223"/>
    </row>
    <row r="78" spans="1:16" ht="12.75" customHeight="1" x14ac:dyDescent="0.2">
      <c r="A78" s="105"/>
      <c r="C78" s="223"/>
      <c r="D78" s="223"/>
      <c r="E78" s="223"/>
      <c r="F78" s="223"/>
      <c r="G78" s="223"/>
      <c r="H78" s="223"/>
      <c r="I78" s="223"/>
      <c r="J78" s="223"/>
      <c r="K78" s="223"/>
      <c r="L78" s="223"/>
      <c r="M78" s="223"/>
      <c r="N78" s="223"/>
      <c r="O78" s="223"/>
      <c r="P78" s="223"/>
    </row>
    <row r="79" spans="1:16" ht="12.75" customHeight="1" x14ac:dyDescent="0.2">
      <c r="A79" s="105"/>
      <c r="C79" s="223"/>
      <c r="D79" s="223"/>
      <c r="E79" s="223"/>
      <c r="F79" s="223"/>
      <c r="G79" s="223"/>
      <c r="H79" s="223"/>
      <c r="I79" s="223"/>
      <c r="J79" s="223"/>
      <c r="K79" s="223"/>
      <c r="L79" s="223"/>
      <c r="M79" s="223"/>
      <c r="N79" s="223"/>
      <c r="O79" s="223"/>
      <c r="P79" s="223"/>
    </row>
    <row r="80" spans="1:16" ht="12.75" customHeight="1" x14ac:dyDescent="0.2">
      <c r="A80" s="105"/>
      <c r="C80" s="223"/>
      <c r="D80" s="223"/>
      <c r="E80" s="223"/>
      <c r="F80" s="223"/>
      <c r="G80" s="223"/>
      <c r="H80" s="223"/>
      <c r="I80" s="223"/>
      <c r="J80" s="223"/>
      <c r="K80" s="223"/>
      <c r="L80" s="223"/>
      <c r="M80" s="223"/>
      <c r="N80" s="223"/>
      <c r="O80" s="223"/>
      <c r="P80" s="223"/>
    </row>
    <row r="81" spans="1:16" ht="12.75" customHeight="1" x14ac:dyDescent="0.2">
      <c r="A81" s="105"/>
      <c r="C81" s="223"/>
      <c r="D81" s="223"/>
      <c r="E81" s="223"/>
      <c r="F81" s="223"/>
      <c r="G81" s="223"/>
      <c r="H81" s="223"/>
      <c r="I81" s="223"/>
      <c r="J81" s="223"/>
      <c r="K81" s="223"/>
      <c r="L81" s="223"/>
      <c r="M81" s="223"/>
      <c r="N81" s="223"/>
      <c r="O81" s="223"/>
      <c r="P81" s="223"/>
    </row>
    <row r="82" spans="1:16" ht="12.75" customHeight="1" x14ac:dyDescent="0.2">
      <c r="A82" s="105"/>
      <c r="C82" s="223"/>
      <c r="D82" s="223"/>
      <c r="E82" s="223"/>
      <c r="F82" s="223"/>
      <c r="G82" s="223"/>
      <c r="H82" s="223"/>
      <c r="I82" s="223"/>
      <c r="J82" s="223"/>
      <c r="K82" s="223"/>
      <c r="L82" s="223"/>
      <c r="M82" s="223"/>
      <c r="N82" s="223"/>
      <c r="O82" s="223"/>
      <c r="P82" s="223"/>
    </row>
    <row r="83" spans="1:16" ht="12.75" customHeight="1" x14ac:dyDescent="0.2">
      <c r="A83" s="105"/>
      <c r="C83" s="223"/>
      <c r="D83" s="223"/>
      <c r="E83" s="223"/>
      <c r="F83" s="223"/>
      <c r="G83" s="223"/>
      <c r="H83" s="223"/>
      <c r="I83" s="223"/>
      <c r="J83" s="223"/>
      <c r="K83" s="223"/>
      <c r="L83" s="223"/>
      <c r="M83" s="223"/>
      <c r="N83" s="223"/>
      <c r="O83" s="223"/>
      <c r="P83" s="223"/>
    </row>
    <row r="84" spans="1:16" ht="12.75" customHeight="1" x14ac:dyDescent="0.2">
      <c r="A84" s="105"/>
      <c r="C84" s="223"/>
      <c r="D84" s="223"/>
      <c r="E84" s="223"/>
      <c r="F84" s="223"/>
      <c r="G84" s="223"/>
      <c r="H84" s="223"/>
      <c r="I84" s="223"/>
      <c r="J84" s="223"/>
      <c r="K84" s="223"/>
      <c r="L84" s="223"/>
      <c r="M84" s="223"/>
      <c r="N84" s="223"/>
      <c r="O84" s="223"/>
      <c r="P84" s="223"/>
    </row>
    <row r="85" spans="1:16" ht="12.75" customHeight="1" x14ac:dyDescent="0.2">
      <c r="A85" s="105"/>
      <c r="C85" s="223"/>
      <c r="D85" s="223"/>
      <c r="E85" s="223"/>
      <c r="F85" s="223"/>
      <c r="G85" s="223"/>
      <c r="H85" s="223"/>
      <c r="I85" s="223"/>
      <c r="J85" s="223"/>
      <c r="K85" s="223"/>
      <c r="L85" s="223"/>
      <c r="M85" s="223"/>
      <c r="N85" s="223"/>
      <c r="O85" s="223"/>
      <c r="P85" s="223"/>
    </row>
    <row r="86" spans="1:16" ht="12.75" customHeight="1" x14ac:dyDescent="0.2">
      <c r="A86" s="105"/>
      <c r="C86" s="223"/>
      <c r="D86" s="223"/>
      <c r="E86" s="223"/>
      <c r="F86" s="223"/>
      <c r="G86" s="223"/>
      <c r="H86" s="223"/>
      <c r="I86" s="223"/>
      <c r="J86" s="223"/>
      <c r="K86" s="223"/>
      <c r="L86" s="223"/>
      <c r="M86" s="223"/>
      <c r="N86" s="223"/>
      <c r="O86" s="223"/>
      <c r="P86" s="223"/>
    </row>
    <row r="87" spans="1:16" ht="12.75" customHeight="1" x14ac:dyDescent="0.2">
      <c r="A87" s="105"/>
      <c r="C87" s="223"/>
      <c r="D87" s="223"/>
      <c r="E87" s="223"/>
      <c r="F87" s="223"/>
      <c r="G87" s="223"/>
      <c r="H87" s="223"/>
      <c r="I87" s="223"/>
      <c r="J87" s="223"/>
      <c r="K87" s="223"/>
      <c r="L87" s="223"/>
      <c r="M87" s="223"/>
      <c r="N87" s="223"/>
      <c r="O87" s="223"/>
      <c r="P87" s="223"/>
    </row>
    <row r="88" spans="1:16" ht="12.75" customHeight="1" x14ac:dyDescent="0.2">
      <c r="A88" s="105"/>
      <c r="C88" s="223"/>
      <c r="D88" s="223"/>
      <c r="E88" s="223"/>
      <c r="F88" s="223"/>
      <c r="G88" s="223"/>
      <c r="H88" s="223"/>
      <c r="I88" s="223"/>
      <c r="J88" s="223"/>
      <c r="K88" s="223"/>
      <c r="L88" s="223"/>
      <c r="M88" s="223"/>
      <c r="N88" s="223"/>
      <c r="O88" s="223"/>
      <c r="P88" s="223"/>
    </row>
    <row r="89" spans="1:16" ht="12.75" customHeight="1" x14ac:dyDescent="0.2">
      <c r="A89" s="105"/>
      <c r="C89" s="223"/>
      <c r="D89" s="223"/>
      <c r="E89" s="223"/>
      <c r="F89" s="223"/>
      <c r="G89" s="223"/>
      <c r="H89" s="223"/>
      <c r="I89" s="223"/>
      <c r="J89" s="223"/>
      <c r="K89" s="223"/>
      <c r="L89" s="223"/>
      <c r="M89" s="223"/>
      <c r="N89" s="223"/>
      <c r="O89" s="223"/>
      <c r="P89" s="223"/>
    </row>
    <row r="90" spans="1:16" ht="12.75" customHeight="1" x14ac:dyDescent="0.2">
      <c r="A90" s="105"/>
      <c r="C90" s="223"/>
      <c r="D90" s="223"/>
      <c r="E90" s="223"/>
      <c r="F90" s="223"/>
      <c r="G90" s="223"/>
      <c r="H90" s="223"/>
      <c r="I90" s="223"/>
      <c r="J90" s="223"/>
      <c r="K90" s="223"/>
      <c r="L90" s="223"/>
      <c r="M90" s="223"/>
      <c r="N90" s="223"/>
      <c r="O90" s="223"/>
      <c r="P90" s="223"/>
    </row>
    <row r="91" spans="1:16" ht="12.75" customHeight="1" x14ac:dyDescent="0.2">
      <c r="A91" s="105"/>
      <c r="C91" s="223"/>
      <c r="D91" s="223"/>
      <c r="E91" s="223"/>
      <c r="F91" s="223"/>
      <c r="G91" s="223"/>
      <c r="H91" s="223"/>
      <c r="I91" s="223"/>
      <c r="J91" s="223"/>
      <c r="K91" s="223"/>
      <c r="L91" s="223"/>
      <c r="M91" s="223"/>
      <c r="N91" s="223"/>
      <c r="O91" s="223"/>
      <c r="P91" s="223"/>
    </row>
    <row r="92" spans="1:16" ht="12.75" customHeight="1" x14ac:dyDescent="0.2">
      <c r="A92" s="105"/>
      <c r="C92" s="223"/>
      <c r="D92" s="223"/>
      <c r="E92" s="223"/>
      <c r="F92" s="223"/>
      <c r="G92" s="223"/>
      <c r="H92" s="223"/>
      <c r="I92" s="223"/>
      <c r="J92" s="223"/>
      <c r="K92" s="223"/>
      <c r="L92" s="223"/>
      <c r="M92" s="223"/>
      <c r="N92" s="223"/>
      <c r="O92" s="223"/>
      <c r="P92" s="223"/>
    </row>
    <row r="93" spans="1:16" ht="12.75" customHeight="1" x14ac:dyDescent="0.2">
      <c r="A93" s="105"/>
      <c r="C93" s="223"/>
      <c r="D93" s="223"/>
      <c r="E93" s="223"/>
      <c r="F93" s="223"/>
      <c r="G93" s="223"/>
      <c r="H93" s="223"/>
      <c r="I93" s="223"/>
      <c r="J93" s="223"/>
      <c r="K93" s="223"/>
      <c r="L93" s="223"/>
      <c r="M93" s="223"/>
      <c r="N93" s="223"/>
      <c r="O93" s="223"/>
      <c r="P93" s="223"/>
    </row>
    <row r="94" spans="1:16" ht="12.75" customHeight="1" x14ac:dyDescent="0.2">
      <c r="A94" s="105"/>
      <c r="C94" s="223"/>
      <c r="D94" s="223"/>
      <c r="E94" s="223"/>
      <c r="F94" s="223"/>
      <c r="G94" s="223"/>
      <c r="H94" s="223"/>
      <c r="I94" s="223"/>
      <c r="J94" s="223"/>
      <c r="K94" s="223"/>
      <c r="L94" s="223"/>
      <c r="M94" s="223"/>
      <c r="N94" s="223"/>
      <c r="O94" s="223"/>
      <c r="P94" s="223"/>
    </row>
    <row r="95" spans="1:16" ht="12.75" customHeight="1" x14ac:dyDescent="0.2">
      <c r="A95" s="105"/>
      <c r="C95" s="223"/>
      <c r="D95" s="223"/>
      <c r="E95" s="223"/>
      <c r="F95" s="223"/>
      <c r="G95" s="223"/>
      <c r="H95" s="223"/>
      <c r="I95" s="223"/>
      <c r="J95" s="223"/>
      <c r="K95" s="223"/>
      <c r="L95" s="223"/>
      <c r="M95" s="223"/>
      <c r="N95" s="223"/>
      <c r="O95" s="223"/>
      <c r="P95" s="223"/>
    </row>
    <row r="96" spans="1:16" ht="12.75" customHeight="1" x14ac:dyDescent="0.2">
      <c r="A96" s="105"/>
      <c r="C96" s="223"/>
      <c r="D96" s="223"/>
      <c r="E96" s="223"/>
      <c r="F96" s="223"/>
      <c r="G96" s="223"/>
      <c r="H96" s="223"/>
      <c r="I96" s="223"/>
      <c r="J96" s="223"/>
      <c r="K96" s="223"/>
      <c r="L96" s="223"/>
      <c r="M96" s="223"/>
      <c r="N96" s="223"/>
      <c r="O96" s="223"/>
      <c r="P96" s="223"/>
    </row>
    <row r="97" spans="1:16" ht="12.75" customHeight="1" x14ac:dyDescent="0.2">
      <c r="A97" s="105"/>
      <c r="C97" s="223"/>
      <c r="D97" s="223"/>
      <c r="E97" s="223"/>
      <c r="F97" s="223"/>
      <c r="G97" s="223"/>
      <c r="H97" s="223"/>
      <c r="I97" s="223"/>
      <c r="J97" s="223"/>
      <c r="K97" s="223"/>
      <c r="L97" s="223"/>
      <c r="M97" s="223"/>
      <c r="N97" s="223"/>
      <c r="O97" s="223"/>
      <c r="P97" s="223"/>
    </row>
    <row r="98" spans="1:16" ht="12.75" customHeight="1" x14ac:dyDescent="0.2">
      <c r="A98" s="105"/>
      <c r="C98" s="223"/>
      <c r="D98" s="223"/>
      <c r="E98" s="223"/>
      <c r="F98" s="223"/>
      <c r="G98" s="223"/>
      <c r="H98" s="223"/>
      <c r="I98" s="223"/>
      <c r="J98" s="223"/>
      <c r="K98" s="223"/>
      <c r="L98" s="223"/>
      <c r="M98" s="223"/>
      <c r="N98" s="223"/>
      <c r="O98" s="223"/>
      <c r="P98" s="223"/>
    </row>
    <row r="99" spans="1:16" ht="12.75" customHeight="1" x14ac:dyDescent="0.2">
      <c r="A99" s="105"/>
      <c r="C99" s="223"/>
      <c r="D99" s="223"/>
      <c r="E99" s="223"/>
      <c r="F99" s="223"/>
      <c r="G99" s="223"/>
      <c r="H99" s="223"/>
      <c r="I99" s="223"/>
      <c r="J99" s="223"/>
      <c r="K99" s="223"/>
      <c r="L99" s="223"/>
      <c r="M99" s="223"/>
      <c r="N99" s="223"/>
      <c r="O99" s="223"/>
      <c r="P99" s="223"/>
    </row>
    <row r="100" spans="1:16" ht="12.75" customHeight="1" x14ac:dyDescent="0.2">
      <c r="A100" s="105"/>
      <c r="C100" s="223"/>
      <c r="D100" s="223"/>
      <c r="E100" s="223"/>
      <c r="F100" s="223"/>
      <c r="G100" s="223"/>
      <c r="H100" s="223"/>
      <c r="I100" s="223"/>
      <c r="J100" s="223"/>
      <c r="K100" s="223"/>
      <c r="L100" s="223"/>
      <c r="M100" s="223"/>
      <c r="N100" s="223"/>
      <c r="O100" s="223"/>
      <c r="P100" s="223"/>
    </row>
  </sheetData>
  <mergeCells count="13">
    <mergeCell ref="B3:D3"/>
    <mergeCell ref="E4:F4"/>
    <mergeCell ref="G4:H4"/>
    <mergeCell ref="A1:P1"/>
    <mergeCell ref="A2:P2"/>
    <mergeCell ref="K4:L4"/>
    <mergeCell ref="M3:N3"/>
    <mergeCell ref="I4:J4"/>
    <mergeCell ref="M4:N4"/>
    <mergeCell ref="O4:P4"/>
    <mergeCell ref="C4:D4"/>
    <mergeCell ref="A4:A5"/>
    <mergeCell ref="B4:B5"/>
  </mergeCells>
  <conditionalFormatting sqref="M3">
    <cfRule type="cellIs" dxfId="6" priority="2" operator="lessThan">
      <formula>0</formula>
    </cfRule>
  </conditionalFormatting>
  <conditionalFormatting sqref="Q1:R1048576">
    <cfRule type="cellIs" dxfId="5" priority="1" operator="greaterThan">
      <formula>100</formula>
    </cfRule>
  </conditionalFormatting>
  <pageMargins left="0.7" right="0" top="1.25" bottom="0.5" header="0" footer="0"/>
  <pageSetup paperSize="9" scale="65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10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14" sqref="B14"/>
    </sheetView>
  </sheetViews>
  <sheetFormatPr defaultColWidth="14.42578125" defaultRowHeight="15" customHeight="1" x14ac:dyDescent="0.2"/>
  <cols>
    <col min="1" max="1" width="4.85546875" style="291" customWidth="1"/>
    <col min="2" max="2" width="24.42578125" style="291" customWidth="1"/>
    <col min="3" max="3" width="9.42578125" style="291" customWidth="1"/>
    <col min="4" max="4" width="9.140625" style="291" customWidth="1"/>
    <col min="5" max="5" width="9.42578125" style="291" customWidth="1"/>
    <col min="6" max="6" width="10" style="291" customWidth="1"/>
    <col min="7" max="7" width="9.42578125" style="291" customWidth="1"/>
    <col min="8" max="8" width="9.140625" style="291" customWidth="1"/>
    <col min="9" max="9" width="9.42578125" style="291" customWidth="1"/>
    <col min="10" max="10" width="9.140625" style="291" customWidth="1"/>
    <col min="11" max="11" width="9.42578125" style="291" customWidth="1"/>
    <col min="12" max="12" width="8.140625" style="291" customWidth="1"/>
    <col min="13" max="13" width="9.42578125" style="291" customWidth="1"/>
    <col min="14" max="14" width="9.140625" style="291" customWidth="1"/>
    <col min="15" max="15" width="9.42578125" style="291" customWidth="1"/>
    <col min="16" max="16" width="9.85546875" style="291" customWidth="1"/>
    <col min="17" max="16384" width="14.42578125" style="291"/>
  </cols>
  <sheetData>
    <row r="1" spans="1:16" ht="15.75" customHeight="1" x14ac:dyDescent="0.2">
      <c r="A1" s="456" t="s">
        <v>1045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  <c r="O1" s="414"/>
      <c r="P1" s="414"/>
    </row>
    <row r="2" spans="1:16" ht="13.5" customHeight="1" x14ac:dyDescent="0.2">
      <c r="A2" s="482" t="s">
        <v>156</v>
      </c>
      <c r="B2" s="414"/>
      <c r="C2" s="414"/>
      <c r="D2" s="414"/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</row>
    <row r="3" spans="1:16" ht="15" customHeight="1" x14ac:dyDescent="0.2">
      <c r="A3" s="292"/>
      <c r="B3" s="487" t="s">
        <v>62</v>
      </c>
      <c r="C3" s="488"/>
      <c r="D3" s="488"/>
      <c r="E3" s="223"/>
      <c r="F3" s="223"/>
      <c r="G3" s="223"/>
      <c r="H3" s="223"/>
      <c r="I3" s="223"/>
      <c r="J3" s="223"/>
      <c r="K3" s="223"/>
      <c r="L3" s="223"/>
      <c r="M3" s="483" t="s">
        <v>245</v>
      </c>
      <c r="N3" s="414"/>
      <c r="O3" s="223"/>
      <c r="P3" s="223"/>
    </row>
    <row r="4" spans="1:16" ht="13.5" customHeight="1" x14ac:dyDescent="0.2">
      <c r="A4" s="405" t="s">
        <v>69</v>
      </c>
      <c r="B4" s="485" t="s">
        <v>2</v>
      </c>
      <c r="C4" s="485" t="s">
        <v>239</v>
      </c>
      <c r="D4" s="486"/>
      <c r="E4" s="408" t="s">
        <v>240</v>
      </c>
      <c r="F4" s="409"/>
      <c r="G4" s="485" t="s">
        <v>241</v>
      </c>
      <c r="H4" s="486"/>
      <c r="I4" s="408" t="s">
        <v>242</v>
      </c>
      <c r="J4" s="409"/>
      <c r="K4" s="485" t="s">
        <v>243</v>
      </c>
      <c r="L4" s="486"/>
      <c r="M4" s="408" t="s">
        <v>244</v>
      </c>
      <c r="N4" s="409"/>
      <c r="O4" s="408" t="s">
        <v>6</v>
      </c>
      <c r="P4" s="409"/>
    </row>
    <row r="5" spans="1:16" ht="13.5" customHeight="1" x14ac:dyDescent="0.2">
      <c r="A5" s="406"/>
      <c r="B5" s="489"/>
      <c r="C5" s="290" t="s">
        <v>89</v>
      </c>
      <c r="D5" s="290" t="s">
        <v>90</v>
      </c>
      <c r="E5" s="290" t="s">
        <v>89</v>
      </c>
      <c r="F5" s="290" t="s">
        <v>90</v>
      </c>
      <c r="G5" s="290" t="s">
        <v>89</v>
      </c>
      <c r="H5" s="290" t="s">
        <v>90</v>
      </c>
      <c r="I5" s="290" t="s">
        <v>89</v>
      </c>
      <c r="J5" s="290" t="s">
        <v>90</v>
      </c>
      <c r="K5" s="290" t="s">
        <v>89</v>
      </c>
      <c r="L5" s="290" t="s">
        <v>90</v>
      </c>
      <c r="M5" s="290" t="s">
        <v>89</v>
      </c>
      <c r="N5" s="290" t="s">
        <v>90</v>
      </c>
      <c r="O5" s="290" t="s">
        <v>180</v>
      </c>
      <c r="P5" s="290" t="s">
        <v>181</v>
      </c>
    </row>
    <row r="6" spans="1:16" ht="12.75" customHeight="1" x14ac:dyDescent="0.2">
      <c r="A6" s="299">
        <v>1</v>
      </c>
      <c r="B6" s="300" t="s">
        <v>8</v>
      </c>
      <c r="C6" s="178">
        <v>74</v>
      </c>
      <c r="D6" s="178">
        <v>347</v>
      </c>
      <c r="E6" s="178">
        <v>2138</v>
      </c>
      <c r="F6" s="178">
        <v>4735</v>
      </c>
      <c r="G6" s="178">
        <v>145</v>
      </c>
      <c r="H6" s="178">
        <v>332</v>
      </c>
      <c r="I6" s="178">
        <v>238</v>
      </c>
      <c r="J6" s="178">
        <v>872</v>
      </c>
      <c r="K6" s="178">
        <v>3</v>
      </c>
      <c r="L6" s="178">
        <v>7</v>
      </c>
      <c r="M6" s="178">
        <v>742</v>
      </c>
      <c r="N6" s="178">
        <v>4872</v>
      </c>
      <c r="O6" s="294">
        <f t="shared" ref="O6:P6" si="0">C6+E6+G6+I6+K6+M6</f>
        <v>3340</v>
      </c>
      <c r="P6" s="294">
        <f t="shared" si="0"/>
        <v>11165</v>
      </c>
    </row>
    <row r="7" spans="1:16" ht="12.75" customHeight="1" x14ac:dyDescent="0.2">
      <c r="A7" s="299">
        <v>2</v>
      </c>
      <c r="B7" s="300" t="s">
        <v>9</v>
      </c>
      <c r="C7" s="178">
        <v>271</v>
      </c>
      <c r="D7" s="178">
        <v>763</v>
      </c>
      <c r="E7" s="178">
        <v>15132</v>
      </c>
      <c r="F7" s="178">
        <v>22745</v>
      </c>
      <c r="G7" s="178">
        <v>13</v>
      </c>
      <c r="H7" s="178">
        <v>16</v>
      </c>
      <c r="I7" s="178">
        <v>453</v>
      </c>
      <c r="J7" s="178">
        <v>1700</v>
      </c>
      <c r="K7" s="178">
        <v>0</v>
      </c>
      <c r="L7" s="178">
        <v>0</v>
      </c>
      <c r="M7" s="178">
        <v>555</v>
      </c>
      <c r="N7" s="178">
        <v>2429</v>
      </c>
      <c r="O7" s="294">
        <f t="shared" ref="O7:P7" si="1">C7+E7+G7+I7+K7+M7</f>
        <v>16424</v>
      </c>
      <c r="P7" s="294">
        <f t="shared" si="1"/>
        <v>27653</v>
      </c>
    </row>
    <row r="8" spans="1:16" ht="12.75" customHeight="1" x14ac:dyDescent="0.2">
      <c r="A8" s="299">
        <v>3</v>
      </c>
      <c r="B8" s="300" t="s">
        <v>10</v>
      </c>
      <c r="C8" s="178">
        <v>84</v>
      </c>
      <c r="D8" s="178">
        <v>1178</v>
      </c>
      <c r="E8" s="178">
        <v>2465</v>
      </c>
      <c r="F8" s="178">
        <v>10374</v>
      </c>
      <c r="G8" s="178">
        <v>60</v>
      </c>
      <c r="H8" s="178">
        <v>166</v>
      </c>
      <c r="I8" s="178">
        <v>1380</v>
      </c>
      <c r="J8" s="178">
        <v>4142</v>
      </c>
      <c r="K8" s="178">
        <v>3</v>
      </c>
      <c r="L8" s="178">
        <v>3</v>
      </c>
      <c r="M8" s="178">
        <v>508</v>
      </c>
      <c r="N8" s="178">
        <v>6264</v>
      </c>
      <c r="O8" s="294">
        <f t="shared" ref="O8:P8" si="2">C8+E8+G8+I8+K8+M8</f>
        <v>4500</v>
      </c>
      <c r="P8" s="294">
        <f t="shared" si="2"/>
        <v>22127</v>
      </c>
    </row>
    <row r="9" spans="1:16" ht="12.75" customHeight="1" x14ac:dyDescent="0.2">
      <c r="A9" s="299">
        <v>4</v>
      </c>
      <c r="B9" s="300" t="s">
        <v>11</v>
      </c>
      <c r="C9" s="178">
        <v>1647</v>
      </c>
      <c r="D9" s="178">
        <v>1930</v>
      </c>
      <c r="E9" s="178">
        <v>15032</v>
      </c>
      <c r="F9" s="178">
        <v>11398</v>
      </c>
      <c r="G9" s="178">
        <v>7745</v>
      </c>
      <c r="H9" s="178">
        <v>4610</v>
      </c>
      <c r="I9" s="178">
        <v>3855</v>
      </c>
      <c r="J9" s="178">
        <v>5649</v>
      </c>
      <c r="K9" s="178">
        <v>8</v>
      </c>
      <c r="L9" s="178">
        <v>15.5</v>
      </c>
      <c r="M9" s="178">
        <v>7801</v>
      </c>
      <c r="N9" s="178">
        <v>8954.7000000000007</v>
      </c>
      <c r="O9" s="294">
        <f t="shared" ref="O9:P9" si="3">C9+E9+G9+I9+K9+M9</f>
        <v>36088</v>
      </c>
      <c r="P9" s="294">
        <f t="shared" si="3"/>
        <v>32557.200000000001</v>
      </c>
    </row>
    <row r="10" spans="1:16" ht="12.75" customHeight="1" x14ac:dyDescent="0.2">
      <c r="A10" s="299">
        <v>5</v>
      </c>
      <c r="B10" s="300" t="s">
        <v>12</v>
      </c>
      <c r="C10" s="178">
        <v>1941</v>
      </c>
      <c r="D10" s="178">
        <v>1690</v>
      </c>
      <c r="E10" s="178">
        <v>283</v>
      </c>
      <c r="F10" s="178">
        <v>1259</v>
      </c>
      <c r="G10" s="178">
        <v>587</v>
      </c>
      <c r="H10" s="178">
        <v>605</v>
      </c>
      <c r="I10" s="178">
        <v>682</v>
      </c>
      <c r="J10" s="178">
        <v>3033</v>
      </c>
      <c r="K10" s="178">
        <v>14</v>
      </c>
      <c r="L10" s="178">
        <v>18</v>
      </c>
      <c r="M10" s="178">
        <v>2013</v>
      </c>
      <c r="N10" s="178">
        <v>13941</v>
      </c>
      <c r="O10" s="294">
        <f t="shared" ref="O10:P10" si="4">C10+E10+G10+I10+K10+M10</f>
        <v>5520</v>
      </c>
      <c r="P10" s="294">
        <f t="shared" si="4"/>
        <v>20546</v>
      </c>
    </row>
    <row r="11" spans="1:16" ht="12.75" customHeight="1" x14ac:dyDescent="0.2">
      <c r="A11" s="299">
        <v>6</v>
      </c>
      <c r="B11" s="301" t="s">
        <v>13</v>
      </c>
      <c r="C11" s="178">
        <v>177</v>
      </c>
      <c r="D11" s="178">
        <v>1001</v>
      </c>
      <c r="E11" s="178">
        <v>2581</v>
      </c>
      <c r="F11" s="178">
        <v>5814</v>
      </c>
      <c r="G11" s="178">
        <v>9</v>
      </c>
      <c r="H11" s="178">
        <v>53</v>
      </c>
      <c r="I11" s="178">
        <v>110</v>
      </c>
      <c r="J11" s="178">
        <v>1120</v>
      </c>
      <c r="K11" s="178">
        <v>1</v>
      </c>
      <c r="L11" s="178">
        <v>1</v>
      </c>
      <c r="M11" s="178">
        <v>303</v>
      </c>
      <c r="N11" s="178">
        <v>1374</v>
      </c>
      <c r="O11" s="294">
        <f t="shared" ref="O11:P11" si="5">C11+E11+G11+I11+K11+M11</f>
        <v>3181</v>
      </c>
      <c r="P11" s="294">
        <f t="shared" si="5"/>
        <v>9363</v>
      </c>
    </row>
    <row r="12" spans="1:16" ht="12.75" customHeight="1" x14ac:dyDescent="0.2">
      <c r="A12" s="299">
        <v>7</v>
      </c>
      <c r="B12" s="300" t="s">
        <v>14</v>
      </c>
      <c r="C12" s="178">
        <v>31</v>
      </c>
      <c r="D12" s="178">
        <v>225.84</v>
      </c>
      <c r="E12" s="178">
        <v>118</v>
      </c>
      <c r="F12" s="178">
        <v>154.44999999999999</v>
      </c>
      <c r="G12" s="178">
        <v>2</v>
      </c>
      <c r="H12" s="178">
        <v>3.9</v>
      </c>
      <c r="I12" s="178">
        <v>20</v>
      </c>
      <c r="J12" s="178">
        <v>79.23</v>
      </c>
      <c r="K12" s="178">
        <v>0</v>
      </c>
      <c r="L12" s="178">
        <v>0</v>
      </c>
      <c r="M12" s="178">
        <v>5</v>
      </c>
      <c r="N12" s="178">
        <v>2.48</v>
      </c>
      <c r="O12" s="294">
        <f t="shared" ref="O12:P12" si="6">C12+E12+G12+I12+K12+M12</f>
        <v>176</v>
      </c>
      <c r="P12" s="294">
        <f t="shared" si="6"/>
        <v>465.9</v>
      </c>
    </row>
    <row r="13" spans="1:16" ht="12.75" customHeight="1" x14ac:dyDescent="0.2">
      <c r="A13" s="299">
        <v>8</v>
      </c>
      <c r="B13" s="371" t="s">
        <v>983</v>
      </c>
      <c r="C13" s="178">
        <v>32</v>
      </c>
      <c r="D13" s="178">
        <v>271</v>
      </c>
      <c r="E13" s="178">
        <v>404</v>
      </c>
      <c r="F13" s="178">
        <v>1568</v>
      </c>
      <c r="G13" s="178">
        <v>0</v>
      </c>
      <c r="H13" s="178">
        <v>0</v>
      </c>
      <c r="I13" s="178">
        <v>422</v>
      </c>
      <c r="J13" s="178">
        <v>4660</v>
      </c>
      <c r="K13" s="178">
        <v>0</v>
      </c>
      <c r="L13" s="178">
        <v>0</v>
      </c>
      <c r="M13" s="178">
        <v>163</v>
      </c>
      <c r="N13" s="178">
        <v>1383</v>
      </c>
      <c r="O13" s="294">
        <f t="shared" ref="O13:P13" si="7">C13+E13+G13+I13+K13+M13</f>
        <v>1021</v>
      </c>
      <c r="P13" s="294">
        <f t="shared" si="7"/>
        <v>7882</v>
      </c>
    </row>
    <row r="14" spans="1:16" ht="12.75" customHeight="1" x14ac:dyDescent="0.2">
      <c r="A14" s="299">
        <v>9</v>
      </c>
      <c r="B14" s="300" t="s">
        <v>15</v>
      </c>
      <c r="C14" s="178">
        <v>88</v>
      </c>
      <c r="D14" s="178">
        <v>474.78</v>
      </c>
      <c r="E14" s="178">
        <v>2648</v>
      </c>
      <c r="F14" s="178">
        <v>5239.87</v>
      </c>
      <c r="G14" s="178">
        <v>13</v>
      </c>
      <c r="H14" s="178">
        <v>53.56</v>
      </c>
      <c r="I14" s="178">
        <v>266</v>
      </c>
      <c r="J14" s="178">
        <v>1674.54</v>
      </c>
      <c r="K14" s="178">
        <v>1</v>
      </c>
      <c r="L14" s="178">
        <v>0.85</v>
      </c>
      <c r="M14" s="178">
        <v>371</v>
      </c>
      <c r="N14" s="178">
        <v>2159.3000000000002</v>
      </c>
      <c r="O14" s="294">
        <f t="shared" ref="O14:P14" si="8">C14+E14+G14+I14+K14+M14</f>
        <v>3387</v>
      </c>
      <c r="P14" s="294">
        <f t="shared" si="8"/>
        <v>9602.9000000000015</v>
      </c>
    </row>
    <row r="15" spans="1:16" ht="12.75" customHeight="1" x14ac:dyDescent="0.2">
      <c r="A15" s="299">
        <v>10</v>
      </c>
      <c r="B15" s="300" t="s">
        <v>16</v>
      </c>
      <c r="C15" s="178">
        <v>3019</v>
      </c>
      <c r="D15" s="178">
        <v>5400</v>
      </c>
      <c r="E15" s="178">
        <v>48006</v>
      </c>
      <c r="F15" s="178">
        <v>59526</v>
      </c>
      <c r="G15" s="178">
        <v>661</v>
      </c>
      <c r="H15" s="178">
        <v>575</v>
      </c>
      <c r="I15" s="178">
        <v>2711</v>
      </c>
      <c r="J15" s="178">
        <v>6511</v>
      </c>
      <c r="K15" s="178">
        <v>11</v>
      </c>
      <c r="L15" s="178">
        <v>27</v>
      </c>
      <c r="M15" s="178">
        <v>4640</v>
      </c>
      <c r="N15" s="178">
        <v>18104</v>
      </c>
      <c r="O15" s="294">
        <f t="shared" ref="O15:P15" si="9">C15+E15+G15+I15+K15+M15</f>
        <v>59048</v>
      </c>
      <c r="P15" s="294">
        <f t="shared" si="9"/>
        <v>90143</v>
      </c>
    </row>
    <row r="16" spans="1:16" ht="12.75" customHeight="1" x14ac:dyDescent="0.2">
      <c r="A16" s="299">
        <v>11</v>
      </c>
      <c r="B16" s="300" t="s">
        <v>17</v>
      </c>
      <c r="C16" s="178">
        <v>46</v>
      </c>
      <c r="D16" s="178">
        <v>182</v>
      </c>
      <c r="E16" s="178">
        <v>1201</v>
      </c>
      <c r="F16" s="178">
        <v>2122</v>
      </c>
      <c r="G16" s="178">
        <v>6</v>
      </c>
      <c r="H16" s="178">
        <v>31</v>
      </c>
      <c r="I16" s="178">
        <v>115</v>
      </c>
      <c r="J16" s="178">
        <v>447</v>
      </c>
      <c r="K16" s="178">
        <v>0</v>
      </c>
      <c r="L16" s="178">
        <v>0</v>
      </c>
      <c r="M16" s="178">
        <v>138</v>
      </c>
      <c r="N16" s="178">
        <v>1245</v>
      </c>
      <c r="O16" s="294">
        <f t="shared" ref="O16:P16" si="10">C16+E16+G16+I16+K16+M16</f>
        <v>1506</v>
      </c>
      <c r="P16" s="294">
        <f t="shared" si="10"/>
        <v>4027</v>
      </c>
    </row>
    <row r="17" spans="1:16" ht="12.75" customHeight="1" x14ac:dyDescent="0.2">
      <c r="A17" s="299">
        <v>12</v>
      </c>
      <c r="B17" s="300" t="s">
        <v>18</v>
      </c>
      <c r="C17" s="178">
        <v>221</v>
      </c>
      <c r="D17" s="178">
        <v>2310</v>
      </c>
      <c r="E17" s="178">
        <v>4045</v>
      </c>
      <c r="F17" s="178">
        <v>9927</v>
      </c>
      <c r="G17" s="178">
        <v>78</v>
      </c>
      <c r="H17" s="178">
        <v>144</v>
      </c>
      <c r="I17" s="178">
        <v>295</v>
      </c>
      <c r="J17" s="178">
        <v>2706</v>
      </c>
      <c r="K17" s="178">
        <v>20</v>
      </c>
      <c r="L17" s="178">
        <v>114</v>
      </c>
      <c r="M17" s="178">
        <v>1069</v>
      </c>
      <c r="N17" s="178">
        <v>14514</v>
      </c>
      <c r="O17" s="294">
        <f t="shared" ref="O17:P17" si="11">C17+E17+G17+I17+K17+M17</f>
        <v>5728</v>
      </c>
      <c r="P17" s="294">
        <f t="shared" si="11"/>
        <v>29715</v>
      </c>
    </row>
    <row r="18" spans="1:16" ht="12.75" customHeight="1" x14ac:dyDescent="0.2">
      <c r="A18" s="302"/>
      <c r="B18" s="303" t="s">
        <v>19</v>
      </c>
      <c r="C18" s="181">
        <f t="shared" ref="C18:P18" si="12">SUM(C6:C17)</f>
        <v>7631</v>
      </c>
      <c r="D18" s="181">
        <f t="shared" si="12"/>
        <v>15772.619999999999</v>
      </c>
      <c r="E18" s="181">
        <f t="shared" si="12"/>
        <v>94053</v>
      </c>
      <c r="F18" s="181">
        <f t="shared" si="12"/>
        <v>134862.32</v>
      </c>
      <c r="G18" s="181">
        <f t="shared" si="12"/>
        <v>9319</v>
      </c>
      <c r="H18" s="181">
        <f t="shared" si="12"/>
        <v>6589.46</v>
      </c>
      <c r="I18" s="181">
        <f t="shared" si="12"/>
        <v>10547</v>
      </c>
      <c r="J18" s="181">
        <f t="shared" si="12"/>
        <v>32593.77</v>
      </c>
      <c r="K18" s="181">
        <f t="shared" si="12"/>
        <v>61</v>
      </c>
      <c r="L18" s="181">
        <f t="shared" si="12"/>
        <v>186.35</v>
      </c>
      <c r="M18" s="181">
        <f t="shared" si="12"/>
        <v>18308</v>
      </c>
      <c r="N18" s="181">
        <f t="shared" si="12"/>
        <v>75242.48000000001</v>
      </c>
      <c r="O18" s="181">
        <f t="shared" si="12"/>
        <v>139919</v>
      </c>
      <c r="P18" s="181">
        <f t="shared" si="12"/>
        <v>265247</v>
      </c>
    </row>
    <row r="19" spans="1:16" ht="12.75" customHeight="1" x14ac:dyDescent="0.2">
      <c r="A19" s="299">
        <v>13</v>
      </c>
      <c r="B19" s="300" t="s">
        <v>20</v>
      </c>
      <c r="C19" s="178">
        <v>100</v>
      </c>
      <c r="D19" s="178">
        <v>589.39</v>
      </c>
      <c r="E19" s="178">
        <v>3174</v>
      </c>
      <c r="F19" s="178">
        <v>11977.93</v>
      </c>
      <c r="G19" s="178">
        <v>3</v>
      </c>
      <c r="H19" s="178">
        <v>6.53</v>
      </c>
      <c r="I19" s="178">
        <v>474</v>
      </c>
      <c r="J19" s="178">
        <v>2805.8</v>
      </c>
      <c r="K19" s="178">
        <v>3</v>
      </c>
      <c r="L19" s="178">
        <v>20.350000000000001</v>
      </c>
      <c r="M19" s="178">
        <v>322</v>
      </c>
      <c r="N19" s="178">
        <v>7165.66</v>
      </c>
      <c r="O19" s="294">
        <f t="shared" ref="O19:P19" si="13">C19+E19+G19+I19+K19+M19</f>
        <v>4076</v>
      </c>
      <c r="P19" s="294">
        <f t="shared" si="13"/>
        <v>22565.660000000003</v>
      </c>
    </row>
    <row r="20" spans="1:16" ht="12.75" customHeight="1" x14ac:dyDescent="0.2">
      <c r="A20" s="299">
        <v>14</v>
      </c>
      <c r="B20" s="300" t="s">
        <v>21</v>
      </c>
      <c r="C20" s="178">
        <v>268</v>
      </c>
      <c r="D20" s="178">
        <v>199.65</v>
      </c>
      <c r="E20" s="178">
        <v>90955</v>
      </c>
      <c r="F20" s="178">
        <v>60909.33</v>
      </c>
      <c r="G20" s="178">
        <v>12</v>
      </c>
      <c r="H20" s="178">
        <v>6.05</v>
      </c>
      <c r="I20" s="178">
        <v>135</v>
      </c>
      <c r="J20" s="178">
        <v>102.35</v>
      </c>
      <c r="K20" s="178">
        <v>1</v>
      </c>
      <c r="L20" s="178">
        <v>0.85</v>
      </c>
      <c r="M20" s="178">
        <v>60</v>
      </c>
      <c r="N20" s="178">
        <v>90.47</v>
      </c>
      <c r="O20" s="294">
        <f t="shared" ref="O20:P20" si="14">C20+E20+G20+I20+K20+M20</f>
        <v>91431</v>
      </c>
      <c r="P20" s="294">
        <f t="shared" si="14"/>
        <v>61308.700000000004</v>
      </c>
    </row>
    <row r="21" spans="1:16" ht="12.75" customHeight="1" x14ac:dyDescent="0.2">
      <c r="A21" s="299">
        <v>15</v>
      </c>
      <c r="B21" s="300" t="s">
        <v>22</v>
      </c>
      <c r="C21" s="178">
        <v>48</v>
      </c>
      <c r="D21" s="178">
        <v>38.5</v>
      </c>
      <c r="E21" s="178">
        <v>55</v>
      </c>
      <c r="F21" s="178">
        <v>35.200000000000003</v>
      </c>
      <c r="G21" s="178">
        <v>0</v>
      </c>
      <c r="H21" s="178">
        <v>0</v>
      </c>
      <c r="I21" s="178">
        <v>5</v>
      </c>
      <c r="J21" s="178">
        <v>9.1999999999999993</v>
      </c>
      <c r="K21" s="178">
        <v>0</v>
      </c>
      <c r="L21" s="178">
        <v>0</v>
      </c>
      <c r="M21" s="178">
        <v>42</v>
      </c>
      <c r="N21" s="178">
        <v>22.45</v>
      </c>
      <c r="O21" s="294">
        <f t="shared" ref="O21:P21" si="15">C21+E21+G21+I21+K21+M21</f>
        <v>150</v>
      </c>
      <c r="P21" s="294">
        <f t="shared" si="15"/>
        <v>105.35000000000001</v>
      </c>
    </row>
    <row r="22" spans="1:16" ht="12.75" customHeight="1" x14ac:dyDescent="0.2">
      <c r="A22" s="299">
        <v>16</v>
      </c>
      <c r="B22" s="300" t="s">
        <v>23</v>
      </c>
      <c r="C22" s="178">
        <v>0</v>
      </c>
      <c r="D22" s="178">
        <v>0</v>
      </c>
      <c r="E22" s="178">
        <v>2</v>
      </c>
      <c r="F22" s="178">
        <v>1</v>
      </c>
      <c r="G22" s="178">
        <v>0</v>
      </c>
      <c r="H22" s="178">
        <v>0</v>
      </c>
      <c r="I22" s="178">
        <v>0</v>
      </c>
      <c r="J22" s="178">
        <v>0</v>
      </c>
      <c r="K22" s="178">
        <v>0</v>
      </c>
      <c r="L22" s="178">
        <v>0</v>
      </c>
      <c r="M22" s="178">
        <v>0</v>
      </c>
      <c r="N22" s="178">
        <v>0</v>
      </c>
      <c r="O22" s="294">
        <f t="shared" ref="O22:P22" si="16">C22+E22+G22+I22+K22+M22</f>
        <v>2</v>
      </c>
      <c r="P22" s="294">
        <f t="shared" si="16"/>
        <v>1</v>
      </c>
    </row>
    <row r="23" spans="1:16" ht="12.75" customHeight="1" x14ac:dyDescent="0.2">
      <c r="A23" s="299">
        <v>17</v>
      </c>
      <c r="B23" s="300" t="s">
        <v>24</v>
      </c>
      <c r="C23" s="178">
        <v>1</v>
      </c>
      <c r="D23" s="178">
        <v>0</v>
      </c>
      <c r="E23" s="178">
        <v>283</v>
      </c>
      <c r="F23" s="178">
        <v>123</v>
      </c>
      <c r="G23" s="178">
        <v>0</v>
      </c>
      <c r="H23" s="178">
        <v>0</v>
      </c>
      <c r="I23" s="178">
        <v>0</v>
      </c>
      <c r="J23" s="178">
        <v>0</v>
      </c>
      <c r="K23" s="178">
        <v>0</v>
      </c>
      <c r="L23" s="178">
        <v>0</v>
      </c>
      <c r="M23" s="178">
        <v>0</v>
      </c>
      <c r="N23" s="178">
        <v>0</v>
      </c>
      <c r="O23" s="294">
        <f t="shared" ref="O23:P23" si="17">C23+E23+G23+I23+K23+M23</f>
        <v>284</v>
      </c>
      <c r="P23" s="294">
        <f t="shared" si="17"/>
        <v>123</v>
      </c>
    </row>
    <row r="24" spans="1:16" ht="12.75" customHeight="1" x14ac:dyDescent="0.2">
      <c r="A24" s="299">
        <v>18</v>
      </c>
      <c r="B24" s="300" t="s">
        <v>25</v>
      </c>
      <c r="C24" s="178">
        <v>15</v>
      </c>
      <c r="D24" s="178">
        <v>15</v>
      </c>
      <c r="E24" s="178">
        <v>10</v>
      </c>
      <c r="F24" s="178">
        <v>15</v>
      </c>
      <c r="G24" s="178">
        <v>0</v>
      </c>
      <c r="H24" s="178">
        <v>0</v>
      </c>
      <c r="I24" s="178">
        <v>0</v>
      </c>
      <c r="J24" s="178">
        <v>0</v>
      </c>
      <c r="K24" s="178">
        <v>0</v>
      </c>
      <c r="L24" s="178">
        <v>0</v>
      </c>
      <c r="M24" s="178">
        <v>0</v>
      </c>
      <c r="N24" s="178">
        <v>0</v>
      </c>
      <c r="O24" s="294">
        <f t="shared" ref="O24:P24" si="18">C24+E24+G24+I24+K24+M24</f>
        <v>25</v>
      </c>
      <c r="P24" s="294">
        <f t="shared" si="18"/>
        <v>30</v>
      </c>
    </row>
    <row r="25" spans="1:16" ht="12.75" customHeight="1" x14ac:dyDescent="0.2">
      <c r="A25" s="299">
        <v>19</v>
      </c>
      <c r="B25" s="300" t="s">
        <v>26</v>
      </c>
      <c r="C25" s="178">
        <v>58</v>
      </c>
      <c r="D25" s="178">
        <v>236</v>
      </c>
      <c r="E25" s="178">
        <v>150</v>
      </c>
      <c r="F25" s="178">
        <v>359</v>
      </c>
      <c r="G25" s="178">
        <v>0</v>
      </c>
      <c r="H25" s="178">
        <v>0</v>
      </c>
      <c r="I25" s="178">
        <v>12</v>
      </c>
      <c r="J25" s="178">
        <v>69</v>
      </c>
      <c r="K25" s="178">
        <v>0</v>
      </c>
      <c r="L25" s="178">
        <v>0</v>
      </c>
      <c r="M25" s="178">
        <v>23</v>
      </c>
      <c r="N25" s="178">
        <v>152</v>
      </c>
      <c r="O25" s="294">
        <f t="shared" ref="O25:P25" si="19">C25+E25+G25+I25+K25+M25</f>
        <v>243</v>
      </c>
      <c r="P25" s="294">
        <f t="shared" si="19"/>
        <v>816</v>
      </c>
    </row>
    <row r="26" spans="1:16" ht="12.75" customHeight="1" x14ac:dyDescent="0.2">
      <c r="A26" s="299">
        <v>20</v>
      </c>
      <c r="B26" s="300" t="s">
        <v>27</v>
      </c>
      <c r="C26" s="178">
        <v>177</v>
      </c>
      <c r="D26" s="178">
        <v>121.55</v>
      </c>
      <c r="E26" s="178">
        <v>6478</v>
      </c>
      <c r="F26" s="178">
        <v>10311.02</v>
      </c>
      <c r="G26" s="178">
        <v>4</v>
      </c>
      <c r="H26" s="178">
        <v>10.199999999999999</v>
      </c>
      <c r="I26" s="178">
        <v>528</v>
      </c>
      <c r="J26" s="178">
        <v>3003.02</v>
      </c>
      <c r="K26" s="178">
        <v>4</v>
      </c>
      <c r="L26" s="178">
        <v>161.59</v>
      </c>
      <c r="M26" s="178">
        <v>170</v>
      </c>
      <c r="N26" s="178">
        <v>2207.7399999999998</v>
      </c>
      <c r="O26" s="294">
        <f t="shared" ref="O26:P26" si="20">C26+E26+G26+I26+K26+M26</f>
        <v>7361</v>
      </c>
      <c r="P26" s="294">
        <f t="shared" si="20"/>
        <v>15815.12</v>
      </c>
    </row>
    <row r="27" spans="1:16" ht="12.75" customHeight="1" x14ac:dyDescent="0.2">
      <c r="A27" s="299">
        <v>21</v>
      </c>
      <c r="B27" s="300" t="s">
        <v>28</v>
      </c>
      <c r="C27" s="178">
        <v>212</v>
      </c>
      <c r="D27" s="178">
        <v>977</v>
      </c>
      <c r="E27" s="178">
        <v>11306</v>
      </c>
      <c r="F27" s="178">
        <v>31989</v>
      </c>
      <c r="G27" s="178">
        <v>26</v>
      </c>
      <c r="H27" s="178">
        <v>122</v>
      </c>
      <c r="I27" s="178">
        <v>866</v>
      </c>
      <c r="J27" s="178">
        <v>8348</v>
      </c>
      <c r="K27" s="178">
        <v>129</v>
      </c>
      <c r="L27" s="178">
        <v>120</v>
      </c>
      <c r="M27" s="178">
        <v>385</v>
      </c>
      <c r="N27" s="178">
        <v>6145</v>
      </c>
      <c r="O27" s="294">
        <f t="shared" ref="O27:P27" si="21">C27+E27+G27+I27+K27+M27</f>
        <v>12924</v>
      </c>
      <c r="P27" s="294">
        <f t="shared" si="21"/>
        <v>47701</v>
      </c>
    </row>
    <row r="28" spans="1:16" ht="12.75" customHeight="1" x14ac:dyDescent="0.2">
      <c r="A28" s="299">
        <v>22</v>
      </c>
      <c r="B28" s="300" t="s">
        <v>29</v>
      </c>
      <c r="C28" s="178">
        <v>33</v>
      </c>
      <c r="D28" s="178">
        <v>150.1</v>
      </c>
      <c r="E28" s="178">
        <v>2107</v>
      </c>
      <c r="F28" s="178">
        <v>4186.24</v>
      </c>
      <c r="G28" s="178">
        <v>2</v>
      </c>
      <c r="H28" s="178">
        <v>5.3</v>
      </c>
      <c r="I28" s="178">
        <v>208</v>
      </c>
      <c r="J28" s="178">
        <v>689.31</v>
      </c>
      <c r="K28" s="178">
        <v>1</v>
      </c>
      <c r="L28" s="178">
        <v>5</v>
      </c>
      <c r="M28" s="178">
        <v>388</v>
      </c>
      <c r="N28" s="178">
        <v>2928.31</v>
      </c>
      <c r="O28" s="294">
        <f t="shared" ref="O28:P28" si="22">C28+E28+G28+I28+K28+M28</f>
        <v>2739</v>
      </c>
      <c r="P28" s="294">
        <f t="shared" si="22"/>
        <v>7964.26</v>
      </c>
    </row>
    <row r="29" spans="1:16" ht="12.75" customHeight="1" x14ac:dyDescent="0.2">
      <c r="A29" s="299">
        <v>23</v>
      </c>
      <c r="B29" s="300" t="s">
        <v>30</v>
      </c>
      <c r="C29" s="178">
        <v>10</v>
      </c>
      <c r="D29" s="178">
        <v>3</v>
      </c>
      <c r="E29" s="178">
        <v>1810</v>
      </c>
      <c r="F29" s="178">
        <v>620</v>
      </c>
      <c r="G29" s="178">
        <v>3</v>
      </c>
      <c r="H29" s="178">
        <v>1</v>
      </c>
      <c r="I29" s="178">
        <v>40</v>
      </c>
      <c r="J29" s="178">
        <v>14</v>
      </c>
      <c r="K29" s="178">
        <v>8</v>
      </c>
      <c r="L29" s="178">
        <v>3</v>
      </c>
      <c r="M29" s="178">
        <v>6</v>
      </c>
      <c r="N29" s="178">
        <v>2</v>
      </c>
      <c r="O29" s="294">
        <f t="shared" ref="O29:P29" si="23">C29+E29+G29+I29+K29+M29</f>
        <v>1877</v>
      </c>
      <c r="P29" s="294">
        <f t="shared" si="23"/>
        <v>643</v>
      </c>
    </row>
    <row r="30" spans="1:16" ht="12.75" customHeight="1" x14ac:dyDescent="0.2">
      <c r="A30" s="299">
        <v>24</v>
      </c>
      <c r="B30" s="300" t="s">
        <v>31</v>
      </c>
      <c r="C30" s="178">
        <v>149</v>
      </c>
      <c r="D30" s="178">
        <v>53</v>
      </c>
      <c r="E30" s="178">
        <v>24989</v>
      </c>
      <c r="F30" s="178">
        <v>8157</v>
      </c>
      <c r="G30" s="178">
        <v>4</v>
      </c>
      <c r="H30" s="178">
        <v>21</v>
      </c>
      <c r="I30" s="178">
        <v>26</v>
      </c>
      <c r="J30" s="178">
        <v>245</v>
      </c>
      <c r="K30" s="178">
        <v>0</v>
      </c>
      <c r="L30" s="178">
        <v>0</v>
      </c>
      <c r="M30" s="178">
        <v>25</v>
      </c>
      <c r="N30" s="178">
        <v>334</v>
      </c>
      <c r="O30" s="294">
        <f t="shared" ref="O30:P30" si="24">C30+E30+G30+I30+K30+M30</f>
        <v>25193</v>
      </c>
      <c r="P30" s="294">
        <f t="shared" si="24"/>
        <v>8810</v>
      </c>
    </row>
    <row r="31" spans="1:16" ht="12.75" customHeight="1" x14ac:dyDescent="0.2">
      <c r="A31" s="299">
        <v>25</v>
      </c>
      <c r="B31" s="300" t="s">
        <v>32</v>
      </c>
      <c r="C31" s="178">
        <v>0</v>
      </c>
      <c r="D31" s="178">
        <v>0</v>
      </c>
      <c r="E31" s="178">
        <v>50</v>
      </c>
      <c r="F31" s="178">
        <v>314</v>
      </c>
      <c r="G31" s="178">
        <v>5</v>
      </c>
      <c r="H31" s="178">
        <v>40</v>
      </c>
      <c r="I31" s="178">
        <v>4</v>
      </c>
      <c r="J31" s="178">
        <v>73</v>
      </c>
      <c r="K31" s="178">
        <v>0</v>
      </c>
      <c r="L31" s="178">
        <v>0</v>
      </c>
      <c r="M31" s="178">
        <v>0</v>
      </c>
      <c r="N31" s="178">
        <v>0</v>
      </c>
      <c r="O31" s="294">
        <f t="shared" ref="O31:P31" si="25">C31+E31+G31+I31+K31+M31</f>
        <v>59</v>
      </c>
      <c r="P31" s="294">
        <f t="shared" si="25"/>
        <v>427</v>
      </c>
    </row>
    <row r="32" spans="1:16" ht="12.75" customHeight="1" x14ac:dyDescent="0.2">
      <c r="A32" s="299">
        <v>26</v>
      </c>
      <c r="B32" s="300" t="s">
        <v>33</v>
      </c>
      <c r="C32" s="178">
        <v>0</v>
      </c>
      <c r="D32" s="178">
        <v>0</v>
      </c>
      <c r="E32" s="178">
        <v>11</v>
      </c>
      <c r="F32" s="178">
        <v>43.57</v>
      </c>
      <c r="G32" s="178">
        <v>0</v>
      </c>
      <c r="H32" s="178">
        <v>0</v>
      </c>
      <c r="I32" s="178">
        <v>0</v>
      </c>
      <c r="J32" s="178">
        <v>0</v>
      </c>
      <c r="K32" s="178">
        <v>0</v>
      </c>
      <c r="L32" s="178">
        <v>0</v>
      </c>
      <c r="M32" s="178">
        <v>2</v>
      </c>
      <c r="N32" s="178">
        <v>6.09</v>
      </c>
      <c r="O32" s="294">
        <f t="shared" ref="O32:P32" si="26">C32+E32+G32+I32+K32+M32</f>
        <v>13</v>
      </c>
      <c r="P32" s="294">
        <f t="shared" si="26"/>
        <v>49.66</v>
      </c>
    </row>
    <row r="33" spans="1:16" ht="12.75" customHeight="1" x14ac:dyDescent="0.2">
      <c r="A33" s="299">
        <v>27</v>
      </c>
      <c r="B33" s="300" t="s">
        <v>34</v>
      </c>
      <c r="C33" s="178">
        <v>0</v>
      </c>
      <c r="D33" s="178">
        <v>0</v>
      </c>
      <c r="E33" s="178">
        <v>0</v>
      </c>
      <c r="F33" s="178">
        <v>0</v>
      </c>
      <c r="G33" s="178">
        <v>0</v>
      </c>
      <c r="H33" s="178">
        <v>0</v>
      </c>
      <c r="I33" s="178">
        <v>0</v>
      </c>
      <c r="J33" s="178">
        <v>0</v>
      </c>
      <c r="K33" s="178">
        <v>0</v>
      </c>
      <c r="L33" s="178">
        <v>0</v>
      </c>
      <c r="M33" s="178">
        <v>0</v>
      </c>
      <c r="N33" s="178">
        <v>0</v>
      </c>
      <c r="O33" s="294">
        <f t="shared" ref="O33:P33" si="27">C33+E33+G33+I33+K33+M33</f>
        <v>0</v>
      </c>
      <c r="P33" s="294">
        <f t="shared" si="27"/>
        <v>0</v>
      </c>
    </row>
    <row r="34" spans="1:16" ht="12.75" customHeight="1" x14ac:dyDescent="0.2">
      <c r="A34" s="299">
        <v>28</v>
      </c>
      <c r="B34" s="300" t="s">
        <v>35</v>
      </c>
      <c r="C34" s="178">
        <v>25</v>
      </c>
      <c r="D34" s="178">
        <v>29.85</v>
      </c>
      <c r="E34" s="178">
        <v>512</v>
      </c>
      <c r="F34" s="178">
        <v>2745.75</v>
      </c>
      <c r="G34" s="178">
        <v>4</v>
      </c>
      <c r="H34" s="178">
        <v>24.75</v>
      </c>
      <c r="I34" s="178">
        <v>112</v>
      </c>
      <c r="J34" s="178">
        <v>1983</v>
      </c>
      <c r="K34" s="178">
        <v>0</v>
      </c>
      <c r="L34" s="178">
        <v>0</v>
      </c>
      <c r="M34" s="178">
        <v>118</v>
      </c>
      <c r="N34" s="178">
        <v>2795.17</v>
      </c>
      <c r="O34" s="294">
        <f t="shared" ref="O34:P34" si="28">C34+E34+G34+I34+K34+M34</f>
        <v>771</v>
      </c>
      <c r="P34" s="294">
        <f t="shared" si="28"/>
        <v>7578.52</v>
      </c>
    </row>
    <row r="35" spans="1:16" ht="12.75" customHeight="1" x14ac:dyDescent="0.2">
      <c r="A35" s="299">
        <v>29</v>
      </c>
      <c r="B35" s="300" t="s">
        <v>36</v>
      </c>
      <c r="C35" s="178">
        <v>0</v>
      </c>
      <c r="D35" s="178">
        <v>0</v>
      </c>
      <c r="E35" s="178">
        <v>1</v>
      </c>
      <c r="F35" s="178">
        <v>1</v>
      </c>
      <c r="G35" s="178">
        <v>0</v>
      </c>
      <c r="H35" s="178">
        <v>0</v>
      </c>
      <c r="I35" s="178">
        <v>0</v>
      </c>
      <c r="J35" s="178">
        <v>0</v>
      </c>
      <c r="K35" s="178">
        <v>0</v>
      </c>
      <c r="L35" s="178">
        <v>0</v>
      </c>
      <c r="M35" s="178">
        <v>0</v>
      </c>
      <c r="N35" s="178">
        <v>0</v>
      </c>
      <c r="O35" s="294">
        <f t="shared" ref="O35:P35" si="29">C35+E35+G35+I35+K35+M35</f>
        <v>1</v>
      </c>
      <c r="P35" s="294">
        <f t="shared" si="29"/>
        <v>1</v>
      </c>
    </row>
    <row r="36" spans="1:16" ht="12.75" customHeight="1" x14ac:dyDescent="0.2">
      <c r="A36" s="299">
        <v>30</v>
      </c>
      <c r="B36" s="300" t="s">
        <v>37</v>
      </c>
      <c r="C36" s="178">
        <v>187</v>
      </c>
      <c r="D36" s="178">
        <v>37.94</v>
      </c>
      <c r="E36" s="178">
        <v>8702</v>
      </c>
      <c r="F36" s="178">
        <v>2269.0100000000002</v>
      </c>
      <c r="G36" s="178">
        <v>36</v>
      </c>
      <c r="H36" s="178">
        <v>13.68</v>
      </c>
      <c r="I36" s="178">
        <v>83</v>
      </c>
      <c r="J36" s="178">
        <v>32.32</v>
      </c>
      <c r="K36" s="178">
        <v>82</v>
      </c>
      <c r="L36" s="178">
        <v>179.54</v>
      </c>
      <c r="M36" s="178">
        <v>1</v>
      </c>
      <c r="N36" s="178">
        <v>0.35</v>
      </c>
      <c r="O36" s="294">
        <f t="shared" ref="O36:P36" si="30">C36+E36+G36+I36+K36+M36</f>
        <v>9091</v>
      </c>
      <c r="P36" s="294">
        <f t="shared" si="30"/>
        <v>2532.84</v>
      </c>
    </row>
    <row r="37" spans="1:16" ht="12.75" customHeight="1" x14ac:dyDescent="0.2">
      <c r="A37" s="299">
        <v>31</v>
      </c>
      <c r="B37" s="300" t="s">
        <v>38</v>
      </c>
      <c r="C37" s="178">
        <v>0</v>
      </c>
      <c r="D37" s="178">
        <v>0</v>
      </c>
      <c r="E37" s="178">
        <v>0</v>
      </c>
      <c r="F37" s="178">
        <v>0</v>
      </c>
      <c r="G37" s="178">
        <v>0</v>
      </c>
      <c r="H37" s="178">
        <v>0</v>
      </c>
      <c r="I37" s="178">
        <v>0</v>
      </c>
      <c r="J37" s="178">
        <v>0</v>
      </c>
      <c r="K37" s="178">
        <v>0</v>
      </c>
      <c r="L37" s="178">
        <v>0</v>
      </c>
      <c r="M37" s="178">
        <v>0</v>
      </c>
      <c r="N37" s="178">
        <v>0</v>
      </c>
      <c r="O37" s="294">
        <f t="shared" ref="O37:P37" si="31">C37+E37+G37+I37+K37+M37</f>
        <v>0</v>
      </c>
      <c r="P37" s="294">
        <f t="shared" si="31"/>
        <v>0</v>
      </c>
    </row>
    <row r="38" spans="1:16" ht="12.75" customHeight="1" x14ac:dyDescent="0.2">
      <c r="A38" s="299">
        <v>32</v>
      </c>
      <c r="B38" s="300" t="s">
        <v>39</v>
      </c>
      <c r="C38" s="178">
        <v>0</v>
      </c>
      <c r="D38" s="178">
        <v>0</v>
      </c>
      <c r="E38" s="178">
        <v>0</v>
      </c>
      <c r="F38" s="178">
        <v>0</v>
      </c>
      <c r="G38" s="178">
        <v>0</v>
      </c>
      <c r="H38" s="178">
        <v>0</v>
      </c>
      <c r="I38" s="178">
        <v>0</v>
      </c>
      <c r="J38" s="178">
        <v>0</v>
      </c>
      <c r="K38" s="178">
        <v>0</v>
      </c>
      <c r="L38" s="178">
        <v>0</v>
      </c>
      <c r="M38" s="178">
        <v>0</v>
      </c>
      <c r="N38" s="178">
        <v>0</v>
      </c>
      <c r="O38" s="294">
        <f t="shared" ref="O38:P38" si="32">C38+E38+G38+I38+K38+M38</f>
        <v>0</v>
      </c>
      <c r="P38" s="294">
        <f t="shared" si="32"/>
        <v>0</v>
      </c>
    </row>
    <row r="39" spans="1:16" ht="12.75" customHeight="1" x14ac:dyDescent="0.2">
      <c r="A39" s="299">
        <v>33</v>
      </c>
      <c r="B39" s="300" t="s">
        <v>40</v>
      </c>
      <c r="C39" s="178">
        <v>3</v>
      </c>
      <c r="D39" s="178">
        <v>41.85</v>
      </c>
      <c r="E39" s="178">
        <v>38</v>
      </c>
      <c r="F39" s="178">
        <v>49.47</v>
      </c>
      <c r="G39" s="178">
        <v>0</v>
      </c>
      <c r="H39" s="178">
        <v>0</v>
      </c>
      <c r="I39" s="178">
        <v>0</v>
      </c>
      <c r="J39" s="178">
        <v>0</v>
      </c>
      <c r="K39" s="178">
        <v>0</v>
      </c>
      <c r="L39" s="178">
        <v>0</v>
      </c>
      <c r="M39" s="178">
        <v>3</v>
      </c>
      <c r="N39" s="178">
        <v>14.05</v>
      </c>
      <c r="O39" s="294">
        <f t="shared" ref="O39:P39" si="33">C39+E39+G39+I39+K39+M39</f>
        <v>44</v>
      </c>
      <c r="P39" s="294">
        <f t="shared" si="33"/>
        <v>105.36999999999999</v>
      </c>
    </row>
    <row r="40" spans="1:16" ht="12.75" customHeight="1" x14ac:dyDescent="0.2">
      <c r="A40" s="299">
        <v>34</v>
      </c>
      <c r="B40" s="300" t="s">
        <v>41</v>
      </c>
      <c r="C40" s="178">
        <v>12</v>
      </c>
      <c r="D40" s="178">
        <v>83</v>
      </c>
      <c r="E40" s="178">
        <v>3188</v>
      </c>
      <c r="F40" s="178">
        <v>5348</v>
      </c>
      <c r="G40" s="178">
        <v>1</v>
      </c>
      <c r="H40" s="178">
        <v>0</v>
      </c>
      <c r="I40" s="178">
        <v>71</v>
      </c>
      <c r="J40" s="178">
        <v>943</v>
      </c>
      <c r="K40" s="178">
        <v>0</v>
      </c>
      <c r="L40" s="178">
        <v>0</v>
      </c>
      <c r="M40" s="178">
        <v>233</v>
      </c>
      <c r="N40" s="178">
        <v>10046</v>
      </c>
      <c r="O40" s="294">
        <f t="shared" ref="O40:P40" si="34">C40+E40+G40+I40+K40+M40</f>
        <v>3505</v>
      </c>
      <c r="P40" s="294">
        <f t="shared" si="34"/>
        <v>16420</v>
      </c>
    </row>
    <row r="41" spans="1:16" ht="12.75" customHeight="1" x14ac:dyDescent="0.2">
      <c r="A41" s="302"/>
      <c r="B41" s="303" t="s">
        <v>110</v>
      </c>
      <c r="C41" s="181">
        <f t="shared" ref="C41:P41" si="35">SUM(C19:C40)</f>
        <v>1298</v>
      </c>
      <c r="D41" s="181">
        <f t="shared" si="35"/>
        <v>2575.83</v>
      </c>
      <c r="E41" s="181">
        <f t="shared" si="35"/>
        <v>153821</v>
      </c>
      <c r="F41" s="181">
        <f t="shared" si="35"/>
        <v>139454.52000000005</v>
      </c>
      <c r="G41" s="181">
        <f t="shared" si="35"/>
        <v>100</v>
      </c>
      <c r="H41" s="181">
        <f t="shared" si="35"/>
        <v>250.51000000000002</v>
      </c>
      <c r="I41" s="181">
        <f t="shared" si="35"/>
        <v>2564</v>
      </c>
      <c r="J41" s="181">
        <f t="shared" si="35"/>
        <v>18317</v>
      </c>
      <c r="K41" s="181">
        <f t="shared" si="35"/>
        <v>228</v>
      </c>
      <c r="L41" s="181">
        <f t="shared" si="35"/>
        <v>490.33000000000004</v>
      </c>
      <c r="M41" s="181">
        <f t="shared" si="35"/>
        <v>1778</v>
      </c>
      <c r="N41" s="181">
        <f t="shared" si="35"/>
        <v>31909.289999999997</v>
      </c>
      <c r="O41" s="181">
        <f t="shared" si="35"/>
        <v>159789</v>
      </c>
      <c r="P41" s="181">
        <f t="shared" si="35"/>
        <v>192997.48</v>
      </c>
    </row>
    <row r="42" spans="1:16" ht="12.75" customHeight="1" x14ac:dyDescent="0.2">
      <c r="A42" s="302"/>
      <c r="B42" s="303" t="s">
        <v>43</v>
      </c>
      <c r="C42" s="295">
        <f t="shared" ref="C42:P42" si="36">C41+C18</f>
        <v>8929</v>
      </c>
      <c r="D42" s="295">
        <f t="shared" si="36"/>
        <v>18348.449999999997</v>
      </c>
      <c r="E42" s="295">
        <f t="shared" si="36"/>
        <v>247874</v>
      </c>
      <c r="F42" s="295">
        <f t="shared" si="36"/>
        <v>274316.84000000008</v>
      </c>
      <c r="G42" s="295">
        <f t="shared" si="36"/>
        <v>9419</v>
      </c>
      <c r="H42" s="295">
        <f t="shared" si="36"/>
        <v>6839.97</v>
      </c>
      <c r="I42" s="295">
        <f t="shared" si="36"/>
        <v>13111</v>
      </c>
      <c r="J42" s="295">
        <f t="shared" si="36"/>
        <v>50910.770000000004</v>
      </c>
      <c r="K42" s="295">
        <f t="shared" si="36"/>
        <v>289</v>
      </c>
      <c r="L42" s="295">
        <f t="shared" si="36"/>
        <v>676.68000000000006</v>
      </c>
      <c r="M42" s="295">
        <f t="shared" si="36"/>
        <v>20086</v>
      </c>
      <c r="N42" s="295">
        <f t="shared" si="36"/>
        <v>107151.77</v>
      </c>
      <c r="O42" s="295">
        <f t="shared" si="36"/>
        <v>299708</v>
      </c>
      <c r="P42" s="295">
        <f t="shared" si="36"/>
        <v>458244.48</v>
      </c>
    </row>
    <row r="43" spans="1:16" ht="12.75" customHeight="1" x14ac:dyDescent="0.2">
      <c r="A43" s="299">
        <v>35</v>
      </c>
      <c r="B43" s="300" t="s">
        <v>44</v>
      </c>
      <c r="C43" s="178">
        <v>76</v>
      </c>
      <c r="D43" s="178">
        <v>167</v>
      </c>
      <c r="E43" s="178">
        <v>2672</v>
      </c>
      <c r="F43" s="178">
        <v>3013</v>
      </c>
      <c r="G43" s="178">
        <v>0</v>
      </c>
      <c r="H43" s="178">
        <v>0</v>
      </c>
      <c r="I43" s="178">
        <v>335</v>
      </c>
      <c r="J43" s="178">
        <v>1949</v>
      </c>
      <c r="K43" s="178">
        <v>0</v>
      </c>
      <c r="L43" s="178">
        <v>0</v>
      </c>
      <c r="M43" s="178">
        <v>21345</v>
      </c>
      <c r="N43" s="178">
        <v>25712</v>
      </c>
      <c r="O43" s="294">
        <f t="shared" ref="O43:P43" si="37">C43+E43+G43+I43+K43+M43</f>
        <v>24428</v>
      </c>
      <c r="P43" s="294">
        <f t="shared" si="37"/>
        <v>30841</v>
      </c>
    </row>
    <row r="44" spans="1:16" ht="12.75" customHeight="1" x14ac:dyDescent="0.2">
      <c r="A44" s="299">
        <v>36</v>
      </c>
      <c r="B44" s="300" t="s">
        <v>45</v>
      </c>
      <c r="C44" s="178">
        <v>655</v>
      </c>
      <c r="D44" s="178">
        <v>390.02</v>
      </c>
      <c r="E44" s="178">
        <v>20653</v>
      </c>
      <c r="F44" s="178">
        <v>21241.06</v>
      </c>
      <c r="G44" s="178">
        <v>77</v>
      </c>
      <c r="H44" s="178">
        <v>46.06</v>
      </c>
      <c r="I44" s="178">
        <v>1513</v>
      </c>
      <c r="J44" s="178">
        <v>138458</v>
      </c>
      <c r="K44" s="178">
        <v>0</v>
      </c>
      <c r="L44" s="178">
        <v>0</v>
      </c>
      <c r="M44" s="178">
        <v>1476</v>
      </c>
      <c r="N44" s="178">
        <v>3316.56</v>
      </c>
      <c r="O44" s="294">
        <f t="shared" ref="O44:P44" si="38">C44+E44+G44+I44+K44+M44</f>
        <v>24374</v>
      </c>
      <c r="P44" s="294">
        <f t="shared" si="38"/>
        <v>163451.70000000001</v>
      </c>
    </row>
    <row r="45" spans="1:16" ht="12.75" customHeight="1" x14ac:dyDescent="0.2">
      <c r="A45" s="302"/>
      <c r="B45" s="303" t="s">
        <v>46</v>
      </c>
      <c r="C45" s="181">
        <f t="shared" ref="C45:P45" si="39">SUM(C43:C44)</f>
        <v>731</v>
      </c>
      <c r="D45" s="181">
        <f t="shared" si="39"/>
        <v>557.02</v>
      </c>
      <c r="E45" s="181">
        <f t="shared" si="39"/>
        <v>23325</v>
      </c>
      <c r="F45" s="181">
        <f t="shared" si="39"/>
        <v>24254.06</v>
      </c>
      <c r="G45" s="181">
        <f t="shared" si="39"/>
        <v>77</v>
      </c>
      <c r="H45" s="181">
        <f t="shared" si="39"/>
        <v>46.06</v>
      </c>
      <c r="I45" s="181">
        <f t="shared" si="39"/>
        <v>1848</v>
      </c>
      <c r="J45" s="181">
        <f t="shared" si="39"/>
        <v>140407</v>
      </c>
      <c r="K45" s="181">
        <f t="shared" si="39"/>
        <v>0</v>
      </c>
      <c r="L45" s="181">
        <f t="shared" si="39"/>
        <v>0</v>
      </c>
      <c r="M45" s="181">
        <f t="shared" si="39"/>
        <v>22821</v>
      </c>
      <c r="N45" s="181">
        <f t="shared" si="39"/>
        <v>29028.560000000001</v>
      </c>
      <c r="O45" s="181">
        <f t="shared" si="39"/>
        <v>48802</v>
      </c>
      <c r="P45" s="181">
        <f t="shared" si="39"/>
        <v>194292.7</v>
      </c>
    </row>
    <row r="46" spans="1:16" ht="12.75" customHeight="1" x14ac:dyDescent="0.2">
      <c r="A46" s="299">
        <v>37</v>
      </c>
      <c r="B46" s="300" t="s">
        <v>47</v>
      </c>
      <c r="C46" s="178">
        <v>1781</v>
      </c>
      <c r="D46" s="178">
        <v>504</v>
      </c>
      <c r="E46" s="178">
        <v>63349</v>
      </c>
      <c r="F46" s="178">
        <v>37648</v>
      </c>
      <c r="G46" s="178">
        <v>3307</v>
      </c>
      <c r="H46" s="178">
        <v>1008</v>
      </c>
      <c r="I46" s="178">
        <v>3562</v>
      </c>
      <c r="J46" s="178">
        <v>2353</v>
      </c>
      <c r="K46" s="178">
        <v>0</v>
      </c>
      <c r="L46" s="178">
        <v>0</v>
      </c>
      <c r="M46" s="178">
        <v>16791</v>
      </c>
      <c r="N46" s="178">
        <v>6219</v>
      </c>
      <c r="O46" s="294">
        <f t="shared" ref="O46:P46" si="40">C46+E46+G46+I46+K46+M46</f>
        <v>88790</v>
      </c>
      <c r="P46" s="294">
        <f t="shared" si="40"/>
        <v>47732</v>
      </c>
    </row>
    <row r="47" spans="1:16" ht="12.75" customHeight="1" x14ac:dyDescent="0.2">
      <c r="A47" s="302"/>
      <c r="B47" s="303" t="s">
        <v>48</v>
      </c>
      <c r="C47" s="181">
        <f t="shared" ref="C47:P47" si="41">C46</f>
        <v>1781</v>
      </c>
      <c r="D47" s="181">
        <f t="shared" si="41"/>
        <v>504</v>
      </c>
      <c r="E47" s="181">
        <f t="shared" si="41"/>
        <v>63349</v>
      </c>
      <c r="F47" s="181">
        <f t="shared" si="41"/>
        <v>37648</v>
      </c>
      <c r="G47" s="181">
        <f t="shared" si="41"/>
        <v>3307</v>
      </c>
      <c r="H47" s="181">
        <f t="shared" si="41"/>
        <v>1008</v>
      </c>
      <c r="I47" s="181">
        <f t="shared" si="41"/>
        <v>3562</v>
      </c>
      <c r="J47" s="181">
        <f t="shared" si="41"/>
        <v>2353</v>
      </c>
      <c r="K47" s="181">
        <f t="shared" si="41"/>
        <v>0</v>
      </c>
      <c r="L47" s="181">
        <f t="shared" si="41"/>
        <v>0</v>
      </c>
      <c r="M47" s="181">
        <f t="shared" si="41"/>
        <v>16791</v>
      </c>
      <c r="N47" s="181">
        <f t="shared" si="41"/>
        <v>6219</v>
      </c>
      <c r="O47" s="181">
        <f t="shared" si="41"/>
        <v>88790</v>
      </c>
      <c r="P47" s="181">
        <f t="shared" si="41"/>
        <v>47732</v>
      </c>
    </row>
    <row r="48" spans="1:16" ht="12.75" customHeight="1" x14ac:dyDescent="0.2">
      <c r="A48" s="299">
        <v>38</v>
      </c>
      <c r="B48" s="300" t="s">
        <v>49</v>
      </c>
      <c r="C48" s="178">
        <v>21</v>
      </c>
      <c r="D48" s="178">
        <v>106.17</v>
      </c>
      <c r="E48" s="178">
        <v>4333</v>
      </c>
      <c r="F48" s="178">
        <v>25065.919999999998</v>
      </c>
      <c r="G48" s="178">
        <v>1</v>
      </c>
      <c r="H48" s="178">
        <v>1.9</v>
      </c>
      <c r="I48" s="178">
        <v>95</v>
      </c>
      <c r="J48" s="178">
        <v>930.47</v>
      </c>
      <c r="K48" s="178">
        <v>0</v>
      </c>
      <c r="L48" s="178">
        <v>0</v>
      </c>
      <c r="M48" s="178">
        <v>728</v>
      </c>
      <c r="N48" s="178">
        <v>7958.75</v>
      </c>
      <c r="O48" s="294">
        <f t="shared" ref="O48:P48" si="42">C48+E48+G48+I48+K48+M48</f>
        <v>5178</v>
      </c>
      <c r="P48" s="294">
        <f t="shared" si="42"/>
        <v>34063.21</v>
      </c>
    </row>
    <row r="49" spans="1:16" ht="12.75" customHeight="1" x14ac:dyDescent="0.2">
      <c r="A49" s="299">
        <v>39</v>
      </c>
      <c r="B49" s="300" t="s">
        <v>50</v>
      </c>
      <c r="C49" s="178">
        <v>39</v>
      </c>
      <c r="D49" s="178">
        <v>13.25</v>
      </c>
      <c r="E49" s="178">
        <v>1501</v>
      </c>
      <c r="F49" s="178">
        <v>489.28</v>
      </c>
      <c r="G49" s="178">
        <v>18</v>
      </c>
      <c r="H49" s="178">
        <v>6.36</v>
      </c>
      <c r="I49" s="178">
        <v>23</v>
      </c>
      <c r="J49" s="178">
        <v>7.13</v>
      </c>
      <c r="K49" s="178">
        <v>1</v>
      </c>
      <c r="L49" s="178">
        <v>0.35</v>
      </c>
      <c r="M49" s="178">
        <v>17</v>
      </c>
      <c r="N49" s="178">
        <v>6.06</v>
      </c>
      <c r="O49" s="294">
        <f t="shared" ref="O49:P49" si="43">C49+E49+G49+I49+K49+M49</f>
        <v>1599</v>
      </c>
      <c r="P49" s="294">
        <f t="shared" si="43"/>
        <v>522.42999999999995</v>
      </c>
    </row>
    <row r="50" spans="1:16" ht="12.75" customHeight="1" x14ac:dyDescent="0.2">
      <c r="A50" s="299">
        <v>40</v>
      </c>
      <c r="B50" s="300" t="s">
        <v>51</v>
      </c>
      <c r="C50" s="178">
        <v>201</v>
      </c>
      <c r="D50" s="178">
        <v>92.8</v>
      </c>
      <c r="E50" s="178">
        <v>12351</v>
      </c>
      <c r="F50" s="178">
        <v>4854.45</v>
      </c>
      <c r="G50" s="178">
        <v>43</v>
      </c>
      <c r="H50" s="178">
        <v>38.450000000000003</v>
      </c>
      <c r="I50" s="178">
        <v>83</v>
      </c>
      <c r="J50" s="178">
        <v>63.36</v>
      </c>
      <c r="K50" s="178">
        <v>0</v>
      </c>
      <c r="L50" s="178">
        <v>0</v>
      </c>
      <c r="M50" s="178">
        <v>10</v>
      </c>
      <c r="N50" s="178">
        <v>7.8</v>
      </c>
      <c r="O50" s="294">
        <f t="shared" ref="O50:P50" si="44">C50+E50+G50+I50+K50+M50</f>
        <v>12688</v>
      </c>
      <c r="P50" s="294">
        <f t="shared" si="44"/>
        <v>5056.8599999999997</v>
      </c>
    </row>
    <row r="51" spans="1:16" ht="12.75" customHeight="1" x14ac:dyDescent="0.2">
      <c r="A51" s="299">
        <v>41</v>
      </c>
      <c r="B51" s="300" t="s">
        <v>52</v>
      </c>
      <c r="C51" s="178">
        <v>16</v>
      </c>
      <c r="D51" s="178">
        <v>5.4</v>
      </c>
      <c r="E51" s="178">
        <v>775</v>
      </c>
      <c r="F51" s="178">
        <v>260.7</v>
      </c>
      <c r="G51" s="178">
        <v>0</v>
      </c>
      <c r="H51" s="178">
        <v>0</v>
      </c>
      <c r="I51" s="178">
        <v>0</v>
      </c>
      <c r="J51" s="178">
        <v>0</v>
      </c>
      <c r="K51" s="178">
        <v>0</v>
      </c>
      <c r="L51" s="178">
        <v>0</v>
      </c>
      <c r="M51" s="178">
        <v>0</v>
      </c>
      <c r="N51" s="178">
        <v>0</v>
      </c>
      <c r="O51" s="294">
        <f t="shared" ref="O51:P51" si="45">C51+E51+G51+I51+K51+M51</f>
        <v>791</v>
      </c>
      <c r="P51" s="294">
        <f t="shared" si="45"/>
        <v>266.09999999999997</v>
      </c>
    </row>
    <row r="52" spans="1:16" ht="12.75" customHeight="1" x14ac:dyDescent="0.2">
      <c r="A52" s="299">
        <v>42</v>
      </c>
      <c r="B52" s="300" t="s">
        <v>53</v>
      </c>
      <c r="C52" s="178">
        <v>335</v>
      </c>
      <c r="D52" s="178">
        <v>210</v>
      </c>
      <c r="E52" s="178">
        <v>1859</v>
      </c>
      <c r="F52" s="178">
        <v>1302</v>
      </c>
      <c r="G52" s="178">
        <v>5300</v>
      </c>
      <c r="H52" s="178">
        <v>3105</v>
      </c>
      <c r="I52" s="178">
        <v>9</v>
      </c>
      <c r="J52" s="178">
        <v>10</v>
      </c>
      <c r="K52" s="178">
        <v>0</v>
      </c>
      <c r="L52" s="178">
        <v>0</v>
      </c>
      <c r="M52" s="178">
        <v>87</v>
      </c>
      <c r="N52" s="178">
        <v>38</v>
      </c>
      <c r="O52" s="294">
        <f t="shared" ref="O52:P52" si="46">C52+E52+G52+I52+K52+M52</f>
        <v>7590</v>
      </c>
      <c r="P52" s="294">
        <f t="shared" si="46"/>
        <v>4665</v>
      </c>
    </row>
    <row r="53" spans="1:16" ht="12.75" customHeight="1" x14ac:dyDescent="0.2">
      <c r="A53" s="299">
        <v>43</v>
      </c>
      <c r="B53" s="300" t="s">
        <v>54</v>
      </c>
      <c r="C53" s="178">
        <v>54</v>
      </c>
      <c r="D53" s="178">
        <v>21.12</v>
      </c>
      <c r="E53" s="178">
        <v>3585</v>
      </c>
      <c r="F53" s="178">
        <v>1098.31</v>
      </c>
      <c r="G53" s="178">
        <v>3</v>
      </c>
      <c r="H53" s="178">
        <v>0.84</v>
      </c>
      <c r="I53" s="178">
        <v>14</v>
      </c>
      <c r="J53" s="178">
        <v>5.82</v>
      </c>
      <c r="K53" s="178">
        <v>6</v>
      </c>
      <c r="L53" s="178">
        <v>2.2200000000000002</v>
      </c>
      <c r="M53" s="178">
        <v>9</v>
      </c>
      <c r="N53" s="178">
        <v>4.4400000000000004</v>
      </c>
      <c r="O53" s="294">
        <f t="shared" ref="O53:P53" si="47">C53+E53+G53+I53+K53+M53</f>
        <v>3671</v>
      </c>
      <c r="P53" s="294">
        <f t="shared" si="47"/>
        <v>1132.7499999999998</v>
      </c>
    </row>
    <row r="54" spans="1:16" ht="12.75" customHeight="1" x14ac:dyDescent="0.2">
      <c r="A54" s="299">
        <v>44</v>
      </c>
      <c r="B54" s="300" t="s">
        <v>55</v>
      </c>
      <c r="C54" s="178">
        <v>17</v>
      </c>
      <c r="D54" s="178">
        <v>7.08</v>
      </c>
      <c r="E54" s="178">
        <v>3075</v>
      </c>
      <c r="F54" s="178">
        <v>1520.17</v>
      </c>
      <c r="G54" s="178">
        <v>24</v>
      </c>
      <c r="H54" s="178">
        <v>11.63</v>
      </c>
      <c r="I54" s="178">
        <v>39</v>
      </c>
      <c r="J54" s="178">
        <v>23.35</v>
      </c>
      <c r="K54" s="178">
        <v>2</v>
      </c>
      <c r="L54" s="178">
        <v>1.4</v>
      </c>
      <c r="M54" s="178">
        <v>3</v>
      </c>
      <c r="N54" s="178">
        <v>1.19</v>
      </c>
      <c r="O54" s="294">
        <f t="shared" ref="O54:P54" si="48">C54+E54+G54+I54+K54+M54</f>
        <v>3160</v>
      </c>
      <c r="P54" s="294">
        <f t="shared" si="48"/>
        <v>1564.8200000000002</v>
      </c>
    </row>
    <row r="55" spans="1:16" ht="12.75" customHeight="1" x14ac:dyDescent="0.2">
      <c r="A55" s="299">
        <v>45</v>
      </c>
      <c r="B55" s="300" t="s">
        <v>56</v>
      </c>
      <c r="C55" s="178">
        <v>42</v>
      </c>
      <c r="D55" s="178">
        <v>22</v>
      </c>
      <c r="E55" s="178">
        <v>1040</v>
      </c>
      <c r="F55" s="178">
        <v>405</v>
      </c>
      <c r="G55" s="178">
        <v>6</v>
      </c>
      <c r="H55" s="178">
        <v>3</v>
      </c>
      <c r="I55" s="178">
        <v>15</v>
      </c>
      <c r="J55" s="178">
        <v>8</v>
      </c>
      <c r="K55" s="178">
        <v>0</v>
      </c>
      <c r="L55" s="178">
        <v>0</v>
      </c>
      <c r="M55" s="178">
        <v>0</v>
      </c>
      <c r="N55" s="178">
        <v>0</v>
      </c>
      <c r="O55" s="294">
        <f t="shared" ref="O55:P55" si="49">C55+E55+G55+I55+K55+M55</f>
        <v>1103</v>
      </c>
      <c r="P55" s="294">
        <f t="shared" si="49"/>
        <v>438</v>
      </c>
    </row>
    <row r="56" spans="1:16" ht="12.75" customHeight="1" x14ac:dyDescent="0.2">
      <c r="A56" s="302"/>
      <c r="B56" s="303" t="s">
        <v>57</v>
      </c>
      <c r="C56" s="181">
        <f t="shared" ref="C56:P56" si="50">SUM(C48:C55)</f>
        <v>725</v>
      </c>
      <c r="D56" s="181">
        <f t="shared" si="50"/>
        <v>477.82</v>
      </c>
      <c r="E56" s="181">
        <f t="shared" si="50"/>
        <v>28519</v>
      </c>
      <c r="F56" s="181">
        <f t="shared" si="50"/>
        <v>34995.829999999994</v>
      </c>
      <c r="G56" s="181">
        <f t="shared" si="50"/>
        <v>5395</v>
      </c>
      <c r="H56" s="181">
        <f t="shared" si="50"/>
        <v>3167.1800000000003</v>
      </c>
      <c r="I56" s="181">
        <f t="shared" si="50"/>
        <v>278</v>
      </c>
      <c r="J56" s="181">
        <f t="shared" si="50"/>
        <v>1048.1300000000001</v>
      </c>
      <c r="K56" s="181">
        <f t="shared" si="50"/>
        <v>9</v>
      </c>
      <c r="L56" s="181">
        <f t="shared" si="50"/>
        <v>3.97</v>
      </c>
      <c r="M56" s="181">
        <f t="shared" si="50"/>
        <v>854</v>
      </c>
      <c r="N56" s="181">
        <f t="shared" si="50"/>
        <v>8016.24</v>
      </c>
      <c r="O56" s="181">
        <f t="shared" si="50"/>
        <v>35780</v>
      </c>
      <c r="P56" s="181">
        <f t="shared" si="50"/>
        <v>47709.17</v>
      </c>
    </row>
    <row r="57" spans="1:16" ht="12.75" customHeight="1" x14ac:dyDescent="0.2">
      <c r="A57" s="304"/>
      <c r="B57" s="305" t="s">
        <v>6</v>
      </c>
      <c r="C57" s="181">
        <f t="shared" ref="C57:P57" si="51">C56+C47+C45+C42</f>
        <v>12166</v>
      </c>
      <c r="D57" s="181">
        <f t="shared" si="51"/>
        <v>19887.289999999997</v>
      </c>
      <c r="E57" s="181">
        <f t="shared" si="51"/>
        <v>363067</v>
      </c>
      <c r="F57" s="181">
        <f t="shared" si="51"/>
        <v>371214.7300000001</v>
      </c>
      <c r="G57" s="181">
        <f t="shared" si="51"/>
        <v>18198</v>
      </c>
      <c r="H57" s="181">
        <f t="shared" si="51"/>
        <v>11061.210000000001</v>
      </c>
      <c r="I57" s="181">
        <f t="shared" si="51"/>
        <v>18799</v>
      </c>
      <c r="J57" s="181">
        <f t="shared" si="51"/>
        <v>194718.90000000002</v>
      </c>
      <c r="K57" s="181">
        <f t="shared" si="51"/>
        <v>298</v>
      </c>
      <c r="L57" s="181">
        <f t="shared" si="51"/>
        <v>680.65000000000009</v>
      </c>
      <c r="M57" s="181">
        <f t="shared" si="51"/>
        <v>60552</v>
      </c>
      <c r="N57" s="181">
        <f t="shared" si="51"/>
        <v>150415.57</v>
      </c>
      <c r="O57" s="181">
        <f t="shared" si="51"/>
        <v>473080</v>
      </c>
      <c r="P57" s="181">
        <f t="shared" si="51"/>
        <v>747978.35</v>
      </c>
    </row>
    <row r="58" spans="1:16" ht="13.5" customHeight="1" x14ac:dyDescent="0.2">
      <c r="A58" s="105"/>
      <c r="B58" s="227"/>
      <c r="C58" s="223"/>
      <c r="D58" s="223"/>
      <c r="E58" s="223"/>
      <c r="F58" s="223"/>
      <c r="G58" s="223"/>
      <c r="H58" s="225" t="s">
        <v>60</v>
      </c>
      <c r="I58" s="223"/>
      <c r="J58" s="223"/>
      <c r="K58" s="223"/>
      <c r="L58" s="223"/>
      <c r="M58" s="223"/>
      <c r="N58" s="223"/>
      <c r="O58" s="223"/>
      <c r="P58" s="223"/>
    </row>
    <row r="59" spans="1:16" ht="13.5" customHeight="1" x14ac:dyDescent="0.2">
      <c r="A59" s="227"/>
      <c r="B59" s="227"/>
      <c r="C59" s="223"/>
      <c r="D59" s="223"/>
      <c r="E59" s="223"/>
      <c r="F59" s="223"/>
      <c r="G59" s="223"/>
      <c r="H59" s="223"/>
      <c r="I59" s="223"/>
      <c r="J59" s="223"/>
      <c r="K59" s="223"/>
      <c r="L59" s="223"/>
      <c r="M59" s="223"/>
      <c r="N59" s="223"/>
      <c r="O59" s="223"/>
      <c r="P59" s="223"/>
    </row>
    <row r="60" spans="1:16" ht="13.5" customHeight="1" x14ac:dyDescent="0.2">
      <c r="A60" s="227"/>
      <c r="B60" s="227"/>
      <c r="C60" s="298"/>
      <c r="D60" s="298"/>
      <c r="E60" s="298"/>
      <c r="F60" s="298"/>
      <c r="G60" s="298"/>
      <c r="H60" s="298"/>
      <c r="I60" s="298"/>
      <c r="J60" s="298"/>
      <c r="K60" s="298"/>
      <c r="L60" s="298"/>
      <c r="M60" s="298"/>
      <c r="N60" s="298"/>
      <c r="O60" s="298"/>
      <c r="P60" s="298"/>
    </row>
    <row r="61" spans="1:16" ht="13.5" customHeight="1" x14ac:dyDescent="0.2">
      <c r="A61" s="227"/>
      <c r="B61" s="227"/>
      <c r="C61" s="223"/>
      <c r="D61" s="223"/>
      <c r="E61" s="223"/>
      <c r="F61" s="223"/>
      <c r="G61" s="223"/>
      <c r="H61" s="223"/>
      <c r="I61" s="223"/>
      <c r="J61" s="223"/>
      <c r="K61" s="223"/>
      <c r="L61" s="223"/>
      <c r="M61" s="223"/>
      <c r="N61" s="223"/>
      <c r="O61" s="223"/>
      <c r="P61" s="223"/>
    </row>
    <row r="62" spans="1:16" ht="13.5" customHeight="1" x14ac:dyDescent="0.2">
      <c r="A62" s="227"/>
      <c r="B62" s="227"/>
      <c r="C62" s="223"/>
      <c r="D62" s="223"/>
      <c r="E62" s="223"/>
      <c r="F62" s="223"/>
      <c r="G62" s="223"/>
      <c r="H62" s="223"/>
      <c r="I62" s="223"/>
      <c r="J62" s="223"/>
      <c r="K62" s="223"/>
      <c r="L62" s="223"/>
      <c r="M62" s="223"/>
      <c r="N62" s="223"/>
      <c r="O62" s="223"/>
      <c r="P62" s="223"/>
    </row>
    <row r="63" spans="1:16" ht="13.5" customHeight="1" x14ac:dyDescent="0.2">
      <c r="A63" s="227"/>
      <c r="B63" s="227"/>
      <c r="C63" s="223"/>
      <c r="D63" s="223"/>
      <c r="E63" s="223"/>
      <c r="F63" s="223"/>
      <c r="G63" s="223"/>
      <c r="H63" s="223"/>
      <c r="I63" s="223"/>
      <c r="J63" s="223"/>
      <c r="K63" s="223"/>
      <c r="L63" s="223"/>
      <c r="M63" s="223"/>
      <c r="N63" s="223"/>
      <c r="O63" s="223"/>
      <c r="P63" s="223"/>
    </row>
    <row r="64" spans="1:16" ht="13.5" customHeight="1" x14ac:dyDescent="0.2">
      <c r="A64" s="227"/>
      <c r="B64" s="227"/>
      <c r="C64" s="223"/>
      <c r="D64" s="223"/>
      <c r="E64" s="223"/>
      <c r="F64" s="223"/>
      <c r="G64" s="223"/>
      <c r="H64" s="223"/>
      <c r="I64" s="223"/>
      <c r="J64" s="223"/>
      <c r="K64" s="223"/>
      <c r="L64" s="223"/>
      <c r="M64" s="223"/>
      <c r="N64" s="223"/>
      <c r="O64" s="223"/>
      <c r="P64" s="223"/>
    </row>
    <row r="65" spans="1:16" ht="13.5" customHeight="1" x14ac:dyDescent="0.2">
      <c r="A65" s="227"/>
      <c r="B65" s="227"/>
      <c r="C65" s="223"/>
      <c r="D65" s="223"/>
      <c r="E65" s="223"/>
      <c r="F65" s="223"/>
      <c r="G65" s="223"/>
      <c r="H65" s="223"/>
      <c r="I65" s="223"/>
      <c r="J65" s="223"/>
      <c r="K65" s="223"/>
      <c r="L65" s="223"/>
      <c r="M65" s="223"/>
      <c r="N65" s="223"/>
      <c r="O65" s="223"/>
      <c r="P65" s="223"/>
    </row>
    <row r="66" spans="1:16" ht="13.5" customHeight="1" x14ac:dyDescent="0.2">
      <c r="A66" s="227"/>
      <c r="B66" s="227"/>
      <c r="C66" s="223"/>
      <c r="D66" s="223"/>
      <c r="E66" s="223"/>
      <c r="F66" s="223"/>
      <c r="G66" s="223"/>
      <c r="H66" s="223"/>
      <c r="I66" s="223"/>
      <c r="J66" s="223"/>
      <c r="K66" s="223"/>
      <c r="L66" s="223"/>
      <c r="M66" s="223"/>
      <c r="N66" s="223"/>
      <c r="O66" s="223"/>
      <c r="P66" s="223"/>
    </row>
    <row r="67" spans="1:16" ht="13.5" customHeight="1" x14ac:dyDescent="0.2">
      <c r="A67" s="227"/>
      <c r="B67" s="227"/>
      <c r="C67" s="223"/>
      <c r="D67" s="223"/>
      <c r="E67" s="223"/>
      <c r="F67" s="223"/>
      <c r="G67" s="223"/>
      <c r="H67" s="223"/>
      <c r="I67" s="223"/>
      <c r="J67" s="223"/>
      <c r="K67" s="223"/>
      <c r="L67" s="223"/>
      <c r="M67" s="223"/>
      <c r="N67" s="223"/>
      <c r="O67" s="223"/>
      <c r="P67" s="223"/>
    </row>
    <row r="68" spans="1:16" ht="13.5" customHeight="1" x14ac:dyDescent="0.2">
      <c r="A68" s="227"/>
      <c r="B68" s="227"/>
      <c r="C68" s="223"/>
      <c r="D68" s="223"/>
      <c r="E68" s="223"/>
      <c r="F68" s="223"/>
      <c r="G68" s="223"/>
      <c r="H68" s="223"/>
      <c r="I68" s="223"/>
      <c r="J68" s="223"/>
      <c r="K68" s="223"/>
      <c r="L68" s="223"/>
      <c r="M68" s="223"/>
      <c r="N68" s="223"/>
      <c r="O68" s="223"/>
      <c r="P68" s="223"/>
    </row>
    <row r="69" spans="1:16" ht="13.5" customHeight="1" x14ac:dyDescent="0.2">
      <c r="A69" s="227"/>
      <c r="B69" s="227"/>
      <c r="C69" s="223"/>
      <c r="D69" s="223"/>
      <c r="E69" s="223"/>
      <c r="F69" s="223"/>
      <c r="G69" s="223"/>
      <c r="H69" s="223"/>
      <c r="I69" s="223"/>
      <c r="J69" s="223"/>
      <c r="K69" s="223"/>
      <c r="L69" s="223"/>
      <c r="M69" s="223"/>
      <c r="N69" s="223"/>
      <c r="O69" s="223"/>
      <c r="P69" s="223"/>
    </row>
    <row r="70" spans="1:16" ht="13.5" customHeight="1" x14ac:dyDescent="0.2">
      <c r="A70" s="227"/>
      <c r="B70" s="227"/>
      <c r="C70" s="223"/>
      <c r="D70" s="223"/>
      <c r="E70" s="223"/>
      <c r="F70" s="223"/>
      <c r="G70" s="223"/>
      <c r="H70" s="223"/>
      <c r="I70" s="223"/>
      <c r="J70" s="223"/>
      <c r="K70" s="223"/>
      <c r="L70" s="223"/>
      <c r="M70" s="223"/>
      <c r="N70" s="223"/>
      <c r="O70" s="223"/>
      <c r="P70" s="223"/>
    </row>
    <row r="71" spans="1:16" ht="13.5" customHeight="1" x14ac:dyDescent="0.2">
      <c r="A71" s="227"/>
      <c r="B71" s="227"/>
      <c r="C71" s="223"/>
      <c r="D71" s="223"/>
      <c r="E71" s="223"/>
      <c r="F71" s="223"/>
      <c r="G71" s="223"/>
      <c r="H71" s="223"/>
      <c r="I71" s="223"/>
      <c r="J71" s="223"/>
      <c r="K71" s="223"/>
      <c r="L71" s="223"/>
      <c r="M71" s="223"/>
      <c r="N71" s="223"/>
      <c r="O71" s="223"/>
      <c r="P71" s="223"/>
    </row>
    <row r="72" spans="1:16" ht="13.5" customHeight="1" x14ac:dyDescent="0.2">
      <c r="A72" s="227"/>
      <c r="B72" s="227"/>
      <c r="C72" s="223"/>
      <c r="D72" s="223"/>
      <c r="E72" s="223"/>
      <c r="F72" s="223"/>
      <c r="G72" s="223"/>
      <c r="H72" s="223"/>
      <c r="I72" s="223"/>
      <c r="J72" s="223"/>
      <c r="K72" s="223"/>
      <c r="L72" s="223"/>
      <c r="M72" s="223"/>
      <c r="N72" s="223"/>
      <c r="O72" s="223"/>
      <c r="P72" s="223"/>
    </row>
    <row r="73" spans="1:16" ht="13.5" customHeight="1" x14ac:dyDescent="0.2">
      <c r="A73" s="227"/>
      <c r="B73" s="227"/>
      <c r="C73" s="223"/>
      <c r="D73" s="223"/>
      <c r="E73" s="223"/>
      <c r="F73" s="223"/>
      <c r="G73" s="223"/>
      <c r="H73" s="223"/>
      <c r="I73" s="223"/>
      <c r="J73" s="223"/>
      <c r="K73" s="223"/>
      <c r="L73" s="223"/>
      <c r="M73" s="223"/>
      <c r="N73" s="223"/>
      <c r="O73" s="223"/>
      <c r="P73" s="223"/>
    </row>
    <row r="74" spans="1:16" ht="13.5" customHeight="1" x14ac:dyDescent="0.2">
      <c r="A74" s="227"/>
      <c r="B74" s="227"/>
      <c r="C74" s="223"/>
      <c r="D74" s="223"/>
      <c r="E74" s="223"/>
      <c r="F74" s="223"/>
      <c r="G74" s="223"/>
      <c r="H74" s="223"/>
      <c r="I74" s="223"/>
      <c r="J74" s="223"/>
      <c r="K74" s="223"/>
      <c r="L74" s="223"/>
      <c r="M74" s="223"/>
      <c r="N74" s="223"/>
      <c r="O74" s="223"/>
      <c r="P74" s="223"/>
    </row>
    <row r="75" spans="1:16" ht="13.5" customHeight="1" x14ac:dyDescent="0.2">
      <c r="A75" s="227"/>
      <c r="B75" s="227"/>
      <c r="C75" s="223"/>
      <c r="D75" s="223"/>
      <c r="E75" s="223"/>
      <c r="F75" s="223"/>
      <c r="G75" s="223"/>
      <c r="H75" s="223"/>
      <c r="I75" s="223"/>
      <c r="J75" s="223"/>
      <c r="K75" s="223"/>
      <c r="L75" s="223"/>
      <c r="M75" s="223"/>
      <c r="N75" s="223"/>
      <c r="O75" s="223"/>
      <c r="P75" s="223"/>
    </row>
    <row r="76" spans="1:16" ht="13.5" customHeight="1" x14ac:dyDescent="0.2">
      <c r="A76" s="227"/>
      <c r="B76" s="227"/>
      <c r="C76" s="223"/>
      <c r="D76" s="223"/>
      <c r="E76" s="223"/>
      <c r="F76" s="223"/>
      <c r="G76" s="223"/>
      <c r="H76" s="223"/>
      <c r="I76" s="223"/>
      <c r="J76" s="223"/>
      <c r="K76" s="223"/>
      <c r="L76" s="223"/>
      <c r="M76" s="223"/>
      <c r="N76" s="223"/>
      <c r="O76" s="223"/>
      <c r="P76" s="223"/>
    </row>
    <row r="77" spans="1:16" ht="13.5" customHeight="1" x14ac:dyDescent="0.2">
      <c r="A77" s="227"/>
      <c r="B77" s="227"/>
      <c r="C77" s="223"/>
      <c r="D77" s="223"/>
      <c r="E77" s="223"/>
      <c r="F77" s="223"/>
      <c r="G77" s="223"/>
      <c r="H77" s="223"/>
      <c r="I77" s="223"/>
      <c r="J77" s="223"/>
      <c r="K77" s="223"/>
      <c r="L77" s="223"/>
      <c r="M77" s="223"/>
      <c r="N77" s="223"/>
      <c r="O77" s="223"/>
      <c r="P77" s="223"/>
    </row>
    <row r="78" spans="1:16" ht="13.5" customHeight="1" x14ac:dyDescent="0.2">
      <c r="A78" s="227"/>
      <c r="B78" s="227"/>
      <c r="C78" s="223"/>
      <c r="D78" s="223"/>
      <c r="E78" s="223"/>
      <c r="F78" s="223"/>
      <c r="G78" s="223"/>
      <c r="H78" s="223"/>
      <c r="I78" s="223"/>
      <c r="J78" s="223"/>
      <c r="K78" s="223"/>
      <c r="L78" s="223"/>
      <c r="M78" s="223"/>
      <c r="N78" s="223"/>
      <c r="O78" s="223"/>
      <c r="P78" s="223"/>
    </row>
    <row r="79" spans="1:16" ht="13.5" customHeight="1" x14ac:dyDescent="0.2">
      <c r="A79" s="227"/>
      <c r="B79" s="227"/>
      <c r="C79" s="223"/>
      <c r="D79" s="223"/>
      <c r="E79" s="223"/>
      <c r="F79" s="223"/>
      <c r="G79" s="223"/>
      <c r="H79" s="223"/>
      <c r="I79" s="223"/>
      <c r="J79" s="223"/>
      <c r="K79" s="223"/>
      <c r="L79" s="223"/>
      <c r="M79" s="223"/>
      <c r="N79" s="223"/>
      <c r="O79" s="223"/>
      <c r="P79" s="223"/>
    </row>
    <row r="80" spans="1:16" ht="13.5" customHeight="1" x14ac:dyDescent="0.2">
      <c r="A80" s="227"/>
      <c r="B80" s="227"/>
      <c r="C80" s="223"/>
      <c r="D80" s="223"/>
      <c r="E80" s="223"/>
      <c r="F80" s="223"/>
      <c r="G80" s="223"/>
      <c r="H80" s="223"/>
      <c r="I80" s="223"/>
      <c r="J80" s="223"/>
      <c r="K80" s="223"/>
      <c r="L80" s="223"/>
      <c r="M80" s="223"/>
      <c r="N80" s="223"/>
      <c r="O80" s="223"/>
      <c r="P80" s="223"/>
    </row>
    <row r="81" spans="1:16" ht="13.5" customHeight="1" x14ac:dyDescent="0.2">
      <c r="A81" s="227"/>
      <c r="B81" s="227"/>
      <c r="C81" s="223"/>
      <c r="D81" s="223"/>
      <c r="E81" s="223"/>
      <c r="F81" s="223"/>
      <c r="G81" s="223"/>
      <c r="H81" s="223"/>
      <c r="I81" s="223"/>
      <c r="J81" s="223"/>
      <c r="K81" s="223"/>
      <c r="L81" s="223"/>
      <c r="M81" s="223"/>
      <c r="N81" s="223"/>
      <c r="O81" s="223"/>
      <c r="P81" s="223"/>
    </row>
    <row r="82" spans="1:16" ht="13.5" customHeight="1" x14ac:dyDescent="0.2">
      <c r="A82" s="227"/>
      <c r="B82" s="227"/>
      <c r="C82" s="223"/>
      <c r="D82" s="223"/>
      <c r="E82" s="223"/>
      <c r="F82" s="223"/>
      <c r="G82" s="223"/>
      <c r="H82" s="223"/>
      <c r="I82" s="223"/>
      <c r="J82" s="223"/>
      <c r="K82" s="223"/>
      <c r="L82" s="223"/>
      <c r="M82" s="223"/>
      <c r="N82" s="223"/>
      <c r="O82" s="223"/>
      <c r="P82" s="223"/>
    </row>
    <row r="83" spans="1:16" ht="13.5" customHeight="1" x14ac:dyDescent="0.2">
      <c r="A83" s="227"/>
      <c r="B83" s="227"/>
      <c r="C83" s="223"/>
      <c r="D83" s="223"/>
      <c r="E83" s="223"/>
      <c r="F83" s="223"/>
      <c r="G83" s="223"/>
      <c r="H83" s="223"/>
      <c r="I83" s="223"/>
      <c r="J83" s="223"/>
      <c r="K83" s="223"/>
      <c r="L83" s="223"/>
      <c r="M83" s="223"/>
      <c r="N83" s="223"/>
      <c r="O83" s="223"/>
      <c r="P83" s="223"/>
    </row>
    <row r="84" spans="1:16" ht="13.5" customHeight="1" x14ac:dyDescent="0.2">
      <c r="A84" s="227"/>
      <c r="B84" s="227"/>
      <c r="C84" s="223"/>
      <c r="D84" s="223"/>
      <c r="E84" s="223"/>
      <c r="F84" s="223"/>
      <c r="G84" s="223"/>
      <c r="H84" s="223"/>
      <c r="I84" s="223"/>
      <c r="J84" s="223"/>
      <c r="K84" s="223"/>
      <c r="L84" s="223"/>
      <c r="M84" s="223"/>
      <c r="N84" s="223"/>
      <c r="O84" s="223"/>
      <c r="P84" s="223"/>
    </row>
    <row r="85" spans="1:16" ht="13.5" customHeight="1" x14ac:dyDescent="0.2">
      <c r="A85" s="227"/>
      <c r="B85" s="227"/>
      <c r="C85" s="223"/>
      <c r="D85" s="223"/>
      <c r="E85" s="223"/>
      <c r="F85" s="223"/>
      <c r="G85" s="223"/>
      <c r="H85" s="223"/>
      <c r="I85" s="223"/>
      <c r="J85" s="223"/>
      <c r="K85" s="223"/>
      <c r="L85" s="223"/>
      <c r="M85" s="223"/>
      <c r="N85" s="223"/>
      <c r="O85" s="223"/>
      <c r="P85" s="223"/>
    </row>
    <row r="86" spans="1:16" ht="13.5" customHeight="1" x14ac:dyDescent="0.2">
      <c r="A86" s="227"/>
      <c r="B86" s="227"/>
      <c r="C86" s="223"/>
      <c r="D86" s="223"/>
      <c r="E86" s="223"/>
      <c r="F86" s="223"/>
      <c r="G86" s="223"/>
      <c r="H86" s="223"/>
      <c r="I86" s="223"/>
      <c r="J86" s="223"/>
      <c r="K86" s="223"/>
      <c r="L86" s="223"/>
      <c r="M86" s="223"/>
      <c r="N86" s="223"/>
      <c r="O86" s="223"/>
      <c r="P86" s="223"/>
    </row>
    <row r="87" spans="1:16" ht="13.5" customHeight="1" x14ac:dyDescent="0.2">
      <c r="A87" s="227"/>
      <c r="B87" s="227"/>
      <c r="C87" s="223"/>
      <c r="D87" s="223"/>
      <c r="E87" s="223"/>
      <c r="F87" s="223"/>
      <c r="G87" s="223"/>
      <c r="H87" s="223"/>
      <c r="I87" s="223"/>
      <c r="J87" s="223"/>
      <c r="K87" s="223"/>
      <c r="L87" s="223"/>
      <c r="M87" s="223"/>
      <c r="N87" s="223"/>
      <c r="O87" s="223"/>
      <c r="P87" s="223"/>
    </row>
    <row r="88" spans="1:16" ht="13.5" customHeight="1" x14ac:dyDescent="0.2">
      <c r="A88" s="227"/>
      <c r="B88" s="227"/>
      <c r="C88" s="223"/>
      <c r="D88" s="223"/>
      <c r="E88" s="223"/>
      <c r="F88" s="223"/>
      <c r="G88" s="223"/>
      <c r="H88" s="223"/>
      <c r="I88" s="223"/>
      <c r="J88" s="223"/>
      <c r="K88" s="223"/>
      <c r="L88" s="223"/>
      <c r="M88" s="223"/>
      <c r="N88" s="223"/>
      <c r="O88" s="223"/>
      <c r="P88" s="223"/>
    </row>
    <row r="89" spans="1:16" ht="13.5" customHeight="1" x14ac:dyDescent="0.2">
      <c r="A89" s="227"/>
      <c r="B89" s="227"/>
      <c r="C89" s="223"/>
      <c r="D89" s="223"/>
      <c r="E89" s="223"/>
      <c r="F89" s="223"/>
      <c r="G89" s="223"/>
      <c r="H89" s="223"/>
      <c r="I89" s="223"/>
      <c r="J89" s="223"/>
      <c r="K89" s="223"/>
      <c r="L89" s="223"/>
      <c r="M89" s="223"/>
      <c r="N89" s="223"/>
      <c r="O89" s="223"/>
      <c r="P89" s="223"/>
    </row>
    <row r="90" spans="1:16" ht="13.5" customHeight="1" x14ac:dyDescent="0.2">
      <c r="A90" s="227"/>
      <c r="B90" s="227"/>
      <c r="C90" s="223"/>
      <c r="D90" s="223"/>
      <c r="E90" s="223"/>
      <c r="F90" s="223"/>
      <c r="G90" s="223"/>
      <c r="H90" s="223"/>
      <c r="I90" s="223"/>
      <c r="J90" s="223"/>
      <c r="K90" s="223"/>
      <c r="L90" s="223"/>
      <c r="M90" s="223"/>
      <c r="N90" s="223"/>
      <c r="O90" s="223"/>
      <c r="P90" s="223"/>
    </row>
    <row r="91" spans="1:16" ht="13.5" customHeight="1" x14ac:dyDescent="0.2">
      <c r="A91" s="227"/>
      <c r="B91" s="227"/>
      <c r="C91" s="223"/>
      <c r="D91" s="223"/>
      <c r="E91" s="223"/>
      <c r="F91" s="223"/>
      <c r="G91" s="223"/>
      <c r="H91" s="223"/>
      <c r="I91" s="223"/>
      <c r="J91" s="223"/>
      <c r="K91" s="223"/>
      <c r="L91" s="223"/>
      <c r="M91" s="223"/>
      <c r="N91" s="223"/>
      <c r="O91" s="223"/>
      <c r="P91" s="223"/>
    </row>
    <row r="92" spans="1:16" ht="13.5" customHeight="1" x14ac:dyDescent="0.2">
      <c r="A92" s="227"/>
      <c r="B92" s="227"/>
      <c r="C92" s="223"/>
      <c r="D92" s="223"/>
      <c r="E92" s="223"/>
      <c r="F92" s="223"/>
      <c r="G92" s="223"/>
      <c r="H92" s="223"/>
      <c r="I92" s="223"/>
      <c r="J92" s="223"/>
      <c r="K92" s="223"/>
      <c r="L92" s="223"/>
      <c r="M92" s="223"/>
      <c r="N92" s="223"/>
      <c r="O92" s="223"/>
      <c r="P92" s="223"/>
    </row>
    <row r="93" spans="1:16" ht="13.5" customHeight="1" x14ac:dyDescent="0.2">
      <c r="A93" s="227"/>
      <c r="B93" s="227"/>
      <c r="C93" s="223"/>
      <c r="D93" s="223"/>
      <c r="E93" s="223"/>
      <c r="F93" s="223"/>
      <c r="G93" s="223"/>
      <c r="H93" s="223"/>
      <c r="I93" s="223"/>
      <c r="J93" s="223"/>
      <c r="K93" s="223"/>
      <c r="L93" s="223"/>
      <c r="M93" s="223"/>
      <c r="N93" s="223"/>
      <c r="O93" s="223"/>
      <c r="P93" s="223"/>
    </row>
    <row r="94" spans="1:16" ht="13.5" customHeight="1" x14ac:dyDescent="0.2">
      <c r="A94" s="227"/>
      <c r="B94" s="227"/>
      <c r="C94" s="223"/>
      <c r="D94" s="223"/>
      <c r="E94" s="223"/>
      <c r="F94" s="223"/>
      <c r="G94" s="223"/>
      <c r="H94" s="223"/>
      <c r="I94" s="223"/>
      <c r="J94" s="223"/>
      <c r="K94" s="223"/>
      <c r="L94" s="223"/>
      <c r="M94" s="223"/>
      <c r="N94" s="223"/>
      <c r="O94" s="223"/>
      <c r="P94" s="223"/>
    </row>
    <row r="95" spans="1:16" ht="13.5" customHeight="1" x14ac:dyDescent="0.2">
      <c r="A95" s="227"/>
      <c r="B95" s="227"/>
      <c r="C95" s="223"/>
      <c r="D95" s="223"/>
      <c r="E95" s="223"/>
      <c r="F95" s="223"/>
      <c r="G95" s="223"/>
      <c r="H95" s="223"/>
      <c r="I95" s="223"/>
      <c r="J95" s="223"/>
      <c r="K95" s="223"/>
      <c r="L95" s="223"/>
      <c r="M95" s="223"/>
      <c r="N95" s="223"/>
      <c r="O95" s="223"/>
      <c r="P95" s="223"/>
    </row>
    <row r="96" spans="1:16" ht="13.5" customHeight="1" x14ac:dyDescent="0.2">
      <c r="A96" s="227"/>
      <c r="B96" s="227"/>
      <c r="C96" s="223"/>
      <c r="D96" s="223"/>
      <c r="E96" s="223"/>
      <c r="F96" s="223"/>
      <c r="G96" s="223"/>
      <c r="H96" s="223"/>
      <c r="I96" s="223"/>
      <c r="J96" s="223"/>
      <c r="K96" s="223"/>
      <c r="L96" s="223"/>
      <c r="M96" s="223"/>
      <c r="N96" s="223"/>
      <c r="O96" s="223"/>
      <c r="P96" s="223"/>
    </row>
    <row r="97" spans="1:16" ht="13.5" customHeight="1" x14ac:dyDescent="0.2">
      <c r="A97" s="227"/>
      <c r="B97" s="227"/>
      <c r="C97" s="223"/>
      <c r="D97" s="223"/>
      <c r="E97" s="223"/>
      <c r="F97" s="223"/>
      <c r="G97" s="223"/>
      <c r="H97" s="223"/>
      <c r="I97" s="223"/>
      <c r="J97" s="223"/>
      <c r="K97" s="223"/>
      <c r="L97" s="223"/>
      <c r="M97" s="223"/>
      <c r="N97" s="223"/>
      <c r="O97" s="223"/>
      <c r="P97" s="223"/>
    </row>
    <row r="98" spans="1:16" ht="13.5" customHeight="1" x14ac:dyDescent="0.2">
      <c r="A98" s="227"/>
      <c r="B98" s="227"/>
      <c r="C98" s="223"/>
      <c r="D98" s="223"/>
      <c r="E98" s="223"/>
      <c r="F98" s="223"/>
      <c r="G98" s="223"/>
      <c r="H98" s="223"/>
      <c r="I98" s="223"/>
      <c r="J98" s="223"/>
      <c r="K98" s="223"/>
      <c r="L98" s="223"/>
      <c r="M98" s="223"/>
      <c r="N98" s="223"/>
      <c r="O98" s="223"/>
      <c r="P98" s="223"/>
    </row>
    <row r="99" spans="1:16" ht="13.5" customHeight="1" x14ac:dyDescent="0.2">
      <c r="A99" s="227"/>
      <c r="B99" s="227"/>
      <c r="C99" s="223"/>
      <c r="D99" s="223"/>
      <c r="E99" s="223"/>
      <c r="F99" s="223"/>
      <c r="G99" s="223"/>
      <c r="H99" s="223"/>
      <c r="I99" s="223"/>
      <c r="J99" s="223"/>
      <c r="K99" s="223"/>
      <c r="L99" s="223"/>
      <c r="M99" s="223"/>
      <c r="N99" s="223"/>
      <c r="O99" s="223"/>
      <c r="P99" s="223"/>
    </row>
    <row r="100" spans="1:16" ht="13.5" customHeight="1" x14ac:dyDescent="0.2">
      <c r="A100" s="227"/>
      <c r="B100" s="227"/>
      <c r="C100" s="223"/>
      <c r="D100" s="223"/>
      <c r="E100" s="223"/>
      <c r="F100" s="223"/>
      <c r="G100" s="223"/>
      <c r="H100" s="223"/>
      <c r="I100" s="223"/>
      <c r="J100" s="223"/>
      <c r="K100" s="223"/>
      <c r="L100" s="223"/>
      <c r="M100" s="223"/>
      <c r="N100" s="223"/>
      <c r="O100" s="223"/>
      <c r="P100" s="223"/>
    </row>
  </sheetData>
  <mergeCells count="13">
    <mergeCell ref="A1:P1"/>
    <mergeCell ref="A2:P2"/>
    <mergeCell ref="O4:P4"/>
    <mergeCell ref="M3:N3"/>
    <mergeCell ref="C4:D4"/>
    <mergeCell ref="B3:D3"/>
    <mergeCell ref="A4:A5"/>
    <mergeCell ref="B4:B5"/>
    <mergeCell ref="M4:N4"/>
    <mergeCell ref="K4:L4"/>
    <mergeCell ref="E4:F4"/>
    <mergeCell ref="G4:H4"/>
    <mergeCell ref="I4:J4"/>
  </mergeCells>
  <conditionalFormatting sqref="M3">
    <cfRule type="cellIs" dxfId="4" priority="2" operator="lessThan">
      <formula>0</formula>
    </cfRule>
  </conditionalFormatting>
  <pageMargins left="0.5" right="0" top="1.25" bottom="0.75" header="0" footer="0"/>
  <pageSetup paperSize="9" scale="64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10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14" sqref="B14"/>
    </sheetView>
  </sheetViews>
  <sheetFormatPr defaultColWidth="14.42578125" defaultRowHeight="15" customHeight="1" x14ac:dyDescent="0.2"/>
  <cols>
    <col min="1" max="1" width="6" style="109" customWidth="1"/>
    <col min="2" max="2" width="24.42578125" style="109" customWidth="1"/>
    <col min="3" max="3" width="13.140625" style="109" customWidth="1"/>
    <col min="4" max="4" width="14.85546875" style="109" customWidth="1"/>
    <col min="5" max="5" width="13.42578125" style="109" customWidth="1"/>
    <col min="6" max="6" width="14.5703125" style="109" customWidth="1"/>
    <col min="7" max="16384" width="14.42578125" style="109"/>
  </cols>
  <sheetData>
    <row r="1" spans="1:6" ht="15.75" customHeight="1" x14ac:dyDescent="0.2">
      <c r="A1" s="456" t="s">
        <v>1046</v>
      </c>
      <c r="B1" s="377"/>
      <c r="C1" s="377"/>
      <c r="D1" s="377"/>
      <c r="E1" s="377"/>
      <c r="F1" s="377"/>
    </row>
    <row r="2" spans="1:6" ht="12.75" customHeight="1" x14ac:dyDescent="0.2">
      <c r="A2" s="277"/>
      <c r="B2" s="277"/>
      <c r="C2" s="306"/>
      <c r="D2" s="306"/>
      <c r="E2" s="306"/>
      <c r="F2" s="306"/>
    </row>
    <row r="3" spans="1:6" ht="15" customHeight="1" x14ac:dyDescent="0.2">
      <c r="A3" s="278"/>
      <c r="B3" s="490" t="s">
        <v>62</v>
      </c>
      <c r="C3" s="386"/>
      <c r="D3" s="386"/>
      <c r="E3" s="201"/>
      <c r="F3" s="236" t="s">
        <v>246</v>
      </c>
    </row>
    <row r="4" spans="1:6" ht="14.25" customHeight="1" x14ac:dyDescent="0.2">
      <c r="A4" s="402" t="s">
        <v>69</v>
      </c>
      <c r="B4" s="474" t="s">
        <v>2</v>
      </c>
      <c r="C4" s="474" t="s">
        <v>247</v>
      </c>
      <c r="D4" s="492"/>
      <c r="E4" s="378" t="s">
        <v>248</v>
      </c>
      <c r="F4" s="380"/>
    </row>
    <row r="5" spans="1:6" ht="12.75" customHeight="1" x14ac:dyDescent="0.2">
      <c r="A5" s="383"/>
      <c r="B5" s="491"/>
      <c r="C5" s="134" t="s">
        <v>89</v>
      </c>
      <c r="D5" s="113" t="s">
        <v>90</v>
      </c>
      <c r="E5" s="134" t="s">
        <v>89</v>
      </c>
      <c r="F5" s="134" t="s">
        <v>90</v>
      </c>
    </row>
    <row r="6" spans="1:6" ht="12.75" customHeight="1" x14ac:dyDescent="0.2">
      <c r="A6" s="174">
        <v>1</v>
      </c>
      <c r="B6" s="135" t="s">
        <v>8</v>
      </c>
      <c r="C6" s="135">
        <v>27541</v>
      </c>
      <c r="D6" s="135">
        <v>30214</v>
      </c>
      <c r="E6" s="135">
        <v>39471</v>
      </c>
      <c r="F6" s="135">
        <v>40285</v>
      </c>
    </row>
    <row r="7" spans="1:6" ht="12.75" customHeight="1" x14ac:dyDescent="0.2">
      <c r="A7" s="174">
        <v>2</v>
      </c>
      <c r="B7" s="135" t="s">
        <v>9</v>
      </c>
      <c r="C7" s="135">
        <v>34420</v>
      </c>
      <c r="D7" s="135">
        <v>52264.81</v>
      </c>
      <c r="E7" s="135">
        <v>52709</v>
      </c>
      <c r="F7" s="135">
        <v>83001.710000000006</v>
      </c>
    </row>
    <row r="8" spans="1:6" ht="12.75" customHeight="1" x14ac:dyDescent="0.2">
      <c r="A8" s="174">
        <v>3</v>
      </c>
      <c r="B8" s="135" t="s">
        <v>10</v>
      </c>
      <c r="C8" s="135">
        <v>7832</v>
      </c>
      <c r="D8" s="135">
        <v>14420</v>
      </c>
      <c r="E8" s="135">
        <v>10942</v>
      </c>
      <c r="F8" s="135">
        <v>17601</v>
      </c>
    </row>
    <row r="9" spans="1:6" ht="12.75" customHeight="1" x14ac:dyDescent="0.2">
      <c r="A9" s="174">
        <v>4</v>
      </c>
      <c r="B9" s="135" t="s">
        <v>11</v>
      </c>
      <c r="C9" s="135">
        <v>12684</v>
      </c>
      <c r="D9" s="135">
        <v>25921</v>
      </c>
      <c r="E9" s="135">
        <v>15844</v>
      </c>
      <c r="F9" s="135">
        <v>30405</v>
      </c>
    </row>
    <row r="10" spans="1:6" ht="12.75" customHeight="1" x14ac:dyDescent="0.2">
      <c r="A10" s="174">
        <v>5</v>
      </c>
      <c r="B10" s="135" t="s">
        <v>12</v>
      </c>
      <c r="C10" s="135">
        <v>52643</v>
      </c>
      <c r="D10" s="135">
        <v>64986</v>
      </c>
      <c r="E10" s="135">
        <v>64477</v>
      </c>
      <c r="F10" s="135">
        <v>84572</v>
      </c>
    </row>
    <row r="11" spans="1:6" ht="12.75" customHeight="1" x14ac:dyDescent="0.2">
      <c r="A11" s="174">
        <v>6</v>
      </c>
      <c r="B11" s="135" t="s">
        <v>13</v>
      </c>
      <c r="C11" s="135">
        <v>16792</v>
      </c>
      <c r="D11" s="135">
        <v>27183</v>
      </c>
      <c r="E11" s="135">
        <v>10695</v>
      </c>
      <c r="F11" s="135">
        <v>19167</v>
      </c>
    </row>
    <row r="12" spans="1:6" ht="12.75" customHeight="1" x14ac:dyDescent="0.2">
      <c r="A12" s="174">
        <v>7</v>
      </c>
      <c r="B12" s="135" t="s">
        <v>14</v>
      </c>
      <c r="C12" s="135">
        <v>2128</v>
      </c>
      <c r="D12" s="135">
        <v>5162.41</v>
      </c>
      <c r="E12" s="135">
        <v>1702</v>
      </c>
      <c r="F12" s="135">
        <v>3858</v>
      </c>
    </row>
    <row r="13" spans="1:6" ht="12.75" customHeight="1" x14ac:dyDescent="0.2">
      <c r="A13" s="174">
        <v>8</v>
      </c>
      <c r="B13" s="135" t="s">
        <v>983</v>
      </c>
      <c r="C13" s="135">
        <v>848</v>
      </c>
      <c r="D13" s="135">
        <v>1851</v>
      </c>
      <c r="E13" s="135">
        <v>338</v>
      </c>
      <c r="F13" s="135">
        <v>725</v>
      </c>
    </row>
    <row r="14" spans="1:6" ht="12.75" customHeight="1" x14ac:dyDescent="0.2">
      <c r="A14" s="174">
        <v>9</v>
      </c>
      <c r="B14" s="135" t="s">
        <v>15</v>
      </c>
      <c r="C14" s="135">
        <v>22955</v>
      </c>
      <c r="D14" s="135">
        <v>34272.49</v>
      </c>
      <c r="E14" s="135">
        <v>15530</v>
      </c>
      <c r="F14" s="135">
        <v>22580.61</v>
      </c>
    </row>
    <row r="15" spans="1:6" ht="12.75" customHeight="1" x14ac:dyDescent="0.2">
      <c r="A15" s="174">
        <v>10</v>
      </c>
      <c r="B15" s="135" t="s">
        <v>16</v>
      </c>
      <c r="C15" s="135">
        <v>154958</v>
      </c>
      <c r="D15" s="135">
        <v>365581</v>
      </c>
      <c r="E15" s="135">
        <v>112853</v>
      </c>
      <c r="F15" s="135">
        <v>294234</v>
      </c>
    </row>
    <row r="16" spans="1:6" ht="12.75" customHeight="1" x14ac:dyDescent="0.2">
      <c r="A16" s="174">
        <v>11</v>
      </c>
      <c r="B16" s="135" t="s">
        <v>17</v>
      </c>
      <c r="C16" s="135">
        <v>9908</v>
      </c>
      <c r="D16" s="135">
        <v>15906</v>
      </c>
      <c r="E16" s="135">
        <v>4493</v>
      </c>
      <c r="F16" s="135">
        <v>8216</v>
      </c>
    </row>
    <row r="17" spans="1:6" ht="12.75" customHeight="1" x14ac:dyDescent="0.2">
      <c r="A17" s="174">
        <v>12</v>
      </c>
      <c r="B17" s="135" t="s">
        <v>18</v>
      </c>
      <c r="C17" s="135">
        <v>31679</v>
      </c>
      <c r="D17" s="135">
        <v>47021</v>
      </c>
      <c r="E17" s="135">
        <v>24640</v>
      </c>
      <c r="F17" s="135">
        <v>47468</v>
      </c>
    </row>
    <row r="18" spans="1:6" ht="12.75" customHeight="1" x14ac:dyDescent="0.2">
      <c r="A18" s="162"/>
      <c r="B18" s="143" t="s">
        <v>19</v>
      </c>
      <c r="C18" s="143">
        <f t="shared" ref="C18:F18" si="0">SUM(C6:C17)</f>
        <v>374388</v>
      </c>
      <c r="D18" s="143">
        <f t="shared" si="0"/>
        <v>684782.71</v>
      </c>
      <c r="E18" s="143">
        <f t="shared" si="0"/>
        <v>353694</v>
      </c>
      <c r="F18" s="143">
        <f t="shared" si="0"/>
        <v>652113.32000000007</v>
      </c>
    </row>
    <row r="19" spans="1:6" ht="12.75" customHeight="1" x14ac:dyDescent="0.2">
      <c r="A19" s="174">
        <v>13</v>
      </c>
      <c r="B19" s="135" t="s">
        <v>20</v>
      </c>
      <c r="C19" s="135">
        <v>32428</v>
      </c>
      <c r="D19" s="135">
        <v>24013.37</v>
      </c>
      <c r="E19" s="135">
        <v>24327</v>
      </c>
      <c r="F19" s="135">
        <v>22928.95</v>
      </c>
    </row>
    <row r="20" spans="1:6" ht="12.75" customHeight="1" x14ac:dyDescent="0.2">
      <c r="A20" s="174">
        <v>14</v>
      </c>
      <c r="B20" s="135" t="s">
        <v>21</v>
      </c>
      <c r="C20" s="135">
        <v>44206</v>
      </c>
      <c r="D20" s="135">
        <v>21872.28</v>
      </c>
      <c r="E20" s="135">
        <v>37417</v>
      </c>
      <c r="F20" s="135">
        <v>16286.36</v>
      </c>
    </row>
    <row r="21" spans="1:6" ht="12.75" customHeight="1" x14ac:dyDescent="0.2">
      <c r="A21" s="174">
        <v>15</v>
      </c>
      <c r="B21" s="135" t="s">
        <v>22</v>
      </c>
      <c r="C21" s="135">
        <v>24</v>
      </c>
      <c r="D21" s="135">
        <v>20.52</v>
      </c>
      <c r="E21" s="135">
        <v>31</v>
      </c>
      <c r="F21" s="135">
        <v>28</v>
      </c>
    </row>
    <row r="22" spans="1:6" ht="12.75" customHeight="1" x14ac:dyDescent="0.2">
      <c r="A22" s="174">
        <v>16</v>
      </c>
      <c r="B22" s="135" t="s">
        <v>23</v>
      </c>
      <c r="C22" s="135">
        <v>0</v>
      </c>
      <c r="D22" s="135">
        <v>0</v>
      </c>
      <c r="E22" s="135">
        <v>0</v>
      </c>
      <c r="F22" s="135">
        <v>0</v>
      </c>
    </row>
    <row r="23" spans="1:6" ht="12.75" customHeight="1" x14ac:dyDescent="0.2">
      <c r="A23" s="174">
        <v>17</v>
      </c>
      <c r="B23" s="135" t="s">
        <v>24</v>
      </c>
      <c r="C23" s="135">
        <v>209</v>
      </c>
      <c r="D23" s="135">
        <v>347.07</v>
      </c>
      <c r="E23" s="135">
        <v>16</v>
      </c>
      <c r="F23" s="135">
        <v>49.57</v>
      </c>
    </row>
    <row r="24" spans="1:6" ht="12.75" customHeight="1" x14ac:dyDescent="0.2">
      <c r="A24" s="174">
        <v>18</v>
      </c>
      <c r="B24" s="135" t="s">
        <v>25</v>
      </c>
      <c r="C24" s="135">
        <v>0</v>
      </c>
      <c r="D24" s="135">
        <v>0</v>
      </c>
      <c r="E24" s="135">
        <v>0</v>
      </c>
      <c r="F24" s="135">
        <v>0</v>
      </c>
    </row>
    <row r="25" spans="1:6" ht="12.75" customHeight="1" x14ac:dyDescent="0.2">
      <c r="A25" s="174">
        <v>19</v>
      </c>
      <c r="B25" s="135" t="s">
        <v>26</v>
      </c>
      <c r="C25" s="135">
        <v>149</v>
      </c>
      <c r="D25" s="135">
        <v>292</v>
      </c>
      <c r="E25" s="135">
        <v>41</v>
      </c>
      <c r="F25" s="135">
        <v>68</v>
      </c>
    </row>
    <row r="26" spans="1:6" ht="12.75" customHeight="1" x14ac:dyDescent="0.2">
      <c r="A26" s="174">
        <v>20</v>
      </c>
      <c r="B26" s="135" t="s">
        <v>27</v>
      </c>
      <c r="C26" s="135">
        <v>1300</v>
      </c>
      <c r="D26" s="135">
        <v>4976.68</v>
      </c>
      <c r="E26" s="135">
        <v>888</v>
      </c>
      <c r="F26" s="135">
        <v>2731.84</v>
      </c>
    </row>
    <row r="27" spans="1:6" ht="12.75" customHeight="1" x14ac:dyDescent="0.2">
      <c r="A27" s="174">
        <v>21</v>
      </c>
      <c r="B27" s="135" t="s">
        <v>28</v>
      </c>
      <c r="C27" s="135">
        <v>13433</v>
      </c>
      <c r="D27" s="135">
        <v>34288</v>
      </c>
      <c r="E27" s="135">
        <v>77823</v>
      </c>
      <c r="F27" s="135">
        <v>28917</v>
      </c>
    </row>
    <row r="28" spans="1:6" ht="12.75" customHeight="1" x14ac:dyDescent="0.2">
      <c r="A28" s="174">
        <v>22</v>
      </c>
      <c r="B28" s="135" t="s">
        <v>29</v>
      </c>
      <c r="C28" s="135">
        <v>5281</v>
      </c>
      <c r="D28" s="135">
        <v>7502.48</v>
      </c>
      <c r="E28" s="135">
        <v>3699</v>
      </c>
      <c r="F28" s="135">
        <v>5704</v>
      </c>
    </row>
    <row r="29" spans="1:6" ht="12.75" customHeight="1" x14ac:dyDescent="0.2">
      <c r="A29" s="174">
        <v>23</v>
      </c>
      <c r="B29" s="135" t="s">
        <v>30</v>
      </c>
      <c r="C29" s="135">
        <v>16310</v>
      </c>
      <c r="D29" s="135">
        <v>4125</v>
      </c>
      <c r="E29" s="135">
        <v>20198</v>
      </c>
      <c r="F29" s="135">
        <v>4749</v>
      </c>
    </row>
    <row r="30" spans="1:6" ht="12.75" customHeight="1" x14ac:dyDescent="0.2">
      <c r="A30" s="174">
        <v>24</v>
      </c>
      <c r="B30" s="135" t="s">
        <v>31</v>
      </c>
      <c r="C30" s="135">
        <v>224290</v>
      </c>
      <c r="D30" s="135">
        <v>53510</v>
      </c>
      <c r="E30" s="135">
        <v>133481</v>
      </c>
      <c r="F30" s="135">
        <v>36459</v>
      </c>
    </row>
    <row r="31" spans="1:6" ht="12.75" customHeight="1" x14ac:dyDescent="0.2">
      <c r="A31" s="174">
        <v>25</v>
      </c>
      <c r="B31" s="135" t="s">
        <v>32</v>
      </c>
      <c r="C31" s="135">
        <v>7</v>
      </c>
      <c r="D31" s="135">
        <v>61</v>
      </c>
      <c r="E31" s="135">
        <v>1</v>
      </c>
      <c r="F31" s="135">
        <v>18</v>
      </c>
    </row>
    <row r="32" spans="1:6" ht="12.75" customHeight="1" x14ac:dyDescent="0.2">
      <c r="A32" s="174">
        <v>26</v>
      </c>
      <c r="B32" s="135" t="s">
        <v>33</v>
      </c>
      <c r="C32" s="135">
        <v>26</v>
      </c>
      <c r="D32" s="135">
        <v>21.09</v>
      </c>
      <c r="E32" s="135">
        <v>1</v>
      </c>
      <c r="F32" s="135">
        <v>7.0000000000000007E-2</v>
      </c>
    </row>
    <row r="33" spans="1:6" ht="12.75" customHeight="1" x14ac:dyDescent="0.2">
      <c r="A33" s="174">
        <v>27</v>
      </c>
      <c r="B33" s="135" t="s">
        <v>34</v>
      </c>
      <c r="C33" s="135">
        <v>97</v>
      </c>
      <c r="D33" s="135">
        <v>900.93</v>
      </c>
      <c r="E33" s="135">
        <v>0</v>
      </c>
      <c r="F33" s="135">
        <v>0</v>
      </c>
    </row>
    <row r="34" spans="1:6" ht="12.75" customHeight="1" x14ac:dyDescent="0.2">
      <c r="A34" s="174">
        <v>28</v>
      </c>
      <c r="B34" s="135" t="s">
        <v>35</v>
      </c>
      <c r="C34" s="135">
        <v>49507</v>
      </c>
      <c r="D34" s="135">
        <v>17960.62</v>
      </c>
      <c r="E34" s="135">
        <v>28134</v>
      </c>
      <c r="F34" s="135">
        <v>17927.98</v>
      </c>
    </row>
    <row r="35" spans="1:6" ht="12.75" customHeight="1" x14ac:dyDescent="0.2">
      <c r="A35" s="174">
        <v>29</v>
      </c>
      <c r="B35" s="135" t="s">
        <v>36</v>
      </c>
      <c r="C35" s="135">
        <v>0</v>
      </c>
      <c r="D35" s="135">
        <v>0</v>
      </c>
      <c r="E35" s="135">
        <v>0</v>
      </c>
      <c r="F35" s="135">
        <v>0</v>
      </c>
    </row>
    <row r="36" spans="1:6" ht="12.75" customHeight="1" x14ac:dyDescent="0.2">
      <c r="A36" s="174">
        <v>30</v>
      </c>
      <c r="B36" s="135" t="s">
        <v>37</v>
      </c>
      <c r="C36" s="135">
        <v>21504</v>
      </c>
      <c r="D36" s="135">
        <v>5042.87</v>
      </c>
      <c r="E36" s="135">
        <v>15284</v>
      </c>
      <c r="F36" s="135">
        <v>3503.32</v>
      </c>
    </row>
    <row r="37" spans="1:6" ht="12.75" customHeight="1" x14ac:dyDescent="0.2">
      <c r="A37" s="174">
        <v>31</v>
      </c>
      <c r="B37" s="135" t="s">
        <v>38</v>
      </c>
      <c r="C37" s="135">
        <v>9</v>
      </c>
      <c r="D37" s="135">
        <v>23</v>
      </c>
      <c r="E37" s="135">
        <v>0</v>
      </c>
      <c r="F37" s="135">
        <v>0</v>
      </c>
    </row>
    <row r="38" spans="1:6" ht="12.75" customHeight="1" x14ac:dyDescent="0.2">
      <c r="A38" s="174">
        <v>32</v>
      </c>
      <c r="B38" s="135" t="s">
        <v>39</v>
      </c>
      <c r="C38" s="135">
        <v>0</v>
      </c>
      <c r="D38" s="135">
        <v>0</v>
      </c>
      <c r="E38" s="135">
        <v>0</v>
      </c>
      <c r="F38" s="135">
        <v>0</v>
      </c>
    </row>
    <row r="39" spans="1:6" ht="12.75" customHeight="1" x14ac:dyDescent="0.2">
      <c r="A39" s="174">
        <v>33</v>
      </c>
      <c r="B39" s="135" t="s">
        <v>40</v>
      </c>
      <c r="C39" s="135">
        <v>9</v>
      </c>
      <c r="D39" s="135">
        <v>15.93</v>
      </c>
      <c r="E39" s="135">
        <v>13</v>
      </c>
      <c r="F39" s="135">
        <v>13.79</v>
      </c>
    </row>
    <row r="40" spans="1:6" ht="12.75" customHeight="1" x14ac:dyDescent="0.2">
      <c r="A40" s="174">
        <v>34</v>
      </c>
      <c r="B40" s="135" t="s">
        <v>41</v>
      </c>
      <c r="C40" s="135">
        <v>29017</v>
      </c>
      <c r="D40" s="135">
        <v>8661</v>
      </c>
      <c r="E40" s="135">
        <v>18674</v>
      </c>
      <c r="F40" s="135">
        <v>4154</v>
      </c>
    </row>
    <row r="41" spans="1:6" ht="12.75" customHeight="1" x14ac:dyDescent="0.2">
      <c r="A41" s="162"/>
      <c r="B41" s="143" t="s">
        <v>110</v>
      </c>
      <c r="C41" s="143">
        <f t="shared" ref="C41:F41" si="1">SUM(C19:C40)</f>
        <v>437806</v>
      </c>
      <c r="D41" s="143">
        <f t="shared" si="1"/>
        <v>183633.83999999994</v>
      </c>
      <c r="E41" s="143">
        <f t="shared" si="1"/>
        <v>360028</v>
      </c>
      <c r="F41" s="143">
        <f t="shared" si="1"/>
        <v>143538.88000000003</v>
      </c>
    </row>
    <row r="42" spans="1:6" ht="12.75" customHeight="1" x14ac:dyDescent="0.2">
      <c r="A42" s="162"/>
      <c r="B42" s="143" t="s">
        <v>43</v>
      </c>
      <c r="C42" s="205">
        <f t="shared" ref="C42:F42" si="2">C41+C18</f>
        <v>812194</v>
      </c>
      <c r="D42" s="205">
        <f t="shared" si="2"/>
        <v>868416.54999999993</v>
      </c>
      <c r="E42" s="205">
        <f t="shared" si="2"/>
        <v>713722</v>
      </c>
      <c r="F42" s="205">
        <f t="shared" si="2"/>
        <v>795652.20000000007</v>
      </c>
    </row>
    <row r="43" spans="1:6" ht="12.75" customHeight="1" x14ac:dyDescent="0.2">
      <c r="A43" s="174">
        <v>35</v>
      </c>
      <c r="B43" s="135" t="s">
        <v>44</v>
      </c>
      <c r="C43" s="135">
        <v>24124</v>
      </c>
      <c r="D43" s="135">
        <v>26776</v>
      </c>
      <c r="E43" s="135">
        <v>9224</v>
      </c>
      <c r="F43" s="135">
        <v>10142</v>
      </c>
    </row>
    <row r="44" spans="1:6" ht="12.75" customHeight="1" x14ac:dyDescent="0.2">
      <c r="A44" s="174">
        <v>36</v>
      </c>
      <c r="B44" s="135" t="s">
        <v>45</v>
      </c>
      <c r="C44" s="135">
        <v>65316</v>
      </c>
      <c r="D44" s="135">
        <v>52608.91</v>
      </c>
      <c r="E44" s="135">
        <v>126486</v>
      </c>
      <c r="F44" s="135">
        <v>108547.4</v>
      </c>
    </row>
    <row r="45" spans="1:6" ht="12.75" customHeight="1" x14ac:dyDescent="0.2">
      <c r="A45" s="162"/>
      <c r="B45" s="143" t="s">
        <v>46</v>
      </c>
      <c r="C45" s="143">
        <f t="shared" ref="C45:F45" si="3">SUM(C43:C44)</f>
        <v>89440</v>
      </c>
      <c r="D45" s="143">
        <f t="shared" si="3"/>
        <v>79384.91</v>
      </c>
      <c r="E45" s="143">
        <f t="shared" si="3"/>
        <v>135710</v>
      </c>
      <c r="F45" s="143">
        <f t="shared" si="3"/>
        <v>118689.4</v>
      </c>
    </row>
    <row r="46" spans="1:6" ht="12.75" customHeight="1" x14ac:dyDescent="0.2">
      <c r="A46" s="174">
        <v>37</v>
      </c>
      <c r="B46" s="135" t="s">
        <v>47</v>
      </c>
      <c r="C46" s="135">
        <v>500649</v>
      </c>
      <c r="D46" s="135">
        <v>179912</v>
      </c>
      <c r="E46" s="135">
        <v>808741</v>
      </c>
      <c r="F46" s="135">
        <v>359823</v>
      </c>
    </row>
    <row r="47" spans="1:6" ht="12.75" customHeight="1" x14ac:dyDescent="0.2">
      <c r="A47" s="162"/>
      <c r="B47" s="143" t="s">
        <v>48</v>
      </c>
      <c r="C47" s="143">
        <f t="shared" ref="C47:F47" si="4">C46</f>
        <v>500649</v>
      </c>
      <c r="D47" s="143">
        <f t="shared" si="4"/>
        <v>179912</v>
      </c>
      <c r="E47" s="143">
        <f t="shared" si="4"/>
        <v>808741</v>
      </c>
      <c r="F47" s="143">
        <f t="shared" si="4"/>
        <v>359823</v>
      </c>
    </row>
    <row r="48" spans="1:6" ht="12.75" customHeight="1" x14ac:dyDescent="0.2">
      <c r="A48" s="174">
        <v>38</v>
      </c>
      <c r="B48" s="135" t="s">
        <v>49</v>
      </c>
      <c r="C48" s="135">
        <v>1996</v>
      </c>
      <c r="D48" s="135">
        <v>6172.12</v>
      </c>
      <c r="E48" s="135">
        <v>1282</v>
      </c>
      <c r="F48" s="135">
        <v>4232.1400000000003</v>
      </c>
    </row>
    <row r="49" spans="1:6" ht="12.75" customHeight="1" x14ac:dyDescent="0.2">
      <c r="A49" s="307">
        <v>39</v>
      </c>
      <c r="B49" s="141" t="s">
        <v>50</v>
      </c>
      <c r="C49" s="141">
        <v>8682</v>
      </c>
      <c r="D49" s="141">
        <v>1789</v>
      </c>
      <c r="E49" s="141">
        <v>3915</v>
      </c>
      <c r="F49" s="141">
        <v>786</v>
      </c>
    </row>
    <row r="50" spans="1:6" ht="12.75" customHeight="1" x14ac:dyDescent="0.2">
      <c r="A50" s="174">
        <v>40</v>
      </c>
      <c r="B50" s="135" t="s">
        <v>51</v>
      </c>
      <c r="C50" s="135">
        <v>7577</v>
      </c>
      <c r="D50" s="135">
        <v>2412.7800000000002</v>
      </c>
      <c r="E50" s="135">
        <v>7974</v>
      </c>
      <c r="F50" s="135">
        <v>2610.36</v>
      </c>
    </row>
    <row r="51" spans="1:6" ht="12.75" customHeight="1" x14ac:dyDescent="0.2">
      <c r="A51" s="174">
        <v>41</v>
      </c>
      <c r="B51" s="135" t="s">
        <v>52</v>
      </c>
      <c r="C51" s="135">
        <v>2169</v>
      </c>
      <c r="D51" s="135">
        <v>948.2</v>
      </c>
      <c r="E51" s="135">
        <v>2101</v>
      </c>
      <c r="F51" s="135">
        <v>922.4</v>
      </c>
    </row>
    <row r="52" spans="1:6" ht="12.75" customHeight="1" x14ac:dyDescent="0.2">
      <c r="A52" s="174">
        <v>42</v>
      </c>
      <c r="B52" s="135" t="s">
        <v>53</v>
      </c>
      <c r="C52" s="135">
        <v>52983</v>
      </c>
      <c r="D52" s="135">
        <v>17918</v>
      </c>
      <c r="E52" s="135">
        <v>34613</v>
      </c>
      <c r="F52" s="135">
        <v>11094</v>
      </c>
    </row>
    <row r="53" spans="1:6" ht="12.75" customHeight="1" x14ac:dyDescent="0.2">
      <c r="A53" s="174">
        <v>43</v>
      </c>
      <c r="B53" s="135" t="s">
        <v>54</v>
      </c>
      <c r="C53" s="135">
        <v>24629</v>
      </c>
      <c r="D53" s="135">
        <v>4799.96</v>
      </c>
      <c r="E53" s="135">
        <v>14042</v>
      </c>
      <c r="F53" s="135">
        <v>2880.87</v>
      </c>
    </row>
    <row r="54" spans="1:6" ht="12.75" customHeight="1" x14ac:dyDescent="0.2">
      <c r="A54" s="174">
        <v>44</v>
      </c>
      <c r="B54" s="135" t="s">
        <v>55</v>
      </c>
      <c r="C54" s="135">
        <v>10973</v>
      </c>
      <c r="D54" s="135">
        <v>5890.8</v>
      </c>
      <c r="E54" s="135">
        <v>11434</v>
      </c>
      <c r="F54" s="135">
        <v>3430.42</v>
      </c>
    </row>
    <row r="55" spans="1:6" ht="12.75" customHeight="1" x14ac:dyDescent="0.2">
      <c r="A55" s="174">
        <v>45</v>
      </c>
      <c r="B55" s="135" t="s">
        <v>56</v>
      </c>
      <c r="C55" s="135">
        <v>33194</v>
      </c>
      <c r="D55" s="135">
        <v>9175</v>
      </c>
      <c r="E55" s="135">
        <v>29193</v>
      </c>
      <c r="F55" s="135">
        <v>7917</v>
      </c>
    </row>
    <row r="56" spans="1:6" ht="12.75" customHeight="1" x14ac:dyDescent="0.2">
      <c r="A56" s="162"/>
      <c r="B56" s="143" t="s">
        <v>57</v>
      </c>
      <c r="C56" s="143">
        <f t="shared" ref="C56:F56" si="5">SUM(C48:C55)</f>
        <v>142203</v>
      </c>
      <c r="D56" s="143">
        <f t="shared" si="5"/>
        <v>49105.86</v>
      </c>
      <c r="E56" s="143">
        <f t="shared" si="5"/>
        <v>104554</v>
      </c>
      <c r="F56" s="143">
        <f t="shared" si="5"/>
        <v>33873.19</v>
      </c>
    </row>
    <row r="57" spans="1:6" ht="12.75" customHeight="1" x14ac:dyDescent="0.2">
      <c r="A57" s="134"/>
      <c r="B57" s="205" t="s">
        <v>6</v>
      </c>
      <c r="C57" s="143">
        <f t="shared" ref="C57:F57" si="6">C56+C47+C45+C42</f>
        <v>1544486</v>
      </c>
      <c r="D57" s="143">
        <f t="shared" si="6"/>
        <v>1176819.3199999998</v>
      </c>
      <c r="E57" s="143">
        <f t="shared" si="6"/>
        <v>1762727</v>
      </c>
      <c r="F57" s="143">
        <f t="shared" si="6"/>
        <v>1308037.79</v>
      </c>
    </row>
    <row r="58" spans="1:6" ht="12.75" customHeight="1" x14ac:dyDescent="0.2">
      <c r="A58" s="82"/>
      <c r="B58" s="82"/>
      <c r="C58" s="201"/>
      <c r="D58" s="202" t="s">
        <v>60</v>
      </c>
      <c r="E58" s="201"/>
      <c r="F58" s="201"/>
    </row>
    <row r="59" spans="1:6" ht="12.75" customHeight="1" x14ac:dyDescent="0.2">
      <c r="A59" s="82"/>
      <c r="B59" s="82"/>
      <c r="C59" s="201"/>
      <c r="D59" s="201"/>
      <c r="E59" s="201"/>
      <c r="F59" s="201"/>
    </row>
    <row r="60" spans="1:6" ht="12.75" customHeight="1" x14ac:dyDescent="0.2">
      <c r="A60" s="82"/>
      <c r="B60" s="82"/>
      <c r="C60" s="280"/>
      <c r="D60" s="280"/>
      <c r="E60" s="280"/>
      <c r="F60" s="280"/>
    </row>
    <row r="61" spans="1:6" ht="12.75" customHeight="1" x14ac:dyDescent="0.2">
      <c r="A61" s="82"/>
      <c r="B61" s="82"/>
      <c r="C61" s="201"/>
      <c r="D61" s="201"/>
      <c r="E61" s="201"/>
      <c r="F61" s="201"/>
    </row>
    <row r="62" spans="1:6" ht="12.75" customHeight="1" x14ac:dyDescent="0.2">
      <c r="A62" s="82"/>
      <c r="B62" s="82"/>
      <c r="C62" s="203"/>
      <c r="D62" s="203"/>
      <c r="E62" s="203"/>
      <c r="F62" s="203"/>
    </row>
    <row r="63" spans="1:6" ht="12.75" customHeight="1" x14ac:dyDescent="0.2">
      <c r="A63" s="82"/>
      <c r="B63" s="82"/>
      <c r="C63" s="201"/>
      <c r="D63" s="201"/>
      <c r="E63" s="201"/>
      <c r="F63" s="201"/>
    </row>
    <row r="64" spans="1:6" ht="12.75" customHeight="1" x14ac:dyDescent="0.2">
      <c r="A64" s="82"/>
      <c r="B64" s="82"/>
      <c r="C64" s="201"/>
      <c r="D64" s="201"/>
      <c r="E64" s="201"/>
      <c r="F64" s="201"/>
    </row>
    <row r="65" spans="1:6" ht="12.75" customHeight="1" x14ac:dyDescent="0.2">
      <c r="A65" s="82"/>
      <c r="B65" s="82"/>
      <c r="C65" s="201"/>
      <c r="D65" s="201"/>
      <c r="E65" s="201"/>
      <c r="F65" s="201"/>
    </row>
    <row r="66" spans="1:6" ht="12.75" customHeight="1" x14ac:dyDescent="0.2">
      <c r="A66" s="82"/>
      <c r="B66" s="82"/>
      <c r="C66" s="201"/>
      <c r="D66" s="201"/>
      <c r="E66" s="201"/>
      <c r="F66" s="201"/>
    </row>
    <row r="67" spans="1:6" ht="12.75" customHeight="1" x14ac:dyDescent="0.2">
      <c r="A67" s="82"/>
      <c r="B67" s="82"/>
      <c r="C67" s="201"/>
      <c r="D67" s="201"/>
      <c r="E67" s="201"/>
      <c r="F67" s="201"/>
    </row>
    <row r="68" spans="1:6" ht="12.75" customHeight="1" x14ac:dyDescent="0.2">
      <c r="A68" s="82"/>
      <c r="B68" s="82"/>
      <c r="C68" s="201"/>
      <c r="D68" s="201"/>
      <c r="E68" s="201"/>
      <c r="F68" s="201"/>
    </row>
    <row r="69" spans="1:6" ht="12.75" customHeight="1" x14ac:dyDescent="0.2">
      <c r="A69" s="82"/>
      <c r="B69" s="82"/>
      <c r="C69" s="201"/>
      <c r="D69" s="201"/>
      <c r="E69" s="201"/>
      <c r="F69" s="201"/>
    </row>
    <row r="70" spans="1:6" ht="12.75" customHeight="1" x14ac:dyDescent="0.2">
      <c r="A70" s="82"/>
      <c r="B70" s="82"/>
      <c r="C70" s="201"/>
      <c r="D70" s="201"/>
      <c r="E70" s="201"/>
      <c r="F70" s="201"/>
    </row>
    <row r="71" spans="1:6" ht="12.75" customHeight="1" x14ac:dyDescent="0.2">
      <c r="A71" s="82"/>
      <c r="B71" s="82"/>
      <c r="C71" s="201"/>
      <c r="D71" s="201"/>
      <c r="E71" s="201"/>
      <c r="F71" s="201"/>
    </row>
    <row r="72" spans="1:6" ht="12.75" customHeight="1" x14ac:dyDescent="0.2">
      <c r="A72" s="82"/>
      <c r="B72" s="82"/>
      <c r="C72" s="201"/>
      <c r="D72" s="201"/>
      <c r="E72" s="201"/>
      <c r="F72" s="201"/>
    </row>
    <row r="73" spans="1:6" ht="12.75" customHeight="1" x14ac:dyDescent="0.2">
      <c r="A73" s="82"/>
      <c r="B73" s="82"/>
      <c r="C73" s="201"/>
      <c r="D73" s="201"/>
      <c r="E73" s="201"/>
      <c r="F73" s="201"/>
    </row>
    <row r="74" spans="1:6" ht="12.75" customHeight="1" x14ac:dyDescent="0.2">
      <c r="A74" s="82"/>
      <c r="B74" s="82"/>
      <c r="C74" s="201"/>
      <c r="D74" s="201"/>
      <c r="E74" s="201"/>
      <c r="F74" s="201"/>
    </row>
    <row r="75" spans="1:6" ht="12.75" customHeight="1" x14ac:dyDescent="0.2">
      <c r="A75" s="82"/>
      <c r="B75" s="82"/>
      <c r="C75" s="201"/>
      <c r="D75" s="201"/>
      <c r="E75" s="201"/>
      <c r="F75" s="201"/>
    </row>
    <row r="76" spans="1:6" ht="12.75" customHeight="1" x14ac:dyDescent="0.2">
      <c r="A76" s="82"/>
      <c r="B76" s="82"/>
      <c r="C76" s="201"/>
      <c r="D76" s="201"/>
      <c r="E76" s="201"/>
      <c r="F76" s="201"/>
    </row>
    <row r="77" spans="1:6" ht="12.75" customHeight="1" x14ac:dyDescent="0.2">
      <c r="A77" s="82"/>
      <c r="B77" s="82"/>
      <c r="C77" s="201"/>
      <c r="D77" s="201"/>
      <c r="E77" s="201"/>
      <c r="F77" s="201"/>
    </row>
    <row r="78" spans="1:6" ht="12.75" customHeight="1" x14ac:dyDescent="0.2">
      <c r="A78" s="82"/>
      <c r="B78" s="82"/>
      <c r="C78" s="201"/>
      <c r="D78" s="201"/>
      <c r="E78" s="201"/>
      <c r="F78" s="201"/>
    </row>
    <row r="79" spans="1:6" ht="12.75" customHeight="1" x14ac:dyDescent="0.2">
      <c r="A79" s="82"/>
      <c r="B79" s="82"/>
      <c r="C79" s="201"/>
      <c r="D79" s="201"/>
      <c r="E79" s="201"/>
      <c r="F79" s="201"/>
    </row>
    <row r="80" spans="1:6" ht="12.75" customHeight="1" x14ac:dyDescent="0.2">
      <c r="A80" s="82"/>
      <c r="B80" s="82"/>
      <c r="C80" s="201"/>
      <c r="D80" s="201"/>
      <c r="E80" s="201"/>
      <c r="F80" s="201"/>
    </row>
    <row r="81" spans="1:6" ht="12.75" customHeight="1" x14ac:dyDescent="0.2">
      <c r="A81" s="82"/>
      <c r="B81" s="82"/>
      <c r="C81" s="201"/>
      <c r="D81" s="201"/>
      <c r="E81" s="201"/>
      <c r="F81" s="201"/>
    </row>
    <row r="82" spans="1:6" ht="12.75" customHeight="1" x14ac:dyDescent="0.2">
      <c r="A82" s="82"/>
      <c r="B82" s="82"/>
      <c r="C82" s="201"/>
      <c r="D82" s="201"/>
      <c r="E82" s="201"/>
      <c r="F82" s="201"/>
    </row>
    <row r="83" spans="1:6" ht="12.75" customHeight="1" x14ac:dyDescent="0.2">
      <c r="A83" s="82"/>
      <c r="B83" s="82"/>
      <c r="C83" s="201"/>
      <c r="D83" s="201"/>
      <c r="E83" s="201"/>
      <c r="F83" s="201"/>
    </row>
    <row r="84" spans="1:6" ht="12.75" customHeight="1" x14ac:dyDescent="0.2">
      <c r="A84" s="82"/>
      <c r="B84" s="82"/>
      <c r="C84" s="201"/>
      <c r="D84" s="201"/>
      <c r="E84" s="201"/>
      <c r="F84" s="201"/>
    </row>
    <row r="85" spans="1:6" ht="12.75" customHeight="1" x14ac:dyDescent="0.2">
      <c r="A85" s="82"/>
      <c r="B85" s="82"/>
      <c r="C85" s="201"/>
      <c r="D85" s="201"/>
      <c r="E85" s="201"/>
      <c r="F85" s="201"/>
    </row>
    <row r="86" spans="1:6" ht="12.75" customHeight="1" x14ac:dyDescent="0.2">
      <c r="A86" s="82"/>
      <c r="B86" s="82"/>
      <c r="C86" s="201"/>
      <c r="D86" s="201"/>
      <c r="E86" s="201"/>
      <c r="F86" s="201"/>
    </row>
    <row r="87" spans="1:6" ht="12.75" customHeight="1" x14ac:dyDescent="0.2">
      <c r="A87" s="82"/>
      <c r="B87" s="82"/>
      <c r="C87" s="201"/>
      <c r="D87" s="201"/>
      <c r="E87" s="201"/>
      <c r="F87" s="201"/>
    </row>
    <row r="88" spans="1:6" ht="12.75" customHeight="1" x14ac:dyDescent="0.2">
      <c r="A88" s="82"/>
      <c r="B88" s="82"/>
      <c r="C88" s="201"/>
      <c r="D88" s="201"/>
      <c r="E88" s="201"/>
      <c r="F88" s="201"/>
    </row>
    <row r="89" spans="1:6" ht="12.75" customHeight="1" x14ac:dyDescent="0.2">
      <c r="A89" s="82"/>
      <c r="B89" s="82"/>
      <c r="C89" s="201"/>
      <c r="D89" s="201"/>
      <c r="E89" s="201"/>
      <c r="F89" s="201"/>
    </row>
    <row r="90" spans="1:6" ht="12.75" customHeight="1" x14ac:dyDescent="0.2">
      <c r="A90" s="82"/>
      <c r="B90" s="82"/>
      <c r="C90" s="201"/>
      <c r="D90" s="201"/>
      <c r="E90" s="201"/>
      <c r="F90" s="201"/>
    </row>
    <row r="91" spans="1:6" ht="12.75" customHeight="1" x14ac:dyDescent="0.2">
      <c r="A91" s="82"/>
      <c r="B91" s="82"/>
      <c r="C91" s="201"/>
      <c r="D91" s="201"/>
      <c r="E91" s="201"/>
      <c r="F91" s="201"/>
    </row>
    <row r="92" spans="1:6" ht="12.75" customHeight="1" x14ac:dyDescent="0.2">
      <c r="A92" s="82"/>
      <c r="B92" s="82"/>
      <c r="C92" s="201"/>
      <c r="D92" s="201"/>
      <c r="E92" s="201"/>
      <c r="F92" s="201"/>
    </row>
    <row r="93" spans="1:6" ht="12.75" customHeight="1" x14ac:dyDescent="0.2">
      <c r="A93" s="82"/>
      <c r="B93" s="82"/>
      <c r="C93" s="201"/>
      <c r="D93" s="201"/>
      <c r="E93" s="201"/>
      <c r="F93" s="201"/>
    </row>
    <row r="94" spans="1:6" ht="12.75" customHeight="1" x14ac:dyDescent="0.2">
      <c r="A94" s="82"/>
      <c r="B94" s="82"/>
      <c r="C94" s="201"/>
      <c r="D94" s="201"/>
      <c r="E94" s="201"/>
      <c r="F94" s="201"/>
    </row>
    <row r="95" spans="1:6" ht="12.75" customHeight="1" x14ac:dyDescent="0.2">
      <c r="A95" s="82"/>
      <c r="B95" s="82"/>
      <c r="C95" s="201"/>
      <c r="D95" s="201"/>
      <c r="E95" s="201"/>
      <c r="F95" s="201"/>
    </row>
    <row r="96" spans="1:6" ht="12.75" customHeight="1" x14ac:dyDescent="0.2">
      <c r="A96" s="82"/>
      <c r="B96" s="82"/>
      <c r="C96" s="201"/>
      <c r="D96" s="201"/>
      <c r="E96" s="201"/>
      <c r="F96" s="201"/>
    </row>
    <row r="97" spans="1:6" ht="12.75" customHeight="1" x14ac:dyDescent="0.2">
      <c r="A97" s="82"/>
      <c r="B97" s="82"/>
      <c r="C97" s="201"/>
      <c r="D97" s="201"/>
      <c r="E97" s="201"/>
      <c r="F97" s="201"/>
    </row>
    <row r="98" spans="1:6" ht="12.75" customHeight="1" x14ac:dyDescent="0.2">
      <c r="A98" s="82"/>
      <c r="B98" s="82"/>
      <c r="C98" s="201"/>
      <c r="D98" s="201"/>
      <c r="E98" s="201"/>
      <c r="F98" s="201"/>
    </row>
    <row r="99" spans="1:6" ht="12.75" customHeight="1" x14ac:dyDescent="0.2">
      <c r="A99" s="82"/>
      <c r="B99" s="82"/>
      <c r="C99" s="201"/>
      <c r="D99" s="201"/>
      <c r="E99" s="201"/>
      <c r="F99" s="201"/>
    </row>
    <row r="100" spans="1:6" ht="12.75" customHeight="1" x14ac:dyDescent="0.2">
      <c r="A100" s="82"/>
      <c r="B100" s="82"/>
      <c r="C100" s="201"/>
      <c r="D100" s="201"/>
      <c r="E100" s="201"/>
      <c r="F100" s="201"/>
    </row>
  </sheetData>
  <mergeCells count="6">
    <mergeCell ref="A1:F1"/>
    <mergeCell ref="B3:D3"/>
    <mergeCell ref="A4:A5"/>
    <mergeCell ref="B4:B5"/>
    <mergeCell ref="C4:D4"/>
    <mergeCell ref="E4:F4"/>
  </mergeCells>
  <pageMargins left="1.45" right="0.7" top="0.25" bottom="0.25" header="0" footer="0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10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14" sqref="B14"/>
    </sheetView>
  </sheetViews>
  <sheetFormatPr defaultColWidth="14.42578125" defaultRowHeight="15" customHeight="1" x14ac:dyDescent="0.2"/>
  <cols>
    <col min="1" max="1" width="5" style="109" customWidth="1"/>
    <col min="2" max="2" width="24.42578125" style="109" customWidth="1"/>
    <col min="3" max="3" width="15" style="109" customWidth="1"/>
    <col min="4" max="4" width="12.42578125" style="109" customWidth="1"/>
    <col min="5" max="5" width="15.85546875" style="109" customWidth="1"/>
    <col min="6" max="6" width="14" style="109" customWidth="1"/>
    <col min="7" max="11" width="9.140625" style="109" customWidth="1"/>
    <col min="12" max="16384" width="14.42578125" style="109"/>
  </cols>
  <sheetData>
    <row r="1" spans="1:11" ht="12.75" customHeight="1" x14ac:dyDescent="0.2">
      <c r="A1" s="456" t="s">
        <v>1047</v>
      </c>
      <c r="B1" s="377"/>
      <c r="C1" s="377"/>
      <c r="D1" s="377"/>
      <c r="E1" s="377"/>
      <c r="F1" s="377"/>
      <c r="G1" s="308"/>
      <c r="H1" s="308"/>
      <c r="I1" s="308"/>
      <c r="J1" s="308"/>
      <c r="K1" s="228"/>
    </row>
    <row r="2" spans="1:11" ht="12.75" customHeight="1" x14ac:dyDescent="0.2">
      <c r="A2" s="277"/>
      <c r="B2" s="277"/>
      <c r="C2" s="306"/>
      <c r="D2" s="306"/>
      <c r="E2" s="306"/>
      <c r="F2" s="306"/>
      <c r="G2" s="308"/>
      <c r="H2" s="308"/>
      <c r="I2" s="308"/>
      <c r="J2" s="308"/>
      <c r="K2" s="228"/>
    </row>
    <row r="3" spans="1:11" ht="12.75" customHeight="1" x14ac:dyDescent="0.2">
      <c r="A3" s="281"/>
      <c r="B3" s="493" t="s">
        <v>62</v>
      </c>
      <c r="C3" s="377"/>
      <c r="D3" s="377"/>
      <c r="E3" s="218"/>
      <c r="F3" s="309" t="s">
        <v>249</v>
      </c>
      <c r="G3" s="308"/>
      <c r="H3" s="308"/>
      <c r="I3" s="308"/>
      <c r="J3" s="308"/>
      <c r="K3" s="228"/>
    </row>
    <row r="4" spans="1:11" ht="15" customHeight="1" x14ac:dyDescent="0.2">
      <c r="A4" s="402" t="s">
        <v>69</v>
      </c>
      <c r="B4" s="402" t="s">
        <v>2</v>
      </c>
      <c r="C4" s="378" t="s">
        <v>247</v>
      </c>
      <c r="D4" s="380"/>
      <c r="E4" s="378" t="s">
        <v>248</v>
      </c>
      <c r="F4" s="380"/>
      <c r="G4" s="308"/>
      <c r="H4" s="308"/>
      <c r="I4" s="308"/>
      <c r="J4" s="308"/>
      <c r="K4" s="228"/>
    </row>
    <row r="5" spans="1:11" ht="15" customHeight="1" x14ac:dyDescent="0.2">
      <c r="A5" s="390"/>
      <c r="B5" s="390"/>
      <c r="C5" s="134" t="s">
        <v>89</v>
      </c>
      <c r="D5" s="134" t="s">
        <v>90</v>
      </c>
      <c r="E5" s="134" t="s">
        <v>89</v>
      </c>
      <c r="F5" s="134" t="s">
        <v>90</v>
      </c>
      <c r="G5" s="308"/>
      <c r="H5" s="308"/>
      <c r="I5" s="308"/>
      <c r="J5" s="308"/>
      <c r="K5" s="228"/>
    </row>
    <row r="6" spans="1:11" ht="12.75" customHeight="1" x14ac:dyDescent="0.2">
      <c r="A6" s="174">
        <v>1</v>
      </c>
      <c r="B6" s="135" t="s">
        <v>8</v>
      </c>
      <c r="C6" s="135">
        <v>3716</v>
      </c>
      <c r="D6" s="135">
        <v>6237</v>
      </c>
      <c r="E6" s="135">
        <v>3405</v>
      </c>
      <c r="F6" s="135">
        <v>7635</v>
      </c>
      <c r="G6" s="308"/>
      <c r="H6" s="308"/>
      <c r="I6" s="308"/>
      <c r="J6" s="308"/>
      <c r="K6" s="228"/>
    </row>
    <row r="7" spans="1:11" ht="12.75" customHeight="1" x14ac:dyDescent="0.2">
      <c r="A7" s="174">
        <v>2</v>
      </c>
      <c r="B7" s="135" t="s">
        <v>9</v>
      </c>
      <c r="C7" s="135">
        <v>14942</v>
      </c>
      <c r="D7" s="135">
        <v>17807.5</v>
      </c>
      <c r="E7" s="135">
        <v>20260</v>
      </c>
      <c r="F7" s="135">
        <v>20474.34</v>
      </c>
      <c r="G7" s="308"/>
      <c r="H7" s="308"/>
      <c r="I7" s="308"/>
      <c r="J7" s="308"/>
      <c r="K7" s="228"/>
    </row>
    <row r="8" spans="1:11" ht="12.75" customHeight="1" x14ac:dyDescent="0.2">
      <c r="A8" s="174">
        <v>3</v>
      </c>
      <c r="B8" s="135" t="s">
        <v>10</v>
      </c>
      <c r="C8" s="135">
        <v>3683</v>
      </c>
      <c r="D8" s="135">
        <v>7602</v>
      </c>
      <c r="E8" s="135">
        <v>6327</v>
      </c>
      <c r="F8" s="135">
        <v>12465</v>
      </c>
      <c r="G8" s="308"/>
      <c r="H8" s="308"/>
      <c r="I8" s="308"/>
      <c r="J8" s="308"/>
      <c r="K8" s="228"/>
    </row>
    <row r="9" spans="1:11" ht="12.75" customHeight="1" x14ac:dyDescent="0.2">
      <c r="A9" s="174">
        <v>4</v>
      </c>
      <c r="B9" s="135" t="s">
        <v>11</v>
      </c>
      <c r="C9" s="135">
        <v>3917</v>
      </c>
      <c r="D9" s="135">
        <v>7550</v>
      </c>
      <c r="E9" s="135">
        <v>3369</v>
      </c>
      <c r="F9" s="135">
        <v>6879</v>
      </c>
      <c r="G9" s="308"/>
      <c r="H9" s="308"/>
      <c r="I9" s="308"/>
      <c r="J9" s="308"/>
      <c r="K9" s="228"/>
    </row>
    <row r="10" spans="1:11" ht="12.75" customHeight="1" x14ac:dyDescent="0.2">
      <c r="A10" s="174">
        <v>5</v>
      </c>
      <c r="B10" s="135" t="s">
        <v>12</v>
      </c>
      <c r="C10" s="135">
        <v>25910</v>
      </c>
      <c r="D10" s="135">
        <v>25405</v>
      </c>
      <c r="E10" s="135">
        <v>34025</v>
      </c>
      <c r="F10" s="135">
        <v>31512</v>
      </c>
      <c r="G10" s="308"/>
      <c r="H10" s="308"/>
      <c r="I10" s="308"/>
      <c r="J10" s="308"/>
      <c r="K10" s="228"/>
    </row>
    <row r="11" spans="1:11" ht="12.75" customHeight="1" x14ac:dyDescent="0.2">
      <c r="A11" s="174">
        <v>6</v>
      </c>
      <c r="B11" s="135" t="s">
        <v>13</v>
      </c>
      <c r="C11" s="135">
        <v>3147</v>
      </c>
      <c r="D11" s="135">
        <v>3238</v>
      </c>
      <c r="E11" s="135">
        <v>1907</v>
      </c>
      <c r="F11" s="135">
        <v>1678</v>
      </c>
      <c r="G11" s="308"/>
      <c r="H11" s="308"/>
      <c r="I11" s="308"/>
      <c r="J11" s="308"/>
      <c r="K11" s="228"/>
    </row>
    <row r="12" spans="1:11" ht="12.75" customHeight="1" x14ac:dyDescent="0.2">
      <c r="A12" s="174">
        <v>7</v>
      </c>
      <c r="B12" s="135" t="s">
        <v>14</v>
      </c>
      <c r="C12" s="135">
        <v>108</v>
      </c>
      <c r="D12" s="135">
        <v>226.41</v>
      </c>
      <c r="E12" s="135">
        <v>42</v>
      </c>
      <c r="F12" s="135">
        <v>112.09</v>
      </c>
      <c r="G12" s="308"/>
      <c r="H12" s="308"/>
      <c r="I12" s="308"/>
      <c r="J12" s="308"/>
      <c r="K12" s="228"/>
    </row>
    <row r="13" spans="1:11" ht="12.75" customHeight="1" x14ac:dyDescent="0.2">
      <c r="A13" s="174">
        <v>8</v>
      </c>
      <c r="B13" s="135" t="s">
        <v>983</v>
      </c>
      <c r="C13" s="135">
        <v>848</v>
      </c>
      <c r="D13" s="135">
        <v>2340</v>
      </c>
      <c r="E13" s="135">
        <v>338</v>
      </c>
      <c r="F13" s="135">
        <v>931</v>
      </c>
      <c r="G13" s="308"/>
      <c r="H13" s="308"/>
      <c r="I13" s="308"/>
      <c r="J13" s="308"/>
      <c r="K13" s="228"/>
    </row>
    <row r="14" spans="1:11" ht="12.75" customHeight="1" x14ac:dyDescent="0.2">
      <c r="A14" s="174">
        <v>9</v>
      </c>
      <c r="B14" s="135" t="s">
        <v>15</v>
      </c>
      <c r="C14" s="135">
        <v>4568</v>
      </c>
      <c r="D14" s="135">
        <v>7709.01</v>
      </c>
      <c r="E14" s="135">
        <v>2456</v>
      </c>
      <c r="F14" s="135">
        <v>3922.68</v>
      </c>
      <c r="G14" s="308"/>
      <c r="H14" s="308"/>
      <c r="I14" s="308"/>
      <c r="J14" s="308"/>
      <c r="K14" s="228"/>
    </row>
    <row r="15" spans="1:11" ht="12.75" customHeight="1" x14ac:dyDescent="0.2">
      <c r="A15" s="174">
        <v>10</v>
      </c>
      <c r="B15" s="135" t="s">
        <v>16</v>
      </c>
      <c r="C15" s="135">
        <v>83488</v>
      </c>
      <c r="D15" s="135">
        <v>172947</v>
      </c>
      <c r="E15" s="135">
        <v>56327</v>
      </c>
      <c r="F15" s="135">
        <v>132873</v>
      </c>
      <c r="G15" s="308"/>
      <c r="H15" s="308"/>
      <c r="I15" s="308"/>
      <c r="J15" s="308"/>
      <c r="K15" s="228"/>
    </row>
    <row r="16" spans="1:11" ht="12.75" customHeight="1" x14ac:dyDescent="0.2">
      <c r="A16" s="174">
        <v>11</v>
      </c>
      <c r="B16" s="135" t="s">
        <v>17</v>
      </c>
      <c r="C16" s="135">
        <v>640</v>
      </c>
      <c r="D16" s="135">
        <v>1110</v>
      </c>
      <c r="E16" s="135">
        <v>283</v>
      </c>
      <c r="F16" s="135">
        <v>409</v>
      </c>
      <c r="G16" s="308"/>
      <c r="H16" s="308"/>
      <c r="I16" s="308"/>
      <c r="J16" s="308"/>
      <c r="K16" s="228"/>
    </row>
    <row r="17" spans="1:11" ht="12.75" customHeight="1" x14ac:dyDescent="0.2">
      <c r="A17" s="174">
        <v>12</v>
      </c>
      <c r="B17" s="135" t="s">
        <v>18</v>
      </c>
      <c r="C17" s="135">
        <v>9532</v>
      </c>
      <c r="D17" s="135">
        <v>18684</v>
      </c>
      <c r="E17" s="135">
        <v>9301</v>
      </c>
      <c r="F17" s="135">
        <v>16493</v>
      </c>
      <c r="G17" s="308"/>
      <c r="H17" s="308"/>
      <c r="I17" s="308"/>
      <c r="J17" s="308"/>
      <c r="K17" s="228"/>
    </row>
    <row r="18" spans="1:11" ht="12.75" customHeight="1" x14ac:dyDescent="0.2">
      <c r="A18" s="162"/>
      <c r="B18" s="143" t="s">
        <v>19</v>
      </c>
      <c r="C18" s="143">
        <f t="shared" ref="C18:F18" si="0">SUM(C6:C17)</f>
        <v>154499</v>
      </c>
      <c r="D18" s="143">
        <f t="shared" si="0"/>
        <v>270855.92</v>
      </c>
      <c r="E18" s="143">
        <f t="shared" si="0"/>
        <v>138040</v>
      </c>
      <c r="F18" s="143">
        <f t="shared" si="0"/>
        <v>235384.11</v>
      </c>
      <c r="G18" s="308"/>
      <c r="H18" s="308"/>
      <c r="I18" s="308"/>
      <c r="J18" s="308"/>
      <c r="K18" s="310"/>
    </row>
    <row r="19" spans="1:11" ht="12.75" customHeight="1" x14ac:dyDescent="0.2">
      <c r="A19" s="174">
        <v>13</v>
      </c>
      <c r="B19" s="135" t="s">
        <v>20</v>
      </c>
      <c r="C19" s="135">
        <v>4523</v>
      </c>
      <c r="D19" s="135">
        <v>9073.86</v>
      </c>
      <c r="E19" s="135">
        <v>3516</v>
      </c>
      <c r="F19" s="135">
        <v>9373.27</v>
      </c>
      <c r="G19" s="308"/>
      <c r="H19" s="308"/>
      <c r="I19" s="308"/>
      <c r="J19" s="308"/>
      <c r="K19" s="228"/>
    </row>
    <row r="20" spans="1:11" ht="12.75" customHeight="1" x14ac:dyDescent="0.2">
      <c r="A20" s="174">
        <v>14</v>
      </c>
      <c r="B20" s="135" t="s">
        <v>21</v>
      </c>
      <c r="C20" s="135">
        <v>36136</v>
      </c>
      <c r="D20" s="135">
        <v>23789.200000000001</v>
      </c>
      <c r="E20" s="135">
        <v>31758</v>
      </c>
      <c r="F20" s="135">
        <v>18583.810000000001</v>
      </c>
      <c r="G20" s="308"/>
      <c r="H20" s="308"/>
      <c r="I20" s="308"/>
      <c r="J20" s="308"/>
      <c r="K20" s="228"/>
    </row>
    <row r="21" spans="1:11" ht="12.75" customHeight="1" x14ac:dyDescent="0.2">
      <c r="A21" s="174">
        <v>15</v>
      </c>
      <c r="B21" s="135" t="s">
        <v>22</v>
      </c>
      <c r="C21" s="135">
        <v>15</v>
      </c>
      <c r="D21" s="135">
        <v>18</v>
      </c>
      <c r="E21" s="135">
        <v>12</v>
      </c>
      <c r="F21" s="135">
        <v>9.5</v>
      </c>
      <c r="G21" s="308"/>
      <c r="H21" s="308"/>
      <c r="I21" s="308"/>
      <c r="J21" s="308"/>
      <c r="K21" s="228"/>
    </row>
    <row r="22" spans="1:11" ht="12.75" customHeight="1" x14ac:dyDescent="0.2">
      <c r="A22" s="174">
        <v>16</v>
      </c>
      <c r="B22" s="135" t="s">
        <v>23</v>
      </c>
      <c r="C22" s="135">
        <v>0</v>
      </c>
      <c r="D22" s="135">
        <v>0</v>
      </c>
      <c r="E22" s="135">
        <v>0</v>
      </c>
      <c r="F22" s="135">
        <v>0</v>
      </c>
      <c r="G22" s="308"/>
      <c r="H22" s="308"/>
      <c r="I22" s="308"/>
      <c r="J22" s="308"/>
      <c r="K22" s="228"/>
    </row>
    <row r="23" spans="1:11" ht="12.75" customHeight="1" x14ac:dyDescent="0.2">
      <c r="A23" s="174">
        <v>17</v>
      </c>
      <c r="B23" s="135" t="s">
        <v>24</v>
      </c>
      <c r="C23" s="135">
        <v>294</v>
      </c>
      <c r="D23" s="135">
        <v>238</v>
      </c>
      <c r="E23" s="135">
        <v>43</v>
      </c>
      <c r="F23" s="135">
        <v>37</v>
      </c>
      <c r="G23" s="308"/>
      <c r="H23" s="308"/>
      <c r="I23" s="308"/>
      <c r="J23" s="308"/>
      <c r="K23" s="228"/>
    </row>
    <row r="24" spans="1:11" ht="12.75" customHeight="1" x14ac:dyDescent="0.2">
      <c r="A24" s="174">
        <v>18</v>
      </c>
      <c r="B24" s="135" t="s">
        <v>25</v>
      </c>
      <c r="C24" s="135">
        <v>0</v>
      </c>
      <c r="D24" s="135">
        <v>0</v>
      </c>
      <c r="E24" s="135">
        <v>0</v>
      </c>
      <c r="F24" s="135">
        <v>0</v>
      </c>
      <c r="G24" s="308"/>
      <c r="H24" s="308"/>
      <c r="I24" s="308"/>
      <c r="J24" s="308"/>
      <c r="K24" s="228"/>
    </row>
    <row r="25" spans="1:11" ht="12.75" customHeight="1" x14ac:dyDescent="0.2">
      <c r="A25" s="174">
        <v>19</v>
      </c>
      <c r="B25" s="135" t="s">
        <v>26</v>
      </c>
      <c r="C25" s="135">
        <v>133</v>
      </c>
      <c r="D25" s="135">
        <v>150</v>
      </c>
      <c r="E25" s="135">
        <v>37</v>
      </c>
      <c r="F25" s="135">
        <v>46</v>
      </c>
      <c r="G25" s="308"/>
      <c r="H25" s="308"/>
      <c r="I25" s="308"/>
      <c r="J25" s="308"/>
      <c r="K25" s="228"/>
    </row>
    <row r="26" spans="1:11" ht="12.75" customHeight="1" x14ac:dyDescent="0.2">
      <c r="A26" s="174">
        <v>20</v>
      </c>
      <c r="B26" s="135" t="s">
        <v>27</v>
      </c>
      <c r="C26" s="135">
        <v>540</v>
      </c>
      <c r="D26" s="135">
        <v>2001.6</v>
      </c>
      <c r="E26" s="135">
        <v>301</v>
      </c>
      <c r="F26" s="135">
        <v>1207.43</v>
      </c>
      <c r="G26" s="308"/>
      <c r="H26" s="308"/>
      <c r="I26" s="308"/>
      <c r="J26" s="308"/>
      <c r="K26" s="228"/>
    </row>
    <row r="27" spans="1:11" ht="12.75" customHeight="1" x14ac:dyDescent="0.2">
      <c r="A27" s="174">
        <v>21</v>
      </c>
      <c r="B27" s="135" t="s">
        <v>28</v>
      </c>
      <c r="C27" s="135">
        <v>3277</v>
      </c>
      <c r="D27" s="135">
        <v>5415</v>
      </c>
      <c r="E27" s="135">
        <v>1498</v>
      </c>
      <c r="F27" s="135">
        <v>4796</v>
      </c>
      <c r="G27" s="308"/>
      <c r="H27" s="308"/>
      <c r="I27" s="308"/>
      <c r="J27" s="308"/>
      <c r="K27" s="228"/>
    </row>
    <row r="28" spans="1:11" ht="12.75" customHeight="1" x14ac:dyDescent="0.2">
      <c r="A28" s="174">
        <v>22</v>
      </c>
      <c r="B28" s="135" t="s">
        <v>29</v>
      </c>
      <c r="C28" s="135">
        <v>511</v>
      </c>
      <c r="D28" s="135">
        <v>746.84</v>
      </c>
      <c r="E28" s="135">
        <v>283</v>
      </c>
      <c r="F28" s="135">
        <v>510.83</v>
      </c>
      <c r="G28" s="308"/>
      <c r="H28" s="308"/>
      <c r="I28" s="308"/>
      <c r="J28" s="308"/>
      <c r="K28" s="228"/>
    </row>
    <row r="29" spans="1:11" ht="12.75" customHeight="1" x14ac:dyDescent="0.2">
      <c r="A29" s="174">
        <v>23</v>
      </c>
      <c r="B29" s="135" t="s">
        <v>30</v>
      </c>
      <c r="C29" s="135">
        <v>7268</v>
      </c>
      <c r="D29" s="135">
        <v>3237</v>
      </c>
      <c r="E29" s="135">
        <v>9038</v>
      </c>
      <c r="F29" s="135">
        <v>3679</v>
      </c>
      <c r="G29" s="308"/>
      <c r="H29" s="308"/>
      <c r="I29" s="308"/>
      <c r="J29" s="308"/>
      <c r="K29" s="228"/>
    </row>
    <row r="30" spans="1:11" ht="12.75" customHeight="1" x14ac:dyDescent="0.2">
      <c r="A30" s="174">
        <v>24</v>
      </c>
      <c r="B30" s="135" t="s">
        <v>31</v>
      </c>
      <c r="C30" s="135">
        <v>71126</v>
      </c>
      <c r="D30" s="135">
        <v>20021</v>
      </c>
      <c r="E30" s="135">
        <v>40413</v>
      </c>
      <c r="F30" s="135">
        <v>12020</v>
      </c>
      <c r="G30" s="308"/>
      <c r="H30" s="308"/>
      <c r="I30" s="308"/>
      <c r="J30" s="308"/>
      <c r="K30" s="228"/>
    </row>
    <row r="31" spans="1:11" ht="12.75" customHeight="1" x14ac:dyDescent="0.2">
      <c r="A31" s="174">
        <v>25</v>
      </c>
      <c r="B31" s="135" t="s">
        <v>32</v>
      </c>
      <c r="C31" s="135">
        <v>5</v>
      </c>
      <c r="D31" s="135">
        <v>40</v>
      </c>
      <c r="E31" s="135">
        <v>1</v>
      </c>
      <c r="F31" s="135">
        <v>18</v>
      </c>
      <c r="G31" s="308"/>
      <c r="H31" s="308"/>
      <c r="I31" s="308"/>
      <c r="J31" s="308"/>
      <c r="K31" s="228"/>
    </row>
    <row r="32" spans="1:11" ht="12.75" customHeight="1" x14ac:dyDescent="0.2">
      <c r="A32" s="174">
        <v>26</v>
      </c>
      <c r="B32" s="135" t="s">
        <v>33</v>
      </c>
      <c r="C32" s="135">
        <v>0</v>
      </c>
      <c r="D32" s="135">
        <v>0</v>
      </c>
      <c r="E32" s="135">
        <v>0</v>
      </c>
      <c r="F32" s="135">
        <v>0</v>
      </c>
      <c r="G32" s="308"/>
      <c r="H32" s="308"/>
      <c r="I32" s="308"/>
      <c r="J32" s="308"/>
      <c r="K32" s="228"/>
    </row>
    <row r="33" spans="1:11" ht="12.75" customHeight="1" x14ac:dyDescent="0.2">
      <c r="A33" s="174">
        <v>27</v>
      </c>
      <c r="B33" s="135" t="s">
        <v>34</v>
      </c>
      <c r="C33" s="135">
        <v>9</v>
      </c>
      <c r="D33" s="135">
        <v>7.19</v>
      </c>
      <c r="E33" s="135">
        <v>97</v>
      </c>
      <c r="F33" s="135">
        <v>900.93</v>
      </c>
      <c r="G33" s="308"/>
      <c r="H33" s="308"/>
      <c r="I33" s="308"/>
      <c r="J33" s="308"/>
      <c r="K33" s="228"/>
    </row>
    <row r="34" spans="1:11" ht="12.75" customHeight="1" x14ac:dyDescent="0.2">
      <c r="A34" s="174">
        <v>28</v>
      </c>
      <c r="B34" s="135" t="s">
        <v>35</v>
      </c>
      <c r="C34" s="135">
        <v>49507</v>
      </c>
      <c r="D34" s="135">
        <v>17960.62</v>
      </c>
      <c r="E34" s="135">
        <v>28134</v>
      </c>
      <c r="F34" s="135">
        <v>17927.98</v>
      </c>
      <c r="G34" s="308"/>
      <c r="H34" s="308"/>
      <c r="I34" s="308"/>
      <c r="J34" s="308"/>
      <c r="K34" s="228"/>
    </row>
    <row r="35" spans="1:11" ht="12.75" customHeight="1" x14ac:dyDescent="0.2">
      <c r="A35" s="174">
        <v>29</v>
      </c>
      <c r="B35" s="135" t="s">
        <v>36</v>
      </c>
      <c r="C35" s="135">
        <v>0</v>
      </c>
      <c r="D35" s="135">
        <v>0</v>
      </c>
      <c r="E35" s="135">
        <v>0</v>
      </c>
      <c r="F35" s="135">
        <v>0</v>
      </c>
      <c r="G35" s="308"/>
      <c r="H35" s="308"/>
      <c r="I35" s="308"/>
      <c r="J35" s="308"/>
      <c r="K35" s="228"/>
    </row>
    <row r="36" spans="1:11" ht="12.75" customHeight="1" x14ac:dyDescent="0.2">
      <c r="A36" s="174">
        <v>30</v>
      </c>
      <c r="B36" s="135" t="s">
        <v>37</v>
      </c>
      <c r="C36" s="135">
        <v>7982</v>
      </c>
      <c r="D36" s="135">
        <v>2968.04</v>
      </c>
      <c r="E36" s="135">
        <v>3527</v>
      </c>
      <c r="F36" s="135">
        <v>1862.94</v>
      </c>
      <c r="G36" s="308"/>
      <c r="H36" s="308"/>
      <c r="I36" s="308"/>
      <c r="J36" s="308"/>
      <c r="K36" s="228"/>
    </row>
    <row r="37" spans="1:11" ht="12.75" customHeight="1" x14ac:dyDescent="0.2">
      <c r="A37" s="174">
        <v>31</v>
      </c>
      <c r="B37" s="135" t="s">
        <v>38</v>
      </c>
      <c r="C37" s="135">
        <v>0</v>
      </c>
      <c r="D37" s="135">
        <v>0</v>
      </c>
      <c r="E37" s="135">
        <v>0</v>
      </c>
      <c r="F37" s="135">
        <v>0</v>
      </c>
      <c r="G37" s="308"/>
      <c r="H37" s="308"/>
      <c r="I37" s="308"/>
      <c r="J37" s="308"/>
      <c r="K37" s="228"/>
    </row>
    <row r="38" spans="1:11" ht="12.75" customHeight="1" x14ac:dyDescent="0.2">
      <c r="A38" s="174">
        <v>32</v>
      </c>
      <c r="B38" s="135" t="s">
        <v>39</v>
      </c>
      <c r="C38" s="135">
        <v>0</v>
      </c>
      <c r="D38" s="135">
        <v>0</v>
      </c>
      <c r="E38" s="135">
        <v>0</v>
      </c>
      <c r="F38" s="135">
        <v>0</v>
      </c>
      <c r="G38" s="308"/>
      <c r="H38" s="308"/>
      <c r="I38" s="308"/>
      <c r="J38" s="308"/>
      <c r="K38" s="228"/>
    </row>
    <row r="39" spans="1:11" ht="12.75" customHeight="1" x14ac:dyDescent="0.2">
      <c r="A39" s="174">
        <v>33</v>
      </c>
      <c r="B39" s="135" t="s">
        <v>40</v>
      </c>
      <c r="C39" s="135">
        <v>11</v>
      </c>
      <c r="D39" s="135">
        <v>19.23</v>
      </c>
      <c r="E39" s="135">
        <v>14</v>
      </c>
      <c r="F39" s="135">
        <v>16.420000000000002</v>
      </c>
      <c r="G39" s="308"/>
      <c r="H39" s="308"/>
      <c r="I39" s="308"/>
      <c r="J39" s="308"/>
      <c r="K39" s="228"/>
    </row>
    <row r="40" spans="1:11" ht="12.75" customHeight="1" x14ac:dyDescent="0.2">
      <c r="A40" s="174">
        <v>34</v>
      </c>
      <c r="B40" s="135" t="s">
        <v>41</v>
      </c>
      <c r="C40" s="135">
        <v>4592</v>
      </c>
      <c r="D40" s="135">
        <v>2044</v>
      </c>
      <c r="E40" s="135">
        <v>3010</v>
      </c>
      <c r="F40" s="135">
        <v>1168</v>
      </c>
      <c r="G40" s="308"/>
      <c r="H40" s="308"/>
      <c r="I40" s="308"/>
      <c r="J40" s="308"/>
      <c r="K40" s="228"/>
    </row>
    <row r="41" spans="1:11" ht="12.75" customHeight="1" x14ac:dyDescent="0.2">
      <c r="A41" s="162"/>
      <c r="B41" s="143" t="s">
        <v>110</v>
      </c>
      <c r="C41" s="143">
        <f t="shared" ref="C41:F41" si="1">SUM(C19:C40)</f>
        <v>185929</v>
      </c>
      <c r="D41" s="143">
        <f t="shared" si="1"/>
        <v>87729.579999999987</v>
      </c>
      <c r="E41" s="143">
        <f t="shared" si="1"/>
        <v>121682</v>
      </c>
      <c r="F41" s="143">
        <f t="shared" si="1"/>
        <v>72157.11</v>
      </c>
      <c r="G41" s="308"/>
      <c r="H41" s="308"/>
      <c r="I41" s="308"/>
      <c r="J41" s="308"/>
      <c r="K41" s="310"/>
    </row>
    <row r="42" spans="1:11" ht="12.75" customHeight="1" x14ac:dyDescent="0.2">
      <c r="A42" s="162"/>
      <c r="B42" s="143" t="s">
        <v>43</v>
      </c>
      <c r="C42" s="205">
        <f t="shared" ref="C42:F42" si="2">C41+C18</f>
        <v>340428</v>
      </c>
      <c r="D42" s="205">
        <f t="shared" si="2"/>
        <v>358585.5</v>
      </c>
      <c r="E42" s="205">
        <f t="shared" si="2"/>
        <v>259722</v>
      </c>
      <c r="F42" s="205">
        <f t="shared" si="2"/>
        <v>307541.21999999997</v>
      </c>
      <c r="G42" s="308"/>
      <c r="H42" s="308"/>
      <c r="I42" s="308"/>
      <c r="J42" s="308"/>
      <c r="K42" s="310"/>
    </row>
    <row r="43" spans="1:11" ht="12.75" customHeight="1" x14ac:dyDescent="0.2">
      <c r="A43" s="174">
        <v>35</v>
      </c>
      <c r="B43" s="135" t="s">
        <v>44</v>
      </c>
      <c r="C43" s="135">
        <v>23898</v>
      </c>
      <c r="D43" s="135">
        <v>8533</v>
      </c>
      <c r="E43" s="135">
        <v>1344</v>
      </c>
      <c r="F43" s="135">
        <v>3187</v>
      </c>
      <c r="G43" s="308"/>
      <c r="H43" s="308"/>
      <c r="I43" s="308"/>
      <c r="J43" s="308"/>
      <c r="K43" s="228"/>
    </row>
    <row r="44" spans="1:11" ht="12.75" customHeight="1" x14ac:dyDescent="0.2">
      <c r="A44" s="174">
        <v>36</v>
      </c>
      <c r="B44" s="135" t="s">
        <v>45</v>
      </c>
      <c r="C44" s="135">
        <v>34439</v>
      </c>
      <c r="D44" s="135">
        <v>26719.4</v>
      </c>
      <c r="E44" s="135">
        <v>80235</v>
      </c>
      <c r="F44" s="135">
        <v>51329.71</v>
      </c>
      <c r="G44" s="308"/>
      <c r="H44" s="308"/>
      <c r="I44" s="308"/>
      <c r="J44" s="308"/>
      <c r="K44" s="228"/>
    </row>
    <row r="45" spans="1:11" ht="12.75" customHeight="1" x14ac:dyDescent="0.2">
      <c r="A45" s="162"/>
      <c r="B45" s="143" t="s">
        <v>46</v>
      </c>
      <c r="C45" s="143">
        <f t="shared" ref="C45:F45" si="3">SUM(C43:C44)</f>
        <v>58337</v>
      </c>
      <c r="D45" s="143">
        <f t="shared" si="3"/>
        <v>35252.400000000001</v>
      </c>
      <c r="E45" s="143">
        <f t="shared" si="3"/>
        <v>81579</v>
      </c>
      <c r="F45" s="143">
        <f t="shared" si="3"/>
        <v>54516.71</v>
      </c>
      <c r="G45" s="308"/>
      <c r="H45" s="308"/>
      <c r="I45" s="308"/>
      <c r="J45" s="308"/>
      <c r="K45" s="310"/>
    </row>
    <row r="46" spans="1:11" ht="12.75" customHeight="1" x14ac:dyDescent="0.2">
      <c r="A46" s="174">
        <v>37</v>
      </c>
      <c r="B46" s="135" t="s">
        <v>47</v>
      </c>
      <c r="C46" s="135">
        <v>407064</v>
      </c>
      <c r="D46" s="135">
        <v>134456</v>
      </c>
      <c r="E46" s="135">
        <v>661480</v>
      </c>
      <c r="F46" s="135">
        <v>268912</v>
      </c>
      <c r="G46" s="308"/>
      <c r="H46" s="308"/>
      <c r="I46" s="308"/>
      <c r="J46" s="308"/>
      <c r="K46" s="228"/>
    </row>
    <row r="47" spans="1:11" ht="12.75" customHeight="1" x14ac:dyDescent="0.2">
      <c r="A47" s="162"/>
      <c r="B47" s="143" t="s">
        <v>48</v>
      </c>
      <c r="C47" s="143">
        <f t="shared" ref="C47:F47" si="4">C46</f>
        <v>407064</v>
      </c>
      <c r="D47" s="143">
        <f t="shared" si="4"/>
        <v>134456</v>
      </c>
      <c r="E47" s="143">
        <f t="shared" si="4"/>
        <v>661480</v>
      </c>
      <c r="F47" s="143">
        <f t="shared" si="4"/>
        <v>268912</v>
      </c>
      <c r="G47" s="308"/>
      <c r="H47" s="308"/>
      <c r="I47" s="308"/>
      <c r="J47" s="308"/>
      <c r="K47" s="310"/>
    </row>
    <row r="48" spans="1:11" ht="12.75" customHeight="1" x14ac:dyDescent="0.2">
      <c r="A48" s="174">
        <v>38</v>
      </c>
      <c r="B48" s="135" t="s">
        <v>49</v>
      </c>
      <c r="C48" s="135">
        <v>684</v>
      </c>
      <c r="D48" s="135">
        <v>2680.1</v>
      </c>
      <c r="E48" s="135">
        <v>489</v>
      </c>
      <c r="F48" s="135">
        <v>2126.54</v>
      </c>
      <c r="G48" s="308"/>
      <c r="H48" s="308"/>
      <c r="I48" s="308"/>
      <c r="J48" s="308"/>
      <c r="K48" s="310"/>
    </row>
    <row r="49" spans="1:11" ht="12.75" customHeight="1" x14ac:dyDescent="0.2">
      <c r="A49" s="174">
        <v>39</v>
      </c>
      <c r="B49" s="135" t="s">
        <v>50</v>
      </c>
      <c r="C49" s="135">
        <v>3893</v>
      </c>
      <c r="D49" s="135">
        <v>1345</v>
      </c>
      <c r="E49" s="135">
        <v>1993</v>
      </c>
      <c r="F49" s="135">
        <v>636</v>
      </c>
      <c r="G49" s="308"/>
      <c r="H49" s="308"/>
      <c r="I49" s="308"/>
      <c r="J49" s="308"/>
      <c r="K49" s="228"/>
    </row>
    <row r="50" spans="1:11" ht="12.75" customHeight="1" x14ac:dyDescent="0.2">
      <c r="A50" s="174">
        <v>40</v>
      </c>
      <c r="B50" s="135" t="s">
        <v>51</v>
      </c>
      <c r="C50" s="135">
        <v>30663</v>
      </c>
      <c r="D50" s="135">
        <v>11466.04</v>
      </c>
      <c r="E50" s="135">
        <v>27446</v>
      </c>
      <c r="F50" s="135">
        <v>10244.67</v>
      </c>
      <c r="G50" s="308"/>
      <c r="H50" s="308"/>
      <c r="I50" s="308"/>
      <c r="J50" s="308"/>
      <c r="K50" s="228"/>
    </row>
    <row r="51" spans="1:11" ht="12.75" customHeight="1" x14ac:dyDescent="0.2">
      <c r="A51" s="174">
        <v>41</v>
      </c>
      <c r="B51" s="135" t="s">
        <v>52</v>
      </c>
      <c r="C51" s="135">
        <v>2504</v>
      </c>
      <c r="D51" s="135">
        <v>934.43</v>
      </c>
      <c r="E51" s="135">
        <v>2435</v>
      </c>
      <c r="F51" s="135">
        <v>905.31</v>
      </c>
      <c r="G51" s="308"/>
      <c r="H51" s="308"/>
      <c r="I51" s="308"/>
      <c r="J51" s="308"/>
      <c r="K51" s="310"/>
    </row>
    <row r="52" spans="1:11" ht="12.75" customHeight="1" x14ac:dyDescent="0.2">
      <c r="A52" s="174">
        <v>42</v>
      </c>
      <c r="B52" s="135" t="s">
        <v>53</v>
      </c>
      <c r="C52" s="135">
        <v>9880</v>
      </c>
      <c r="D52" s="135">
        <v>4661</v>
      </c>
      <c r="E52" s="135">
        <v>7968</v>
      </c>
      <c r="F52" s="135">
        <v>3329</v>
      </c>
      <c r="G52" s="308"/>
      <c r="H52" s="308"/>
      <c r="I52" s="308"/>
      <c r="J52" s="308"/>
      <c r="K52" s="228"/>
    </row>
    <row r="53" spans="1:11" ht="12.75" customHeight="1" x14ac:dyDescent="0.2">
      <c r="A53" s="174">
        <v>43</v>
      </c>
      <c r="B53" s="135" t="s">
        <v>54</v>
      </c>
      <c r="C53" s="135">
        <v>2839</v>
      </c>
      <c r="D53" s="135">
        <v>1004.87</v>
      </c>
      <c r="E53" s="135">
        <v>2183</v>
      </c>
      <c r="F53" s="135">
        <v>728.41</v>
      </c>
      <c r="G53" s="308"/>
      <c r="H53" s="308"/>
      <c r="I53" s="308"/>
      <c r="J53" s="308"/>
      <c r="K53" s="310"/>
    </row>
    <row r="54" spans="1:11" ht="12.75" customHeight="1" x14ac:dyDescent="0.2">
      <c r="A54" s="174">
        <v>44</v>
      </c>
      <c r="B54" s="135" t="s">
        <v>55</v>
      </c>
      <c r="C54" s="135">
        <v>10077</v>
      </c>
      <c r="D54" s="135">
        <v>5198.95</v>
      </c>
      <c r="E54" s="135">
        <v>6172</v>
      </c>
      <c r="F54" s="135">
        <v>3127.09</v>
      </c>
      <c r="G54" s="308"/>
      <c r="H54" s="308"/>
      <c r="I54" s="308"/>
      <c r="J54" s="308"/>
      <c r="K54" s="228"/>
    </row>
    <row r="55" spans="1:11" ht="12.75" customHeight="1" x14ac:dyDescent="0.2">
      <c r="A55" s="174">
        <v>45</v>
      </c>
      <c r="B55" s="135" t="s">
        <v>56</v>
      </c>
      <c r="C55" s="135">
        <v>14422</v>
      </c>
      <c r="D55" s="135">
        <v>4782</v>
      </c>
      <c r="E55" s="135">
        <v>13785</v>
      </c>
      <c r="F55" s="135">
        <v>4234</v>
      </c>
      <c r="G55" s="308"/>
      <c r="H55" s="308"/>
      <c r="I55" s="308"/>
      <c r="J55" s="308"/>
      <c r="K55" s="228"/>
    </row>
    <row r="56" spans="1:11" ht="12.75" customHeight="1" x14ac:dyDescent="0.2">
      <c r="A56" s="162"/>
      <c r="B56" s="143" t="s">
        <v>57</v>
      </c>
      <c r="C56" s="143">
        <f t="shared" ref="C56:F56" si="5">SUM(C48:C55)</f>
        <v>74962</v>
      </c>
      <c r="D56" s="143">
        <f t="shared" si="5"/>
        <v>32072.39</v>
      </c>
      <c r="E56" s="143">
        <f t="shared" si="5"/>
        <v>62471</v>
      </c>
      <c r="F56" s="143">
        <f t="shared" si="5"/>
        <v>25331.019999999997</v>
      </c>
      <c r="G56" s="308"/>
      <c r="H56" s="308"/>
      <c r="I56" s="308"/>
      <c r="J56" s="308"/>
      <c r="K56" s="310"/>
    </row>
    <row r="57" spans="1:11" ht="12.75" customHeight="1" x14ac:dyDescent="0.2">
      <c r="A57" s="134"/>
      <c r="B57" s="205" t="s">
        <v>6</v>
      </c>
      <c r="C57" s="143">
        <f t="shared" ref="C57:F57" si="6">C56+C47+C45+C42</f>
        <v>880791</v>
      </c>
      <c r="D57" s="143">
        <f t="shared" si="6"/>
        <v>560366.29</v>
      </c>
      <c r="E57" s="143">
        <f t="shared" si="6"/>
        <v>1065252</v>
      </c>
      <c r="F57" s="143">
        <f t="shared" si="6"/>
        <v>656300.94999999995</v>
      </c>
      <c r="G57" s="308"/>
      <c r="H57" s="308"/>
      <c r="I57" s="308"/>
      <c r="J57" s="308"/>
      <c r="K57" s="228"/>
    </row>
    <row r="58" spans="1:11" ht="12.75" customHeight="1" x14ac:dyDescent="0.2">
      <c r="A58" s="228"/>
      <c r="B58" s="228"/>
      <c r="C58" s="218"/>
      <c r="D58" s="219" t="s">
        <v>60</v>
      </c>
      <c r="E58" s="218"/>
      <c r="F58" s="218"/>
      <c r="G58" s="308"/>
      <c r="H58" s="308"/>
      <c r="I58" s="308"/>
      <c r="J58" s="308"/>
      <c r="K58" s="228"/>
    </row>
    <row r="59" spans="1:11" ht="12.75" customHeight="1" x14ac:dyDescent="0.2">
      <c r="A59" s="228"/>
      <c r="B59" s="228"/>
      <c r="C59" s="196"/>
      <c r="D59" s="196"/>
      <c r="E59" s="196"/>
      <c r="F59" s="196"/>
      <c r="G59" s="308"/>
      <c r="H59" s="308"/>
      <c r="I59" s="308"/>
      <c r="J59" s="308"/>
      <c r="K59" s="228"/>
    </row>
    <row r="60" spans="1:11" ht="12.75" customHeight="1" x14ac:dyDescent="0.2">
      <c r="A60" s="228"/>
      <c r="B60" s="228"/>
      <c r="C60" s="218"/>
      <c r="D60" s="218"/>
      <c r="E60" s="218"/>
      <c r="F60" s="218"/>
      <c r="G60" s="308"/>
      <c r="H60" s="308"/>
      <c r="I60" s="308"/>
      <c r="J60" s="308"/>
      <c r="K60" s="228"/>
    </row>
    <row r="61" spans="1:11" ht="12.75" customHeight="1" x14ac:dyDescent="0.2">
      <c r="A61" s="228"/>
      <c r="B61" s="228"/>
      <c r="C61" s="218"/>
      <c r="D61" s="218"/>
      <c r="E61" s="218"/>
      <c r="F61" s="218"/>
      <c r="G61" s="308"/>
      <c r="H61" s="308"/>
      <c r="I61" s="308"/>
      <c r="J61" s="308"/>
      <c r="K61" s="228"/>
    </row>
    <row r="62" spans="1:11" ht="12.75" customHeight="1" x14ac:dyDescent="0.2">
      <c r="A62" s="228"/>
      <c r="B62" s="228"/>
      <c r="C62" s="218"/>
      <c r="D62" s="218"/>
      <c r="E62" s="218"/>
      <c r="F62" s="218"/>
      <c r="G62" s="308"/>
      <c r="H62" s="308"/>
      <c r="I62" s="308"/>
      <c r="J62" s="308"/>
      <c r="K62" s="228"/>
    </row>
    <row r="63" spans="1:11" ht="12.75" customHeight="1" x14ac:dyDescent="0.2">
      <c r="A63" s="228"/>
      <c r="B63" s="228"/>
      <c r="C63" s="218"/>
      <c r="D63" s="218"/>
      <c r="E63" s="218"/>
      <c r="F63" s="218"/>
      <c r="G63" s="308"/>
      <c r="H63" s="308"/>
      <c r="I63" s="308"/>
      <c r="J63" s="308"/>
      <c r="K63" s="228"/>
    </row>
    <row r="64" spans="1:11" ht="12.75" customHeight="1" x14ac:dyDescent="0.2">
      <c r="A64" s="228"/>
      <c r="B64" s="228"/>
      <c r="C64" s="218"/>
      <c r="D64" s="218"/>
      <c r="E64" s="218"/>
      <c r="F64" s="218"/>
      <c r="G64" s="308"/>
      <c r="H64" s="308"/>
      <c r="I64" s="308"/>
      <c r="J64" s="308"/>
      <c r="K64" s="228"/>
    </row>
    <row r="65" spans="1:11" ht="12.75" customHeight="1" x14ac:dyDescent="0.2">
      <c r="A65" s="228"/>
      <c r="B65" s="228"/>
      <c r="C65" s="218"/>
      <c r="D65" s="218"/>
      <c r="E65" s="218"/>
      <c r="F65" s="218"/>
      <c r="G65" s="308"/>
      <c r="H65" s="308"/>
      <c r="I65" s="308"/>
      <c r="J65" s="308"/>
      <c r="K65" s="228"/>
    </row>
    <row r="66" spans="1:11" ht="12.75" customHeight="1" x14ac:dyDescent="0.2">
      <c r="A66" s="228"/>
      <c r="B66" s="228"/>
      <c r="C66" s="218"/>
      <c r="D66" s="218"/>
      <c r="E66" s="218"/>
      <c r="F66" s="218"/>
      <c r="G66" s="308"/>
      <c r="H66" s="308"/>
      <c r="I66" s="308"/>
      <c r="J66" s="308"/>
      <c r="K66" s="228"/>
    </row>
    <row r="67" spans="1:11" ht="12.75" customHeight="1" x14ac:dyDescent="0.2">
      <c r="A67" s="228"/>
      <c r="B67" s="228"/>
      <c r="C67" s="218"/>
      <c r="D67" s="218"/>
      <c r="E67" s="218"/>
      <c r="F67" s="218"/>
      <c r="G67" s="308"/>
      <c r="H67" s="308"/>
      <c r="I67" s="308"/>
      <c r="J67" s="308"/>
      <c r="K67" s="228"/>
    </row>
    <row r="68" spans="1:11" ht="12.75" customHeight="1" x14ac:dyDescent="0.2">
      <c r="A68" s="228"/>
      <c r="B68" s="228"/>
      <c r="C68" s="218"/>
      <c r="D68" s="218"/>
      <c r="E68" s="218"/>
      <c r="F68" s="218"/>
      <c r="G68" s="308"/>
      <c r="H68" s="308"/>
      <c r="I68" s="308"/>
      <c r="J68" s="308"/>
      <c r="K68" s="228"/>
    </row>
    <row r="69" spans="1:11" ht="12.75" customHeight="1" x14ac:dyDescent="0.2">
      <c r="A69" s="228"/>
      <c r="B69" s="228"/>
      <c r="C69" s="218"/>
      <c r="D69" s="218"/>
      <c r="E69" s="218"/>
      <c r="F69" s="218"/>
      <c r="G69" s="308"/>
      <c r="H69" s="308"/>
      <c r="I69" s="308"/>
      <c r="J69" s="308"/>
      <c r="K69" s="228"/>
    </row>
    <row r="70" spans="1:11" ht="12.75" customHeight="1" x14ac:dyDescent="0.2">
      <c r="A70" s="228"/>
      <c r="B70" s="228"/>
      <c r="C70" s="218"/>
      <c r="D70" s="218"/>
      <c r="E70" s="218"/>
      <c r="F70" s="218"/>
      <c r="G70" s="308"/>
      <c r="H70" s="308"/>
      <c r="I70" s="308"/>
      <c r="J70" s="308"/>
      <c r="K70" s="228"/>
    </row>
    <row r="71" spans="1:11" ht="12.75" customHeight="1" x14ac:dyDescent="0.2">
      <c r="A71" s="228"/>
      <c r="B71" s="228"/>
      <c r="C71" s="218"/>
      <c r="D71" s="218"/>
      <c r="E71" s="218"/>
      <c r="F71" s="218"/>
      <c r="G71" s="308"/>
      <c r="H71" s="308"/>
      <c r="I71" s="308"/>
      <c r="J71" s="308"/>
      <c r="K71" s="228"/>
    </row>
    <row r="72" spans="1:11" ht="12.75" customHeight="1" x14ac:dyDescent="0.2">
      <c r="A72" s="228"/>
      <c r="B72" s="228"/>
      <c r="C72" s="218"/>
      <c r="D72" s="218"/>
      <c r="E72" s="218"/>
      <c r="F72" s="218"/>
      <c r="G72" s="308"/>
      <c r="H72" s="308"/>
      <c r="I72" s="308"/>
      <c r="J72" s="308"/>
      <c r="K72" s="228"/>
    </row>
    <row r="73" spans="1:11" ht="12.75" customHeight="1" x14ac:dyDescent="0.2">
      <c r="A73" s="228"/>
      <c r="B73" s="228"/>
      <c r="C73" s="218"/>
      <c r="D73" s="218"/>
      <c r="E73" s="218"/>
      <c r="F73" s="218"/>
      <c r="G73" s="308"/>
      <c r="H73" s="308"/>
      <c r="I73" s="308"/>
      <c r="J73" s="308"/>
      <c r="K73" s="228"/>
    </row>
    <row r="74" spans="1:11" ht="12.75" customHeight="1" x14ac:dyDescent="0.2">
      <c r="A74" s="228"/>
      <c r="B74" s="228"/>
      <c r="C74" s="218"/>
      <c r="D74" s="218"/>
      <c r="E74" s="218"/>
      <c r="F74" s="218"/>
      <c r="G74" s="308"/>
      <c r="H74" s="308"/>
      <c r="I74" s="308"/>
      <c r="J74" s="308"/>
      <c r="K74" s="228"/>
    </row>
    <row r="75" spans="1:11" ht="12.75" customHeight="1" x14ac:dyDescent="0.2">
      <c r="A75" s="228"/>
      <c r="B75" s="228"/>
      <c r="C75" s="218"/>
      <c r="D75" s="218"/>
      <c r="E75" s="218"/>
      <c r="F75" s="218"/>
      <c r="G75" s="308"/>
      <c r="H75" s="308"/>
      <c r="I75" s="308"/>
      <c r="J75" s="308"/>
      <c r="K75" s="228"/>
    </row>
    <row r="76" spans="1:11" ht="12.75" customHeight="1" x14ac:dyDescent="0.2">
      <c r="A76" s="228"/>
      <c r="B76" s="228"/>
      <c r="C76" s="218"/>
      <c r="D76" s="218"/>
      <c r="E76" s="218"/>
      <c r="F76" s="218"/>
      <c r="G76" s="308"/>
      <c r="H76" s="308"/>
      <c r="I76" s="308"/>
      <c r="J76" s="308"/>
      <c r="K76" s="228"/>
    </row>
    <row r="77" spans="1:11" ht="12.75" customHeight="1" x14ac:dyDescent="0.2">
      <c r="A77" s="228"/>
      <c r="B77" s="228"/>
      <c r="C77" s="218"/>
      <c r="D77" s="218"/>
      <c r="E77" s="218"/>
      <c r="F77" s="218"/>
      <c r="G77" s="308"/>
      <c r="H77" s="308"/>
      <c r="I77" s="308"/>
      <c r="J77" s="308"/>
      <c r="K77" s="228"/>
    </row>
    <row r="78" spans="1:11" ht="12.75" customHeight="1" x14ac:dyDescent="0.2">
      <c r="A78" s="228"/>
      <c r="B78" s="228"/>
      <c r="C78" s="218"/>
      <c r="D78" s="218"/>
      <c r="E78" s="218"/>
      <c r="F78" s="218"/>
      <c r="G78" s="308"/>
      <c r="H78" s="308"/>
      <c r="I78" s="308"/>
      <c r="J78" s="308"/>
      <c r="K78" s="228"/>
    </row>
    <row r="79" spans="1:11" ht="12.75" customHeight="1" x14ac:dyDescent="0.2">
      <c r="A79" s="228"/>
      <c r="B79" s="228"/>
      <c r="C79" s="218"/>
      <c r="D79" s="218"/>
      <c r="E79" s="218"/>
      <c r="F79" s="218"/>
      <c r="G79" s="308"/>
      <c r="H79" s="308"/>
      <c r="I79" s="308"/>
      <c r="J79" s="308"/>
      <c r="K79" s="228"/>
    </row>
    <row r="80" spans="1:11" ht="12.75" customHeight="1" x14ac:dyDescent="0.2">
      <c r="A80" s="228"/>
      <c r="B80" s="228"/>
      <c r="C80" s="218"/>
      <c r="D80" s="218"/>
      <c r="E80" s="218"/>
      <c r="F80" s="218"/>
      <c r="G80" s="308"/>
      <c r="H80" s="308"/>
      <c r="I80" s="308"/>
      <c r="J80" s="308"/>
      <c r="K80" s="228"/>
    </row>
    <row r="81" spans="1:11" ht="12.75" customHeight="1" x14ac:dyDescent="0.2">
      <c r="A81" s="228"/>
      <c r="B81" s="228"/>
      <c r="C81" s="218"/>
      <c r="D81" s="218"/>
      <c r="E81" s="218"/>
      <c r="F81" s="218"/>
      <c r="G81" s="308"/>
      <c r="H81" s="308"/>
      <c r="I81" s="308"/>
      <c r="J81" s="308"/>
      <c r="K81" s="228"/>
    </row>
    <row r="82" spans="1:11" ht="12.75" customHeight="1" x14ac:dyDescent="0.2">
      <c r="A82" s="228"/>
      <c r="B82" s="228"/>
      <c r="C82" s="218"/>
      <c r="D82" s="218"/>
      <c r="E82" s="218"/>
      <c r="F82" s="218"/>
      <c r="G82" s="308"/>
      <c r="H82" s="308"/>
      <c r="I82" s="308"/>
      <c r="J82" s="308"/>
      <c r="K82" s="228"/>
    </row>
    <row r="83" spans="1:11" ht="12.75" customHeight="1" x14ac:dyDescent="0.2">
      <c r="A83" s="228"/>
      <c r="B83" s="228"/>
      <c r="C83" s="218"/>
      <c r="D83" s="218"/>
      <c r="E83" s="218"/>
      <c r="F83" s="218"/>
      <c r="G83" s="308"/>
      <c r="H83" s="308"/>
      <c r="I83" s="308"/>
      <c r="J83" s="308"/>
      <c r="K83" s="228"/>
    </row>
    <row r="84" spans="1:11" ht="12.75" customHeight="1" x14ac:dyDescent="0.2">
      <c r="A84" s="228"/>
      <c r="B84" s="228"/>
      <c r="C84" s="218"/>
      <c r="D84" s="218"/>
      <c r="E84" s="218"/>
      <c r="F84" s="218"/>
      <c r="G84" s="308"/>
      <c r="H84" s="308"/>
      <c r="I84" s="308"/>
      <c r="J84" s="308"/>
      <c r="K84" s="228"/>
    </row>
    <row r="85" spans="1:11" ht="12.75" customHeight="1" x14ac:dyDescent="0.2">
      <c r="A85" s="228"/>
      <c r="B85" s="228"/>
      <c r="C85" s="218"/>
      <c r="D85" s="218"/>
      <c r="E85" s="218"/>
      <c r="F85" s="218"/>
      <c r="G85" s="308"/>
      <c r="H85" s="308"/>
      <c r="I85" s="308"/>
      <c r="J85" s="308"/>
      <c r="K85" s="228"/>
    </row>
    <row r="86" spans="1:11" ht="12.75" customHeight="1" x14ac:dyDescent="0.2">
      <c r="A86" s="228"/>
      <c r="B86" s="228"/>
      <c r="C86" s="218"/>
      <c r="D86" s="218"/>
      <c r="E86" s="218"/>
      <c r="F86" s="218"/>
      <c r="G86" s="308"/>
      <c r="H86" s="308"/>
      <c r="I86" s="308"/>
      <c r="J86" s="308"/>
      <c r="K86" s="228"/>
    </row>
    <row r="87" spans="1:11" ht="12.75" customHeight="1" x14ac:dyDescent="0.2">
      <c r="A87" s="228"/>
      <c r="B87" s="228"/>
      <c r="C87" s="218"/>
      <c r="D87" s="218"/>
      <c r="E87" s="218"/>
      <c r="F87" s="218"/>
      <c r="G87" s="308"/>
      <c r="H87" s="308"/>
      <c r="I87" s="308"/>
      <c r="J87" s="308"/>
      <c r="K87" s="228"/>
    </row>
    <row r="88" spans="1:11" ht="12.75" customHeight="1" x14ac:dyDescent="0.2">
      <c r="A88" s="228"/>
      <c r="B88" s="228"/>
      <c r="C88" s="218"/>
      <c r="D88" s="218"/>
      <c r="E88" s="218"/>
      <c r="F88" s="218"/>
      <c r="G88" s="308"/>
      <c r="H88" s="308"/>
      <c r="I88" s="308"/>
      <c r="J88" s="308"/>
      <c r="K88" s="228"/>
    </row>
    <row r="89" spans="1:11" ht="12.75" customHeight="1" x14ac:dyDescent="0.2">
      <c r="A89" s="228"/>
      <c r="B89" s="228"/>
      <c r="C89" s="218"/>
      <c r="D89" s="218"/>
      <c r="E89" s="218"/>
      <c r="F89" s="218"/>
      <c r="G89" s="308"/>
      <c r="H89" s="308"/>
      <c r="I89" s="308"/>
      <c r="J89" s="308"/>
      <c r="K89" s="228"/>
    </row>
    <row r="90" spans="1:11" ht="12.75" customHeight="1" x14ac:dyDescent="0.2">
      <c r="A90" s="228"/>
      <c r="B90" s="228"/>
      <c r="C90" s="218"/>
      <c r="D90" s="218"/>
      <c r="E90" s="218"/>
      <c r="F90" s="218"/>
      <c r="G90" s="308"/>
      <c r="H90" s="308"/>
      <c r="I90" s="308"/>
      <c r="J90" s="308"/>
      <c r="K90" s="228"/>
    </row>
    <row r="91" spans="1:11" ht="12.75" customHeight="1" x14ac:dyDescent="0.2">
      <c r="A91" s="228"/>
      <c r="B91" s="228"/>
      <c r="C91" s="218"/>
      <c r="D91" s="218"/>
      <c r="E91" s="218"/>
      <c r="F91" s="218"/>
      <c r="G91" s="308"/>
      <c r="H91" s="308"/>
      <c r="I91" s="308"/>
      <c r="J91" s="308"/>
      <c r="K91" s="228"/>
    </row>
    <row r="92" spans="1:11" ht="12.75" customHeight="1" x14ac:dyDescent="0.2">
      <c r="A92" s="228"/>
      <c r="B92" s="228"/>
      <c r="C92" s="218"/>
      <c r="D92" s="218"/>
      <c r="E92" s="218"/>
      <c r="F92" s="218"/>
      <c r="G92" s="308"/>
      <c r="H92" s="308"/>
      <c r="I92" s="308"/>
      <c r="J92" s="308"/>
      <c r="K92" s="228"/>
    </row>
    <row r="93" spans="1:11" ht="12.75" customHeight="1" x14ac:dyDescent="0.2">
      <c r="A93" s="228"/>
      <c r="B93" s="228"/>
      <c r="C93" s="218"/>
      <c r="D93" s="218"/>
      <c r="E93" s="218"/>
      <c r="F93" s="218"/>
      <c r="G93" s="308"/>
      <c r="H93" s="308"/>
      <c r="I93" s="308"/>
      <c r="J93" s="308"/>
      <c r="K93" s="228"/>
    </row>
    <row r="94" spans="1:11" ht="12.75" customHeight="1" x14ac:dyDescent="0.2">
      <c r="A94" s="228"/>
      <c r="B94" s="228"/>
      <c r="C94" s="218"/>
      <c r="D94" s="218"/>
      <c r="E94" s="218"/>
      <c r="F94" s="218"/>
      <c r="G94" s="308"/>
      <c r="H94" s="308"/>
      <c r="I94" s="308"/>
      <c r="J94" s="308"/>
      <c r="K94" s="228"/>
    </row>
    <row r="95" spans="1:11" ht="12.75" customHeight="1" x14ac:dyDescent="0.2">
      <c r="A95" s="228"/>
      <c r="B95" s="228"/>
      <c r="C95" s="218"/>
      <c r="D95" s="218"/>
      <c r="E95" s="218"/>
      <c r="F95" s="218"/>
      <c r="G95" s="308"/>
      <c r="H95" s="308"/>
      <c r="I95" s="308"/>
      <c r="J95" s="308"/>
      <c r="K95" s="228"/>
    </row>
    <row r="96" spans="1:11" ht="12.75" customHeight="1" x14ac:dyDescent="0.2">
      <c r="A96" s="228"/>
      <c r="B96" s="228"/>
      <c r="C96" s="218"/>
      <c r="D96" s="218"/>
      <c r="E96" s="218"/>
      <c r="F96" s="218"/>
      <c r="G96" s="308"/>
      <c r="H96" s="308"/>
      <c r="I96" s="308"/>
      <c r="J96" s="308"/>
      <c r="K96" s="228"/>
    </row>
    <row r="97" spans="1:11" ht="12.75" customHeight="1" x14ac:dyDescent="0.2">
      <c r="A97" s="228"/>
      <c r="B97" s="228"/>
      <c r="C97" s="218"/>
      <c r="D97" s="218"/>
      <c r="E97" s="218"/>
      <c r="F97" s="218"/>
      <c r="G97" s="308"/>
      <c r="H97" s="308"/>
      <c r="I97" s="308"/>
      <c r="J97" s="308"/>
      <c r="K97" s="228"/>
    </row>
    <row r="98" spans="1:11" ht="12.75" customHeight="1" x14ac:dyDescent="0.2">
      <c r="A98" s="228"/>
      <c r="B98" s="228"/>
      <c r="C98" s="218"/>
      <c r="D98" s="218"/>
      <c r="E98" s="218"/>
      <c r="F98" s="218"/>
      <c r="G98" s="308"/>
      <c r="H98" s="308"/>
      <c r="I98" s="308"/>
      <c r="J98" s="308"/>
      <c r="K98" s="228"/>
    </row>
    <row r="99" spans="1:11" ht="12.75" customHeight="1" x14ac:dyDescent="0.2">
      <c r="A99" s="228"/>
      <c r="B99" s="228"/>
      <c r="C99" s="218"/>
      <c r="D99" s="218"/>
      <c r="E99" s="218"/>
      <c r="F99" s="218"/>
      <c r="G99" s="308"/>
      <c r="H99" s="308"/>
      <c r="I99" s="308"/>
      <c r="J99" s="308"/>
      <c r="K99" s="228"/>
    </row>
    <row r="100" spans="1:11" ht="12.75" customHeight="1" x14ac:dyDescent="0.2">
      <c r="A100" s="228"/>
      <c r="B100" s="228"/>
      <c r="C100" s="218"/>
      <c r="D100" s="218"/>
      <c r="E100" s="218"/>
      <c r="F100" s="218"/>
      <c r="G100" s="308"/>
      <c r="H100" s="308"/>
      <c r="I100" s="308"/>
      <c r="J100" s="308"/>
      <c r="K100" s="228"/>
    </row>
  </sheetData>
  <mergeCells count="6">
    <mergeCell ref="A1:F1"/>
    <mergeCell ref="B3:D3"/>
    <mergeCell ref="A4:A5"/>
    <mergeCell ref="B4:B5"/>
    <mergeCell ref="C4:D4"/>
    <mergeCell ref="E4:F4"/>
  </mergeCells>
  <conditionalFormatting sqref="H6:J58 G1:H100">
    <cfRule type="cellIs" dxfId="3" priority="2" operator="greaterThan">
      <formula>100</formula>
    </cfRule>
  </conditionalFormatting>
  <conditionalFormatting sqref="H6:J58 G1:H100">
    <cfRule type="cellIs" dxfId="2" priority="3" operator="greaterThan">
      <formula>100</formula>
    </cfRule>
  </conditionalFormatting>
  <conditionalFormatting sqref="G1:J100">
    <cfRule type="cellIs" dxfId="1" priority="4" operator="greaterThan">
      <formula>100</formula>
    </cfRule>
  </conditionalFormatting>
  <conditionalFormatting sqref="G1:H1048576">
    <cfRule type="cellIs" dxfId="0" priority="1" operator="greaterThan">
      <formula>100</formula>
    </cfRule>
  </conditionalFormatting>
  <pageMargins left="1.2" right="0.7" top="0.25" bottom="0.25" header="0" footer="0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100"/>
  <sheetViews>
    <sheetView zoomScaleNormal="100" workbookViewId="0">
      <selection activeCell="J10" sqref="J10"/>
    </sheetView>
  </sheetViews>
  <sheetFormatPr defaultColWidth="14.42578125" defaultRowHeight="15" customHeight="1" x14ac:dyDescent="0.2"/>
  <cols>
    <col min="1" max="1" width="5.140625" style="83" customWidth="1"/>
    <col min="2" max="2" width="24.42578125" style="83" customWidth="1"/>
    <col min="3" max="3" width="10.5703125" style="83" customWidth="1"/>
    <col min="4" max="4" width="10.28515625" style="83" customWidth="1"/>
    <col min="5" max="5" width="10.42578125" style="83" customWidth="1"/>
    <col min="6" max="6" width="10.7109375" style="83" customWidth="1"/>
    <col min="7" max="7" width="10" style="83" customWidth="1"/>
    <col min="8" max="8" width="10.140625" style="83" customWidth="1"/>
    <col min="9" max="16384" width="14.42578125" style="83"/>
  </cols>
  <sheetData>
    <row r="1" spans="1:8" ht="18.75" customHeight="1" x14ac:dyDescent="0.2">
      <c r="A1" s="456" t="s">
        <v>1048</v>
      </c>
      <c r="B1" s="396"/>
      <c r="C1" s="396"/>
      <c r="D1" s="396"/>
      <c r="E1" s="396"/>
      <c r="F1" s="396"/>
      <c r="G1" s="396"/>
      <c r="H1" s="396"/>
    </row>
    <row r="2" spans="1:8" ht="12.75" customHeight="1" x14ac:dyDescent="0.2">
      <c r="A2" s="277"/>
      <c r="B2" s="277"/>
      <c r="C2" s="277"/>
      <c r="D2" s="277"/>
      <c r="E2" s="277"/>
      <c r="F2" s="277"/>
      <c r="G2" s="277"/>
      <c r="H2" s="277"/>
    </row>
    <row r="3" spans="1:8" ht="12.75" customHeight="1" x14ac:dyDescent="0.2">
      <c r="A3" s="278"/>
      <c r="B3" s="494" t="s">
        <v>62</v>
      </c>
      <c r="C3" s="473"/>
      <c r="D3" s="473"/>
      <c r="E3" s="279"/>
      <c r="F3" s="279"/>
      <c r="G3" s="82"/>
      <c r="H3" s="237" t="s">
        <v>250</v>
      </c>
    </row>
    <row r="4" spans="1:8" ht="54.75" customHeight="1" x14ac:dyDescent="0.2">
      <c r="A4" s="402" t="s">
        <v>69</v>
      </c>
      <c r="B4" s="474" t="s">
        <v>2</v>
      </c>
      <c r="C4" s="474" t="s">
        <v>251</v>
      </c>
      <c r="D4" s="495"/>
      <c r="E4" s="474" t="s">
        <v>252</v>
      </c>
      <c r="F4" s="495"/>
      <c r="G4" s="378" t="s">
        <v>1053</v>
      </c>
      <c r="H4" s="394"/>
    </row>
    <row r="5" spans="1:8" ht="12.75" customHeight="1" x14ac:dyDescent="0.2">
      <c r="A5" s="398"/>
      <c r="B5" s="475"/>
      <c r="C5" s="134" t="s">
        <v>89</v>
      </c>
      <c r="D5" s="134" t="s">
        <v>90</v>
      </c>
      <c r="E5" s="134" t="s">
        <v>89</v>
      </c>
      <c r="F5" s="134" t="s">
        <v>90</v>
      </c>
      <c r="G5" s="134" t="s">
        <v>89</v>
      </c>
      <c r="H5" s="134" t="s">
        <v>90</v>
      </c>
    </row>
    <row r="6" spans="1:8" ht="12.75" customHeight="1" x14ac:dyDescent="0.2">
      <c r="A6" s="174">
        <v>1</v>
      </c>
      <c r="B6" s="135" t="s">
        <v>8</v>
      </c>
      <c r="C6" s="135">
        <v>76219</v>
      </c>
      <c r="D6" s="135">
        <v>161152</v>
      </c>
      <c r="E6" s="135">
        <v>32109</v>
      </c>
      <c r="F6" s="135">
        <v>26124</v>
      </c>
      <c r="G6" s="135">
        <v>14521</v>
      </c>
      <c r="H6" s="135">
        <v>30493</v>
      </c>
    </row>
    <row r="7" spans="1:8" ht="12.75" customHeight="1" x14ac:dyDescent="0.2">
      <c r="A7" s="174">
        <v>2</v>
      </c>
      <c r="B7" s="135" t="s">
        <v>9</v>
      </c>
      <c r="C7" s="135">
        <v>154407</v>
      </c>
      <c r="D7" s="135">
        <v>266693.56</v>
      </c>
      <c r="E7" s="135">
        <v>51897</v>
      </c>
      <c r="F7" s="135">
        <v>14688.27</v>
      </c>
      <c r="G7" s="135">
        <v>87000</v>
      </c>
      <c r="H7" s="135">
        <v>143208.49</v>
      </c>
    </row>
    <row r="8" spans="1:8" ht="12.75" customHeight="1" x14ac:dyDescent="0.2">
      <c r="A8" s="174">
        <v>3</v>
      </c>
      <c r="B8" s="135" t="s">
        <v>10</v>
      </c>
      <c r="C8" s="135">
        <v>23501</v>
      </c>
      <c r="D8" s="135">
        <v>51993</v>
      </c>
      <c r="E8" s="135">
        <v>9719</v>
      </c>
      <c r="F8" s="135">
        <v>3016</v>
      </c>
      <c r="G8" s="135">
        <v>13326</v>
      </c>
      <c r="H8" s="135">
        <v>24168</v>
      </c>
    </row>
    <row r="9" spans="1:8" ht="12.75" customHeight="1" x14ac:dyDescent="0.2">
      <c r="A9" s="174">
        <v>4</v>
      </c>
      <c r="B9" s="135" t="s">
        <v>11</v>
      </c>
      <c r="C9" s="135">
        <v>48650</v>
      </c>
      <c r="D9" s="135">
        <v>158487</v>
      </c>
      <c r="E9" s="135">
        <v>29616</v>
      </c>
      <c r="F9" s="135">
        <v>13006</v>
      </c>
      <c r="G9" s="135">
        <v>29328</v>
      </c>
      <c r="H9" s="135">
        <v>85192</v>
      </c>
    </row>
    <row r="10" spans="1:8" ht="12.75" customHeight="1" x14ac:dyDescent="0.2">
      <c r="A10" s="174">
        <v>5</v>
      </c>
      <c r="B10" s="135" t="s">
        <v>12</v>
      </c>
      <c r="C10" s="135">
        <v>110965</v>
      </c>
      <c r="D10" s="135">
        <v>213507</v>
      </c>
      <c r="E10" s="135">
        <v>7708</v>
      </c>
      <c r="F10" s="135">
        <v>6593</v>
      </c>
      <c r="G10" s="135">
        <v>60932</v>
      </c>
      <c r="H10" s="135">
        <v>97090</v>
      </c>
    </row>
    <row r="11" spans="1:8" ht="12.75" customHeight="1" x14ac:dyDescent="0.2">
      <c r="A11" s="174">
        <v>6</v>
      </c>
      <c r="B11" s="135" t="s">
        <v>13</v>
      </c>
      <c r="C11" s="135">
        <v>36611</v>
      </c>
      <c r="D11" s="135">
        <v>78430</v>
      </c>
      <c r="E11" s="135">
        <v>24895</v>
      </c>
      <c r="F11" s="135">
        <v>30163</v>
      </c>
      <c r="G11" s="135">
        <v>12549</v>
      </c>
      <c r="H11" s="135">
        <v>25813</v>
      </c>
    </row>
    <row r="12" spans="1:8" ht="12.75" customHeight="1" x14ac:dyDescent="0.2">
      <c r="A12" s="174">
        <v>7</v>
      </c>
      <c r="B12" s="135" t="s">
        <v>14</v>
      </c>
      <c r="C12" s="135">
        <v>5701</v>
      </c>
      <c r="D12" s="135">
        <v>17792.21</v>
      </c>
      <c r="E12" s="135">
        <v>2016</v>
      </c>
      <c r="F12" s="135">
        <v>1584</v>
      </c>
      <c r="G12" s="135">
        <v>596</v>
      </c>
      <c r="H12" s="135">
        <v>415</v>
      </c>
    </row>
    <row r="13" spans="1:8" ht="12.75" customHeight="1" x14ac:dyDescent="0.2">
      <c r="A13" s="174">
        <v>8</v>
      </c>
      <c r="B13" s="135" t="s">
        <v>983</v>
      </c>
      <c r="C13" s="135">
        <v>3700</v>
      </c>
      <c r="D13" s="135">
        <v>9632</v>
      </c>
      <c r="E13" s="135">
        <v>1705</v>
      </c>
      <c r="F13" s="135">
        <v>352</v>
      </c>
      <c r="G13" s="135">
        <v>865</v>
      </c>
      <c r="H13" s="135">
        <v>2631</v>
      </c>
    </row>
    <row r="14" spans="1:8" ht="12.75" customHeight="1" x14ac:dyDescent="0.2">
      <c r="A14" s="174">
        <v>9</v>
      </c>
      <c r="B14" s="135" t="s">
        <v>15</v>
      </c>
      <c r="C14" s="135">
        <v>81912</v>
      </c>
      <c r="D14" s="135">
        <v>300673.75</v>
      </c>
      <c r="E14" s="135">
        <v>8455</v>
      </c>
      <c r="F14" s="135">
        <v>2393.04</v>
      </c>
      <c r="G14" s="135">
        <v>5672</v>
      </c>
      <c r="H14" s="135">
        <v>14650</v>
      </c>
    </row>
    <row r="15" spans="1:8" ht="12.75" customHeight="1" x14ac:dyDescent="0.2">
      <c r="A15" s="174">
        <v>10</v>
      </c>
      <c r="B15" s="135" t="s">
        <v>16</v>
      </c>
      <c r="C15" s="135">
        <v>281391</v>
      </c>
      <c r="D15" s="135">
        <v>895718</v>
      </c>
      <c r="E15" s="135">
        <v>36363</v>
      </c>
      <c r="F15" s="135">
        <v>16212</v>
      </c>
      <c r="G15" s="135">
        <v>154240</v>
      </c>
      <c r="H15" s="135">
        <v>371345</v>
      </c>
    </row>
    <row r="16" spans="1:8" ht="12.75" customHeight="1" x14ac:dyDescent="0.2">
      <c r="A16" s="174">
        <v>11</v>
      </c>
      <c r="B16" s="135" t="s">
        <v>17</v>
      </c>
      <c r="C16" s="135">
        <v>19334</v>
      </c>
      <c r="D16" s="135">
        <v>49555</v>
      </c>
      <c r="E16" s="135">
        <v>6482</v>
      </c>
      <c r="F16" s="135">
        <v>2075</v>
      </c>
      <c r="G16" s="135">
        <v>4853</v>
      </c>
      <c r="H16" s="135">
        <v>15132</v>
      </c>
    </row>
    <row r="17" spans="1:8" ht="12.75" customHeight="1" x14ac:dyDescent="0.2">
      <c r="A17" s="174">
        <v>12</v>
      </c>
      <c r="B17" s="135" t="s">
        <v>18</v>
      </c>
      <c r="C17" s="135">
        <v>63275</v>
      </c>
      <c r="D17" s="135">
        <v>155140</v>
      </c>
      <c r="E17" s="135">
        <v>24973</v>
      </c>
      <c r="F17" s="135">
        <v>7516</v>
      </c>
      <c r="G17" s="135">
        <v>23826</v>
      </c>
      <c r="H17" s="135">
        <v>65075</v>
      </c>
    </row>
    <row r="18" spans="1:8" ht="12.75" customHeight="1" x14ac:dyDescent="0.2">
      <c r="A18" s="162"/>
      <c r="B18" s="143" t="s">
        <v>19</v>
      </c>
      <c r="C18" s="143">
        <f t="shared" ref="C18:H18" si="0">SUM(C6:C17)</f>
        <v>905666</v>
      </c>
      <c r="D18" s="143">
        <f t="shared" si="0"/>
        <v>2358773.52</v>
      </c>
      <c r="E18" s="143">
        <f t="shared" si="0"/>
        <v>235938</v>
      </c>
      <c r="F18" s="143">
        <f t="shared" si="0"/>
        <v>123722.31</v>
      </c>
      <c r="G18" s="143">
        <f t="shared" si="0"/>
        <v>407708</v>
      </c>
      <c r="H18" s="143">
        <f t="shared" si="0"/>
        <v>875212.49</v>
      </c>
    </row>
    <row r="19" spans="1:8" ht="12.75" customHeight="1" x14ac:dyDescent="0.2">
      <c r="A19" s="174">
        <v>13</v>
      </c>
      <c r="B19" s="135" t="s">
        <v>20</v>
      </c>
      <c r="C19" s="135">
        <v>119847</v>
      </c>
      <c r="D19" s="135">
        <v>105606.91</v>
      </c>
      <c r="E19" s="135">
        <v>87321</v>
      </c>
      <c r="F19" s="135">
        <v>19232.5</v>
      </c>
      <c r="G19" s="135">
        <v>14039</v>
      </c>
      <c r="H19" s="135">
        <v>43386.58</v>
      </c>
    </row>
    <row r="20" spans="1:8" ht="12.75" customHeight="1" x14ac:dyDescent="0.2">
      <c r="A20" s="174">
        <v>14</v>
      </c>
      <c r="B20" s="135" t="s">
        <v>21</v>
      </c>
      <c r="C20" s="135">
        <v>601056</v>
      </c>
      <c r="D20" s="135">
        <v>297390.59000000003</v>
      </c>
      <c r="E20" s="135">
        <v>0</v>
      </c>
      <c r="F20" s="135">
        <v>0</v>
      </c>
      <c r="G20" s="135">
        <v>490322</v>
      </c>
      <c r="H20" s="135">
        <v>291886.43</v>
      </c>
    </row>
    <row r="21" spans="1:8" ht="12.75" customHeight="1" x14ac:dyDescent="0.2">
      <c r="A21" s="174">
        <v>15</v>
      </c>
      <c r="B21" s="135" t="s">
        <v>22</v>
      </c>
      <c r="C21" s="135">
        <v>115</v>
      </c>
      <c r="D21" s="135">
        <v>71</v>
      </c>
      <c r="E21" s="135">
        <v>85</v>
      </c>
      <c r="F21" s="135">
        <v>35</v>
      </c>
      <c r="G21" s="135">
        <v>70</v>
      </c>
      <c r="H21" s="135">
        <v>45</v>
      </c>
    </row>
    <row r="22" spans="1:8" ht="12.75" customHeight="1" x14ac:dyDescent="0.2">
      <c r="A22" s="174">
        <v>16</v>
      </c>
      <c r="B22" s="135" t="s">
        <v>23</v>
      </c>
      <c r="C22" s="135">
        <v>26</v>
      </c>
      <c r="D22" s="135">
        <v>425</v>
      </c>
      <c r="E22" s="135">
        <v>0</v>
      </c>
      <c r="F22" s="135">
        <v>0</v>
      </c>
      <c r="G22" s="135">
        <v>23</v>
      </c>
      <c r="H22" s="135">
        <v>30</v>
      </c>
    </row>
    <row r="23" spans="1:8" ht="12.75" customHeight="1" x14ac:dyDescent="0.2">
      <c r="A23" s="174">
        <v>17</v>
      </c>
      <c r="B23" s="135" t="s">
        <v>24</v>
      </c>
      <c r="C23" s="135">
        <v>63591</v>
      </c>
      <c r="D23" s="135">
        <v>11784</v>
      </c>
      <c r="E23" s="135">
        <v>0</v>
      </c>
      <c r="F23" s="135">
        <v>0</v>
      </c>
      <c r="G23" s="135">
        <v>6498</v>
      </c>
      <c r="H23" s="135">
        <v>4235</v>
      </c>
    </row>
    <row r="24" spans="1:8" ht="12.75" customHeight="1" x14ac:dyDescent="0.2">
      <c r="A24" s="174">
        <v>18</v>
      </c>
      <c r="B24" s="135" t="s">
        <v>25</v>
      </c>
      <c r="C24" s="135">
        <v>57</v>
      </c>
      <c r="D24" s="135">
        <v>94</v>
      </c>
      <c r="E24" s="135">
        <v>21</v>
      </c>
      <c r="F24" s="135">
        <v>38</v>
      </c>
      <c r="G24" s="135">
        <v>46</v>
      </c>
      <c r="H24" s="135">
        <v>73</v>
      </c>
    </row>
    <row r="25" spans="1:8" ht="12.75" customHeight="1" x14ac:dyDescent="0.2">
      <c r="A25" s="174">
        <v>19</v>
      </c>
      <c r="B25" s="135" t="s">
        <v>26</v>
      </c>
      <c r="C25" s="135">
        <v>2124</v>
      </c>
      <c r="D25" s="135">
        <v>4813</v>
      </c>
      <c r="E25" s="135">
        <v>562</v>
      </c>
      <c r="F25" s="135">
        <v>469</v>
      </c>
      <c r="G25" s="135">
        <v>2002</v>
      </c>
      <c r="H25" s="135">
        <v>4609</v>
      </c>
    </row>
    <row r="26" spans="1:8" ht="12.75" customHeight="1" x14ac:dyDescent="0.2">
      <c r="A26" s="174">
        <v>20</v>
      </c>
      <c r="B26" s="135" t="s">
        <v>27</v>
      </c>
      <c r="C26" s="135">
        <v>355699</v>
      </c>
      <c r="D26" s="135">
        <v>126782.71</v>
      </c>
      <c r="E26" s="135">
        <v>231929</v>
      </c>
      <c r="F26" s="135">
        <v>42100.03</v>
      </c>
      <c r="G26" s="135">
        <v>171821</v>
      </c>
      <c r="H26" s="135">
        <v>82901.759999999995</v>
      </c>
    </row>
    <row r="27" spans="1:8" ht="12.75" customHeight="1" x14ac:dyDescent="0.2">
      <c r="A27" s="174">
        <v>21</v>
      </c>
      <c r="B27" s="135" t="s">
        <v>28</v>
      </c>
      <c r="C27" s="135">
        <v>80759</v>
      </c>
      <c r="D27" s="135">
        <v>570037</v>
      </c>
      <c r="E27" s="135">
        <v>1679</v>
      </c>
      <c r="F27" s="135">
        <v>676</v>
      </c>
      <c r="G27" s="135">
        <v>1679</v>
      </c>
      <c r="H27" s="135">
        <v>676</v>
      </c>
    </row>
    <row r="28" spans="1:8" ht="12.75" customHeight="1" x14ac:dyDescent="0.2">
      <c r="A28" s="174">
        <v>22</v>
      </c>
      <c r="B28" s="135" t="s">
        <v>29</v>
      </c>
      <c r="C28" s="135">
        <v>24684</v>
      </c>
      <c r="D28" s="135">
        <v>45985.97</v>
      </c>
      <c r="E28" s="135">
        <v>2023</v>
      </c>
      <c r="F28" s="135">
        <v>472.87</v>
      </c>
      <c r="G28" s="135">
        <v>10817</v>
      </c>
      <c r="H28" s="135">
        <v>24379.38</v>
      </c>
    </row>
    <row r="29" spans="1:8" ht="12.75" customHeight="1" x14ac:dyDescent="0.2">
      <c r="A29" s="174">
        <v>23</v>
      </c>
      <c r="B29" s="135" t="s">
        <v>30</v>
      </c>
      <c r="C29" s="135">
        <v>123508</v>
      </c>
      <c r="D29" s="135">
        <v>29600</v>
      </c>
      <c r="E29" s="135">
        <v>122877</v>
      </c>
      <c r="F29" s="135">
        <v>24851</v>
      </c>
      <c r="G29" s="135">
        <v>59366</v>
      </c>
      <c r="H29" s="135">
        <v>23612</v>
      </c>
    </row>
    <row r="30" spans="1:8" ht="12.75" customHeight="1" x14ac:dyDescent="0.2">
      <c r="A30" s="174">
        <v>24</v>
      </c>
      <c r="B30" s="135" t="s">
        <v>31</v>
      </c>
      <c r="C30" s="135">
        <v>9709</v>
      </c>
      <c r="D30" s="135">
        <v>16086</v>
      </c>
      <c r="E30" s="135">
        <v>0</v>
      </c>
      <c r="F30" s="135">
        <v>0</v>
      </c>
      <c r="G30" s="135">
        <v>1017</v>
      </c>
      <c r="H30" s="135">
        <v>2577</v>
      </c>
    </row>
    <row r="31" spans="1:8" ht="12.75" customHeight="1" x14ac:dyDescent="0.2">
      <c r="A31" s="174">
        <v>25</v>
      </c>
      <c r="B31" s="135" t="s">
        <v>32</v>
      </c>
      <c r="C31" s="135">
        <v>183</v>
      </c>
      <c r="D31" s="135">
        <v>729</v>
      </c>
      <c r="E31" s="135">
        <v>145</v>
      </c>
      <c r="F31" s="135">
        <v>519</v>
      </c>
      <c r="G31" s="135">
        <v>38</v>
      </c>
      <c r="H31" s="135">
        <v>210</v>
      </c>
    </row>
    <row r="32" spans="1:8" ht="12.75" customHeight="1" x14ac:dyDescent="0.2">
      <c r="A32" s="174">
        <v>26</v>
      </c>
      <c r="B32" s="135" t="s">
        <v>33</v>
      </c>
      <c r="C32" s="135">
        <v>361</v>
      </c>
      <c r="D32" s="135">
        <v>2702.91</v>
      </c>
      <c r="E32" s="135">
        <v>0</v>
      </c>
      <c r="F32" s="135">
        <v>0</v>
      </c>
      <c r="G32" s="135">
        <v>0</v>
      </c>
      <c r="H32" s="135">
        <v>0</v>
      </c>
    </row>
    <row r="33" spans="1:8" ht="12.75" customHeight="1" x14ac:dyDescent="0.2">
      <c r="A33" s="174">
        <v>27</v>
      </c>
      <c r="B33" s="135" t="s">
        <v>34</v>
      </c>
      <c r="C33" s="135">
        <v>155</v>
      </c>
      <c r="D33" s="135">
        <v>825.44</v>
      </c>
      <c r="E33" s="135">
        <v>0</v>
      </c>
      <c r="F33" s="135">
        <v>0</v>
      </c>
      <c r="G33" s="135">
        <v>0</v>
      </c>
      <c r="H33" s="135">
        <v>0</v>
      </c>
    </row>
    <row r="34" spans="1:8" ht="12.75" customHeight="1" x14ac:dyDescent="0.2">
      <c r="A34" s="174">
        <v>28</v>
      </c>
      <c r="B34" s="135" t="s">
        <v>35</v>
      </c>
      <c r="C34" s="135">
        <v>0</v>
      </c>
      <c r="D34" s="135">
        <v>0</v>
      </c>
      <c r="E34" s="135">
        <v>0</v>
      </c>
      <c r="F34" s="135">
        <v>0</v>
      </c>
      <c r="G34" s="135">
        <v>0</v>
      </c>
      <c r="H34" s="135">
        <v>0</v>
      </c>
    </row>
    <row r="35" spans="1:8" ht="12.75" customHeight="1" x14ac:dyDescent="0.2">
      <c r="A35" s="174">
        <v>29</v>
      </c>
      <c r="B35" s="135" t="s">
        <v>36</v>
      </c>
      <c r="C35" s="135">
        <v>47</v>
      </c>
      <c r="D35" s="135">
        <v>107</v>
      </c>
      <c r="E35" s="135">
        <v>0</v>
      </c>
      <c r="F35" s="135">
        <v>0</v>
      </c>
      <c r="G35" s="135">
        <v>0</v>
      </c>
      <c r="H35" s="135">
        <v>0</v>
      </c>
    </row>
    <row r="36" spans="1:8" ht="12.75" customHeight="1" x14ac:dyDescent="0.2">
      <c r="A36" s="174">
        <v>30</v>
      </c>
      <c r="B36" s="135" t="s">
        <v>37</v>
      </c>
      <c r="C36" s="135">
        <v>183954</v>
      </c>
      <c r="D36" s="135">
        <v>33867.75</v>
      </c>
      <c r="E36" s="135">
        <v>183631</v>
      </c>
      <c r="F36" s="135">
        <v>32312.67</v>
      </c>
      <c r="G36" s="135">
        <v>53045</v>
      </c>
      <c r="H36" s="135">
        <v>16786.8</v>
      </c>
    </row>
    <row r="37" spans="1:8" ht="12.75" customHeight="1" x14ac:dyDescent="0.2">
      <c r="A37" s="174">
        <v>31</v>
      </c>
      <c r="B37" s="135" t="s">
        <v>38</v>
      </c>
      <c r="C37" s="135">
        <v>85</v>
      </c>
      <c r="D37" s="135">
        <v>100</v>
      </c>
      <c r="E37" s="135">
        <v>20</v>
      </c>
      <c r="F37" s="135">
        <v>25</v>
      </c>
      <c r="G37" s="135">
        <v>0</v>
      </c>
      <c r="H37" s="135">
        <v>0</v>
      </c>
    </row>
    <row r="38" spans="1:8" ht="12.75" customHeight="1" x14ac:dyDescent="0.2">
      <c r="A38" s="174">
        <v>32</v>
      </c>
      <c r="B38" s="135" t="s">
        <v>39</v>
      </c>
      <c r="C38" s="135">
        <v>0</v>
      </c>
      <c r="D38" s="135">
        <v>0</v>
      </c>
      <c r="E38" s="135">
        <v>0</v>
      </c>
      <c r="F38" s="135">
        <v>0</v>
      </c>
      <c r="G38" s="135">
        <v>0</v>
      </c>
      <c r="H38" s="135">
        <v>0</v>
      </c>
    </row>
    <row r="39" spans="1:8" ht="12.75" customHeight="1" x14ac:dyDescent="0.2">
      <c r="A39" s="174">
        <v>33</v>
      </c>
      <c r="B39" s="135" t="s">
        <v>40</v>
      </c>
      <c r="C39" s="135">
        <v>78</v>
      </c>
      <c r="D39" s="135">
        <v>369.24</v>
      </c>
      <c r="E39" s="135">
        <v>3</v>
      </c>
      <c r="F39" s="135">
        <v>1.4</v>
      </c>
      <c r="G39" s="135">
        <v>77</v>
      </c>
      <c r="H39" s="135">
        <v>223.61</v>
      </c>
    </row>
    <row r="40" spans="1:8" ht="12.75" customHeight="1" x14ac:dyDescent="0.2">
      <c r="A40" s="174">
        <v>34</v>
      </c>
      <c r="B40" s="135" t="s">
        <v>41</v>
      </c>
      <c r="C40" s="135">
        <v>65501</v>
      </c>
      <c r="D40" s="135">
        <v>13542</v>
      </c>
      <c r="E40" s="135">
        <v>0</v>
      </c>
      <c r="F40" s="135">
        <v>0</v>
      </c>
      <c r="G40" s="135">
        <v>0</v>
      </c>
      <c r="H40" s="135">
        <v>0</v>
      </c>
    </row>
    <row r="41" spans="1:8" ht="12.75" customHeight="1" x14ac:dyDescent="0.2">
      <c r="A41" s="162"/>
      <c r="B41" s="143" t="s">
        <v>110</v>
      </c>
      <c r="C41" s="143">
        <f t="shared" ref="C41:H41" si="1">SUM(C19:C40)</f>
        <v>1631539</v>
      </c>
      <c r="D41" s="143">
        <f t="shared" si="1"/>
        <v>1260919.5199999998</v>
      </c>
      <c r="E41" s="143">
        <f t="shared" si="1"/>
        <v>630296</v>
      </c>
      <c r="F41" s="143">
        <f t="shared" si="1"/>
        <v>120732.46999999999</v>
      </c>
      <c r="G41" s="143">
        <f t="shared" si="1"/>
        <v>810860</v>
      </c>
      <c r="H41" s="143">
        <f t="shared" si="1"/>
        <v>495631.56</v>
      </c>
    </row>
    <row r="42" spans="1:8" ht="12.75" customHeight="1" x14ac:dyDescent="0.2">
      <c r="A42" s="162"/>
      <c r="B42" s="143" t="s">
        <v>43</v>
      </c>
      <c r="C42" s="205">
        <f t="shared" ref="C42:H42" si="2">C41+C18</f>
        <v>2537205</v>
      </c>
      <c r="D42" s="205">
        <f t="shared" si="2"/>
        <v>3619693.04</v>
      </c>
      <c r="E42" s="205">
        <f t="shared" si="2"/>
        <v>866234</v>
      </c>
      <c r="F42" s="205">
        <f t="shared" si="2"/>
        <v>244454.77999999997</v>
      </c>
      <c r="G42" s="205">
        <f t="shared" si="2"/>
        <v>1218568</v>
      </c>
      <c r="H42" s="205">
        <f t="shared" si="2"/>
        <v>1370844.05</v>
      </c>
    </row>
    <row r="43" spans="1:8" ht="12.75" customHeight="1" x14ac:dyDescent="0.2">
      <c r="A43" s="174">
        <v>35</v>
      </c>
      <c r="B43" s="135" t="s">
        <v>44</v>
      </c>
      <c r="C43" s="135">
        <v>33314</v>
      </c>
      <c r="D43" s="135">
        <v>19864</v>
      </c>
      <c r="E43" s="135">
        <v>5810</v>
      </c>
      <c r="F43" s="135">
        <v>4422</v>
      </c>
      <c r="G43" s="135">
        <v>3908</v>
      </c>
      <c r="H43" s="135">
        <v>12979</v>
      </c>
    </row>
    <row r="44" spans="1:8" ht="12.75" customHeight="1" x14ac:dyDescent="0.2">
      <c r="A44" s="174">
        <v>36</v>
      </c>
      <c r="B44" s="135" t="s">
        <v>45</v>
      </c>
      <c r="C44" s="135">
        <v>191040</v>
      </c>
      <c r="D44" s="135">
        <v>209818.19</v>
      </c>
      <c r="E44" s="135">
        <v>120663</v>
      </c>
      <c r="F44" s="135">
        <v>40228.660000000003</v>
      </c>
      <c r="G44" s="135">
        <v>53067</v>
      </c>
      <c r="H44" s="135">
        <v>52683.19</v>
      </c>
    </row>
    <row r="45" spans="1:8" ht="12.75" customHeight="1" x14ac:dyDescent="0.2">
      <c r="A45" s="162"/>
      <c r="B45" s="143" t="s">
        <v>46</v>
      </c>
      <c r="C45" s="143">
        <f t="shared" ref="C45:H45" si="3">C44+C43</f>
        <v>224354</v>
      </c>
      <c r="D45" s="143">
        <f t="shared" si="3"/>
        <v>229682.19</v>
      </c>
      <c r="E45" s="143">
        <f t="shared" si="3"/>
        <v>126473</v>
      </c>
      <c r="F45" s="143">
        <f t="shared" si="3"/>
        <v>44650.66</v>
      </c>
      <c r="G45" s="143">
        <f t="shared" si="3"/>
        <v>56975</v>
      </c>
      <c r="H45" s="143">
        <f t="shared" si="3"/>
        <v>65662.19</v>
      </c>
    </row>
    <row r="46" spans="1:8" ht="12.75" customHeight="1" x14ac:dyDescent="0.2">
      <c r="A46" s="174">
        <v>37</v>
      </c>
      <c r="B46" s="135" t="s">
        <v>47</v>
      </c>
      <c r="C46" s="135">
        <v>192557</v>
      </c>
      <c r="D46" s="135">
        <v>46102</v>
      </c>
      <c r="E46" s="135">
        <v>38511</v>
      </c>
      <c r="F46" s="135">
        <v>15517</v>
      </c>
      <c r="G46" s="135">
        <v>178091</v>
      </c>
      <c r="H46" s="135">
        <v>19749</v>
      </c>
    </row>
    <row r="47" spans="1:8" ht="12.75" customHeight="1" x14ac:dyDescent="0.2">
      <c r="A47" s="162"/>
      <c r="B47" s="143" t="s">
        <v>48</v>
      </c>
      <c r="C47" s="143">
        <f t="shared" ref="C47:H47" si="4">C46</f>
        <v>192557</v>
      </c>
      <c r="D47" s="143">
        <f t="shared" si="4"/>
        <v>46102</v>
      </c>
      <c r="E47" s="143">
        <f t="shared" si="4"/>
        <v>38511</v>
      </c>
      <c r="F47" s="143">
        <f t="shared" si="4"/>
        <v>15517</v>
      </c>
      <c r="G47" s="143">
        <f t="shared" si="4"/>
        <v>178091</v>
      </c>
      <c r="H47" s="143">
        <f t="shared" si="4"/>
        <v>19749</v>
      </c>
    </row>
    <row r="48" spans="1:8" ht="12.75" customHeight="1" x14ac:dyDescent="0.2">
      <c r="A48" s="174">
        <v>38</v>
      </c>
      <c r="B48" s="135" t="s">
        <v>49</v>
      </c>
      <c r="C48" s="135">
        <v>5658</v>
      </c>
      <c r="D48" s="135">
        <v>20596.04</v>
      </c>
      <c r="E48" s="135">
        <v>103</v>
      </c>
      <c r="F48" s="135">
        <v>25.34</v>
      </c>
      <c r="G48" s="135">
        <v>2636</v>
      </c>
      <c r="H48" s="135">
        <v>12271.35</v>
      </c>
    </row>
    <row r="49" spans="1:8" ht="12.75" customHeight="1" x14ac:dyDescent="0.2">
      <c r="A49" s="174">
        <v>39</v>
      </c>
      <c r="B49" s="135" t="s">
        <v>50</v>
      </c>
      <c r="C49" s="135">
        <v>46954</v>
      </c>
      <c r="D49" s="135">
        <v>15492</v>
      </c>
      <c r="E49" s="135">
        <v>45917</v>
      </c>
      <c r="F49" s="135">
        <v>12236</v>
      </c>
      <c r="G49" s="135">
        <v>28605</v>
      </c>
      <c r="H49" s="135">
        <v>10053</v>
      </c>
    </row>
    <row r="50" spans="1:8" ht="12.75" customHeight="1" x14ac:dyDescent="0.2">
      <c r="A50" s="174">
        <v>40</v>
      </c>
      <c r="B50" s="135" t="s">
        <v>51</v>
      </c>
      <c r="C50" s="135">
        <v>356324</v>
      </c>
      <c r="D50" s="135">
        <v>106704.46</v>
      </c>
      <c r="E50" s="135">
        <v>356324</v>
      </c>
      <c r="F50" s="135">
        <v>106704.46</v>
      </c>
      <c r="G50" s="135">
        <v>279636</v>
      </c>
      <c r="H50" s="135">
        <v>100552.87</v>
      </c>
    </row>
    <row r="51" spans="1:8" ht="12.75" customHeight="1" x14ac:dyDescent="0.2">
      <c r="A51" s="174">
        <v>41</v>
      </c>
      <c r="B51" s="135" t="s">
        <v>52</v>
      </c>
      <c r="C51" s="135">
        <v>214640</v>
      </c>
      <c r="D51" s="135">
        <v>33611</v>
      </c>
      <c r="E51" s="135">
        <v>0</v>
      </c>
      <c r="F51" s="135">
        <v>0</v>
      </c>
      <c r="G51" s="135">
        <v>41652</v>
      </c>
      <c r="H51" s="135">
        <v>14467.9</v>
      </c>
    </row>
    <row r="52" spans="1:8" ht="12.75" customHeight="1" x14ac:dyDescent="0.2">
      <c r="A52" s="174">
        <v>42</v>
      </c>
      <c r="B52" s="135" t="s">
        <v>53</v>
      </c>
      <c r="C52" s="135">
        <v>214461</v>
      </c>
      <c r="D52" s="135">
        <v>67646</v>
      </c>
      <c r="E52" s="135">
        <v>0</v>
      </c>
      <c r="F52" s="135">
        <v>0</v>
      </c>
      <c r="G52" s="135">
        <v>0</v>
      </c>
      <c r="H52" s="135">
        <v>0</v>
      </c>
    </row>
    <row r="53" spans="1:8" ht="12.75" customHeight="1" x14ac:dyDescent="0.2">
      <c r="A53" s="174">
        <v>43</v>
      </c>
      <c r="B53" s="135" t="s">
        <v>54</v>
      </c>
      <c r="C53" s="135">
        <v>116512</v>
      </c>
      <c r="D53" s="135">
        <v>24214.82</v>
      </c>
      <c r="E53" s="135">
        <v>107003</v>
      </c>
      <c r="F53" s="135">
        <v>23614.07</v>
      </c>
      <c r="G53" s="135">
        <v>51623</v>
      </c>
      <c r="H53" s="135">
        <v>17108.46</v>
      </c>
    </row>
    <row r="54" spans="1:8" ht="12.75" customHeight="1" x14ac:dyDescent="0.2">
      <c r="A54" s="174">
        <v>44</v>
      </c>
      <c r="B54" s="135" t="s">
        <v>55</v>
      </c>
      <c r="C54" s="135">
        <v>61945</v>
      </c>
      <c r="D54" s="135">
        <v>19373.12</v>
      </c>
      <c r="E54" s="135">
        <v>61945</v>
      </c>
      <c r="F54" s="135">
        <v>19373.12</v>
      </c>
      <c r="G54" s="135">
        <v>61945</v>
      </c>
      <c r="H54" s="135">
        <v>19373.12</v>
      </c>
    </row>
    <row r="55" spans="1:8" ht="12.75" customHeight="1" x14ac:dyDescent="0.2">
      <c r="A55" s="174">
        <v>45</v>
      </c>
      <c r="B55" s="135" t="s">
        <v>56</v>
      </c>
      <c r="C55" s="135">
        <v>108236</v>
      </c>
      <c r="D55" s="135">
        <v>35202</v>
      </c>
      <c r="E55" s="135">
        <v>108236</v>
      </c>
      <c r="F55" s="135">
        <v>35202</v>
      </c>
      <c r="G55" s="135">
        <v>74032</v>
      </c>
      <c r="H55" s="135">
        <v>31707</v>
      </c>
    </row>
    <row r="56" spans="1:8" ht="12.75" customHeight="1" x14ac:dyDescent="0.2">
      <c r="A56" s="162"/>
      <c r="B56" s="143" t="s">
        <v>57</v>
      </c>
      <c r="C56" s="143">
        <f t="shared" ref="C56:H56" si="5">SUM(C48:C55)</f>
        <v>1124730</v>
      </c>
      <c r="D56" s="143">
        <f t="shared" si="5"/>
        <v>322839.44</v>
      </c>
      <c r="E56" s="143">
        <f t="shared" si="5"/>
        <v>679528</v>
      </c>
      <c r="F56" s="143">
        <f t="shared" si="5"/>
        <v>197154.99</v>
      </c>
      <c r="G56" s="143">
        <f t="shared" si="5"/>
        <v>540129</v>
      </c>
      <c r="H56" s="143">
        <f t="shared" si="5"/>
        <v>205533.69999999998</v>
      </c>
    </row>
    <row r="57" spans="1:8" ht="12.75" customHeight="1" x14ac:dyDescent="0.2">
      <c r="A57" s="134"/>
      <c r="B57" s="205" t="s">
        <v>6</v>
      </c>
      <c r="C57" s="143">
        <f t="shared" ref="C57:H57" si="6">C56+C47+C45+C42</f>
        <v>4078846</v>
      </c>
      <c r="D57" s="143">
        <f t="shared" si="6"/>
        <v>4218316.67</v>
      </c>
      <c r="E57" s="143">
        <f t="shared" si="6"/>
        <v>1710746</v>
      </c>
      <c r="F57" s="143">
        <f t="shared" si="6"/>
        <v>501777.42999999993</v>
      </c>
      <c r="G57" s="143">
        <f t="shared" si="6"/>
        <v>1993763</v>
      </c>
      <c r="H57" s="143">
        <f t="shared" si="6"/>
        <v>1661788.94</v>
      </c>
    </row>
    <row r="58" spans="1:8" ht="12.75" customHeight="1" x14ac:dyDescent="0.2">
      <c r="A58" s="82"/>
      <c r="B58" s="82"/>
      <c r="C58" s="82"/>
      <c r="D58" s="87" t="s">
        <v>60</v>
      </c>
      <c r="E58" s="82"/>
      <c r="F58" s="82"/>
      <c r="G58" s="82"/>
      <c r="H58" s="82"/>
    </row>
    <row r="59" spans="1:8" ht="12.75" customHeight="1" x14ac:dyDescent="0.2">
      <c r="A59" s="82"/>
      <c r="B59" s="82"/>
      <c r="C59" s="82"/>
      <c r="D59" s="82"/>
      <c r="E59" s="82"/>
      <c r="F59" s="82"/>
      <c r="G59" s="82"/>
      <c r="H59" s="82"/>
    </row>
    <row r="60" spans="1:8" ht="12.75" customHeight="1" x14ac:dyDescent="0.2">
      <c r="A60" s="82"/>
      <c r="B60" s="82"/>
      <c r="C60" s="280"/>
      <c r="D60" s="280"/>
      <c r="E60" s="280"/>
      <c r="F60" s="280"/>
      <c r="G60" s="280"/>
      <c r="H60" s="280"/>
    </row>
    <row r="61" spans="1:8" ht="12.75" customHeight="1" x14ac:dyDescent="0.2">
      <c r="A61" s="82"/>
      <c r="B61" s="82"/>
      <c r="C61" s="82"/>
      <c r="D61" s="82"/>
      <c r="E61" s="82"/>
      <c r="F61" s="82"/>
      <c r="G61" s="82"/>
      <c r="H61" s="82"/>
    </row>
    <row r="62" spans="1:8" ht="12.75" customHeight="1" x14ac:dyDescent="0.2">
      <c r="A62" s="82"/>
      <c r="B62" s="82"/>
      <c r="C62" s="202"/>
      <c r="D62" s="202"/>
      <c r="E62" s="202"/>
      <c r="F62" s="202"/>
      <c r="G62" s="202"/>
      <c r="H62" s="202"/>
    </row>
    <row r="63" spans="1:8" ht="12.75" customHeight="1" x14ac:dyDescent="0.2">
      <c r="A63" s="82"/>
      <c r="B63" s="82"/>
      <c r="C63" s="82"/>
      <c r="D63" s="82"/>
      <c r="E63" s="82"/>
      <c r="F63" s="82"/>
      <c r="G63" s="82"/>
      <c r="H63" s="82"/>
    </row>
    <row r="64" spans="1:8" ht="12.75" customHeight="1" x14ac:dyDescent="0.2">
      <c r="A64" s="82"/>
      <c r="B64" s="82"/>
      <c r="C64" s="82"/>
      <c r="D64" s="82"/>
      <c r="E64" s="82"/>
      <c r="F64" s="82"/>
      <c r="G64" s="82"/>
      <c r="H64" s="82"/>
    </row>
    <row r="65" spans="1:8" ht="12.75" customHeight="1" x14ac:dyDescent="0.2">
      <c r="A65" s="82"/>
      <c r="B65" s="82"/>
      <c r="C65" s="82"/>
      <c r="D65" s="82"/>
      <c r="E65" s="82"/>
      <c r="F65" s="82"/>
      <c r="G65" s="82"/>
      <c r="H65" s="82"/>
    </row>
    <row r="66" spans="1:8" ht="12.75" customHeight="1" x14ac:dyDescent="0.2">
      <c r="A66" s="82"/>
      <c r="B66" s="82"/>
      <c r="C66" s="82"/>
      <c r="D66" s="82"/>
      <c r="E66" s="82"/>
      <c r="F66" s="82"/>
      <c r="G66" s="82"/>
      <c r="H66" s="82"/>
    </row>
    <row r="67" spans="1:8" ht="12.75" customHeight="1" x14ac:dyDescent="0.2">
      <c r="A67" s="82"/>
      <c r="B67" s="82"/>
      <c r="C67" s="82"/>
      <c r="D67" s="82"/>
      <c r="E67" s="82"/>
      <c r="F67" s="82"/>
      <c r="G67" s="82"/>
      <c r="H67" s="82"/>
    </row>
    <row r="68" spans="1:8" ht="12.75" customHeight="1" x14ac:dyDescent="0.2">
      <c r="A68" s="82"/>
      <c r="B68" s="82"/>
      <c r="C68" s="82"/>
      <c r="D68" s="82"/>
      <c r="E68" s="82"/>
      <c r="F68" s="82"/>
      <c r="G68" s="82"/>
      <c r="H68" s="82"/>
    </row>
    <row r="69" spans="1:8" ht="12.75" customHeight="1" x14ac:dyDescent="0.2">
      <c r="A69" s="82"/>
      <c r="B69" s="82"/>
      <c r="C69" s="82"/>
      <c r="D69" s="82"/>
      <c r="E69" s="82"/>
      <c r="F69" s="82"/>
      <c r="G69" s="82"/>
      <c r="H69" s="82"/>
    </row>
    <row r="70" spans="1:8" ht="12.75" customHeight="1" x14ac:dyDescent="0.2">
      <c r="A70" s="82"/>
      <c r="B70" s="82"/>
      <c r="C70" s="82"/>
      <c r="D70" s="82"/>
      <c r="E70" s="82"/>
      <c r="F70" s="82"/>
      <c r="G70" s="82"/>
      <c r="H70" s="82"/>
    </row>
    <row r="71" spans="1:8" ht="12.75" customHeight="1" x14ac:dyDescent="0.2">
      <c r="A71" s="82"/>
      <c r="B71" s="82"/>
      <c r="C71" s="82"/>
      <c r="D71" s="82"/>
      <c r="E71" s="82"/>
      <c r="F71" s="82"/>
      <c r="G71" s="82"/>
      <c r="H71" s="82"/>
    </row>
    <row r="72" spans="1:8" ht="12.75" customHeight="1" x14ac:dyDescent="0.2">
      <c r="A72" s="82"/>
      <c r="B72" s="82"/>
      <c r="C72" s="82"/>
      <c r="D72" s="82"/>
      <c r="E72" s="82"/>
      <c r="F72" s="82"/>
      <c r="G72" s="82"/>
      <c r="H72" s="82"/>
    </row>
    <row r="73" spans="1:8" ht="12.75" customHeight="1" x14ac:dyDescent="0.2">
      <c r="A73" s="82"/>
      <c r="B73" s="82"/>
      <c r="C73" s="82"/>
      <c r="D73" s="82"/>
      <c r="E73" s="82"/>
      <c r="F73" s="82"/>
      <c r="G73" s="82"/>
      <c r="H73" s="82"/>
    </row>
    <row r="74" spans="1:8" ht="12.75" customHeight="1" x14ac:dyDescent="0.2">
      <c r="A74" s="82"/>
      <c r="B74" s="82"/>
      <c r="C74" s="82"/>
      <c r="D74" s="82"/>
      <c r="E74" s="82"/>
      <c r="F74" s="82"/>
      <c r="G74" s="82"/>
      <c r="H74" s="82"/>
    </row>
    <row r="75" spans="1:8" ht="12.75" customHeight="1" x14ac:dyDescent="0.2">
      <c r="A75" s="82"/>
      <c r="B75" s="82"/>
      <c r="C75" s="82"/>
      <c r="D75" s="82"/>
      <c r="E75" s="82"/>
      <c r="F75" s="82"/>
      <c r="G75" s="82"/>
      <c r="H75" s="82"/>
    </row>
    <row r="76" spans="1:8" ht="12.75" customHeight="1" x14ac:dyDescent="0.2">
      <c r="A76" s="82"/>
      <c r="B76" s="82"/>
      <c r="C76" s="82"/>
      <c r="D76" s="82"/>
      <c r="E76" s="82"/>
      <c r="F76" s="82"/>
      <c r="G76" s="82"/>
      <c r="H76" s="82"/>
    </row>
    <row r="77" spans="1:8" ht="12.75" customHeight="1" x14ac:dyDescent="0.2">
      <c r="A77" s="82"/>
      <c r="B77" s="82"/>
      <c r="C77" s="82"/>
      <c r="D77" s="82"/>
      <c r="E77" s="82"/>
      <c r="F77" s="82"/>
      <c r="G77" s="82"/>
      <c r="H77" s="82"/>
    </row>
    <row r="78" spans="1:8" ht="12.75" customHeight="1" x14ac:dyDescent="0.2">
      <c r="A78" s="82"/>
      <c r="B78" s="82"/>
      <c r="C78" s="82"/>
      <c r="D78" s="82"/>
      <c r="E78" s="82"/>
      <c r="F78" s="82"/>
      <c r="G78" s="82"/>
      <c r="H78" s="82"/>
    </row>
    <row r="79" spans="1:8" ht="12.75" customHeight="1" x14ac:dyDescent="0.2">
      <c r="A79" s="82"/>
      <c r="B79" s="82"/>
      <c r="C79" s="82"/>
      <c r="D79" s="82"/>
      <c r="E79" s="82"/>
      <c r="F79" s="82"/>
      <c r="G79" s="82"/>
      <c r="H79" s="82"/>
    </row>
    <row r="80" spans="1:8" ht="12.75" customHeight="1" x14ac:dyDescent="0.2">
      <c r="A80" s="82"/>
      <c r="B80" s="82"/>
      <c r="C80" s="82"/>
      <c r="D80" s="82"/>
      <c r="E80" s="82"/>
      <c r="F80" s="82"/>
      <c r="G80" s="82"/>
      <c r="H80" s="82"/>
    </row>
    <row r="81" spans="1:8" ht="12.75" customHeight="1" x14ac:dyDescent="0.2">
      <c r="A81" s="82"/>
      <c r="B81" s="82"/>
      <c r="C81" s="82"/>
      <c r="D81" s="82"/>
      <c r="E81" s="82"/>
      <c r="F81" s="82"/>
      <c r="G81" s="82"/>
      <c r="H81" s="82"/>
    </row>
    <row r="82" spans="1:8" ht="12.75" customHeight="1" x14ac:dyDescent="0.2">
      <c r="A82" s="82"/>
      <c r="B82" s="82"/>
      <c r="C82" s="82"/>
      <c r="D82" s="82"/>
      <c r="E82" s="82"/>
      <c r="F82" s="82"/>
      <c r="G82" s="82"/>
      <c r="H82" s="82"/>
    </row>
    <row r="83" spans="1:8" ht="12.75" customHeight="1" x14ac:dyDescent="0.2">
      <c r="A83" s="82"/>
      <c r="B83" s="82"/>
      <c r="C83" s="82"/>
      <c r="D83" s="82"/>
      <c r="E83" s="82"/>
      <c r="F83" s="82"/>
      <c r="G83" s="82"/>
      <c r="H83" s="82"/>
    </row>
    <row r="84" spans="1:8" ht="12.75" customHeight="1" x14ac:dyDescent="0.2">
      <c r="A84" s="82"/>
      <c r="B84" s="82"/>
      <c r="C84" s="82"/>
      <c r="D84" s="82"/>
      <c r="E84" s="82"/>
      <c r="F84" s="82"/>
      <c r="G84" s="82"/>
      <c r="H84" s="82"/>
    </row>
    <row r="85" spans="1:8" ht="12.75" customHeight="1" x14ac:dyDescent="0.2">
      <c r="A85" s="82"/>
      <c r="B85" s="82"/>
      <c r="C85" s="82"/>
      <c r="D85" s="82"/>
      <c r="E85" s="82"/>
      <c r="F85" s="82"/>
      <c r="G85" s="82"/>
      <c r="H85" s="82"/>
    </row>
    <row r="86" spans="1:8" ht="12.75" customHeight="1" x14ac:dyDescent="0.2">
      <c r="A86" s="82"/>
      <c r="B86" s="82"/>
      <c r="C86" s="82"/>
      <c r="D86" s="82"/>
      <c r="E86" s="82"/>
      <c r="F86" s="82"/>
      <c r="G86" s="82"/>
      <c r="H86" s="82"/>
    </row>
    <row r="87" spans="1:8" ht="12.75" customHeight="1" x14ac:dyDescent="0.2">
      <c r="A87" s="82"/>
      <c r="B87" s="82"/>
      <c r="C87" s="82"/>
      <c r="D87" s="82"/>
      <c r="E87" s="82"/>
      <c r="F87" s="82"/>
      <c r="G87" s="82"/>
      <c r="H87" s="82"/>
    </row>
    <row r="88" spans="1:8" ht="12.75" customHeight="1" x14ac:dyDescent="0.2">
      <c r="A88" s="82"/>
      <c r="B88" s="82"/>
      <c r="C88" s="82"/>
      <c r="D88" s="82"/>
      <c r="E88" s="82"/>
      <c r="F88" s="82"/>
      <c r="G88" s="82"/>
      <c r="H88" s="82"/>
    </row>
    <row r="89" spans="1:8" ht="12.75" customHeight="1" x14ac:dyDescent="0.2">
      <c r="A89" s="82"/>
      <c r="B89" s="82"/>
      <c r="C89" s="82"/>
      <c r="D89" s="82"/>
      <c r="E89" s="82"/>
      <c r="F89" s="82"/>
      <c r="G89" s="82"/>
      <c r="H89" s="82"/>
    </row>
    <row r="90" spans="1:8" ht="12.75" customHeight="1" x14ac:dyDescent="0.2">
      <c r="A90" s="82"/>
      <c r="B90" s="82"/>
      <c r="C90" s="82"/>
      <c r="D90" s="82"/>
      <c r="E90" s="82"/>
      <c r="F90" s="82"/>
      <c r="G90" s="82"/>
      <c r="H90" s="82"/>
    </row>
    <row r="91" spans="1:8" ht="12.75" customHeight="1" x14ac:dyDescent="0.2">
      <c r="A91" s="82"/>
      <c r="B91" s="82"/>
      <c r="C91" s="82"/>
      <c r="D91" s="82"/>
      <c r="E91" s="82"/>
      <c r="F91" s="82"/>
      <c r="G91" s="82"/>
      <c r="H91" s="82"/>
    </row>
    <row r="92" spans="1:8" ht="12.75" customHeight="1" x14ac:dyDescent="0.2">
      <c r="A92" s="82"/>
      <c r="B92" s="82"/>
      <c r="C92" s="82"/>
      <c r="D92" s="82"/>
      <c r="E92" s="82"/>
      <c r="F92" s="82"/>
      <c r="G92" s="82"/>
      <c r="H92" s="82"/>
    </row>
    <row r="93" spans="1:8" ht="12.75" customHeight="1" x14ac:dyDescent="0.2">
      <c r="A93" s="82"/>
      <c r="B93" s="82"/>
      <c r="C93" s="82"/>
      <c r="D93" s="82"/>
      <c r="E93" s="82"/>
      <c r="F93" s="82"/>
      <c r="G93" s="82"/>
      <c r="H93" s="82"/>
    </row>
    <row r="94" spans="1:8" ht="12.75" customHeight="1" x14ac:dyDescent="0.2">
      <c r="A94" s="82"/>
      <c r="B94" s="82"/>
      <c r="C94" s="82"/>
      <c r="D94" s="82"/>
      <c r="E94" s="82"/>
      <c r="F94" s="82"/>
      <c r="G94" s="82"/>
      <c r="H94" s="82"/>
    </row>
    <row r="95" spans="1:8" ht="12.75" customHeight="1" x14ac:dyDescent="0.2">
      <c r="A95" s="82"/>
      <c r="B95" s="82"/>
      <c r="C95" s="82"/>
      <c r="D95" s="82"/>
      <c r="E95" s="82"/>
      <c r="F95" s="82"/>
      <c r="G95" s="82"/>
      <c r="H95" s="82"/>
    </row>
    <row r="96" spans="1:8" ht="12.75" customHeight="1" x14ac:dyDescent="0.2">
      <c r="A96" s="82"/>
      <c r="B96" s="82"/>
      <c r="C96" s="82"/>
      <c r="D96" s="82"/>
      <c r="E96" s="82"/>
      <c r="F96" s="82"/>
      <c r="G96" s="82"/>
      <c r="H96" s="82"/>
    </row>
    <row r="97" spans="1:8" ht="12.75" customHeight="1" x14ac:dyDescent="0.2">
      <c r="A97" s="82"/>
      <c r="B97" s="82"/>
      <c r="C97" s="82"/>
      <c r="D97" s="82"/>
      <c r="E97" s="82"/>
      <c r="F97" s="82"/>
      <c r="G97" s="82"/>
      <c r="H97" s="82"/>
    </row>
    <row r="98" spans="1:8" ht="12.75" customHeight="1" x14ac:dyDescent="0.2">
      <c r="A98" s="82"/>
      <c r="B98" s="82"/>
      <c r="C98" s="82"/>
      <c r="D98" s="82"/>
      <c r="E98" s="82"/>
      <c r="F98" s="82"/>
      <c r="G98" s="82"/>
      <c r="H98" s="82"/>
    </row>
    <row r="99" spans="1:8" ht="12.75" customHeight="1" x14ac:dyDescent="0.2">
      <c r="A99" s="82"/>
      <c r="B99" s="82"/>
      <c r="C99" s="82"/>
      <c r="D99" s="82"/>
      <c r="E99" s="82"/>
      <c r="F99" s="82"/>
      <c r="G99" s="82"/>
      <c r="H99" s="82"/>
    </row>
    <row r="100" spans="1:8" ht="12.75" customHeight="1" x14ac:dyDescent="0.2">
      <c r="A100" s="82"/>
      <c r="B100" s="82"/>
      <c r="C100" s="82"/>
      <c r="D100" s="82"/>
      <c r="E100" s="82"/>
      <c r="F100" s="82"/>
      <c r="G100" s="82"/>
      <c r="H100" s="82"/>
    </row>
  </sheetData>
  <mergeCells count="7">
    <mergeCell ref="A1:H1"/>
    <mergeCell ref="B3:D3"/>
    <mergeCell ref="A4:A5"/>
    <mergeCell ref="B4:B5"/>
    <mergeCell ref="C4:D4"/>
    <mergeCell ref="G4:H4"/>
    <mergeCell ref="E4:F4"/>
  </mergeCells>
  <pageMargins left="1.1811023622047245" right="0.43307086614173229" top="0.74803149606299213" bottom="0.51181102362204722" header="0" footer="0"/>
  <pageSetup paperSize="9" scale="9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ColWidth="14.42578125" defaultRowHeight="15" customHeight="1" x14ac:dyDescent="0.2"/>
  <cols>
    <col min="1" max="1" width="4.140625" customWidth="1"/>
    <col min="2" max="2" width="26" customWidth="1"/>
    <col min="3" max="6" width="10.140625" customWidth="1"/>
    <col min="7" max="7" width="9" customWidth="1"/>
    <col min="8" max="8" width="12" customWidth="1"/>
    <col min="9" max="11" width="9.140625" customWidth="1"/>
  </cols>
  <sheetData>
    <row r="1" spans="1:11" ht="34.5" customHeight="1" x14ac:dyDescent="0.2">
      <c r="A1" s="496" t="s">
        <v>253</v>
      </c>
      <c r="B1" s="497"/>
      <c r="C1" s="497"/>
      <c r="D1" s="497"/>
      <c r="E1" s="497"/>
      <c r="F1" s="497"/>
      <c r="G1" s="497"/>
      <c r="H1" s="497"/>
      <c r="I1" s="39"/>
      <c r="J1" s="39"/>
      <c r="K1" s="39"/>
    </row>
    <row r="2" spans="1:11" ht="13.5" customHeight="1" x14ac:dyDescent="0.2">
      <c r="A2" s="6"/>
      <c r="B2" s="6"/>
      <c r="C2" s="6"/>
      <c r="D2" s="6"/>
      <c r="E2" s="6"/>
      <c r="F2" s="6"/>
      <c r="G2" s="6"/>
      <c r="H2" s="6"/>
      <c r="I2" s="39"/>
      <c r="J2" s="39"/>
      <c r="K2" s="39"/>
    </row>
    <row r="3" spans="1:11" ht="13.5" customHeight="1" x14ac:dyDescent="0.2">
      <c r="A3" s="18"/>
      <c r="B3" s="13"/>
      <c r="C3" s="13"/>
      <c r="D3" s="13"/>
      <c r="E3" s="13"/>
      <c r="F3" s="13" t="s">
        <v>254</v>
      </c>
      <c r="G3" s="13"/>
      <c r="H3" s="40"/>
      <c r="I3" s="13"/>
      <c r="J3" s="13"/>
      <c r="K3" s="13"/>
    </row>
    <row r="4" spans="1:11" ht="13.5" customHeight="1" x14ac:dyDescent="0.2">
      <c r="A4" s="41" t="s">
        <v>1</v>
      </c>
      <c r="B4" s="41" t="s">
        <v>255</v>
      </c>
      <c r="C4" s="41" t="s">
        <v>256</v>
      </c>
      <c r="D4" s="41" t="s">
        <v>257</v>
      </c>
      <c r="E4" s="41" t="s">
        <v>258</v>
      </c>
      <c r="F4" s="41" t="s">
        <v>259</v>
      </c>
      <c r="G4" s="41" t="s">
        <v>260</v>
      </c>
      <c r="H4" s="27" t="s">
        <v>261</v>
      </c>
      <c r="I4" s="42"/>
      <c r="J4" s="42"/>
      <c r="K4" s="42"/>
    </row>
    <row r="5" spans="1:11" ht="13.5" customHeight="1" x14ac:dyDescent="0.2">
      <c r="A5" s="9">
        <v>1</v>
      </c>
      <c r="B5" s="3" t="s">
        <v>8</v>
      </c>
      <c r="C5" s="3">
        <v>3143526</v>
      </c>
      <c r="D5" s="3">
        <v>1660004</v>
      </c>
      <c r="E5" s="3">
        <v>2911946</v>
      </c>
      <c r="F5" s="3">
        <v>2998891</v>
      </c>
      <c r="G5" s="3">
        <v>217916</v>
      </c>
      <c r="H5" s="25">
        <v>755.12851192299979</v>
      </c>
      <c r="I5" s="13"/>
      <c r="J5" s="13"/>
      <c r="K5" s="13"/>
    </row>
    <row r="6" spans="1:11" ht="13.5" customHeight="1" x14ac:dyDescent="0.2">
      <c r="A6" s="9">
        <v>2</v>
      </c>
      <c r="B6" s="3" t="s">
        <v>9</v>
      </c>
      <c r="C6" s="3">
        <v>4203843</v>
      </c>
      <c r="D6" s="3">
        <v>2308317</v>
      </c>
      <c r="E6" s="3">
        <v>3739084</v>
      </c>
      <c r="F6" s="3">
        <v>3654063</v>
      </c>
      <c r="G6" s="3">
        <v>350836</v>
      </c>
      <c r="H6" s="25">
        <v>1036.034843138</v>
      </c>
      <c r="I6" s="13"/>
      <c r="J6" s="13"/>
      <c r="K6" s="13"/>
    </row>
    <row r="7" spans="1:11" ht="13.5" customHeight="1" x14ac:dyDescent="0.2">
      <c r="A7" s="9">
        <v>3</v>
      </c>
      <c r="B7" s="3" t="s">
        <v>10</v>
      </c>
      <c r="C7" s="3">
        <v>633301</v>
      </c>
      <c r="D7" s="3">
        <v>334447</v>
      </c>
      <c r="E7" s="3">
        <v>245993</v>
      </c>
      <c r="F7" s="3">
        <v>579744</v>
      </c>
      <c r="G7" s="3">
        <v>93441</v>
      </c>
      <c r="H7" s="25">
        <v>232.9194305</v>
      </c>
      <c r="I7" s="13"/>
      <c r="J7" s="13"/>
      <c r="K7" s="13"/>
    </row>
    <row r="8" spans="1:11" ht="13.5" customHeight="1" x14ac:dyDescent="0.2">
      <c r="A8" s="9">
        <v>4</v>
      </c>
      <c r="B8" s="3" t="s">
        <v>11</v>
      </c>
      <c r="C8" s="3">
        <v>435224</v>
      </c>
      <c r="D8" s="3">
        <v>211148</v>
      </c>
      <c r="E8" s="3">
        <v>260514</v>
      </c>
      <c r="F8" s="3">
        <v>388403</v>
      </c>
      <c r="G8" s="3">
        <v>60511</v>
      </c>
      <c r="H8" s="25">
        <v>195.99498820599999</v>
      </c>
      <c r="I8" s="13"/>
      <c r="J8" s="13"/>
      <c r="K8" s="13"/>
    </row>
    <row r="9" spans="1:11" ht="13.5" customHeight="1" x14ac:dyDescent="0.2">
      <c r="A9" s="9">
        <v>5</v>
      </c>
      <c r="B9" s="3" t="s">
        <v>12</v>
      </c>
      <c r="C9" s="3">
        <v>2337134</v>
      </c>
      <c r="D9" s="3">
        <v>1225784</v>
      </c>
      <c r="E9" s="3">
        <v>1282239</v>
      </c>
      <c r="F9" s="3">
        <v>2030481</v>
      </c>
      <c r="G9" s="3">
        <v>291247</v>
      </c>
      <c r="H9" s="25">
        <v>595.18224493399998</v>
      </c>
      <c r="I9" s="13"/>
      <c r="J9" s="13"/>
      <c r="K9" s="13"/>
    </row>
    <row r="10" spans="1:11" ht="13.5" customHeight="1" x14ac:dyDescent="0.2">
      <c r="A10" s="9">
        <v>6</v>
      </c>
      <c r="B10" s="3" t="s">
        <v>13</v>
      </c>
      <c r="C10" s="3">
        <v>1059986</v>
      </c>
      <c r="D10" s="3">
        <v>589555</v>
      </c>
      <c r="E10" s="3">
        <v>552260</v>
      </c>
      <c r="F10" s="3">
        <v>923879</v>
      </c>
      <c r="G10" s="3">
        <v>14202</v>
      </c>
      <c r="H10" s="25">
        <v>376.52000569199998</v>
      </c>
      <c r="I10" s="13"/>
      <c r="J10" s="13"/>
      <c r="K10" s="13"/>
    </row>
    <row r="11" spans="1:11" ht="13.5" customHeight="1" x14ac:dyDescent="0.2">
      <c r="A11" s="9">
        <v>7</v>
      </c>
      <c r="B11" s="3" t="s">
        <v>14</v>
      </c>
      <c r="C11" s="3">
        <v>76930</v>
      </c>
      <c r="D11" s="3">
        <v>37954</v>
      </c>
      <c r="E11" s="3">
        <v>72500</v>
      </c>
      <c r="F11" s="3">
        <v>62798</v>
      </c>
      <c r="G11" s="3">
        <v>10837</v>
      </c>
      <c r="H11" s="25">
        <v>24.652056096999996</v>
      </c>
      <c r="I11" s="13"/>
      <c r="J11" s="13"/>
      <c r="K11" s="13"/>
    </row>
    <row r="12" spans="1:11" ht="13.5" customHeight="1" x14ac:dyDescent="0.2">
      <c r="A12" s="9">
        <v>8</v>
      </c>
      <c r="B12" s="3" t="s">
        <v>210</v>
      </c>
      <c r="C12" s="3">
        <v>48381</v>
      </c>
      <c r="D12" s="3">
        <v>22947</v>
      </c>
      <c r="E12" s="3">
        <v>33398</v>
      </c>
      <c r="F12" s="3">
        <v>33464</v>
      </c>
      <c r="G12" s="3">
        <v>474</v>
      </c>
      <c r="H12" s="25">
        <v>10.0713945</v>
      </c>
      <c r="I12" s="13"/>
      <c r="J12" s="13"/>
      <c r="K12" s="13"/>
    </row>
    <row r="13" spans="1:11" ht="13.5" customHeight="1" x14ac:dyDescent="0.2">
      <c r="A13" s="9">
        <v>9</v>
      </c>
      <c r="B13" s="3" t="s">
        <v>15</v>
      </c>
      <c r="C13" s="3">
        <v>1780845</v>
      </c>
      <c r="D13" s="3">
        <v>915401</v>
      </c>
      <c r="E13" s="3">
        <v>1641407</v>
      </c>
      <c r="F13" s="3">
        <v>1561278</v>
      </c>
      <c r="G13" s="3">
        <v>139297</v>
      </c>
      <c r="H13" s="25">
        <v>530.36227009400011</v>
      </c>
      <c r="I13" s="13"/>
      <c r="J13" s="13"/>
      <c r="K13" s="13"/>
    </row>
    <row r="14" spans="1:11" ht="13.5" customHeight="1" x14ac:dyDescent="0.2">
      <c r="A14" s="9">
        <v>10</v>
      </c>
      <c r="B14" s="3" t="s">
        <v>16</v>
      </c>
      <c r="C14" s="3">
        <v>13600781</v>
      </c>
      <c r="D14" s="3">
        <v>7157604</v>
      </c>
      <c r="E14" s="3">
        <v>12799846</v>
      </c>
      <c r="F14" s="3">
        <v>10372609</v>
      </c>
      <c r="G14" s="3">
        <v>307933</v>
      </c>
      <c r="H14" s="25">
        <v>2582.5796721569995</v>
      </c>
      <c r="I14" s="13"/>
      <c r="J14" s="13"/>
      <c r="K14" s="13"/>
    </row>
    <row r="15" spans="1:11" ht="13.5" customHeight="1" x14ac:dyDescent="0.2">
      <c r="A15" s="9">
        <v>11</v>
      </c>
      <c r="B15" s="3" t="s">
        <v>17</v>
      </c>
      <c r="C15" s="3">
        <v>666403</v>
      </c>
      <c r="D15" s="3">
        <v>322863</v>
      </c>
      <c r="E15" s="3">
        <v>333246</v>
      </c>
      <c r="F15" s="3">
        <v>554705</v>
      </c>
      <c r="G15" s="3">
        <v>67817</v>
      </c>
      <c r="H15" s="25">
        <v>206.57589948399996</v>
      </c>
      <c r="I15" s="13"/>
      <c r="J15" s="13"/>
      <c r="K15" s="13"/>
    </row>
    <row r="16" spans="1:11" ht="13.5" customHeight="1" x14ac:dyDescent="0.2">
      <c r="A16" s="9">
        <v>12</v>
      </c>
      <c r="B16" s="3" t="s">
        <v>18</v>
      </c>
      <c r="C16" s="3">
        <v>1544420</v>
      </c>
      <c r="D16" s="3">
        <v>792904</v>
      </c>
      <c r="E16" s="3">
        <v>783137</v>
      </c>
      <c r="F16" s="3">
        <v>1352473</v>
      </c>
      <c r="G16" s="3">
        <v>225854</v>
      </c>
      <c r="H16" s="25">
        <v>469.48417396200017</v>
      </c>
      <c r="I16" s="13"/>
      <c r="J16" s="13"/>
      <c r="K16" s="13"/>
    </row>
    <row r="17" spans="1:11" ht="13.5" customHeight="1" x14ac:dyDescent="0.2">
      <c r="A17" s="11"/>
      <c r="B17" s="4" t="s">
        <v>262</v>
      </c>
      <c r="C17" s="4">
        <f t="shared" ref="C17:H17" si="0">SUM(C5:C16)</f>
        <v>29530774</v>
      </c>
      <c r="D17" s="4">
        <f t="shared" si="0"/>
        <v>15578928</v>
      </c>
      <c r="E17" s="4">
        <f t="shared" si="0"/>
        <v>24655570</v>
      </c>
      <c r="F17" s="4">
        <f t="shared" si="0"/>
        <v>24512788</v>
      </c>
      <c r="G17" s="4">
        <f t="shared" si="0"/>
        <v>1780365</v>
      </c>
      <c r="H17" s="26">
        <f t="shared" si="0"/>
        <v>7015.505490687</v>
      </c>
      <c r="I17" s="13"/>
      <c r="J17" s="15"/>
      <c r="K17" s="15"/>
    </row>
    <row r="18" spans="1:11" ht="13.5" customHeight="1" x14ac:dyDescent="0.2">
      <c r="A18" s="9">
        <v>13</v>
      </c>
      <c r="B18" s="3" t="s">
        <v>263</v>
      </c>
      <c r="C18" s="3">
        <v>44823</v>
      </c>
      <c r="D18" s="3">
        <v>16449</v>
      </c>
      <c r="E18" s="3">
        <v>34857</v>
      </c>
      <c r="F18" s="3">
        <v>35019</v>
      </c>
      <c r="G18" s="3">
        <v>10724</v>
      </c>
      <c r="H18" s="25">
        <v>19.775404298000005</v>
      </c>
      <c r="I18" s="13"/>
      <c r="J18" s="13"/>
      <c r="K18" s="13"/>
    </row>
    <row r="19" spans="1:11" ht="13.5" customHeight="1" x14ac:dyDescent="0.2">
      <c r="A19" s="9">
        <v>14</v>
      </c>
      <c r="B19" s="3" t="s">
        <v>264</v>
      </c>
      <c r="C19" s="3">
        <v>344</v>
      </c>
      <c r="D19" s="3">
        <v>163</v>
      </c>
      <c r="E19" s="3">
        <v>235</v>
      </c>
      <c r="F19" s="3">
        <v>273</v>
      </c>
      <c r="G19" s="3">
        <v>52</v>
      </c>
      <c r="H19" s="25">
        <v>6.4718795999999995E-2</v>
      </c>
      <c r="I19" s="13"/>
      <c r="J19" s="13"/>
      <c r="K19" s="13"/>
    </row>
    <row r="20" spans="1:11" ht="13.5" customHeight="1" x14ac:dyDescent="0.2">
      <c r="A20" s="9">
        <v>15</v>
      </c>
      <c r="B20" s="3" t="s">
        <v>265</v>
      </c>
      <c r="C20" s="3">
        <v>1354</v>
      </c>
      <c r="D20" s="3">
        <v>597</v>
      </c>
      <c r="E20" s="3">
        <v>631</v>
      </c>
      <c r="F20" s="3">
        <v>1053</v>
      </c>
      <c r="G20" s="3">
        <v>224</v>
      </c>
      <c r="H20" s="25">
        <v>0.88389345899999994</v>
      </c>
      <c r="I20" s="13"/>
      <c r="J20" s="13"/>
      <c r="K20" s="13"/>
    </row>
    <row r="21" spans="1:11" ht="13.5" customHeight="1" x14ac:dyDescent="0.2">
      <c r="A21" s="9">
        <v>16</v>
      </c>
      <c r="B21" s="3" t="s">
        <v>266</v>
      </c>
      <c r="C21" s="3">
        <v>111399</v>
      </c>
      <c r="D21" s="3">
        <v>71533</v>
      </c>
      <c r="E21" s="3">
        <v>111385</v>
      </c>
      <c r="F21" s="3">
        <v>61614</v>
      </c>
      <c r="G21" s="3">
        <v>24000</v>
      </c>
      <c r="H21" s="25">
        <v>29.016565468000007</v>
      </c>
      <c r="I21" s="13"/>
      <c r="J21" s="13"/>
      <c r="K21" s="13"/>
    </row>
    <row r="22" spans="1:11" ht="13.5" customHeight="1" x14ac:dyDescent="0.2">
      <c r="A22" s="9">
        <v>17</v>
      </c>
      <c r="B22" s="3" t="s">
        <v>267</v>
      </c>
      <c r="C22" s="3">
        <v>329337</v>
      </c>
      <c r="D22" s="3">
        <v>150074</v>
      </c>
      <c r="E22" s="3">
        <v>329337</v>
      </c>
      <c r="F22" s="3">
        <v>244511</v>
      </c>
      <c r="G22" s="3">
        <v>136239</v>
      </c>
      <c r="H22" s="25">
        <v>25.148095504</v>
      </c>
      <c r="I22" s="13"/>
      <c r="J22" s="13"/>
      <c r="K22" s="13"/>
    </row>
    <row r="23" spans="1:11" ht="13.5" customHeight="1" x14ac:dyDescent="0.2">
      <c r="A23" s="9">
        <v>18</v>
      </c>
      <c r="B23" s="3" t="s">
        <v>268</v>
      </c>
      <c r="C23" s="3">
        <v>44602</v>
      </c>
      <c r="D23" s="3">
        <v>20217</v>
      </c>
      <c r="E23" s="3">
        <v>36178</v>
      </c>
      <c r="F23" s="3">
        <v>36076</v>
      </c>
      <c r="G23" s="3">
        <v>5132</v>
      </c>
      <c r="H23" s="25">
        <v>17.450387033000002</v>
      </c>
      <c r="I23" s="13"/>
      <c r="J23" s="13"/>
      <c r="K23" s="13"/>
    </row>
    <row r="24" spans="1:11" ht="13.5" customHeight="1" x14ac:dyDescent="0.2">
      <c r="A24" s="9">
        <v>19</v>
      </c>
      <c r="B24" s="3" t="s">
        <v>269</v>
      </c>
      <c r="C24" s="3">
        <v>23197</v>
      </c>
      <c r="D24" s="3">
        <v>5974</v>
      </c>
      <c r="E24" s="3">
        <v>20023</v>
      </c>
      <c r="F24" s="3">
        <v>20103</v>
      </c>
      <c r="G24" s="3">
        <v>2879</v>
      </c>
      <c r="H24" s="25">
        <v>3.5048478109999999</v>
      </c>
      <c r="I24" s="13"/>
      <c r="J24" s="13"/>
      <c r="K24" s="13"/>
    </row>
    <row r="25" spans="1:11" ht="13.5" customHeight="1" x14ac:dyDescent="0.2">
      <c r="A25" s="9">
        <v>20</v>
      </c>
      <c r="B25" s="3" t="s">
        <v>270</v>
      </c>
      <c r="C25" s="3">
        <v>138</v>
      </c>
      <c r="D25" s="3">
        <v>60</v>
      </c>
      <c r="E25" s="3">
        <v>118</v>
      </c>
      <c r="F25" s="3">
        <v>89</v>
      </c>
      <c r="G25" s="3">
        <v>14</v>
      </c>
      <c r="H25" s="25">
        <v>2.4704E-2</v>
      </c>
      <c r="I25" s="13"/>
      <c r="J25" s="13"/>
      <c r="K25" s="13"/>
    </row>
    <row r="26" spans="1:11" ht="13.5" customHeight="1" x14ac:dyDescent="0.2">
      <c r="A26" s="9">
        <v>21</v>
      </c>
      <c r="B26" s="3" t="s">
        <v>228</v>
      </c>
      <c r="C26" s="3">
        <v>164</v>
      </c>
      <c r="D26" s="3">
        <v>73</v>
      </c>
      <c r="E26" s="3">
        <v>158</v>
      </c>
      <c r="F26" s="3">
        <v>135</v>
      </c>
      <c r="G26" s="3">
        <v>22</v>
      </c>
      <c r="H26" s="25">
        <v>2.2283476999999999E-2</v>
      </c>
      <c r="I26" s="13"/>
      <c r="J26" s="13"/>
      <c r="K26" s="13"/>
    </row>
    <row r="27" spans="1:11" ht="13.5" customHeight="1" x14ac:dyDescent="0.2">
      <c r="A27" s="9">
        <v>22</v>
      </c>
      <c r="B27" s="3" t="s">
        <v>271</v>
      </c>
      <c r="C27" s="3">
        <v>6945</v>
      </c>
      <c r="D27" s="3">
        <v>2565</v>
      </c>
      <c r="E27" s="3">
        <v>438</v>
      </c>
      <c r="F27" s="3">
        <v>4564</v>
      </c>
      <c r="G27" s="3">
        <v>2610</v>
      </c>
      <c r="H27" s="25">
        <v>0.83683861700000006</v>
      </c>
      <c r="I27" s="13"/>
      <c r="J27" s="13"/>
      <c r="K27" s="13"/>
    </row>
    <row r="28" spans="1:11" ht="13.5" customHeight="1" x14ac:dyDescent="0.2">
      <c r="A28" s="9">
        <v>23</v>
      </c>
      <c r="B28" s="3" t="s">
        <v>272</v>
      </c>
      <c r="C28" s="3">
        <v>515</v>
      </c>
      <c r="D28" s="3">
        <v>200</v>
      </c>
      <c r="E28" s="3">
        <v>391</v>
      </c>
      <c r="F28" s="3">
        <v>274</v>
      </c>
      <c r="G28" s="3">
        <v>51</v>
      </c>
      <c r="H28" s="25">
        <v>8.1170551000000007E-2</v>
      </c>
      <c r="I28" s="13"/>
      <c r="J28" s="13"/>
      <c r="K28" s="13"/>
    </row>
    <row r="29" spans="1:11" ht="13.5" customHeight="1" x14ac:dyDescent="0.2">
      <c r="A29" s="9">
        <v>24</v>
      </c>
      <c r="B29" s="3" t="s">
        <v>273</v>
      </c>
      <c r="C29" s="3">
        <v>17524</v>
      </c>
      <c r="D29" s="3">
        <v>17519</v>
      </c>
      <c r="E29" s="3">
        <v>17524</v>
      </c>
      <c r="F29" s="3">
        <v>9812</v>
      </c>
      <c r="G29" s="3">
        <v>7</v>
      </c>
      <c r="H29" s="25">
        <v>2.6601652809999998</v>
      </c>
      <c r="I29" s="13"/>
      <c r="J29" s="13"/>
      <c r="K29" s="13"/>
    </row>
    <row r="30" spans="1:11" ht="13.5" customHeight="1" x14ac:dyDescent="0.2">
      <c r="A30" s="9">
        <v>25</v>
      </c>
      <c r="B30" s="3" t="s">
        <v>274</v>
      </c>
      <c r="C30" s="3">
        <v>189</v>
      </c>
      <c r="D30" s="3">
        <v>78</v>
      </c>
      <c r="E30" s="3">
        <v>102</v>
      </c>
      <c r="F30" s="3">
        <v>166</v>
      </c>
      <c r="G30" s="3">
        <v>51</v>
      </c>
      <c r="H30" s="25">
        <v>4.6350026000000003E-2</v>
      </c>
      <c r="I30" s="13"/>
      <c r="J30" s="13"/>
      <c r="K30" s="13"/>
    </row>
    <row r="31" spans="1:11" ht="13.5" customHeight="1" x14ac:dyDescent="0.2">
      <c r="A31" s="9">
        <v>26</v>
      </c>
      <c r="B31" s="3" t="s">
        <v>275</v>
      </c>
      <c r="C31" s="3">
        <v>848</v>
      </c>
      <c r="D31" s="3">
        <v>518</v>
      </c>
      <c r="E31" s="3">
        <v>796</v>
      </c>
      <c r="F31" s="3">
        <v>624</v>
      </c>
      <c r="G31" s="3">
        <v>216</v>
      </c>
      <c r="H31" s="25">
        <v>0.10564800100000001</v>
      </c>
      <c r="I31" s="13"/>
      <c r="J31" s="13"/>
      <c r="K31" s="13"/>
    </row>
    <row r="32" spans="1:11" ht="13.5" customHeight="1" x14ac:dyDescent="0.2">
      <c r="A32" s="11"/>
      <c r="B32" s="4" t="s">
        <v>276</v>
      </c>
      <c r="C32" s="4">
        <f t="shared" ref="C32:H32" si="1">SUM(C18:C31)</f>
        <v>581379</v>
      </c>
      <c r="D32" s="4">
        <f t="shared" si="1"/>
        <v>286020</v>
      </c>
      <c r="E32" s="4">
        <f t="shared" si="1"/>
        <v>552173</v>
      </c>
      <c r="F32" s="4">
        <f t="shared" si="1"/>
        <v>414313</v>
      </c>
      <c r="G32" s="4">
        <f t="shared" si="1"/>
        <v>182221</v>
      </c>
      <c r="H32" s="26">
        <f t="shared" si="1"/>
        <v>99.621072322000018</v>
      </c>
      <c r="I32" s="15"/>
      <c r="J32" s="15"/>
      <c r="K32" s="15"/>
    </row>
    <row r="33" spans="1:11" ht="13.5" customHeight="1" x14ac:dyDescent="0.2">
      <c r="A33" s="9">
        <v>27</v>
      </c>
      <c r="B33" s="3" t="s">
        <v>277</v>
      </c>
      <c r="C33" s="3">
        <v>3620472</v>
      </c>
      <c r="D33" s="3">
        <v>2052854</v>
      </c>
      <c r="E33" s="3">
        <v>3329296</v>
      </c>
      <c r="F33" s="3">
        <v>2964861</v>
      </c>
      <c r="G33" s="3">
        <v>476085</v>
      </c>
      <c r="H33" s="25">
        <v>739.07520395100005</v>
      </c>
      <c r="I33" s="13"/>
      <c r="J33" s="13"/>
      <c r="K33" s="13"/>
    </row>
    <row r="34" spans="1:11" ht="13.5" customHeight="1" x14ac:dyDescent="0.2">
      <c r="A34" s="9">
        <v>28</v>
      </c>
      <c r="B34" s="3" t="s">
        <v>278</v>
      </c>
      <c r="C34" s="3">
        <v>1664391</v>
      </c>
      <c r="D34" s="3">
        <v>908177</v>
      </c>
      <c r="E34" s="3">
        <v>603833</v>
      </c>
      <c r="F34" s="3">
        <v>1555592</v>
      </c>
      <c r="G34" s="3">
        <v>323245</v>
      </c>
      <c r="H34" s="25">
        <v>403.18394470499993</v>
      </c>
      <c r="I34" s="13"/>
      <c r="J34" s="13"/>
      <c r="K34" s="13"/>
    </row>
    <row r="35" spans="1:11" ht="13.5" customHeight="1" x14ac:dyDescent="0.2">
      <c r="A35" s="11"/>
      <c r="B35" s="4" t="s">
        <v>279</v>
      </c>
      <c r="C35" s="4">
        <f t="shared" ref="C35:H35" si="2">C34+C33</f>
        <v>5284863</v>
      </c>
      <c r="D35" s="4">
        <f t="shared" si="2"/>
        <v>2961031</v>
      </c>
      <c r="E35" s="4">
        <f t="shared" si="2"/>
        <v>3933129</v>
      </c>
      <c r="F35" s="4">
        <f t="shared" si="2"/>
        <v>4520453</v>
      </c>
      <c r="G35" s="4">
        <f t="shared" si="2"/>
        <v>799330</v>
      </c>
      <c r="H35" s="26">
        <f t="shared" si="2"/>
        <v>1142.259148656</v>
      </c>
      <c r="I35" s="15"/>
      <c r="J35" s="15"/>
      <c r="K35" s="15"/>
    </row>
    <row r="36" spans="1:11" ht="13.5" customHeight="1" x14ac:dyDescent="0.2">
      <c r="A36" s="11"/>
      <c r="B36" s="4" t="s">
        <v>280</v>
      </c>
      <c r="C36" s="4">
        <f t="shared" ref="C36:H36" si="3">C35+C32+C17</f>
        <v>35397016</v>
      </c>
      <c r="D36" s="4">
        <f t="shared" si="3"/>
        <v>18825979</v>
      </c>
      <c r="E36" s="4">
        <f t="shared" si="3"/>
        <v>29140872</v>
      </c>
      <c r="F36" s="4">
        <f t="shared" si="3"/>
        <v>29447554</v>
      </c>
      <c r="G36" s="4">
        <f t="shared" si="3"/>
        <v>2761916</v>
      </c>
      <c r="H36" s="26">
        <f t="shared" si="3"/>
        <v>8257.3857116649997</v>
      </c>
      <c r="I36" s="15"/>
      <c r="J36" s="15"/>
      <c r="K36" s="15"/>
    </row>
    <row r="37" spans="1:11" ht="13.5" customHeight="1" x14ac:dyDescent="0.2">
      <c r="A37" s="18"/>
      <c r="B37" s="13"/>
      <c r="C37" s="13"/>
      <c r="D37" s="15" t="s">
        <v>150</v>
      </c>
      <c r="E37" s="13"/>
      <c r="F37" s="13"/>
      <c r="G37" s="13"/>
      <c r="H37" s="40"/>
      <c r="I37" s="13"/>
      <c r="J37" s="13"/>
      <c r="K37" s="13"/>
    </row>
    <row r="38" spans="1:11" ht="13.5" customHeight="1" x14ac:dyDescent="0.2">
      <c r="A38" s="18"/>
      <c r="B38" s="13"/>
      <c r="C38" s="13"/>
      <c r="D38" s="13"/>
      <c r="E38" s="13"/>
      <c r="F38" s="13"/>
      <c r="G38" s="13"/>
      <c r="H38" s="40"/>
      <c r="I38" s="13"/>
      <c r="J38" s="13"/>
      <c r="K38" s="13"/>
    </row>
    <row r="39" spans="1:11" ht="13.5" customHeight="1" x14ac:dyDescent="0.2">
      <c r="A39" s="18"/>
      <c r="B39" s="13"/>
      <c r="C39" s="13"/>
      <c r="D39" s="13"/>
      <c r="E39" s="13"/>
      <c r="F39" s="13"/>
      <c r="G39" s="13"/>
      <c r="H39" s="40"/>
      <c r="I39" s="13"/>
      <c r="J39" s="13"/>
      <c r="K39" s="13"/>
    </row>
    <row r="40" spans="1:11" ht="13.5" customHeight="1" x14ac:dyDescent="0.2">
      <c r="A40" s="18"/>
      <c r="B40" s="13"/>
      <c r="C40" s="13"/>
      <c r="D40" s="13"/>
      <c r="E40" s="13"/>
      <c r="F40" s="13"/>
      <c r="G40" s="13"/>
      <c r="H40" s="40"/>
      <c r="I40" s="13"/>
      <c r="J40" s="13"/>
      <c r="K40" s="13"/>
    </row>
    <row r="41" spans="1:11" ht="13.5" customHeight="1" x14ac:dyDescent="0.2">
      <c r="A41" s="18"/>
      <c r="B41" s="13"/>
      <c r="C41" s="13"/>
      <c r="D41" s="13"/>
      <c r="E41" s="13"/>
      <c r="F41" s="13"/>
      <c r="G41" s="13"/>
      <c r="H41" s="40"/>
      <c r="I41" s="13"/>
      <c r="J41" s="13"/>
      <c r="K41" s="13"/>
    </row>
    <row r="42" spans="1:11" ht="13.5" customHeight="1" x14ac:dyDescent="0.2">
      <c r="A42" s="18"/>
      <c r="B42" s="13"/>
      <c r="C42" s="13"/>
      <c r="D42" s="13"/>
      <c r="E42" s="13"/>
      <c r="F42" s="13"/>
      <c r="G42" s="13"/>
      <c r="H42" s="40"/>
      <c r="I42" s="13"/>
      <c r="J42" s="13"/>
      <c r="K42" s="13"/>
    </row>
    <row r="43" spans="1:11" ht="13.5" customHeight="1" x14ac:dyDescent="0.2">
      <c r="A43" s="18"/>
      <c r="B43" s="13"/>
      <c r="C43" s="13"/>
      <c r="D43" s="13"/>
      <c r="E43" s="13"/>
      <c r="F43" s="13"/>
      <c r="G43" s="13"/>
      <c r="H43" s="40"/>
      <c r="I43" s="13"/>
      <c r="J43" s="13"/>
      <c r="K43" s="13"/>
    </row>
    <row r="44" spans="1:11" ht="13.5" customHeight="1" x14ac:dyDescent="0.2">
      <c r="A44" s="18"/>
      <c r="B44" s="13"/>
      <c r="C44" s="13"/>
      <c r="D44" s="13"/>
      <c r="E44" s="13"/>
      <c r="F44" s="13"/>
      <c r="G44" s="13"/>
      <c r="H44" s="40"/>
      <c r="I44" s="13"/>
      <c r="J44" s="13"/>
      <c r="K44" s="13"/>
    </row>
    <row r="45" spans="1:11" ht="13.5" customHeight="1" x14ac:dyDescent="0.2">
      <c r="A45" s="18"/>
      <c r="B45" s="13"/>
      <c r="C45" s="13"/>
      <c r="D45" s="13"/>
      <c r="E45" s="13"/>
      <c r="F45" s="13"/>
      <c r="G45" s="13"/>
      <c r="H45" s="40"/>
      <c r="I45" s="13"/>
      <c r="J45" s="13"/>
      <c r="K45" s="13"/>
    </row>
    <row r="46" spans="1:11" ht="13.5" customHeight="1" x14ac:dyDescent="0.2">
      <c r="A46" s="18"/>
      <c r="B46" s="13"/>
      <c r="C46" s="13"/>
      <c r="D46" s="13"/>
      <c r="E46" s="13"/>
      <c r="F46" s="13"/>
      <c r="G46" s="13"/>
      <c r="H46" s="40"/>
      <c r="I46" s="13"/>
      <c r="J46" s="13"/>
      <c r="K46" s="13"/>
    </row>
    <row r="47" spans="1:11" ht="13.5" customHeight="1" x14ac:dyDescent="0.2">
      <c r="A47" s="18"/>
      <c r="B47" s="13"/>
      <c r="C47" s="13"/>
      <c r="D47" s="13"/>
      <c r="E47" s="13"/>
      <c r="F47" s="13"/>
      <c r="G47" s="13"/>
      <c r="H47" s="40"/>
      <c r="I47" s="13"/>
      <c r="J47" s="13"/>
      <c r="K47" s="13"/>
    </row>
    <row r="48" spans="1:11" ht="13.5" customHeight="1" x14ac:dyDescent="0.2">
      <c r="A48" s="18"/>
      <c r="B48" s="13"/>
      <c r="C48" s="13"/>
      <c r="D48" s="13"/>
      <c r="E48" s="13"/>
      <c r="F48" s="13"/>
      <c r="G48" s="13"/>
      <c r="H48" s="40"/>
      <c r="I48" s="13"/>
      <c r="J48" s="13"/>
      <c r="K48" s="13"/>
    </row>
    <row r="49" spans="1:11" ht="13.5" customHeight="1" x14ac:dyDescent="0.2">
      <c r="A49" s="18"/>
      <c r="B49" s="13"/>
      <c r="C49" s="13"/>
      <c r="D49" s="13"/>
      <c r="E49" s="13"/>
      <c r="F49" s="13"/>
      <c r="G49" s="13"/>
      <c r="H49" s="40"/>
      <c r="I49" s="13"/>
      <c r="J49" s="13"/>
      <c r="K49" s="13"/>
    </row>
    <row r="50" spans="1:11" ht="13.5" customHeight="1" x14ac:dyDescent="0.2">
      <c r="A50" s="18"/>
      <c r="B50" s="13"/>
      <c r="C50" s="13"/>
      <c r="D50" s="13"/>
      <c r="E50" s="13"/>
      <c r="F50" s="13"/>
      <c r="G50" s="13"/>
      <c r="H50" s="40"/>
      <c r="I50" s="13"/>
      <c r="J50" s="13"/>
      <c r="K50" s="13"/>
    </row>
    <row r="51" spans="1:11" ht="13.5" customHeight="1" x14ac:dyDescent="0.2">
      <c r="A51" s="18"/>
      <c r="B51" s="13"/>
      <c r="C51" s="13"/>
      <c r="D51" s="13"/>
      <c r="E51" s="13"/>
      <c r="F51" s="13"/>
      <c r="G51" s="13"/>
      <c r="H51" s="40"/>
      <c r="I51" s="13"/>
      <c r="J51" s="13"/>
      <c r="K51" s="13"/>
    </row>
    <row r="52" spans="1:11" ht="13.5" customHeight="1" x14ac:dyDescent="0.2">
      <c r="A52" s="18"/>
      <c r="B52" s="13"/>
      <c r="C52" s="13"/>
      <c r="D52" s="13"/>
      <c r="E52" s="13"/>
      <c r="F52" s="13"/>
      <c r="G52" s="13"/>
      <c r="H52" s="40"/>
      <c r="I52" s="13"/>
      <c r="J52" s="13"/>
      <c r="K52" s="13"/>
    </row>
    <row r="53" spans="1:11" ht="13.5" customHeight="1" x14ac:dyDescent="0.2">
      <c r="A53" s="18"/>
      <c r="B53" s="13"/>
      <c r="C53" s="13"/>
      <c r="D53" s="13"/>
      <c r="E53" s="13"/>
      <c r="F53" s="13"/>
      <c r="G53" s="13"/>
      <c r="H53" s="40"/>
      <c r="I53" s="13"/>
      <c r="J53" s="13"/>
      <c r="K53" s="13"/>
    </row>
    <row r="54" spans="1:11" ht="13.5" customHeight="1" x14ac:dyDescent="0.2">
      <c r="A54" s="18"/>
      <c r="B54" s="13"/>
      <c r="C54" s="13"/>
      <c r="D54" s="13"/>
      <c r="E54" s="13"/>
      <c r="F54" s="13"/>
      <c r="G54" s="13"/>
      <c r="H54" s="40"/>
      <c r="I54" s="13"/>
      <c r="J54" s="13"/>
      <c r="K54" s="13"/>
    </row>
    <row r="55" spans="1:11" ht="13.5" customHeight="1" x14ac:dyDescent="0.2">
      <c r="A55" s="18"/>
      <c r="B55" s="13"/>
      <c r="C55" s="13"/>
      <c r="D55" s="13"/>
      <c r="E55" s="13"/>
      <c r="F55" s="13"/>
      <c r="G55" s="13"/>
      <c r="H55" s="40"/>
      <c r="I55" s="13"/>
      <c r="J55" s="13"/>
      <c r="K55" s="13"/>
    </row>
    <row r="56" spans="1:11" ht="13.5" customHeight="1" x14ac:dyDescent="0.2">
      <c r="A56" s="18"/>
      <c r="B56" s="13"/>
      <c r="C56" s="13"/>
      <c r="D56" s="13"/>
      <c r="E56" s="13"/>
      <c r="F56" s="13"/>
      <c r="G56" s="13"/>
      <c r="H56" s="40"/>
      <c r="I56" s="13"/>
      <c r="J56" s="13"/>
      <c r="K56" s="13"/>
    </row>
    <row r="57" spans="1:11" ht="13.5" customHeight="1" x14ac:dyDescent="0.2">
      <c r="A57" s="18"/>
      <c r="B57" s="13"/>
      <c r="C57" s="13"/>
      <c r="D57" s="13"/>
      <c r="E57" s="13"/>
      <c r="F57" s="13"/>
      <c r="G57" s="13"/>
      <c r="H57" s="40"/>
      <c r="I57" s="13"/>
      <c r="J57" s="13"/>
      <c r="K57" s="13"/>
    </row>
    <row r="58" spans="1:11" ht="13.5" customHeight="1" x14ac:dyDescent="0.2">
      <c r="A58" s="18"/>
      <c r="B58" s="13"/>
      <c r="C58" s="13"/>
      <c r="D58" s="13"/>
      <c r="E58" s="13"/>
      <c r="F58" s="13"/>
      <c r="G58" s="13"/>
      <c r="H58" s="40"/>
      <c r="I58" s="13"/>
      <c r="J58" s="13"/>
      <c r="K58" s="13"/>
    </row>
    <row r="59" spans="1:11" ht="13.5" customHeight="1" x14ac:dyDescent="0.2">
      <c r="A59" s="18"/>
      <c r="B59" s="13"/>
      <c r="C59" s="13"/>
      <c r="D59" s="13"/>
      <c r="E59" s="13"/>
      <c r="F59" s="13"/>
      <c r="G59" s="13"/>
      <c r="H59" s="40"/>
      <c r="I59" s="13"/>
      <c r="J59" s="13"/>
      <c r="K59" s="13"/>
    </row>
    <row r="60" spans="1:11" ht="13.5" customHeight="1" x14ac:dyDescent="0.2">
      <c r="A60" s="18"/>
      <c r="B60" s="13"/>
      <c r="C60" s="13"/>
      <c r="D60" s="13"/>
      <c r="E60" s="13"/>
      <c r="F60" s="13"/>
      <c r="G60" s="13"/>
      <c r="H60" s="40"/>
      <c r="I60" s="13"/>
      <c r="J60" s="13"/>
      <c r="K60" s="13"/>
    </row>
    <row r="61" spans="1:11" ht="13.5" customHeight="1" x14ac:dyDescent="0.2">
      <c r="A61" s="18"/>
      <c r="B61" s="13"/>
      <c r="C61" s="13"/>
      <c r="D61" s="13"/>
      <c r="E61" s="13"/>
      <c r="F61" s="13"/>
      <c r="G61" s="13"/>
      <c r="H61" s="40"/>
      <c r="I61" s="13"/>
      <c r="J61" s="13"/>
      <c r="K61" s="13"/>
    </row>
    <row r="62" spans="1:11" ht="13.5" customHeight="1" x14ac:dyDescent="0.2">
      <c r="A62" s="18"/>
      <c r="B62" s="13"/>
      <c r="C62" s="13"/>
      <c r="D62" s="13"/>
      <c r="E62" s="13"/>
      <c r="F62" s="13"/>
      <c r="G62" s="13"/>
      <c r="H62" s="40"/>
      <c r="I62" s="13"/>
      <c r="J62" s="13"/>
      <c r="K62" s="13"/>
    </row>
    <row r="63" spans="1:11" ht="13.5" customHeight="1" x14ac:dyDescent="0.2">
      <c r="A63" s="18"/>
      <c r="B63" s="13"/>
      <c r="C63" s="13"/>
      <c r="D63" s="13"/>
      <c r="E63" s="13"/>
      <c r="F63" s="13"/>
      <c r="G63" s="13"/>
      <c r="H63" s="40"/>
      <c r="I63" s="13"/>
      <c r="J63" s="13"/>
      <c r="K63" s="13"/>
    </row>
    <row r="64" spans="1:11" ht="13.5" customHeight="1" x14ac:dyDescent="0.2">
      <c r="A64" s="18"/>
      <c r="B64" s="13"/>
      <c r="C64" s="13"/>
      <c r="D64" s="13"/>
      <c r="E64" s="13"/>
      <c r="F64" s="13"/>
      <c r="G64" s="13"/>
      <c r="H64" s="40"/>
      <c r="I64" s="13"/>
      <c r="J64" s="13"/>
      <c r="K64" s="13"/>
    </row>
    <row r="65" spans="1:11" ht="13.5" customHeight="1" x14ac:dyDescent="0.2">
      <c r="A65" s="18"/>
      <c r="B65" s="13"/>
      <c r="C65" s="13"/>
      <c r="D65" s="13"/>
      <c r="E65" s="13"/>
      <c r="F65" s="13"/>
      <c r="G65" s="13"/>
      <c r="H65" s="40"/>
      <c r="I65" s="13"/>
      <c r="J65" s="13"/>
      <c r="K65" s="13"/>
    </row>
    <row r="66" spans="1:11" ht="13.5" customHeight="1" x14ac:dyDescent="0.2">
      <c r="A66" s="18"/>
      <c r="B66" s="13"/>
      <c r="C66" s="13"/>
      <c r="D66" s="13"/>
      <c r="E66" s="13"/>
      <c r="F66" s="13"/>
      <c r="G66" s="13"/>
      <c r="H66" s="40"/>
      <c r="I66" s="13"/>
      <c r="J66" s="13"/>
      <c r="K66" s="13"/>
    </row>
    <row r="67" spans="1:11" ht="13.5" customHeight="1" x14ac:dyDescent="0.2">
      <c r="A67" s="18"/>
      <c r="B67" s="13"/>
      <c r="C67" s="13"/>
      <c r="D67" s="13"/>
      <c r="E67" s="13"/>
      <c r="F67" s="13"/>
      <c r="G67" s="13"/>
      <c r="H67" s="40"/>
      <c r="I67" s="13"/>
      <c r="J67" s="13"/>
      <c r="K67" s="13"/>
    </row>
    <row r="68" spans="1:11" ht="13.5" customHeight="1" x14ac:dyDescent="0.2">
      <c r="A68" s="18"/>
      <c r="B68" s="13"/>
      <c r="C68" s="13"/>
      <c r="D68" s="13"/>
      <c r="E68" s="13"/>
      <c r="F68" s="13"/>
      <c r="G68" s="13"/>
      <c r="H68" s="40"/>
      <c r="I68" s="13"/>
      <c r="J68" s="13"/>
      <c r="K68" s="13"/>
    </row>
    <row r="69" spans="1:11" ht="13.5" customHeight="1" x14ac:dyDescent="0.2">
      <c r="A69" s="18"/>
      <c r="B69" s="13"/>
      <c r="C69" s="13"/>
      <c r="D69" s="13"/>
      <c r="E69" s="13"/>
      <c r="F69" s="13"/>
      <c r="G69" s="13"/>
      <c r="H69" s="40"/>
      <c r="I69" s="13"/>
      <c r="J69" s="13"/>
      <c r="K69" s="13"/>
    </row>
    <row r="70" spans="1:11" ht="13.5" customHeight="1" x14ac:dyDescent="0.2">
      <c r="A70" s="18"/>
      <c r="B70" s="13"/>
      <c r="C70" s="13"/>
      <c r="D70" s="13"/>
      <c r="E70" s="13"/>
      <c r="F70" s="13"/>
      <c r="G70" s="13"/>
      <c r="H70" s="40"/>
      <c r="I70" s="13"/>
      <c r="J70" s="13"/>
      <c r="K70" s="13"/>
    </row>
    <row r="71" spans="1:11" ht="13.5" customHeight="1" x14ac:dyDescent="0.2">
      <c r="A71" s="18"/>
      <c r="B71" s="13"/>
      <c r="C71" s="13"/>
      <c r="D71" s="13"/>
      <c r="E71" s="13"/>
      <c r="F71" s="13"/>
      <c r="G71" s="13"/>
      <c r="H71" s="40"/>
      <c r="I71" s="13"/>
      <c r="J71" s="13"/>
      <c r="K71" s="13"/>
    </row>
    <row r="72" spans="1:11" ht="13.5" customHeight="1" x14ac:dyDescent="0.2">
      <c r="A72" s="18"/>
      <c r="B72" s="13"/>
      <c r="C72" s="13"/>
      <c r="D72" s="13"/>
      <c r="E72" s="13"/>
      <c r="F72" s="13"/>
      <c r="G72" s="13"/>
      <c r="H72" s="40"/>
      <c r="I72" s="13"/>
      <c r="J72" s="13"/>
      <c r="K72" s="13"/>
    </row>
    <row r="73" spans="1:11" ht="13.5" customHeight="1" x14ac:dyDescent="0.2">
      <c r="A73" s="18"/>
      <c r="B73" s="13"/>
      <c r="C73" s="13"/>
      <c r="D73" s="13"/>
      <c r="E73" s="13"/>
      <c r="F73" s="13"/>
      <c r="G73" s="13"/>
      <c r="H73" s="40"/>
      <c r="I73" s="13"/>
      <c r="J73" s="13"/>
      <c r="K73" s="13"/>
    </row>
    <row r="74" spans="1:11" ht="13.5" customHeight="1" x14ac:dyDescent="0.2">
      <c r="A74" s="18"/>
      <c r="B74" s="13"/>
      <c r="C74" s="13"/>
      <c r="D74" s="13"/>
      <c r="E74" s="13"/>
      <c r="F74" s="13"/>
      <c r="G74" s="13"/>
      <c r="H74" s="40"/>
      <c r="I74" s="13"/>
      <c r="J74" s="13"/>
      <c r="K74" s="13"/>
    </row>
    <row r="75" spans="1:11" ht="13.5" customHeight="1" x14ac:dyDescent="0.2">
      <c r="A75" s="18"/>
      <c r="B75" s="13"/>
      <c r="C75" s="13"/>
      <c r="D75" s="13"/>
      <c r="E75" s="13"/>
      <c r="F75" s="13"/>
      <c r="G75" s="13"/>
      <c r="H75" s="40"/>
      <c r="I75" s="13"/>
      <c r="J75" s="13"/>
      <c r="K75" s="13"/>
    </row>
    <row r="76" spans="1:11" ht="13.5" customHeight="1" x14ac:dyDescent="0.2">
      <c r="A76" s="18"/>
      <c r="B76" s="13"/>
      <c r="C76" s="13"/>
      <c r="D76" s="13"/>
      <c r="E76" s="13"/>
      <c r="F76" s="13"/>
      <c r="G76" s="13"/>
      <c r="H76" s="40"/>
      <c r="I76" s="13"/>
      <c r="J76" s="13"/>
      <c r="K76" s="13"/>
    </row>
    <row r="77" spans="1:11" ht="13.5" customHeight="1" x14ac:dyDescent="0.2">
      <c r="A77" s="18"/>
      <c r="B77" s="13"/>
      <c r="C77" s="13"/>
      <c r="D77" s="13"/>
      <c r="E77" s="13"/>
      <c r="F77" s="13"/>
      <c r="G77" s="13"/>
      <c r="H77" s="40"/>
      <c r="I77" s="13"/>
      <c r="J77" s="13"/>
      <c r="K77" s="13"/>
    </row>
    <row r="78" spans="1:11" ht="13.5" customHeight="1" x14ac:dyDescent="0.2">
      <c r="A78" s="18"/>
      <c r="B78" s="13"/>
      <c r="C78" s="13"/>
      <c r="D78" s="13"/>
      <c r="E78" s="13"/>
      <c r="F78" s="13"/>
      <c r="G78" s="13"/>
      <c r="H78" s="40"/>
      <c r="I78" s="13"/>
      <c r="J78" s="13"/>
      <c r="K78" s="13"/>
    </row>
    <row r="79" spans="1:11" ht="13.5" customHeight="1" x14ac:dyDescent="0.2">
      <c r="A79" s="18"/>
      <c r="B79" s="13"/>
      <c r="C79" s="13"/>
      <c r="D79" s="13"/>
      <c r="E79" s="13"/>
      <c r="F79" s="13"/>
      <c r="G79" s="13"/>
      <c r="H79" s="40"/>
      <c r="I79" s="13"/>
      <c r="J79" s="13"/>
      <c r="K79" s="13"/>
    </row>
    <row r="80" spans="1:11" ht="13.5" customHeight="1" x14ac:dyDescent="0.2">
      <c r="A80" s="18"/>
      <c r="B80" s="13"/>
      <c r="C80" s="13"/>
      <c r="D80" s="13"/>
      <c r="E80" s="13"/>
      <c r="F80" s="13"/>
      <c r="G80" s="13"/>
      <c r="H80" s="40"/>
      <c r="I80" s="13"/>
      <c r="J80" s="13"/>
      <c r="K80" s="13"/>
    </row>
    <row r="81" spans="1:11" ht="13.5" customHeight="1" x14ac:dyDescent="0.2">
      <c r="A81" s="18"/>
      <c r="B81" s="13"/>
      <c r="C81" s="13"/>
      <c r="D81" s="13"/>
      <c r="E81" s="13"/>
      <c r="F81" s="13"/>
      <c r="G81" s="13"/>
      <c r="H81" s="40"/>
      <c r="I81" s="13"/>
      <c r="J81" s="13"/>
      <c r="K81" s="13"/>
    </row>
    <row r="82" spans="1:11" ht="13.5" customHeight="1" x14ac:dyDescent="0.2">
      <c r="A82" s="18"/>
      <c r="B82" s="13"/>
      <c r="C82" s="13"/>
      <c r="D82" s="13"/>
      <c r="E82" s="13"/>
      <c r="F82" s="13"/>
      <c r="G82" s="13"/>
      <c r="H82" s="40"/>
      <c r="I82" s="13"/>
      <c r="J82" s="13"/>
      <c r="K82" s="13"/>
    </row>
    <row r="83" spans="1:11" ht="13.5" customHeight="1" x14ac:dyDescent="0.2">
      <c r="A83" s="18"/>
      <c r="B83" s="13"/>
      <c r="C83" s="13"/>
      <c r="D83" s="13"/>
      <c r="E83" s="13"/>
      <c r="F83" s="13"/>
      <c r="G83" s="13"/>
      <c r="H83" s="40"/>
      <c r="I83" s="13"/>
      <c r="J83" s="13"/>
      <c r="K83" s="13"/>
    </row>
    <row r="84" spans="1:11" ht="13.5" customHeight="1" x14ac:dyDescent="0.2">
      <c r="A84" s="18"/>
      <c r="B84" s="13"/>
      <c r="C84" s="13"/>
      <c r="D84" s="13"/>
      <c r="E84" s="13"/>
      <c r="F84" s="13"/>
      <c r="G84" s="13"/>
      <c r="H84" s="40"/>
      <c r="I84" s="13"/>
      <c r="J84" s="13"/>
      <c r="K84" s="13"/>
    </row>
    <row r="85" spans="1:11" ht="13.5" customHeight="1" x14ac:dyDescent="0.2">
      <c r="A85" s="18"/>
      <c r="B85" s="13"/>
      <c r="C85" s="13"/>
      <c r="D85" s="13"/>
      <c r="E85" s="13"/>
      <c r="F85" s="13"/>
      <c r="G85" s="13"/>
      <c r="H85" s="40"/>
      <c r="I85" s="13"/>
      <c r="J85" s="13"/>
      <c r="K85" s="13"/>
    </row>
    <row r="86" spans="1:11" ht="13.5" customHeight="1" x14ac:dyDescent="0.2">
      <c r="A86" s="18"/>
      <c r="B86" s="13"/>
      <c r="C86" s="13"/>
      <c r="D86" s="13"/>
      <c r="E86" s="13"/>
      <c r="F86" s="13"/>
      <c r="G86" s="13"/>
      <c r="H86" s="40"/>
      <c r="I86" s="13"/>
      <c r="J86" s="13"/>
      <c r="K86" s="13"/>
    </row>
    <row r="87" spans="1:11" ht="13.5" customHeight="1" x14ac:dyDescent="0.2">
      <c r="A87" s="18"/>
      <c r="B87" s="13"/>
      <c r="C87" s="13"/>
      <c r="D87" s="13"/>
      <c r="E87" s="13"/>
      <c r="F87" s="13"/>
      <c r="G87" s="13"/>
      <c r="H87" s="40"/>
      <c r="I87" s="13"/>
      <c r="J87" s="13"/>
      <c r="K87" s="13"/>
    </row>
    <row r="88" spans="1:11" ht="13.5" customHeight="1" x14ac:dyDescent="0.2">
      <c r="A88" s="18"/>
      <c r="B88" s="13"/>
      <c r="C88" s="13"/>
      <c r="D88" s="13"/>
      <c r="E88" s="13"/>
      <c r="F88" s="13"/>
      <c r="G88" s="13"/>
      <c r="H88" s="40"/>
      <c r="I88" s="13"/>
      <c r="J88" s="13"/>
      <c r="K88" s="13"/>
    </row>
    <row r="89" spans="1:11" ht="13.5" customHeight="1" x14ac:dyDescent="0.2">
      <c r="A89" s="18"/>
      <c r="B89" s="13"/>
      <c r="C89" s="13"/>
      <c r="D89" s="13"/>
      <c r="E89" s="13"/>
      <c r="F89" s="13"/>
      <c r="G89" s="13"/>
      <c r="H89" s="40"/>
      <c r="I89" s="13"/>
      <c r="J89" s="13"/>
      <c r="K89" s="13"/>
    </row>
    <row r="90" spans="1:11" ht="13.5" customHeight="1" x14ac:dyDescent="0.2">
      <c r="A90" s="18"/>
      <c r="B90" s="13"/>
      <c r="C90" s="13"/>
      <c r="D90" s="13"/>
      <c r="E90" s="13"/>
      <c r="F90" s="13"/>
      <c r="G90" s="13"/>
      <c r="H90" s="40"/>
      <c r="I90" s="13"/>
      <c r="J90" s="13"/>
      <c r="K90" s="13"/>
    </row>
    <row r="91" spans="1:11" ht="13.5" customHeight="1" x14ac:dyDescent="0.2">
      <c r="A91" s="18"/>
      <c r="B91" s="13"/>
      <c r="C91" s="13"/>
      <c r="D91" s="13"/>
      <c r="E91" s="13"/>
      <c r="F91" s="13"/>
      <c r="G91" s="13"/>
      <c r="H91" s="40"/>
      <c r="I91" s="13"/>
      <c r="J91" s="13"/>
      <c r="K91" s="13"/>
    </row>
    <row r="92" spans="1:11" ht="13.5" customHeight="1" x14ac:dyDescent="0.2">
      <c r="A92" s="18"/>
      <c r="B92" s="13"/>
      <c r="C92" s="13"/>
      <c r="D92" s="13"/>
      <c r="E92" s="13"/>
      <c r="F92" s="13"/>
      <c r="G92" s="13"/>
      <c r="H92" s="40"/>
      <c r="I92" s="13"/>
      <c r="J92" s="13"/>
      <c r="K92" s="13"/>
    </row>
    <row r="93" spans="1:11" ht="13.5" customHeight="1" x14ac:dyDescent="0.2">
      <c r="A93" s="18"/>
      <c r="B93" s="13"/>
      <c r="C93" s="13"/>
      <c r="D93" s="13"/>
      <c r="E93" s="13"/>
      <c r="F93" s="13"/>
      <c r="G93" s="13"/>
      <c r="H93" s="40"/>
      <c r="I93" s="13"/>
      <c r="J93" s="13"/>
      <c r="K93" s="13"/>
    </row>
    <row r="94" spans="1:11" ht="13.5" customHeight="1" x14ac:dyDescent="0.2">
      <c r="A94" s="18"/>
      <c r="B94" s="13"/>
      <c r="C94" s="13"/>
      <c r="D94" s="13"/>
      <c r="E94" s="13"/>
      <c r="F94" s="13"/>
      <c r="G94" s="13"/>
      <c r="H94" s="40"/>
      <c r="I94" s="13"/>
      <c r="J94" s="13"/>
      <c r="K94" s="13"/>
    </row>
    <row r="95" spans="1:11" ht="13.5" customHeight="1" x14ac:dyDescent="0.2">
      <c r="A95" s="18"/>
      <c r="B95" s="13"/>
      <c r="C95" s="13"/>
      <c r="D95" s="13"/>
      <c r="E95" s="13"/>
      <c r="F95" s="13"/>
      <c r="G95" s="13"/>
      <c r="H95" s="40"/>
      <c r="I95" s="13"/>
      <c r="J95" s="13"/>
      <c r="K95" s="13"/>
    </row>
    <row r="96" spans="1:11" ht="13.5" customHeight="1" x14ac:dyDescent="0.2">
      <c r="A96" s="18"/>
      <c r="B96" s="13"/>
      <c r="C96" s="13"/>
      <c r="D96" s="13"/>
      <c r="E96" s="13"/>
      <c r="F96" s="13"/>
      <c r="G96" s="13"/>
      <c r="H96" s="40"/>
      <c r="I96" s="13"/>
      <c r="J96" s="13"/>
      <c r="K96" s="13"/>
    </row>
    <row r="97" spans="1:11" ht="13.5" customHeight="1" x14ac:dyDescent="0.2">
      <c r="A97" s="18"/>
      <c r="B97" s="13"/>
      <c r="C97" s="13"/>
      <c r="D97" s="13"/>
      <c r="E97" s="13"/>
      <c r="F97" s="13"/>
      <c r="G97" s="13"/>
      <c r="H97" s="40"/>
      <c r="I97" s="13"/>
      <c r="J97" s="13"/>
      <c r="K97" s="13"/>
    </row>
    <row r="98" spans="1:11" ht="13.5" customHeight="1" x14ac:dyDescent="0.2">
      <c r="A98" s="18"/>
      <c r="B98" s="13"/>
      <c r="C98" s="13"/>
      <c r="D98" s="13"/>
      <c r="E98" s="13"/>
      <c r="F98" s="13"/>
      <c r="G98" s="13"/>
      <c r="H98" s="40"/>
      <c r="I98" s="13"/>
      <c r="J98" s="13"/>
      <c r="K98" s="13"/>
    </row>
    <row r="99" spans="1:11" ht="13.5" customHeight="1" x14ac:dyDescent="0.2">
      <c r="A99" s="18"/>
      <c r="B99" s="13"/>
      <c r="C99" s="13"/>
      <c r="D99" s="13"/>
      <c r="E99" s="13"/>
      <c r="F99" s="13"/>
      <c r="G99" s="13"/>
      <c r="H99" s="40"/>
      <c r="I99" s="13"/>
      <c r="J99" s="13"/>
      <c r="K99" s="13"/>
    </row>
    <row r="100" spans="1:11" ht="13.5" customHeight="1" x14ac:dyDescent="0.2">
      <c r="A100" s="18"/>
      <c r="B100" s="13"/>
      <c r="C100" s="13"/>
      <c r="D100" s="13"/>
      <c r="E100" s="13"/>
      <c r="F100" s="13"/>
      <c r="G100" s="13"/>
      <c r="H100" s="40"/>
      <c r="I100" s="13"/>
      <c r="J100" s="13"/>
      <c r="K100" s="13"/>
    </row>
  </sheetData>
  <mergeCells count="1">
    <mergeCell ref="A1:H1"/>
  </mergeCells>
  <pageMargins left="1.2" right="0.45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FADCC"/>
  </sheetPr>
  <dimension ref="A1:P98"/>
  <sheetViews>
    <sheetView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F10" sqref="F10"/>
    </sheetView>
  </sheetViews>
  <sheetFormatPr defaultColWidth="14.42578125" defaultRowHeight="15" customHeight="1" x14ac:dyDescent="0.2"/>
  <cols>
    <col min="1" max="1" width="4.85546875" style="109" customWidth="1"/>
    <col min="2" max="2" width="27.42578125" style="109" customWidth="1"/>
    <col min="3" max="3" width="12.42578125" style="109" customWidth="1"/>
    <col min="4" max="4" width="12" style="109" customWidth="1"/>
    <col min="5" max="6" width="11.42578125" style="109" customWidth="1"/>
    <col min="7" max="7" width="11.140625" style="109" customWidth="1"/>
    <col min="8" max="8" width="11.7109375" style="109" customWidth="1"/>
    <col min="9" max="9" width="11.28515625" style="109" customWidth="1"/>
    <col min="10" max="10" width="11.85546875" style="109" customWidth="1"/>
    <col min="11" max="11" width="10.140625" style="109" hidden="1" customWidth="1"/>
    <col min="12" max="12" width="10.28515625" style="109" hidden="1" customWidth="1"/>
    <col min="13" max="13" width="8.5703125" style="109" hidden="1" customWidth="1"/>
    <col min="14" max="14" width="8.140625" style="109" hidden="1" customWidth="1"/>
    <col min="15" max="16" width="9.140625" style="109" customWidth="1"/>
    <col min="17" max="16384" width="14.42578125" style="109"/>
  </cols>
  <sheetData>
    <row r="1" spans="1:16" ht="12.75" customHeight="1" x14ac:dyDescent="0.2">
      <c r="A1" s="381" t="s">
        <v>1020</v>
      </c>
      <c r="B1" s="377"/>
      <c r="C1" s="377"/>
      <c r="D1" s="377"/>
      <c r="E1" s="377"/>
      <c r="F1" s="377"/>
      <c r="G1" s="377"/>
      <c r="H1" s="377"/>
      <c r="I1" s="377"/>
      <c r="J1" s="377"/>
      <c r="K1" s="144"/>
      <c r="L1" s="144"/>
      <c r="M1" s="144"/>
      <c r="N1" s="144"/>
      <c r="O1" s="145"/>
      <c r="P1" s="145"/>
    </row>
    <row r="2" spans="1:16" ht="18" customHeight="1" x14ac:dyDescent="0.2">
      <c r="A2" s="389" t="s">
        <v>67</v>
      </c>
      <c r="B2" s="377"/>
      <c r="C2" s="377"/>
      <c r="D2" s="377"/>
      <c r="E2" s="377"/>
      <c r="F2" s="377"/>
      <c r="G2" s="377"/>
      <c r="H2" s="377"/>
      <c r="I2" s="377"/>
      <c r="J2" s="377"/>
      <c r="K2" s="144"/>
      <c r="L2" s="144"/>
      <c r="M2" s="144"/>
      <c r="N2" s="144"/>
      <c r="O2" s="145"/>
      <c r="P2" s="145"/>
    </row>
    <row r="3" spans="1:16" ht="14.25" customHeight="1" x14ac:dyDescent="0.2">
      <c r="A3" s="146"/>
      <c r="B3" s="111" t="s">
        <v>62</v>
      </c>
      <c r="C3" s="147"/>
      <c r="D3" s="148"/>
      <c r="E3" s="147"/>
      <c r="F3" s="149"/>
      <c r="G3" s="149"/>
      <c r="H3" s="391" t="s">
        <v>68</v>
      </c>
      <c r="I3" s="377"/>
      <c r="J3" s="377"/>
      <c r="K3" s="144"/>
      <c r="L3" s="144"/>
      <c r="M3" s="144"/>
      <c r="N3" s="144"/>
      <c r="O3" s="145"/>
      <c r="P3" s="145"/>
    </row>
    <row r="4" spans="1:16" ht="18" customHeight="1" x14ac:dyDescent="0.2">
      <c r="A4" s="382" t="s">
        <v>69</v>
      </c>
      <c r="B4" s="382" t="s">
        <v>2</v>
      </c>
      <c r="C4" s="378" t="s">
        <v>70</v>
      </c>
      <c r="D4" s="380"/>
      <c r="E4" s="378" t="s">
        <v>65</v>
      </c>
      <c r="F4" s="379"/>
      <c r="G4" s="380"/>
      <c r="H4" s="392" t="s">
        <v>66</v>
      </c>
      <c r="I4" s="379"/>
      <c r="J4" s="380"/>
      <c r="K4" s="388"/>
      <c r="L4" s="377"/>
      <c r="M4" s="387" t="s">
        <v>71</v>
      </c>
      <c r="N4" s="377"/>
      <c r="O4" s="145"/>
      <c r="P4" s="145"/>
    </row>
    <row r="5" spans="1:16" ht="69.75" customHeight="1" x14ac:dyDescent="0.2">
      <c r="A5" s="390"/>
      <c r="B5" s="390"/>
      <c r="C5" s="134" t="s">
        <v>1021</v>
      </c>
      <c r="D5" s="134" t="s">
        <v>1022</v>
      </c>
      <c r="E5" s="134" t="s">
        <v>1021</v>
      </c>
      <c r="F5" s="134" t="s">
        <v>1022</v>
      </c>
      <c r="G5" s="134" t="s">
        <v>1024</v>
      </c>
      <c r="H5" s="134" t="s">
        <v>1021</v>
      </c>
      <c r="I5" s="134" t="s">
        <v>1022</v>
      </c>
      <c r="J5" s="134" t="s">
        <v>1023</v>
      </c>
      <c r="K5" s="150" t="s">
        <v>72</v>
      </c>
      <c r="L5" s="150" t="s">
        <v>73</v>
      </c>
      <c r="M5" s="150" t="s">
        <v>72</v>
      </c>
      <c r="N5" s="150" t="s">
        <v>73</v>
      </c>
      <c r="O5" s="145"/>
      <c r="P5" s="145"/>
    </row>
    <row r="6" spans="1:16" ht="13.5" customHeight="1" x14ac:dyDescent="0.2">
      <c r="A6" s="116">
        <v>1</v>
      </c>
      <c r="B6" s="117" t="s">
        <v>8</v>
      </c>
      <c r="C6" s="135">
        <v>2061978</v>
      </c>
      <c r="D6" s="135">
        <v>2197315</v>
      </c>
      <c r="E6" s="135">
        <v>1498651</v>
      </c>
      <c r="F6" s="135">
        <v>1592056</v>
      </c>
      <c r="G6" s="135"/>
      <c r="H6" s="136">
        <f t="shared" ref="H6:I21" si="0">E6*100/C6</f>
        <v>72.680261380092318</v>
      </c>
      <c r="I6" s="136">
        <f t="shared" si="0"/>
        <v>72.454609375533323</v>
      </c>
      <c r="J6" s="136">
        <f>(F6+G6)*100/D6</f>
        <v>72.454609375533323</v>
      </c>
      <c r="K6" s="144">
        <f>'CD Ratio_2'!C6+'CD Ratio_2'!D6+'CD Ratio_2'!E6</f>
        <v>2197315</v>
      </c>
      <c r="L6" s="144">
        <f>'CD Ratio_2'!F6+'CD Ratio_2'!G6+'CD Ratio_2'!H6</f>
        <v>1592056</v>
      </c>
      <c r="M6" s="144">
        <f t="shared" ref="M6:M57" si="1">D6-K6</f>
        <v>0</v>
      </c>
      <c r="N6" s="144">
        <f t="shared" ref="N6:N57" si="2">F6-L6</f>
        <v>0</v>
      </c>
      <c r="O6" s="84"/>
      <c r="P6" s="151"/>
    </row>
    <row r="7" spans="1:16" ht="13.5" customHeight="1" x14ac:dyDescent="0.2">
      <c r="A7" s="137">
        <v>2</v>
      </c>
      <c r="B7" s="125" t="s">
        <v>9</v>
      </c>
      <c r="C7" s="135">
        <v>3562079</v>
      </c>
      <c r="D7" s="135">
        <v>3701505</v>
      </c>
      <c r="E7" s="135">
        <v>2751369</v>
      </c>
      <c r="F7" s="135">
        <v>2769632</v>
      </c>
      <c r="G7" s="135"/>
      <c r="H7" s="136">
        <f t="shared" si="0"/>
        <v>77.240538460825832</v>
      </c>
      <c r="I7" s="136">
        <f t="shared" si="0"/>
        <v>74.824483554662223</v>
      </c>
      <c r="J7" s="136">
        <f t="shared" ref="J7:J57" si="3">(F7+G7)*100/D7</f>
        <v>74.824483554662223</v>
      </c>
      <c r="K7" s="144">
        <f>'CD Ratio_2'!C7+'CD Ratio_2'!D7+'CD Ratio_2'!E7</f>
        <v>3701505</v>
      </c>
      <c r="L7" s="144">
        <f>'CD Ratio_2'!F7+'CD Ratio_2'!G7+'CD Ratio_2'!H7</f>
        <v>2769632</v>
      </c>
      <c r="M7" s="144">
        <f t="shared" si="1"/>
        <v>0</v>
      </c>
      <c r="N7" s="144">
        <f t="shared" si="2"/>
        <v>0</v>
      </c>
      <c r="O7" s="84"/>
      <c r="P7" s="151"/>
    </row>
    <row r="8" spans="1:16" ht="13.5" customHeight="1" x14ac:dyDescent="0.2">
      <c r="A8" s="116">
        <v>3</v>
      </c>
      <c r="B8" s="125" t="s">
        <v>10</v>
      </c>
      <c r="C8" s="135">
        <v>791791</v>
      </c>
      <c r="D8" s="135">
        <v>866569</v>
      </c>
      <c r="E8" s="135">
        <v>607602</v>
      </c>
      <c r="F8" s="135">
        <v>626044</v>
      </c>
      <c r="G8" s="135"/>
      <c r="H8" s="136">
        <f t="shared" si="0"/>
        <v>76.737674462073954</v>
      </c>
      <c r="I8" s="136">
        <f t="shared" si="0"/>
        <v>72.24398749551392</v>
      </c>
      <c r="J8" s="136">
        <f t="shared" si="3"/>
        <v>72.24398749551392</v>
      </c>
      <c r="K8" s="144">
        <f>'CD Ratio_2'!C8+'CD Ratio_2'!D8+'CD Ratio_2'!E8</f>
        <v>866569</v>
      </c>
      <c r="L8" s="144">
        <f>'CD Ratio_2'!F8+'CD Ratio_2'!G8+'CD Ratio_2'!H8</f>
        <v>626044</v>
      </c>
      <c r="M8" s="144">
        <f t="shared" si="1"/>
        <v>0</v>
      </c>
      <c r="N8" s="144">
        <f t="shared" si="2"/>
        <v>0</v>
      </c>
      <c r="O8" s="84"/>
      <c r="P8" s="151"/>
    </row>
    <row r="9" spans="1:16" ht="13.5" customHeight="1" x14ac:dyDescent="0.2">
      <c r="A9" s="137">
        <v>4</v>
      </c>
      <c r="B9" s="125" t="s">
        <v>11</v>
      </c>
      <c r="C9" s="135">
        <v>1608195.77</v>
      </c>
      <c r="D9" s="135">
        <v>1677694.5</v>
      </c>
      <c r="E9" s="135">
        <v>1603442</v>
      </c>
      <c r="F9" s="135">
        <v>1726571.2</v>
      </c>
      <c r="G9" s="135"/>
      <c r="H9" s="136">
        <f t="shared" si="0"/>
        <v>99.704403525448896</v>
      </c>
      <c r="I9" s="136">
        <f t="shared" si="0"/>
        <v>102.91332539982696</v>
      </c>
      <c r="J9" s="136">
        <f t="shared" si="3"/>
        <v>102.91332539982696</v>
      </c>
      <c r="K9" s="144">
        <f>'CD Ratio_2'!C9+'CD Ratio_2'!D9+'CD Ratio_2'!E9</f>
        <v>1677694.47</v>
      </c>
      <c r="L9" s="144">
        <f>'CD Ratio_2'!F9+'CD Ratio_2'!G9+'CD Ratio_2'!H9</f>
        <v>1726571.0999999999</v>
      </c>
      <c r="M9" s="144">
        <f t="shared" si="1"/>
        <v>3.0000000027939677E-2</v>
      </c>
      <c r="N9" s="144">
        <f t="shared" si="2"/>
        <v>0.10000000009313226</v>
      </c>
      <c r="O9" s="84"/>
      <c r="P9" s="151"/>
    </row>
    <row r="10" spans="1:16" ht="13.5" customHeight="1" x14ac:dyDescent="0.2">
      <c r="A10" s="116">
        <v>5</v>
      </c>
      <c r="B10" s="125" t="s">
        <v>12</v>
      </c>
      <c r="C10" s="135">
        <v>3635230</v>
      </c>
      <c r="D10" s="135">
        <v>3757587</v>
      </c>
      <c r="E10" s="135">
        <v>1488252</v>
      </c>
      <c r="F10" s="135">
        <v>1792315</v>
      </c>
      <c r="G10" s="135"/>
      <c r="H10" s="136">
        <f t="shared" si="0"/>
        <v>40.939692949276939</v>
      </c>
      <c r="I10" s="136">
        <f t="shared" si="0"/>
        <v>47.698562934138316</v>
      </c>
      <c r="J10" s="136">
        <f t="shared" si="3"/>
        <v>47.698562934138316</v>
      </c>
      <c r="K10" s="144">
        <f>'CD Ratio_2'!C10+'CD Ratio_2'!D10+'CD Ratio_2'!E10</f>
        <v>3757587</v>
      </c>
      <c r="L10" s="144">
        <f>'CD Ratio_2'!F10+'CD Ratio_2'!G10+'CD Ratio_2'!H10</f>
        <v>1792315</v>
      </c>
      <c r="M10" s="144">
        <f t="shared" si="1"/>
        <v>0</v>
      </c>
      <c r="N10" s="144">
        <f t="shared" si="2"/>
        <v>0</v>
      </c>
      <c r="O10" s="84"/>
      <c r="P10" s="151"/>
    </row>
    <row r="11" spans="1:16" ht="13.5" customHeight="1" x14ac:dyDescent="0.2">
      <c r="A11" s="137">
        <v>6</v>
      </c>
      <c r="B11" s="125" t="s">
        <v>13</v>
      </c>
      <c r="C11" s="135">
        <v>1695916</v>
      </c>
      <c r="D11" s="135">
        <v>1654200</v>
      </c>
      <c r="E11" s="135">
        <v>1156458</v>
      </c>
      <c r="F11" s="135">
        <v>1082160</v>
      </c>
      <c r="G11" s="135"/>
      <c r="H11" s="136">
        <f t="shared" si="0"/>
        <v>68.190759447991525</v>
      </c>
      <c r="I11" s="136">
        <f t="shared" si="0"/>
        <v>65.418933623503804</v>
      </c>
      <c r="J11" s="136">
        <f t="shared" si="3"/>
        <v>65.418933623503804</v>
      </c>
      <c r="K11" s="144">
        <f>'CD Ratio_2'!C11+'CD Ratio_2'!D11+'CD Ratio_2'!E11</f>
        <v>1654200</v>
      </c>
      <c r="L11" s="144">
        <f>'CD Ratio_2'!F11+'CD Ratio_2'!G11+'CD Ratio_2'!H11</f>
        <v>1082160</v>
      </c>
      <c r="M11" s="144">
        <f t="shared" si="1"/>
        <v>0</v>
      </c>
      <c r="N11" s="144">
        <f t="shared" si="2"/>
        <v>0</v>
      </c>
      <c r="O11" s="84"/>
      <c r="P11" s="151"/>
    </row>
    <row r="12" spans="1:16" ht="13.5" customHeight="1" x14ac:dyDescent="0.2">
      <c r="A12" s="116">
        <v>7</v>
      </c>
      <c r="B12" s="125" t="s">
        <v>14</v>
      </c>
      <c r="C12" s="135">
        <v>204260</v>
      </c>
      <c r="D12" s="135">
        <v>217625.67</v>
      </c>
      <c r="E12" s="135">
        <v>118570</v>
      </c>
      <c r="F12" s="135">
        <v>128474.41</v>
      </c>
      <c r="G12" s="135"/>
      <c r="H12" s="136">
        <f t="shared" si="0"/>
        <v>58.048565553706062</v>
      </c>
      <c r="I12" s="136">
        <f t="shared" si="0"/>
        <v>59.034584477097759</v>
      </c>
      <c r="J12" s="136">
        <f t="shared" si="3"/>
        <v>59.034584477097759</v>
      </c>
      <c r="K12" s="144">
        <f>'CD Ratio_2'!C12+'CD Ratio_2'!D12+'CD Ratio_2'!E12</f>
        <v>217625.67</v>
      </c>
      <c r="L12" s="144">
        <f>'CD Ratio_2'!F12+'CD Ratio_2'!G12+'CD Ratio_2'!H12</f>
        <v>128474.41</v>
      </c>
      <c r="M12" s="144">
        <f t="shared" si="1"/>
        <v>0</v>
      </c>
      <c r="N12" s="144">
        <f t="shared" si="2"/>
        <v>0</v>
      </c>
      <c r="O12" s="84"/>
      <c r="P12" s="151"/>
    </row>
    <row r="13" spans="1:16" ht="13.5" customHeight="1" x14ac:dyDescent="0.2">
      <c r="A13" s="137">
        <v>8</v>
      </c>
      <c r="B13" s="125" t="s">
        <v>983</v>
      </c>
      <c r="C13" s="135">
        <v>173134</v>
      </c>
      <c r="D13" s="135">
        <v>182835</v>
      </c>
      <c r="E13" s="135">
        <v>99226</v>
      </c>
      <c r="F13" s="135">
        <v>99377</v>
      </c>
      <c r="G13" s="135"/>
      <c r="H13" s="136">
        <f t="shared" si="0"/>
        <v>57.311677660078324</v>
      </c>
      <c r="I13" s="136">
        <f t="shared" si="0"/>
        <v>54.353378729455521</v>
      </c>
      <c r="J13" s="136">
        <f t="shared" si="3"/>
        <v>54.353378729455521</v>
      </c>
      <c r="K13" s="144">
        <f>'CD Ratio_2'!C13+'CD Ratio_2'!D13+'CD Ratio_2'!E13</f>
        <v>182835</v>
      </c>
      <c r="L13" s="144">
        <f>'CD Ratio_2'!F13+'CD Ratio_2'!G13+'CD Ratio_2'!H13</f>
        <v>99377</v>
      </c>
      <c r="M13" s="144">
        <f t="shared" si="1"/>
        <v>0</v>
      </c>
      <c r="N13" s="144">
        <f t="shared" si="2"/>
        <v>0</v>
      </c>
      <c r="O13" s="84"/>
      <c r="P13" s="151"/>
    </row>
    <row r="14" spans="1:16" ht="13.5" customHeight="1" x14ac:dyDescent="0.2">
      <c r="A14" s="116">
        <v>9</v>
      </c>
      <c r="B14" s="125" t="s">
        <v>15</v>
      </c>
      <c r="C14" s="135">
        <v>3546811</v>
      </c>
      <c r="D14" s="135">
        <v>3903176</v>
      </c>
      <c r="E14" s="135">
        <v>2528479</v>
      </c>
      <c r="F14" s="135">
        <v>2598653.46</v>
      </c>
      <c r="G14" s="135"/>
      <c r="H14" s="136">
        <f t="shared" si="0"/>
        <v>71.288799995263346</v>
      </c>
      <c r="I14" s="136">
        <f t="shared" si="0"/>
        <v>66.577921671992243</v>
      </c>
      <c r="J14" s="136">
        <f t="shared" si="3"/>
        <v>66.577921671992243</v>
      </c>
      <c r="K14" s="144">
        <f>'CD Ratio_2'!C14+'CD Ratio_2'!D14+'CD Ratio_2'!E14</f>
        <v>3903176</v>
      </c>
      <c r="L14" s="144">
        <f>'CD Ratio_2'!F14+'CD Ratio_2'!G14+'CD Ratio_2'!H14</f>
        <v>2598653.46</v>
      </c>
      <c r="M14" s="144">
        <f t="shared" si="1"/>
        <v>0</v>
      </c>
      <c r="N14" s="144">
        <f t="shared" si="2"/>
        <v>0</v>
      </c>
      <c r="O14" s="84"/>
      <c r="P14" s="151"/>
    </row>
    <row r="15" spans="1:16" ht="13.5" customHeight="1" x14ac:dyDescent="0.2">
      <c r="A15" s="137">
        <v>10</v>
      </c>
      <c r="B15" s="125" t="s">
        <v>16</v>
      </c>
      <c r="C15" s="135">
        <v>15738137</v>
      </c>
      <c r="D15" s="135">
        <v>16689785</v>
      </c>
      <c r="E15" s="135">
        <v>7519593</v>
      </c>
      <c r="F15" s="135">
        <v>7785557</v>
      </c>
      <c r="G15" s="135">
        <v>447588</v>
      </c>
      <c r="H15" s="136">
        <f t="shared" si="0"/>
        <v>47.779435393147232</v>
      </c>
      <c r="I15" s="136">
        <f t="shared" si="0"/>
        <v>46.648635677451807</v>
      </c>
      <c r="J15" s="136">
        <f t="shared" si="3"/>
        <v>49.330443741486185</v>
      </c>
      <c r="K15" s="144">
        <f>'CD Ratio_2'!C15+'CD Ratio_2'!D15+'CD Ratio_2'!E15</f>
        <v>16689785</v>
      </c>
      <c r="L15" s="144">
        <f>'CD Ratio_2'!F15+'CD Ratio_2'!G15+'CD Ratio_2'!H15</f>
        <v>7785557</v>
      </c>
      <c r="M15" s="144">
        <f t="shared" si="1"/>
        <v>0</v>
      </c>
      <c r="N15" s="144">
        <f t="shared" si="2"/>
        <v>0</v>
      </c>
      <c r="O15" s="84"/>
      <c r="P15" s="151"/>
    </row>
    <row r="16" spans="1:16" ht="13.5" customHeight="1" x14ac:dyDescent="0.2">
      <c r="A16" s="116">
        <v>11</v>
      </c>
      <c r="B16" s="125" t="s">
        <v>17</v>
      </c>
      <c r="C16" s="135">
        <v>868376</v>
      </c>
      <c r="D16" s="135">
        <v>909853</v>
      </c>
      <c r="E16" s="135">
        <v>623648</v>
      </c>
      <c r="F16" s="135">
        <v>657089</v>
      </c>
      <c r="G16" s="135">
        <v>0</v>
      </c>
      <c r="H16" s="136">
        <f t="shared" si="0"/>
        <v>71.817737938404562</v>
      </c>
      <c r="I16" s="136">
        <f t="shared" si="0"/>
        <v>72.219248603895352</v>
      </c>
      <c r="J16" s="136">
        <f t="shared" si="3"/>
        <v>72.219248603895352</v>
      </c>
      <c r="K16" s="144">
        <f>'CD Ratio_2'!C16+'CD Ratio_2'!D16+'CD Ratio_2'!E16</f>
        <v>909853</v>
      </c>
      <c r="L16" s="144">
        <f>'CD Ratio_2'!F16+'CD Ratio_2'!G16+'CD Ratio_2'!H16</f>
        <v>657089</v>
      </c>
      <c r="M16" s="144">
        <f t="shared" si="1"/>
        <v>0</v>
      </c>
      <c r="N16" s="144">
        <f t="shared" si="2"/>
        <v>0</v>
      </c>
      <c r="O16" s="84"/>
      <c r="P16" s="151"/>
    </row>
    <row r="17" spans="1:16" ht="13.5" customHeight="1" x14ac:dyDescent="0.2">
      <c r="A17" s="137">
        <v>12</v>
      </c>
      <c r="B17" s="125" t="s">
        <v>18</v>
      </c>
      <c r="C17" s="135">
        <v>3524271</v>
      </c>
      <c r="D17" s="135">
        <v>3661569</v>
      </c>
      <c r="E17" s="135">
        <v>1628971</v>
      </c>
      <c r="F17" s="135">
        <v>1651215</v>
      </c>
      <c r="G17" s="118">
        <v>375686</v>
      </c>
      <c r="H17" s="136">
        <f t="shared" si="0"/>
        <v>46.221502262453711</v>
      </c>
      <c r="I17" s="136">
        <f t="shared" si="0"/>
        <v>45.095831868797227</v>
      </c>
      <c r="J17" s="136">
        <f t="shared" si="3"/>
        <v>55.356078227666885</v>
      </c>
      <c r="K17" s="144">
        <f>'CD Ratio_2'!C17+'CD Ratio_2'!D17+'CD Ratio_2'!E17</f>
        <v>3661569</v>
      </c>
      <c r="L17" s="144">
        <f>'CD Ratio_2'!F17+'CD Ratio_2'!G17+'CD Ratio_2'!H17</f>
        <v>1651215</v>
      </c>
      <c r="M17" s="144">
        <f t="shared" si="1"/>
        <v>0</v>
      </c>
      <c r="N17" s="144">
        <f t="shared" si="2"/>
        <v>0</v>
      </c>
      <c r="O17" s="84"/>
      <c r="P17" s="151"/>
    </row>
    <row r="18" spans="1:16" s="159" customFormat="1" ht="13.5" customHeight="1" x14ac:dyDescent="0.2">
      <c r="A18" s="121"/>
      <c r="B18" s="126" t="s">
        <v>19</v>
      </c>
      <c r="C18" s="138">
        <f t="shared" ref="C18:G18" si="4">SUM(C6:C17)</f>
        <v>37410178.769999996</v>
      </c>
      <c r="D18" s="138">
        <f t="shared" si="4"/>
        <v>39419714.170000002</v>
      </c>
      <c r="E18" s="138">
        <f t="shared" si="4"/>
        <v>21624261</v>
      </c>
      <c r="F18" s="138">
        <f t="shared" si="4"/>
        <v>22509144.07</v>
      </c>
      <c r="G18" s="138">
        <f t="shared" si="4"/>
        <v>823274</v>
      </c>
      <c r="H18" s="139">
        <f t="shared" si="0"/>
        <v>57.803147996023334</v>
      </c>
      <c r="I18" s="139">
        <f t="shared" si="0"/>
        <v>57.101236130043709</v>
      </c>
      <c r="J18" s="139">
        <f t="shared" si="3"/>
        <v>59.189719056250574</v>
      </c>
      <c r="K18" s="144">
        <f>'CD Ratio_2'!C18+'CD Ratio_2'!D18+'CD Ratio_2'!E18</f>
        <v>39419714.140000001</v>
      </c>
      <c r="L18" s="144">
        <f>'CD Ratio_2'!F18+'CD Ratio_2'!G18+'CD Ratio_2'!H18</f>
        <v>22509143.969999999</v>
      </c>
      <c r="M18" s="157">
        <f t="shared" si="1"/>
        <v>3.0000001192092896E-2</v>
      </c>
      <c r="N18" s="157">
        <f t="shared" si="2"/>
        <v>0.10000000149011612</v>
      </c>
      <c r="O18" s="100"/>
      <c r="P18" s="158"/>
    </row>
    <row r="19" spans="1:16" ht="13.5" customHeight="1" x14ac:dyDescent="0.2">
      <c r="A19" s="137">
        <v>13</v>
      </c>
      <c r="B19" s="125" t="s">
        <v>20</v>
      </c>
      <c r="C19" s="135">
        <v>1546042.89</v>
      </c>
      <c r="D19" s="135">
        <v>1633858.57</v>
      </c>
      <c r="E19" s="135">
        <v>1291240.46</v>
      </c>
      <c r="F19" s="135">
        <v>1478509.46</v>
      </c>
      <c r="G19" s="135"/>
      <c r="H19" s="136">
        <f t="shared" si="0"/>
        <v>83.519058129105332</v>
      </c>
      <c r="I19" s="136">
        <f t="shared" si="0"/>
        <v>90.49188755670572</v>
      </c>
      <c r="J19" s="136">
        <f t="shared" si="3"/>
        <v>90.49188755670572</v>
      </c>
      <c r="K19" s="144">
        <f>'CD Ratio_2'!C19+'CD Ratio_2'!D19+'CD Ratio_2'!E19</f>
        <v>1633858.5699999998</v>
      </c>
      <c r="L19" s="144">
        <f>'CD Ratio_2'!F19+'CD Ratio_2'!G19+'CD Ratio_2'!H19</f>
        <v>1478509.46</v>
      </c>
      <c r="M19" s="144">
        <f t="shared" si="1"/>
        <v>0</v>
      </c>
      <c r="N19" s="144">
        <f t="shared" si="2"/>
        <v>0</v>
      </c>
      <c r="O19" s="84"/>
      <c r="P19" s="151"/>
    </row>
    <row r="20" spans="1:16" ht="13.5" customHeight="1" x14ac:dyDescent="0.2">
      <c r="A20" s="116">
        <v>14</v>
      </c>
      <c r="B20" s="125" t="s">
        <v>21</v>
      </c>
      <c r="C20" s="135">
        <v>153490.5</v>
      </c>
      <c r="D20" s="135">
        <v>164300.29</v>
      </c>
      <c r="E20" s="135">
        <v>709011.12</v>
      </c>
      <c r="F20" s="135">
        <v>763371.94</v>
      </c>
      <c r="G20" s="135"/>
      <c r="H20" s="136">
        <f t="shared" si="0"/>
        <v>461.92508331134502</v>
      </c>
      <c r="I20" s="136">
        <f t="shared" si="0"/>
        <v>464.61995897876989</v>
      </c>
      <c r="J20" s="136">
        <f t="shared" si="3"/>
        <v>464.61995897876989</v>
      </c>
      <c r="K20" s="144">
        <f>'CD Ratio_2'!C20+'CD Ratio_2'!D20+'CD Ratio_2'!E20</f>
        <v>164300.29</v>
      </c>
      <c r="L20" s="144">
        <f>'CD Ratio_2'!F20+'CD Ratio_2'!G20+'CD Ratio_2'!H20</f>
        <v>763371.94</v>
      </c>
      <c r="M20" s="144">
        <f t="shared" si="1"/>
        <v>0</v>
      </c>
      <c r="N20" s="144">
        <f t="shared" si="2"/>
        <v>0</v>
      </c>
      <c r="O20" s="84"/>
      <c r="P20" s="151"/>
    </row>
    <row r="21" spans="1:16" ht="13.5" customHeight="1" x14ac:dyDescent="0.2">
      <c r="A21" s="137">
        <v>15</v>
      </c>
      <c r="B21" s="125" t="s">
        <v>22</v>
      </c>
      <c r="C21" s="135">
        <v>5373</v>
      </c>
      <c r="D21" s="135">
        <v>7077</v>
      </c>
      <c r="E21" s="135">
        <v>1498</v>
      </c>
      <c r="F21" s="135">
        <v>1328</v>
      </c>
      <c r="G21" s="135"/>
      <c r="H21" s="136">
        <f t="shared" si="0"/>
        <v>27.880141447980645</v>
      </c>
      <c r="I21" s="136">
        <f t="shared" si="0"/>
        <v>18.765013423767133</v>
      </c>
      <c r="J21" s="136">
        <f t="shared" si="3"/>
        <v>18.765013423767133</v>
      </c>
      <c r="K21" s="144">
        <f>'CD Ratio_2'!C21+'CD Ratio_2'!D21+'CD Ratio_2'!E21</f>
        <v>7077</v>
      </c>
      <c r="L21" s="144">
        <f>'CD Ratio_2'!F21+'CD Ratio_2'!G21+'CD Ratio_2'!H21</f>
        <v>1328</v>
      </c>
      <c r="M21" s="144">
        <f t="shared" si="1"/>
        <v>0</v>
      </c>
      <c r="N21" s="144">
        <f t="shared" si="2"/>
        <v>0</v>
      </c>
      <c r="O21" s="84"/>
      <c r="P21" s="151"/>
    </row>
    <row r="22" spans="1:16" ht="13.5" customHeight="1" x14ac:dyDescent="0.2">
      <c r="A22" s="116">
        <v>16</v>
      </c>
      <c r="B22" s="125" t="s">
        <v>23</v>
      </c>
      <c r="C22" s="135">
        <v>6476.45</v>
      </c>
      <c r="D22" s="135">
        <v>7326.05</v>
      </c>
      <c r="E22" s="135">
        <v>13602.08</v>
      </c>
      <c r="F22" s="135">
        <v>14801.36</v>
      </c>
      <c r="G22" s="135"/>
      <c r="H22" s="136">
        <f t="shared" ref="H22:I57" si="5">E22*100/C22</f>
        <v>210.02370125608937</v>
      </c>
      <c r="I22" s="136">
        <f t="shared" si="5"/>
        <v>202.03738713221995</v>
      </c>
      <c r="J22" s="136">
        <f t="shared" si="3"/>
        <v>202.03738713221995</v>
      </c>
      <c r="K22" s="144">
        <f>'CD Ratio_2'!C22+'CD Ratio_2'!D22+'CD Ratio_2'!E22</f>
        <v>7326.0499999999993</v>
      </c>
      <c r="L22" s="144">
        <f>'CD Ratio_2'!F22+'CD Ratio_2'!G22+'CD Ratio_2'!H22</f>
        <v>14801.36</v>
      </c>
      <c r="M22" s="144">
        <f t="shared" si="1"/>
        <v>0</v>
      </c>
      <c r="N22" s="144">
        <f t="shared" si="2"/>
        <v>0</v>
      </c>
      <c r="O22" s="84"/>
      <c r="P22" s="151"/>
    </row>
    <row r="23" spans="1:16" ht="13.5" customHeight="1" x14ac:dyDescent="0.2">
      <c r="A23" s="137">
        <v>17</v>
      </c>
      <c r="B23" s="125" t="s">
        <v>24</v>
      </c>
      <c r="C23" s="135">
        <v>41811</v>
      </c>
      <c r="D23" s="135">
        <v>46939.42</v>
      </c>
      <c r="E23" s="135">
        <v>114472</v>
      </c>
      <c r="F23" s="135">
        <v>127169.8</v>
      </c>
      <c r="G23" s="135"/>
      <c r="H23" s="136">
        <f t="shared" si="5"/>
        <v>273.78441080098537</v>
      </c>
      <c r="I23" s="136">
        <f t="shared" si="5"/>
        <v>270.92324532344031</v>
      </c>
      <c r="J23" s="136">
        <f t="shared" si="3"/>
        <v>270.92324532344031</v>
      </c>
      <c r="K23" s="144">
        <f>'CD Ratio_2'!C23+'CD Ratio_2'!D23+'CD Ratio_2'!E23</f>
        <v>46939.42</v>
      </c>
      <c r="L23" s="144">
        <f>'CD Ratio_2'!F23+'CD Ratio_2'!G23+'CD Ratio_2'!H23</f>
        <v>127169.79999999999</v>
      </c>
      <c r="M23" s="144">
        <f t="shared" si="1"/>
        <v>0</v>
      </c>
      <c r="N23" s="144">
        <f t="shared" si="2"/>
        <v>0</v>
      </c>
      <c r="O23" s="84"/>
      <c r="P23" s="151"/>
    </row>
    <row r="24" spans="1:16" ht="13.5" customHeight="1" x14ac:dyDescent="0.2">
      <c r="A24" s="137">
        <v>18</v>
      </c>
      <c r="B24" s="125" t="s">
        <v>25</v>
      </c>
      <c r="C24" s="140">
        <v>3025</v>
      </c>
      <c r="D24" s="135">
        <v>3195</v>
      </c>
      <c r="E24" s="140">
        <v>452</v>
      </c>
      <c r="F24" s="135">
        <v>445</v>
      </c>
      <c r="G24" s="135"/>
      <c r="H24" s="136">
        <f t="shared" si="5"/>
        <v>14.942148760330578</v>
      </c>
      <c r="I24" s="136">
        <f t="shared" si="5"/>
        <v>13.928012519561815</v>
      </c>
      <c r="J24" s="136">
        <f t="shared" si="3"/>
        <v>13.928012519561815</v>
      </c>
      <c r="K24" s="144">
        <f>'CD Ratio_2'!C24+'CD Ratio_2'!D24+'CD Ratio_2'!E24</f>
        <v>3195</v>
      </c>
      <c r="L24" s="144">
        <f>'CD Ratio_2'!F24+'CD Ratio_2'!G24+'CD Ratio_2'!H24</f>
        <v>445</v>
      </c>
      <c r="M24" s="144">
        <f t="shared" si="1"/>
        <v>0</v>
      </c>
      <c r="N24" s="144">
        <f t="shared" si="2"/>
        <v>0</v>
      </c>
      <c r="O24" s="84"/>
      <c r="P24" s="151"/>
    </row>
    <row r="25" spans="1:16" ht="13.5" customHeight="1" x14ac:dyDescent="0.2">
      <c r="A25" s="116">
        <v>19</v>
      </c>
      <c r="B25" s="125" t="s">
        <v>26</v>
      </c>
      <c r="C25" s="135">
        <v>89186</v>
      </c>
      <c r="D25" s="135">
        <v>96363</v>
      </c>
      <c r="E25" s="135">
        <v>64627</v>
      </c>
      <c r="F25" s="135">
        <v>69098</v>
      </c>
      <c r="G25" s="135"/>
      <c r="H25" s="136">
        <f t="shared" si="5"/>
        <v>72.463166864754555</v>
      </c>
      <c r="I25" s="136">
        <f t="shared" si="5"/>
        <v>71.705945227940191</v>
      </c>
      <c r="J25" s="136">
        <f t="shared" si="3"/>
        <v>71.705945227940191</v>
      </c>
      <c r="K25" s="144">
        <f>'CD Ratio_2'!C25+'CD Ratio_2'!D25+'CD Ratio_2'!E25</f>
        <v>96363</v>
      </c>
      <c r="L25" s="144">
        <f>'CD Ratio_2'!F25+'CD Ratio_2'!G25+'CD Ratio_2'!H25</f>
        <v>69098</v>
      </c>
      <c r="M25" s="144">
        <f t="shared" si="1"/>
        <v>0</v>
      </c>
      <c r="N25" s="144">
        <f t="shared" si="2"/>
        <v>0</v>
      </c>
      <c r="O25" s="84"/>
      <c r="P25" s="151"/>
    </row>
    <row r="26" spans="1:16" ht="13.5" customHeight="1" x14ac:dyDescent="0.2">
      <c r="A26" s="137">
        <v>20</v>
      </c>
      <c r="B26" s="125" t="s">
        <v>27</v>
      </c>
      <c r="C26" s="135">
        <v>2175323.87</v>
      </c>
      <c r="D26" s="135">
        <v>2427775.0699999998</v>
      </c>
      <c r="E26" s="135">
        <v>2702434.7</v>
      </c>
      <c r="F26" s="135">
        <v>3000134.46</v>
      </c>
      <c r="G26" s="135"/>
      <c r="H26" s="136">
        <f t="shared" si="5"/>
        <v>124.23137249902931</v>
      </c>
      <c r="I26" s="136">
        <f t="shared" si="5"/>
        <v>123.57547027616525</v>
      </c>
      <c r="J26" s="136">
        <f t="shared" si="3"/>
        <v>123.57547027616525</v>
      </c>
      <c r="K26" s="144">
        <f>'CD Ratio_2'!C26+'CD Ratio_2'!D26+'CD Ratio_2'!E26</f>
        <v>2427775.0700000003</v>
      </c>
      <c r="L26" s="144">
        <f>'CD Ratio_2'!F26+'CD Ratio_2'!G26+'CD Ratio_2'!H26</f>
        <v>3000134.46</v>
      </c>
      <c r="M26" s="144">
        <f t="shared" si="1"/>
        <v>0</v>
      </c>
      <c r="N26" s="144">
        <f t="shared" si="2"/>
        <v>0</v>
      </c>
      <c r="O26" s="84"/>
      <c r="P26" s="151"/>
    </row>
    <row r="27" spans="1:16" ht="13.5" customHeight="1" x14ac:dyDescent="0.2">
      <c r="A27" s="116">
        <v>21</v>
      </c>
      <c r="B27" s="125" t="s">
        <v>28</v>
      </c>
      <c r="C27" s="135">
        <v>1826592.84</v>
      </c>
      <c r="D27" s="135">
        <v>1917996</v>
      </c>
      <c r="E27" s="135">
        <v>2316216.91</v>
      </c>
      <c r="F27" s="135">
        <v>2448720</v>
      </c>
      <c r="G27" s="135"/>
      <c r="H27" s="136">
        <f t="shared" si="5"/>
        <v>126.80532077416881</v>
      </c>
      <c r="I27" s="136">
        <f t="shared" si="5"/>
        <v>127.67075635194234</v>
      </c>
      <c r="J27" s="136">
        <f t="shared" si="3"/>
        <v>127.67075635194234</v>
      </c>
      <c r="K27" s="144">
        <f>'CD Ratio_2'!C27+'CD Ratio_2'!D27+'CD Ratio_2'!E27</f>
        <v>1917996</v>
      </c>
      <c r="L27" s="144">
        <f>'CD Ratio_2'!F27+'CD Ratio_2'!G27+'CD Ratio_2'!H27</f>
        <v>2448720</v>
      </c>
      <c r="M27" s="144">
        <f t="shared" si="1"/>
        <v>0</v>
      </c>
      <c r="N27" s="144">
        <f t="shared" si="2"/>
        <v>0</v>
      </c>
      <c r="O27" s="84"/>
      <c r="P27" s="151"/>
    </row>
    <row r="28" spans="1:16" ht="13.5" customHeight="1" x14ac:dyDescent="0.2">
      <c r="A28" s="137">
        <v>22</v>
      </c>
      <c r="B28" s="125" t="s">
        <v>29</v>
      </c>
      <c r="C28" s="140">
        <v>807316</v>
      </c>
      <c r="D28" s="135">
        <v>849444.46</v>
      </c>
      <c r="E28" s="135">
        <v>335136</v>
      </c>
      <c r="F28" s="135">
        <v>349171.08</v>
      </c>
      <c r="G28" s="135"/>
      <c r="H28" s="136">
        <f t="shared" si="5"/>
        <v>41.512369382001594</v>
      </c>
      <c r="I28" s="136">
        <f t="shared" si="5"/>
        <v>41.105816382627303</v>
      </c>
      <c r="J28" s="136">
        <f t="shared" si="3"/>
        <v>41.105816382627303</v>
      </c>
      <c r="K28" s="144">
        <f>'CD Ratio_2'!C28+'CD Ratio_2'!D28+'CD Ratio_2'!E28</f>
        <v>849444.46000000008</v>
      </c>
      <c r="L28" s="144">
        <f>'CD Ratio_2'!F28+'CD Ratio_2'!G28+'CD Ratio_2'!H28</f>
        <v>349171.08999999997</v>
      </c>
      <c r="M28" s="144">
        <f t="shared" si="1"/>
        <v>0</v>
      </c>
      <c r="N28" s="144">
        <f t="shared" si="2"/>
        <v>-9.9999999511055648E-3</v>
      </c>
      <c r="O28" s="84"/>
      <c r="P28" s="151"/>
    </row>
    <row r="29" spans="1:16" ht="13.5" customHeight="1" x14ac:dyDescent="0.2">
      <c r="A29" s="116">
        <v>23</v>
      </c>
      <c r="B29" s="125" t="s">
        <v>30</v>
      </c>
      <c r="C29" s="135">
        <v>178000</v>
      </c>
      <c r="D29" s="135">
        <v>202867</v>
      </c>
      <c r="E29" s="135">
        <v>368979</v>
      </c>
      <c r="F29" s="135">
        <v>396263</v>
      </c>
      <c r="G29" s="135"/>
      <c r="H29" s="136">
        <f t="shared" si="5"/>
        <v>207.29157303370786</v>
      </c>
      <c r="I29" s="136">
        <f t="shared" si="5"/>
        <v>195.33142403643765</v>
      </c>
      <c r="J29" s="136">
        <f t="shared" si="3"/>
        <v>195.33142403643765</v>
      </c>
      <c r="K29" s="144">
        <f>'CD Ratio_2'!C29+'CD Ratio_2'!D29+'CD Ratio_2'!E29</f>
        <v>202867</v>
      </c>
      <c r="L29" s="144">
        <f>'CD Ratio_2'!F29+'CD Ratio_2'!G29+'CD Ratio_2'!H29</f>
        <v>396263</v>
      </c>
      <c r="M29" s="144">
        <f t="shared" si="1"/>
        <v>0</v>
      </c>
      <c r="N29" s="144">
        <f t="shared" si="2"/>
        <v>0</v>
      </c>
      <c r="O29" s="84"/>
      <c r="P29" s="151"/>
    </row>
    <row r="30" spans="1:16" ht="13.5" customHeight="1" x14ac:dyDescent="0.2">
      <c r="A30" s="137">
        <v>24</v>
      </c>
      <c r="B30" s="125" t="s">
        <v>31</v>
      </c>
      <c r="C30" s="135">
        <v>440764</v>
      </c>
      <c r="D30" s="135">
        <v>569794</v>
      </c>
      <c r="E30" s="135">
        <v>637224</v>
      </c>
      <c r="F30" s="135">
        <v>825613</v>
      </c>
      <c r="G30" s="135"/>
      <c r="H30" s="136">
        <f t="shared" si="5"/>
        <v>144.57260574820086</v>
      </c>
      <c r="I30" s="136">
        <f t="shared" si="5"/>
        <v>144.89675215955239</v>
      </c>
      <c r="J30" s="136">
        <f t="shared" si="3"/>
        <v>144.89675215955239</v>
      </c>
      <c r="K30" s="144">
        <f>'CD Ratio_2'!C30+'CD Ratio_2'!D30+'CD Ratio_2'!E30</f>
        <v>569794</v>
      </c>
      <c r="L30" s="144">
        <f>'CD Ratio_2'!F30+'CD Ratio_2'!G30+'CD Ratio_2'!H30</f>
        <v>825613</v>
      </c>
      <c r="M30" s="144">
        <f t="shared" si="1"/>
        <v>0</v>
      </c>
      <c r="N30" s="144">
        <f t="shared" si="2"/>
        <v>0</v>
      </c>
      <c r="O30" s="84"/>
      <c r="P30" s="151"/>
    </row>
    <row r="31" spans="1:16" ht="13.5" customHeight="1" x14ac:dyDescent="0.2">
      <c r="A31" s="116">
        <v>25</v>
      </c>
      <c r="B31" s="125" t="s">
        <v>32</v>
      </c>
      <c r="C31" s="135">
        <v>5838</v>
      </c>
      <c r="D31" s="135">
        <v>6338</v>
      </c>
      <c r="E31" s="135">
        <v>4139</v>
      </c>
      <c r="F31" s="135">
        <v>4013</v>
      </c>
      <c r="G31" s="135"/>
      <c r="H31" s="136">
        <f t="shared" si="5"/>
        <v>70.897567660157591</v>
      </c>
      <c r="I31" s="136">
        <f t="shared" si="5"/>
        <v>63.316503628905018</v>
      </c>
      <c r="J31" s="136">
        <f t="shared" si="3"/>
        <v>63.316503628905018</v>
      </c>
      <c r="K31" s="144">
        <f>'CD Ratio_2'!C31+'CD Ratio_2'!D31+'CD Ratio_2'!E31</f>
        <v>6338</v>
      </c>
      <c r="L31" s="144">
        <f>'CD Ratio_2'!F31+'CD Ratio_2'!G31+'CD Ratio_2'!H31</f>
        <v>4013</v>
      </c>
      <c r="M31" s="144">
        <f t="shared" si="1"/>
        <v>0</v>
      </c>
      <c r="N31" s="144">
        <f t="shared" si="2"/>
        <v>0</v>
      </c>
      <c r="O31" s="84"/>
      <c r="P31" s="151"/>
    </row>
    <row r="32" spans="1:16" ht="13.5" customHeight="1" x14ac:dyDescent="0.2">
      <c r="A32" s="137">
        <v>26</v>
      </c>
      <c r="B32" s="125" t="s">
        <v>33</v>
      </c>
      <c r="C32" s="135">
        <v>23422</v>
      </c>
      <c r="D32" s="141">
        <v>24913.27</v>
      </c>
      <c r="E32" s="135">
        <v>41904</v>
      </c>
      <c r="F32" s="141">
        <v>41287.89</v>
      </c>
      <c r="G32" s="135"/>
      <c r="H32" s="136">
        <f t="shared" si="5"/>
        <v>178.90871829903509</v>
      </c>
      <c r="I32" s="136">
        <f t="shared" si="5"/>
        <v>165.72649836813875</v>
      </c>
      <c r="J32" s="136">
        <f t="shared" si="3"/>
        <v>165.72649836813875</v>
      </c>
      <c r="K32" s="144">
        <f>'CD Ratio_2'!C32+'CD Ratio_2'!D32+'CD Ratio_2'!E32</f>
        <v>24913.27</v>
      </c>
      <c r="L32" s="144">
        <f>'CD Ratio_2'!F32+'CD Ratio_2'!G32+'CD Ratio_2'!H32</f>
        <v>41287.89</v>
      </c>
      <c r="M32" s="144">
        <f t="shared" si="1"/>
        <v>0</v>
      </c>
      <c r="N32" s="144">
        <f t="shared" si="2"/>
        <v>0</v>
      </c>
      <c r="O32" s="84"/>
      <c r="P32" s="151"/>
    </row>
    <row r="33" spans="1:16" ht="13.5" customHeight="1" x14ac:dyDescent="0.2">
      <c r="A33" s="116">
        <v>27</v>
      </c>
      <c r="B33" s="125" t="s">
        <v>34</v>
      </c>
      <c r="C33" s="135">
        <v>20010.68</v>
      </c>
      <c r="D33" s="135">
        <v>25727.39</v>
      </c>
      <c r="E33" s="135">
        <v>7954.32</v>
      </c>
      <c r="F33" s="135">
        <v>8678.7000000000007</v>
      </c>
      <c r="G33" s="135"/>
      <c r="H33" s="136">
        <f t="shared" si="5"/>
        <v>39.750373300657451</v>
      </c>
      <c r="I33" s="136">
        <f t="shared" si="5"/>
        <v>33.733309130852376</v>
      </c>
      <c r="J33" s="136">
        <f t="shared" si="3"/>
        <v>33.733309130852376</v>
      </c>
      <c r="K33" s="144">
        <f>'CD Ratio_2'!C33+'CD Ratio_2'!D33+'CD Ratio_2'!E33</f>
        <v>25727.39</v>
      </c>
      <c r="L33" s="144">
        <f>'CD Ratio_2'!F33+'CD Ratio_2'!G33+'CD Ratio_2'!H33</f>
        <v>8678.7000000000007</v>
      </c>
      <c r="M33" s="144">
        <f t="shared" si="1"/>
        <v>0</v>
      </c>
      <c r="N33" s="144">
        <f t="shared" si="2"/>
        <v>0</v>
      </c>
      <c r="O33" s="84"/>
      <c r="P33" s="151"/>
    </row>
    <row r="34" spans="1:16" ht="13.5" customHeight="1" x14ac:dyDescent="0.2">
      <c r="A34" s="137">
        <v>28</v>
      </c>
      <c r="B34" s="125" t="s">
        <v>35</v>
      </c>
      <c r="C34" s="135">
        <v>338071.42</v>
      </c>
      <c r="D34" s="135">
        <v>349571.51</v>
      </c>
      <c r="E34" s="135">
        <v>646551.94999999995</v>
      </c>
      <c r="F34" s="135">
        <v>680906.15</v>
      </c>
      <c r="G34" s="135"/>
      <c r="H34" s="136">
        <f t="shared" si="5"/>
        <v>191.24714830966781</v>
      </c>
      <c r="I34" s="136">
        <f t="shared" si="5"/>
        <v>194.78307886131796</v>
      </c>
      <c r="J34" s="136">
        <f t="shared" si="3"/>
        <v>194.78307886131796</v>
      </c>
      <c r="K34" s="144">
        <f>'CD Ratio_2'!C34+'CD Ratio_2'!D34+'CD Ratio_2'!E34</f>
        <v>349571.5</v>
      </c>
      <c r="L34" s="144">
        <f>'CD Ratio_2'!F34+'CD Ratio_2'!G34+'CD Ratio_2'!H34</f>
        <v>680906.14999999991</v>
      </c>
      <c r="M34" s="144">
        <f t="shared" si="1"/>
        <v>1.0000000009313226E-2</v>
      </c>
      <c r="N34" s="144">
        <f t="shared" si="2"/>
        <v>0</v>
      </c>
      <c r="O34" s="84"/>
      <c r="P34" s="151"/>
    </row>
    <row r="35" spans="1:16" ht="13.5" customHeight="1" x14ac:dyDescent="0.2">
      <c r="A35" s="116">
        <v>29</v>
      </c>
      <c r="B35" s="125" t="s">
        <v>36</v>
      </c>
      <c r="C35" s="135">
        <v>6036</v>
      </c>
      <c r="D35" s="135">
        <v>6159</v>
      </c>
      <c r="E35" s="135">
        <v>5246</v>
      </c>
      <c r="F35" s="135">
        <v>7270</v>
      </c>
      <c r="G35" s="135"/>
      <c r="H35" s="136">
        <f t="shared" si="5"/>
        <v>86.911862160371101</v>
      </c>
      <c r="I35" s="136">
        <f t="shared" si="5"/>
        <v>118.03864263679169</v>
      </c>
      <c r="J35" s="136">
        <f t="shared" si="3"/>
        <v>118.03864263679169</v>
      </c>
      <c r="K35" s="144">
        <f>'CD Ratio_2'!C35+'CD Ratio_2'!D35+'CD Ratio_2'!E35</f>
        <v>6159</v>
      </c>
      <c r="L35" s="144">
        <f>'CD Ratio_2'!F35+'CD Ratio_2'!G35+'CD Ratio_2'!H35</f>
        <v>7270</v>
      </c>
      <c r="M35" s="144">
        <f t="shared" si="1"/>
        <v>0</v>
      </c>
      <c r="N35" s="144">
        <f t="shared" si="2"/>
        <v>0</v>
      </c>
      <c r="O35" s="84"/>
      <c r="P35" s="151"/>
    </row>
    <row r="36" spans="1:16" ht="13.5" customHeight="1" x14ac:dyDescent="0.2">
      <c r="A36" s="137">
        <v>30</v>
      </c>
      <c r="B36" s="125" t="s">
        <v>37</v>
      </c>
      <c r="C36" s="135">
        <v>53019</v>
      </c>
      <c r="D36" s="135">
        <v>58721.18</v>
      </c>
      <c r="E36" s="135">
        <v>81274</v>
      </c>
      <c r="F36" s="135">
        <v>83053.52</v>
      </c>
      <c r="G36" s="135"/>
      <c r="H36" s="136">
        <f t="shared" si="5"/>
        <v>153.29221599803844</v>
      </c>
      <c r="I36" s="136">
        <f t="shared" si="5"/>
        <v>141.43707602606079</v>
      </c>
      <c r="J36" s="136">
        <f t="shared" si="3"/>
        <v>141.43707602606079</v>
      </c>
      <c r="K36" s="144">
        <f>'CD Ratio_2'!C36+'CD Ratio_2'!D36+'CD Ratio_2'!E36</f>
        <v>58721.77</v>
      </c>
      <c r="L36" s="144">
        <f>'CD Ratio_2'!F36+'CD Ratio_2'!G36+'CD Ratio_2'!H36</f>
        <v>83053.510000000009</v>
      </c>
      <c r="M36" s="144">
        <f t="shared" si="1"/>
        <v>-0.58999999999650754</v>
      </c>
      <c r="N36" s="144">
        <f t="shared" si="2"/>
        <v>9.9999999947613105E-3</v>
      </c>
      <c r="O36" s="84"/>
      <c r="P36" s="151"/>
    </row>
    <row r="37" spans="1:16" ht="13.5" customHeight="1" x14ac:dyDescent="0.2">
      <c r="A37" s="116">
        <v>31</v>
      </c>
      <c r="B37" s="125" t="s">
        <v>38</v>
      </c>
      <c r="C37" s="135">
        <v>29184</v>
      </c>
      <c r="D37" s="135">
        <v>30416</v>
      </c>
      <c r="E37" s="135">
        <v>8047</v>
      </c>
      <c r="F37" s="135">
        <v>8450</v>
      </c>
      <c r="G37" s="135"/>
      <c r="H37" s="136">
        <f t="shared" si="5"/>
        <v>27.573327850877192</v>
      </c>
      <c r="I37" s="136">
        <f t="shared" si="5"/>
        <v>27.781430825881117</v>
      </c>
      <c r="J37" s="136">
        <f t="shared" si="3"/>
        <v>27.781430825881117</v>
      </c>
      <c r="K37" s="144">
        <f>'CD Ratio_2'!C37+'CD Ratio_2'!D37+'CD Ratio_2'!E37</f>
        <v>30416</v>
      </c>
      <c r="L37" s="144">
        <f>'CD Ratio_2'!F37+'CD Ratio_2'!G37+'CD Ratio_2'!H37</f>
        <v>8450</v>
      </c>
      <c r="M37" s="144">
        <f t="shared" si="1"/>
        <v>0</v>
      </c>
      <c r="N37" s="144">
        <f t="shared" si="2"/>
        <v>0</v>
      </c>
      <c r="O37" s="84"/>
      <c r="P37" s="151"/>
    </row>
    <row r="38" spans="1:16" ht="13.5" customHeight="1" x14ac:dyDescent="0.2">
      <c r="A38" s="137">
        <v>32</v>
      </c>
      <c r="B38" s="125" t="s">
        <v>39</v>
      </c>
      <c r="C38" s="135">
        <v>0</v>
      </c>
      <c r="D38" s="135">
        <v>0</v>
      </c>
      <c r="E38" s="135">
        <v>0</v>
      </c>
      <c r="F38" s="135">
        <v>0</v>
      </c>
      <c r="G38" s="135"/>
      <c r="H38" s="136" t="e">
        <f t="shared" si="5"/>
        <v>#DIV/0!</v>
      </c>
      <c r="I38" s="136" t="e">
        <f t="shared" si="5"/>
        <v>#DIV/0!</v>
      </c>
      <c r="J38" s="136" t="e">
        <f t="shared" si="3"/>
        <v>#DIV/0!</v>
      </c>
      <c r="K38" s="144">
        <f>'CD Ratio_2'!C38+'CD Ratio_2'!D38+'CD Ratio_2'!E38</f>
        <v>0</v>
      </c>
      <c r="L38" s="144">
        <f>'CD Ratio_2'!F38+'CD Ratio_2'!G38+'CD Ratio_2'!H38</f>
        <v>0</v>
      </c>
      <c r="M38" s="144">
        <f t="shared" si="1"/>
        <v>0</v>
      </c>
      <c r="N38" s="144">
        <f t="shared" si="2"/>
        <v>0</v>
      </c>
      <c r="O38" s="84"/>
      <c r="P38" s="151"/>
    </row>
    <row r="39" spans="1:16" ht="13.5" customHeight="1" x14ac:dyDescent="0.2">
      <c r="A39" s="116">
        <v>33</v>
      </c>
      <c r="B39" s="125" t="s">
        <v>40</v>
      </c>
      <c r="C39" s="135">
        <v>2707.54</v>
      </c>
      <c r="D39" s="135">
        <v>3048.43</v>
      </c>
      <c r="E39" s="135">
        <v>5277.06</v>
      </c>
      <c r="F39" s="135">
        <v>5679.41</v>
      </c>
      <c r="G39" s="135"/>
      <c r="H39" s="136">
        <f t="shared" si="5"/>
        <v>194.90238371362935</v>
      </c>
      <c r="I39" s="136">
        <f t="shared" si="5"/>
        <v>186.30606574531808</v>
      </c>
      <c r="J39" s="136">
        <f t="shared" si="3"/>
        <v>186.30606574531808</v>
      </c>
      <c r="K39" s="144">
        <f>'CD Ratio_2'!C39+'CD Ratio_2'!D39+'CD Ratio_2'!E39</f>
        <v>3048.4300000000003</v>
      </c>
      <c r="L39" s="144">
        <f>'CD Ratio_2'!F39+'CD Ratio_2'!G39+'CD Ratio_2'!H39</f>
        <v>5679.41</v>
      </c>
      <c r="M39" s="144">
        <f t="shared" si="1"/>
        <v>0</v>
      </c>
      <c r="N39" s="144">
        <f t="shared" si="2"/>
        <v>0</v>
      </c>
      <c r="O39" s="84"/>
      <c r="P39" s="151"/>
    </row>
    <row r="40" spans="1:16" ht="13.5" customHeight="1" x14ac:dyDescent="0.2">
      <c r="A40" s="137">
        <v>34</v>
      </c>
      <c r="B40" s="125" t="s">
        <v>41</v>
      </c>
      <c r="C40" s="135">
        <v>218578</v>
      </c>
      <c r="D40" s="135">
        <v>219136</v>
      </c>
      <c r="E40" s="135">
        <v>277421</v>
      </c>
      <c r="F40" s="135">
        <v>308704</v>
      </c>
      <c r="G40" s="135"/>
      <c r="H40" s="136">
        <f t="shared" si="5"/>
        <v>126.92082460265901</v>
      </c>
      <c r="I40" s="136">
        <f t="shared" si="5"/>
        <v>140.87324766355141</v>
      </c>
      <c r="J40" s="136">
        <f t="shared" si="3"/>
        <v>140.87324766355141</v>
      </c>
      <c r="K40" s="144">
        <f>'CD Ratio_2'!C40+'CD Ratio_2'!D40+'CD Ratio_2'!E40</f>
        <v>219136</v>
      </c>
      <c r="L40" s="144">
        <f>'CD Ratio_2'!F40+'CD Ratio_2'!G40+'CD Ratio_2'!H40</f>
        <v>308704</v>
      </c>
      <c r="M40" s="144">
        <f t="shared" si="1"/>
        <v>0</v>
      </c>
      <c r="N40" s="144">
        <f t="shared" si="2"/>
        <v>0</v>
      </c>
      <c r="O40" s="84"/>
      <c r="P40" s="151"/>
    </row>
    <row r="41" spans="1:16" s="159" customFormat="1" ht="13.5" customHeight="1" x14ac:dyDescent="0.2">
      <c r="A41" s="121"/>
      <c r="B41" s="126" t="s">
        <v>42</v>
      </c>
      <c r="C41" s="138">
        <f t="shared" ref="C41" si="6">SUM(C19:C40)</f>
        <v>7970268.1899999995</v>
      </c>
      <c r="D41" s="138">
        <f t="shared" ref="D41:G41" si="7">SUM(D19:D40)</f>
        <v>8650966.6399999987</v>
      </c>
      <c r="E41" s="138">
        <f t="shared" si="7"/>
        <v>9632707.5999999996</v>
      </c>
      <c r="F41" s="138">
        <f t="shared" si="7"/>
        <v>10622667.77</v>
      </c>
      <c r="G41" s="138">
        <f t="shared" si="7"/>
        <v>0</v>
      </c>
      <c r="H41" s="139">
        <f t="shared" si="5"/>
        <v>120.85801092723331</v>
      </c>
      <c r="I41" s="139">
        <f t="shared" si="5"/>
        <v>122.79168573929446</v>
      </c>
      <c r="J41" s="139">
        <f t="shared" si="3"/>
        <v>122.79168573929446</v>
      </c>
      <c r="K41" s="144">
        <f>'CD Ratio_2'!C41+'CD Ratio_2'!D41+'CD Ratio_2'!E41</f>
        <v>8650967.2199999988</v>
      </c>
      <c r="L41" s="144">
        <f>'CD Ratio_2'!F41+'CD Ratio_2'!G41+'CD Ratio_2'!H41</f>
        <v>10622667.77</v>
      </c>
      <c r="M41" s="157">
        <f t="shared" si="1"/>
        <v>-0.58000000007450581</v>
      </c>
      <c r="N41" s="157">
        <f t="shared" si="2"/>
        <v>0</v>
      </c>
      <c r="O41" s="100"/>
      <c r="P41" s="158"/>
    </row>
    <row r="42" spans="1:16" s="159" customFormat="1" ht="13.5" customHeight="1" x14ac:dyDescent="0.2">
      <c r="A42" s="142"/>
      <c r="B42" s="126" t="s">
        <v>43</v>
      </c>
      <c r="C42" s="138">
        <f t="shared" ref="C42:G42" si="8">C41+C18</f>
        <v>45380446.959999993</v>
      </c>
      <c r="D42" s="138">
        <f t="shared" si="8"/>
        <v>48070680.810000002</v>
      </c>
      <c r="E42" s="138">
        <f t="shared" si="8"/>
        <v>31256968.600000001</v>
      </c>
      <c r="F42" s="138">
        <f t="shared" si="8"/>
        <v>33131811.84</v>
      </c>
      <c r="G42" s="138">
        <f t="shared" si="8"/>
        <v>823274</v>
      </c>
      <c r="H42" s="139">
        <f t="shared" si="5"/>
        <v>68.877612923361127</v>
      </c>
      <c r="I42" s="139">
        <f t="shared" si="5"/>
        <v>68.923117546335405</v>
      </c>
      <c r="J42" s="139">
        <f t="shared" si="3"/>
        <v>70.635749833059208</v>
      </c>
      <c r="K42" s="144">
        <f>'CD Ratio_2'!C42+'CD Ratio_2'!D42+'CD Ratio_2'!E42</f>
        <v>48070681.359999999</v>
      </c>
      <c r="L42" s="144">
        <f>'CD Ratio_2'!F42+'CD Ratio_2'!G42+'CD Ratio_2'!H42</f>
        <v>33131811.739999998</v>
      </c>
      <c r="M42" s="157">
        <f t="shared" si="1"/>
        <v>-0.54999999701976776</v>
      </c>
      <c r="N42" s="157">
        <f t="shared" si="2"/>
        <v>0.10000000149011612</v>
      </c>
      <c r="O42" s="100"/>
      <c r="P42" s="158"/>
    </row>
    <row r="43" spans="1:16" ht="13.5" customHeight="1" x14ac:dyDescent="0.2">
      <c r="A43" s="116">
        <v>35</v>
      </c>
      <c r="B43" s="125" t="s">
        <v>44</v>
      </c>
      <c r="C43" s="135">
        <v>925887</v>
      </c>
      <c r="D43" s="135">
        <v>966713</v>
      </c>
      <c r="E43" s="135">
        <v>310611</v>
      </c>
      <c r="F43" s="135">
        <v>322996</v>
      </c>
      <c r="G43" s="135"/>
      <c r="H43" s="136">
        <f t="shared" si="5"/>
        <v>33.547398332625903</v>
      </c>
      <c r="I43" s="136">
        <f t="shared" si="5"/>
        <v>33.411777849268603</v>
      </c>
      <c r="J43" s="136">
        <f t="shared" si="3"/>
        <v>33.411777849268603</v>
      </c>
      <c r="K43" s="144">
        <f>'CD Ratio_2'!C43+'CD Ratio_2'!D43+'CD Ratio_2'!E43</f>
        <v>966713</v>
      </c>
      <c r="L43" s="144">
        <f>'CD Ratio_2'!F43+'CD Ratio_2'!G43+'CD Ratio_2'!H43</f>
        <v>322996</v>
      </c>
      <c r="M43" s="144">
        <f t="shared" si="1"/>
        <v>0</v>
      </c>
      <c r="N43" s="144">
        <f t="shared" si="2"/>
        <v>0</v>
      </c>
      <c r="O43" s="84"/>
      <c r="P43" s="151"/>
    </row>
    <row r="44" spans="1:16" ht="13.5" customHeight="1" x14ac:dyDescent="0.2">
      <c r="A44" s="137">
        <v>36</v>
      </c>
      <c r="B44" s="125" t="s">
        <v>45</v>
      </c>
      <c r="C44" s="135">
        <v>1611233.98</v>
      </c>
      <c r="D44" s="135">
        <v>1675786.15</v>
      </c>
      <c r="E44" s="135">
        <v>1193387.45</v>
      </c>
      <c r="F44" s="135">
        <v>1219898.4099999999</v>
      </c>
      <c r="G44" s="135"/>
      <c r="H44" s="136">
        <f t="shared" si="5"/>
        <v>74.066675902651951</v>
      </c>
      <c r="I44" s="136">
        <f t="shared" si="5"/>
        <v>72.795589699795528</v>
      </c>
      <c r="J44" s="136">
        <f t="shared" si="3"/>
        <v>72.795589699795528</v>
      </c>
      <c r="K44" s="144">
        <f>'CD Ratio_2'!C44+'CD Ratio_2'!D44+'CD Ratio_2'!E44</f>
        <v>1675786.15</v>
      </c>
      <c r="L44" s="144">
        <f>'CD Ratio_2'!F44+'CD Ratio_2'!G44+'CD Ratio_2'!H44</f>
        <v>1219898.4099999999</v>
      </c>
      <c r="M44" s="144">
        <f t="shared" si="1"/>
        <v>0</v>
      </c>
      <c r="N44" s="144">
        <f t="shared" si="2"/>
        <v>0</v>
      </c>
      <c r="O44" s="84"/>
      <c r="P44" s="151"/>
    </row>
    <row r="45" spans="1:16" s="159" customFormat="1" ht="13.5" customHeight="1" x14ac:dyDescent="0.2">
      <c r="A45" s="121"/>
      <c r="B45" s="126" t="s">
        <v>46</v>
      </c>
      <c r="C45" s="138">
        <f t="shared" ref="C45:G45" si="9">C43+C44</f>
        <v>2537120.98</v>
      </c>
      <c r="D45" s="138">
        <f t="shared" si="9"/>
        <v>2642499.15</v>
      </c>
      <c r="E45" s="138">
        <f t="shared" si="9"/>
        <v>1503998.45</v>
      </c>
      <c r="F45" s="138">
        <f t="shared" si="9"/>
        <v>1542894.41</v>
      </c>
      <c r="G45" s="138">
        <f t="shared" si="9"/>
        <v>0</v>
      </c>
      <c r="H45" s="139">
        <f t="shared" si="5"/>
        <v>59.279729341089599</v>
      </c>
      <c r="I45" s="139">
        <f t="shared" si="5"/>
        <v>58.387697494623602</v>
      </c>
      <c r="J45" s="139">
        <f t="shared" si="3"/>
        <v>58.387697494623602</v>
      </c>
      <c r="K45" s="144">
        <f>'CD Ratio_2'!C45+'CD Ratio_2'!D45+'CD Ratio_2'!E45</f>
        <v>2642499.1500000004</v>
      </c>
      <c r="L45" s="144">
        <f>'CD Ratio_2'!F45+'CD Ratio_2'!G45+'CD Ratio_2'!H45</f>
        <v>1542894.41</v>
      </c>
      <c r="M45" s="157">
        <f t="shared" si="1"/>
        <v>0</v>
      </c>
      <c r="N45" s="157">
        <f t="shared" si="2"/>
        <v>0</v>
      </c>
      <c r="O45" s="100"/>
      <c r="P45" s="158"/>
    </row>
    <row r="46" spans="1:16" ht="13.5" customHeight="1" x14ac:dyDescent="0.2">
      <c r="A46" s="137">
        <v>37</v>
      </c>
      <c r="B46" s="125" t="s">
        <v>47</v>
      </c>
      <c r="C46" s="135">
        <v>3056438</v>
      </c>
      <c r="D46" s="135">
        <v>3476085</v>
      </c>
      <c r="E46" s="135">
        <v>4061906</v>
      </c>
      <c r="F46" s="135">
        <v>3777469</v>
      </c>
      <c r="G46" s="135"/>
      <c r="H46" s="136">
        <f t="shared" si="5"/>
        <v>132.8967248804</v>
      </c>
      <c r="I46" s="136">
        <f t="shared" si="5"/>
        <v>108.67021376059562</v>
      </c>
      <c r="J46" s="136">
        <f t="shared" si="3"/>
        <v>108.67021376059562</v>
      </c>
      <c r="K46" s="144">
        <f>'CD Ratio_2'!C46+'CD Ratio_2'!D46+'CD Ratio_2'!E46</f>
        <v>3476085</v>
      </c>
      <c r="L46" s="144">
        <f>'CD Ratio_2'!F46+'CD Ratio_2'!G46+'CD Ratio_2'!H46</f>
        <v>3777469</v>
      </c>
      <c r="M46" s="144">
        <f t="shared" si="1"/>
        <v>0</v>
      </c>
      <c r="N46" s="144">
        <f t="shared" si="2"/>
        <v>0</v>
      </c>
      <c r="O46" s="84"/>
      <c r="P46" s="151"/>
    </row>
    <row r="47" spans="1:16" s="159" customFormat="1" ht="13.5" customHeight="1" x14ac:dyDescent="0.2">
      <c r="A47" s="142"/>
      <c r="B47" s="126" t="s">
        <v>48</v>
      </c>
      <c r="C47" s="138">
        <f t="shared" ref="C47:G47" si="10">C46</f>
        <v>3056438</v>
      </c>
      <c r="D47" s="138">
        <f t="shared" si="10"/>
        <v>3476085</v>
      </c>
      <c r="E47" s="138">
        <f t="shared" si="10"/>
        <v>4061906</v>
      </c>
      <c r="F47" s="138">
        <f t="shared" si="10"/>
        <v>3777469</v>
      </c>
      <c r="G47" s="138">
        <f t="shared" si="10"/>
        <v>0</v>
      </c>
      <c r="H47" s="139">
        <f t="shared" si="5"/>
        <v>132.8967248804</v>
      </c>
      <c r="I47" s="139">
        <f t="shared" si="5"/>
        <v>108.67021376059562</v>
      </c>
      <c r="J47" s="139">
        <f t="shared" si="3"/>
        <v>108.67021376059562</v>
      </c>
      <c r="K47" s="144">
        <f>'CD Ratio_2'!C47+'CD Ratio_2'!D47+'CD Ratio_2'!E47</f>
        <v>3476085</v>
      </c>
      <c r="L47" s="144">
        <f>'CD Ratio_2'!F47+'CD Ratio_2'!G47+'CD Ratio_2'!H47</f>
        <v>3777469</v>
      </c>
      <c r="M47" s="157">
        <f t="shared" si="1"/>
        <v>0</v>
      </c>
      <c r="N47" s="157">
        <f t="shared" si="2"/>
        <v>0</v>
      </c>
      <c r="O47" s="100"/>
      <c r="P47" s="158"/>
    </row>
    <row r="48" spans="1:16" ht="13.5" customHeight="1" x14ac:dyDescent="0.2">
      <c r="A48" s="137">
        <v>38</v>
      </c>
      <c r="B48" s="125" t="s">
        <v>49</v>
      </c>
      <c r="C48" s="140">
        <v>185904.74</v>
      </c>
      <c r="D48" s="135">
        <v>215719.85</v>
      </c>
      <c r="E48" s="140">
        <v>684270.23</v>
      </c>
      <c r="F48" s="135">
        <v>783894.71</v>
      </c>
      <c r="G48" s="135"/>
      <c r="H48" s="136">
        <f t="shared" si="5"/>
        <v>368.0757306134314</v>
      </c>
      <c r="I48" s="136">
        <f t="shared" si="5"/>
        <v>363.38552525416645</v>
      </c>
      <c r="J48" s="136">
        <f t="shared" si="3"/>
        <v>363.38552525416645</v>
      </c>
      <c r="K48" s="144">
        <f>'CD Ratio_2'!C48+'CD Ratio_2'!D48+'CD Ratio_2'!E48</f>
        <v>215719.85</v>
      </c>
      <c r="L48" s="144">
        <f>'CD Ratio_2'!F48+'CD Ratio_2'!G48+'CD Ratio_2'!H48</f>
        <v>783894.7</v>
      </c>
      <c r="M48" s="144">
        <f t="shared" si="1"/>
        <v>0</v>
      </c>
      <c r="N48" s="144">
        <f t="shared" si="2"/>
        <v>1.0000000009313226E-2</v>
      </c>
      <c r="O48" s="86"/>
      <c r="P48" s="151"/>
    </row>
    <row r="49" spans="1:16" ht="13.5" customHeight="1" x14ac:dyDescent="0.2">
      <c r="A49" s="137">
        <v>39</v>
      </c>
      <c r="B49" s="125" t="s">
        <v>50</v>
      </c>
      <c r="C49" s="135">
        <v>73640</v>
      </c>
      <c r="D49" s="135">
        <v>80457</v>
      </c>
      <c r="E49" s="135">
        <v>58663</v>
      </c>
      <c r="F49" s="135">
        <v>62077</v>
      </c>
      <c r="G49" s="135"/>
      <c r="H49" s="136">
        <f t="shared" si="5"/>
        <v>79.661868549701254</v>
      </c>
      <c r="I49" s="136">
        <f t="shared" si="5"/>
        <v>77.155499210758535</v>
      </c>
      <c r="J49" s="136">
        <f t="shared" si="3"/>
        <v>77.155499210758535</v>
      </c>
      <c r="K49" s="144">
        <f>'CD Ratio_2'!C49+'CD Ratio_2'!D49+'CD Ratio_2'!E49</f>
        <v>80457</v>
      </c>
      <c r="L49" s="144">
        <f>'CD Ratio_2'!F49+'CD Ratio_2'!G49+'CD Ratio_2'!H49</f>
        <v>62077</v>
      </c>
      <c r="M49" s="144">
        <f t="shared" si="1"/>
        <v>0</v>
      </c>
      <c r="N49" s="144">
        <f t="shared" si="2"/>
        <v>0</v>
      </c>
      <c r="O49" s="84"/>
      <c r="P49" s="151"/>
    </row>
    <row r="50" spans="1:16" ht="13.5" customHeight="1" x14ac:dyDescent="0.2">
      <c r="A50" s="116">
        <v>40</v>
      </c>
      <c r="B50" s="125" t="s">
        <v>51</v>
      </c>
      <c r="C50" s="135">
        <v>9468.5</v>
      </c>
      <c r="D50" s="135">
        <v>12836.89</v>
      </c>
      <c r="E50" s="135">
        <v>81563.570000000007</v>
      </c>
      <c r="F50" s="135">
        <v>109168</v>
      </c>
      <c r="G50" s="135"/>
      <c r="H50" s="136">
        <f t="shared" si="5"/>
        <v>861.42018271109475</v>
      </c>
      <c r="I50" s="136">
        <f t="shared" si="5"/>
        <v>850.42405130837767</v>
      </c>
      <c r="J50" s="136">
        <f t="shared" si="3"/>
        <v>850.42405130837767</v>
      </c>
      <c r="K50" s="144">
        <f>'CD Ratio_2'!C50+'CD Ratio_2'!D50+'CD Ratio_2'!E50</f>
        <v>12836.89</v>
      </c>
      <c r="L50" s="144">
        <f>'CD Ratio_2'!F50+'CD Ratio_2'!G50+'CD Ratio_2'!H50</f>
        <v>109168.31</v>
      </c>
      <c r="M50" s="144">
        <f t="shared" si="1"/>
        <v>0</v>
      </c>
      <c r="N50" s="144">
        <f t="shared" si="2"/>
        <v>-0.30999999999767169</v>
      </c>
      <c r="O50" s="84"/>
      <c r="P50" s="151"/>
    </row>
    <row r="51" spans="1:16" ht="13.5" customHeight="1" x14ac:dyDescent="0.2">
      <c r="A51" s="137">
        <v>41</v>
      </c>
      <c r="B51" s="125" t="s">
        <v>52</v>
      </c>
      <c r="C51" s="140">
        <v>12128.21</v>
      </c>
      <c r="D51" s="135">
        <v>13456.74</v>
      </c>
      <c r="E51" s="140">
        <v>63229.62</v>
      </c>
      <c r="F51" s="135">
        <v>46833.84</v>
      </c>
      <c r="G51" s="135"/>
      <c r="H51" s="136">
        <f t="shared" si="5"/>
        <v>521.34338043289165</v>
      </c>
      <c r="I51" s="136">
        <f t="shared" si="5"/>
        <v>348.03258441494745</v>
      </c>
      <c r="J51" s="136">
        <f t="shared" si="3"/>
        <v>348.03258441494745</v>
      </c>
      <c r="K51" s="144">
        <f>'CD Ratio_2'!C51+'CD Ratio_2'!D51+'CD Ratio_2'!E51</f>
        <v>13456.75</v>
      </c>
      <c r="L51" s="144">
        <f>'CD Ratio_2'!F51+'CD Ratio_2'!G51+'CD Ratio_2'!H51</f>
        <v>46833.84</v>
      </c>
      <c r="M51" s="144">
        <f t="shared" si="1"/>
        <v>-1.0000000000218279E-2</v>
      </c>
      <c r="N51" s="144">
        <f t="shared" si="2"/>
        <v>0</v>
      </c>
      <c r="O51" s="86"/>
      <c r="P51" s="151"/>
    </row>
    <row r="52" spans="1:16" ht="13.5" customHeight="1" x14ac:dyDescent="0.2">
      <c r="A52" s="137">
        <v>42</v>
      </c>
      <c r="B52" s="125" t="s">
        <v>53</v>
      </c>
      <c r="C52" s="135">
        <v>36969</v>
      </c>
      <c r="D52" s="141">
        <v>37806</v>
      </c>
      <c r="E52" s="135">
        <v>101428</v>
      </c>
      <c r="F52" s="141">
        <v>110039</v>
      </c>
      <c r="G52" s="135"/>
      <c r="H52" s="136">
        <f t="shared" si="5"/>
        <v>274.35959858259622</v>
      </c>
      <c r="I52" s="136">
        <f t="shared" si="5"/>
        <v>291.06226524890229</v>
      </c>
      <c r="J52" s="136">
        <f t="shared" si="3"/>
        <v>291.06226524890229</v>
      </c>
      <c r="K52" s="144">
        <f>'CD Ratio_2'!C52+'CD Ratio_2'!D52+'CD Ratio_2'!E52</f>
        <v>37806</v>
      </c>
      <c r="L52" s="144">
        <f>'CD Ratio_2'!F52+'CD Ratio_2'!G52+'CD Ratio_2'!H52</f>
        <v>110039</v>
      </c>
      <c r="M52" s="144">
        <f t="shared" si="1"/>
        <v>0</v>
      </c>
      <c r="N52" s="144">
        <f t="shared" si="2"/>
        <v>0</v>
      </c>
      <c r="O52" s="84"/>
      <c r="P52" s="151"/>
    </row>
    <row r="53" spans="1:16" ht="13.5" customHeight="1" x14ac:dyDescent="0.2">
      <c r="A53" s="116">
        <v>43</v>
      </c>
      <c r="B53" s="125" t="s">
        <v>54</v>
      </c>
      <c r="C53" s="140">
        <v>5488.87</v>
      </c>
      <c r="D53" s="135">
        <v>5197.4799999999996</v>
      </c>
      <c r="E53" s="140">
        <v>31744.02</v>
      </c>
      <c r="F53" s="135">
        <v>34264.58</v>
      </c>
      <c r="G53" s="135"/>
      <c r="H53" s="136">
        <f t="shared" si="5"/>
        <v>578.33433839752081</v>
      </c>
      <c r="I53" s="136">
        <f t="shared" si="5"/>
        <v>659.25371526201161</v>
      </c>
      <c r="J53" s="136">
        <f t="shared" si="3"/>
        <v>659.25371526201161</v>
      </c>
      <c r="K53" s="144">
        <f>'CD Ratio_2'!C53+'CD Ratio_2'!D53+'CD Ratio_2'!E53</f>
        <v>5197.4800000000005</v>
      </c>
      <c r="L53" s="144">
        <f>'CD Ratio_2'!F53+'CD Ratio_2'!G53+'CD Ratio_2'!H53</f>
        <v>34264.589999999997</v>
      </c>
      <c r="M53" s="144">
        <f t="shared" si="1"/>
        <v>0</v>
      </c>
      <c r="N53" s="144">
        <f t="shared" si="2"/>
        <v>-9.9999999947613105E-3</v>
      </c>
      <c r="O53" s="86"/>
      <c r="P53" s="151"/>
    </row>
    <row r="54" spans="1:16" ht="13.5" customHeight="1" x14ac:dyDescent="0.2">
      <c r="A54" s="137">
        <v>44</v>
      </c>
      <c r="B54" s="125" t="s">
        <v>55</v>
      </c>
      <c r="C54" s="135">
        <v>10367.469999999999</v>
      </c>
      <c r="D54" s="135">
        <v>12661.47</v>
      </c>
      <c r="E54" s="135">
        <v>25569.16</v>
      </c>
      <c r="F54" s="135">
        <v>26890.43</v>
      </c>
      <c r="G54" s="135"/>
      <c r="H54" s="136">
        <f t="shared" si="5"/>
        <v>246.62873391483168</v>
      </c>
      <c r="I54" s="136">
        <f t="shared" si="5"/>
        <v>212.3800001105717</v>
      </c>
      <c r="J54" s="136">
        <f t="shared" si="3"/>
        <v>212.3800001105717</v>
      </c>
      <c r="K54" s="144">
        <f>'CD Ratio_2'!C54+'CD Ratio_2'!D54+'CD Ratio_2'!E54</f>
        <v>12661.460000000001</v>
      </c>
      <c r="L54" s="144">
        <f>'CD Ratio_2'!F54+'CD Ratio_2'!G54+'CD Ratio_2'!H54</f>
        <v>26890.43</v>
      </c>
      <c r="M54" s="144">
        <f t="shared" si="1"/>
        <v>9.9999999983992893E-3</v>
      </c>
      <c r="N54" s="144">
        <f t="shared" si="2"/>
        <v>0</v>
      </c>
      <c r="O54" s="84"/>
      <c r="P54" s="151"/>
    </row>
    <row r="55" spans="1:16" ht="13.5" customHeight="1" x14ac:dyDescent="0.2">
      <c r="A55" s="137">
        <v>45</v>
      </c>
      <c r="B55" s="125" t="s">
        <v>56</v>
      </c>
      <c r="C55" s="140">
        <v>22170.99</v>
      </c>
      <c r="D55" s="140">
        <v>24497.07</v>
      </c>
      <c r="E55" s="135">
        <v>35118</v>
      </c>
      <c r="F55" s="135">
        <v>39933</v>
      </c>
      <c r="G55" s="135"/>
      <c r="H55" s="136">
        <f t="shared" si="5"/>
        <v>158.39617446040975</v>
      </c>
      <c r="I55" s="136">
        <f t="shared" si="5"/>
        <v>163.01133155924362</v>
      </c>
      <c r="J55" s="136">
        <f t="shared" si="3"/>
        <v>163.01133155924362</v>
      </c>
      <c r="K55" s="144">
        <f>'CD Ratio_2'!C55+'CD Ratio_2'!D55+'CD Ratio_2'!E55</f>
        <v>24497.07</v>
      </c>
      <c r="L55" s="144">
        <f>'CD Ratio_2'!F55+'CD Ratio_2'!G55+'CD Ratio_2'!H55</f>
        <v>39933</v>
      </c>
      <c r="M55" s="144">
        <f t="shared" si="1"/>
        <v>0</v>
      </c>
      <c r="N55" s="144">
        <f t="shared" si="2"/>
        <v>0</v>
      </c>
      <c r="O55" s="145"/>
      <c r="P55" s="151"/>
    </row>
    <row r="56" spans="1:16" s="159" customFormat="1" ht="13.5" customHeight="1" x14ac:dyDescent="0.2">
      <c r="A56" s="142"/>
      <c r="B56" s="126" t="s">
        <v>57</v>
      </c>
      <c r="C56" s="138">
        <f t="shared" ref="C56:G56" si="11">SUM(C48:C55)</f>
        <v>356137.77999999997</v>
      </c>
      <c r="D56" s="138">
        <f t="shared" si="11"/>
        <v>402632.49999999994</v>
      </c>
      <c r="E56" s="138">
        <f t="shared" si="11"/>
        <v>1081585.6000000001</v>
      </c>
      <c r="F56" s="138">
        <f t="shared" si="11"/>
        <v>1213100.5599999998</v>
      </c>
      <c r="G56" s="138">
        <f t="shared" si="11"/>
        <v>0</v>
      </c>
      <c r="H56" s="139">
        <f t="shared" si="5"/>
        <v>303.69864157630235</v>
      </c>
      <c r="I56" s="139">
        <f t="shared" si="5"/>
        <v>301.29226031182282</v>
      </c>
      <c r="J56" s="139">
        <f t="shared" si="3"/>
        <v>301.29226031182282</v>
      </c>
      <c r="K56" s="144">
        <f>'CD Ratio_2'!C56+'CD Ratio_2'!D56+'CD Ratio_2'!E56</f>
        <v>402632.5</v>
      </c>
      <c r="L56" s="144">
        <f>'CD Ratio_2'!F56+'CD Ratio_2'!G56+'CD Ratio_2'!H56</f>
        <v>1213100.8699999999</v>
      </c>
      <c r="M56" s="157">
        <f t="shared" si="1"/>
        <v>0</v>
      </c>
      <c r="N56" s="157">
        <f t="shared" si="2"/>
        <v>-0.31000000005587935</v>
      </c>
      <c r="O56" s="160"/>
      <c r="P56" s="158"/>
    </row>
    <row r="57" spans="1:16" s="159" customFormat="1" ht="13.5" customHeight="1" x14ac:dyDescent="0.2">
      <c r="A57" s="142"/>
      <c r="B57" s="126" t="s">
        <v>6</v>
      </c>
      <c r="C57" s="138">
        <f>C56+C47+C45+C42</f>
        <v>51330143.719999991</v>
      </c>
      <c r="D57" s="138">
        <f t="shared" ref="D57:G57" si="12">D56+D47+D45+D42</f>
        <v>54591897.460000001</v>
      </c>
      <c r="E57" s="138">
        <f t="shared" si="12"/>
        <v>37904458.649999999</v>
      </c>
      <c r="F57" s="138">
        <f t="shared" si="12"/>
        <v>39665275.810000002</v>
      </c>
      <c r="G57" s="138">
        <f t="shared" si="12"/>
        <v>823274</v>
      </c>
      <c r="H57" s="139">
        <f t="shared" si="5"/>
        <v>73.844442861419694</v>
      </c>
      <c r="I57" s="139">
        <f t="shared" si="5"/>
        <v>72.657807578612051</v>
      </c>
      <c r="J57" s="139">
        <f t="shared" si="3"/>
        <v>74.165859209539917</v>
      </c>
      <c r="K57" s="144">
        <f>'CD Ratio_2'!C59+'CD Ratio_2'!D59+'CD Ratio_2'!E59-'CD Ratio_2'!E58</f>
        <v>54591898.00999999</v>
      </c>
      <c r="L57" s="144">
        <f>'CD Ratio_2'!F59+'CD Ratio_2'!G59+'CD Ratio_2'!H59</f>
        <v>39665276.019999996</v>
      </c>
      <c r="M57" s="157">
        <f t="shared" si="1"/>
        <v>-0.54999998956918716</v>
      </c>
      <c r="N57" s="157">
        <f t="shared" si="2"/>
        <v>-0.20999999344348907</v>
      </c>
      <c r="O57" s="160"/>
      <c r="P57" s="158"/>
    </row>
    <row r="58" spans="1:16" ht="13.5" customHeight="1" x14ac:dyDescent="0.2">
      <c r="A58" s="153"/>
      <c r="B58" s="145"/>
      <c r="C58" s="154"/>
      <c r="D58" s="154"/>
      <c r="E58" s="154" t="s">
        <v>60</v>
      </c>
      <c r="F58" s="154"/>
      <c r="G58" s="154"/>
      <c r="H58" s="154"/>
      <c r="I58" s="155"/>
      <c r="J58" s="145"/>
      <c r="K58" s="144"/>
      <c r="L58" s="144"/>
      <c r="M58" s="144"/>
      <c r="N58" s="144"/>
      <c r="O58" s="145"/>
      <c r="P58" s="151"/>
    </row>
    <row r="59" spans="1:16" ht="18" customHeight="1" x14ac:dyDescent="0.2">
      <c r="A59" s="153"/>
      <c r="B59" s="145"/>
      <c r="C59" s="148"/>
      <c r="D59" s="148"/>
      <c r="E59" s="148"/>
      <c r="F59" s="149"/>
      <c r="G59" s="149"/>
      <c r="H59" s="145"/>
      <c r="I59" s="145"/>
      <c r="J59" s="145"/>
      <c r="K59" s="144"/>
      <c r="L59" s="144"/>
      <c r="M59" s="144"/>
      <c r="N59" s="144"/>
      <c r="O59" s="145"/>
      <c r="P59" s="145"/>
    </row>
    <row r="60" spans="1:16" ht="18" customHeight="1" x14ac:dyDescent="0.2">
      <c r="A60" s="153"/>
      <c r="B60" s="145"/>
      <c r="C60" s="148"/>
      <c r="D60" s="148"/>
      <c r="E60" s="148"/>
      <c r="F60" s="149"/>
      <c r="G60" s="149"/>
      <c r="H60" s="145"/>
      <c r="I60" s="145"/>
      <c r="J60" s="145"/>
      <c r="K60" s="144"/>
      <c r="L60" s="144"/>
      <c r="M60" s="144"/>
      <c r="N60" s="144"/>
      <c r="O60" s="145"/>
      <c r="P60" s="145"/>
    </row>
    <row r="61" spans="1:16" ht="18" customHeight="1" x14ac:dyDescent="0.2">
      <c r="A61" s="153"/>
      <c r="B61" s="145"/>
      <c r="C61" s="148"/>
      <c r="D61" s="148"/>
      <c r="E61" s="148"/>
      <c r="F61" s="149"/>
      <c r="G61" s="149"/>
      <c r="H61" s="145"/>
      <c r="I61" s="145"/>
      <c r="J61" s="145"/>
      <c r="K61" s="144"/>
      <c r="L61" s="144"/>
      <c r="M61" s="144"/>
      <c r="N61" s="144"/>
      <c r="O61" s="145"/>
      <c r="P61" s="145"/>
    </row>
    <row r="62" spans="1:16" ht="18" customHeight="1" x14ac:dyDescent="0.2">
      <c r="A62" s="153"/>
      <c r="B62" s="145"/>
      <c r="C62" s="148"/>
      <c r="D62" s="148"/>
      <c r="E62" s="148"/>
      <c r="F62" s="149"/>
      <c r="G62" s="149"/>
      <c r="H62" s="145"/>
      <c r="I62" s="145"/>
      <c r="J62" s="145"/>
      <c r="K62" s="144"/>
      <c r="L62" s="144"/>
      <c r="M62" s="144"/>
      <c r="N62" s="144"/>
      <c r="O62" s="145"/>
      <c r="P62" s="145"/>
    </row>
    <row r="63" spans="1:16" ht="18" customHeight="1" x14ac:dyDescent="0.2">
      <c r="A63" s="153"/>
      <c r="B63" s="145"/>
      <c r="C63" s="148"/>
      <c r="D63" s="148"/>
      <c r="E63" s="148"/>
      <c r="F63" s="149"/>
      <c r="G63" s="149"/>
      <c r="H63" s="145"/>
      <c r="I63" s="145"/>
      <c r="J63" s="145"/>
      <c r="K63" s="144"/>
      <c r="L63" s="144"/>
      <c r="M63" s="144"/>
      <c r="N63" s="144"/>
      <c r="O63" s="145"/>
      <c r="P63" s="145"/>
    </row>
    <row r="64" spans="1:16" ht="18" customHeight="1" x14ac:dyDescent="0.2">
      <c r="A64" s="153"/>
      <c r="B64" s="145"/>
      <c r="C64" s="148"/>
      <c r="D64" s="148"/>
      <c r="E64" s="148"/>
      <c r="F64" s="149"/>
      <c r="G64" s="149"/>
      <c r="H64" s="145"/>
      <c r="I64" s="145"/>
      <c r="J64" s="145"/>
      <c r="K64" s="144"/>
      <c r="L64" s="144"/>
      <c r="M64" s="144"/>
      <c r="N64" s="144"/>
      <c r="O64" s="145"/>
      <c r="P64" s="145"/>
    </row>
    <row r="65" spans="1:16" ht="18" customHeight="1" x14ac:dyDescent="0.2">
      <c r="A65" s="153"/>
      <c r="B65" s="145"/>
      <c r="C65" s="148"/>
      <c r="D65" s="148"/>
      <c r="E65" s="148"/>
      <c r="F65" s="149"/>
      <c r="G65" s="149"/>
      <c r="H65" s="145"/>
      <c r="I65" s="145"/>
      <c r="J65" s="145"/>
      <c r="K65" s="144"/>
      <c r="L65" s="144"/>
      <c r="M65" s="144"/>
      <c r="N65" s="144"/>
      <c r="O65" s="145"/>
      <c r="P65" s="145"/>
    </row>
    <row r="66" spans="1:16" ht="18" customHeight="1" x14ac:dyDescent="0.2">
      <c r="A66" s="153"/>
      <c r="B66" s="145"/>
      <c r="C66" s="148"/>
      <c r="D66" s="148"/>
      <c r="E66" s="148"/>
      <c r="F66" s="149"/>
      <c r="G66" s="149"/>
      <c r="H66" s="145"/>
      <c r="I66" s="145"/>
      <c r="J66" s="145"/>
      <c r="K66" s="144"/>
      <c r="L66" s="144"/>
      <c r="M66" s="144"/>
      <c r="N66" s="144"/>
      <c r="O66" s="145"/>
      <c r="P66" s="145"/>
    </row>
    <row r="67" spans="1:16" ht="18" customHeight="1" x14ac:dyDescent="0.2">
      <c r="A67" s="153"/>
      <c r="B67" s="145"/>
      <c r="C67" s="148"/>
      <c r="D67" s="148"/>
      <c r="E67" s="148"/>
      <c r="F67" s="149"/>
      <c r="G67" s="149"/>
      <c r="H67" s="145"/>
      <c r="I67" s="145"/>
      <c r="J67" s="145"/>
      <c r="K67" s="144"/>
      <c r="L67" s="144"/>
      <c r="M67" s="144"/>
      <c r="N67" s="144"/>
      <c r="O67" s="145"/>
      <c r="P67" s="145"/>
    </row>
    <row r="68" spans="1:16" ht="18" customHeight="1" x14ac:dyDescent="0.2">
      <c r="A68" s="153"/>
      <c r="B68" s="145"/>
      <c r="C68" s="148"/>
      <c r="D68" s="148"/>
      <c r="E68" s="148"/>
      <c r="F68" s="149"/>
      <c r="G68" s="149"/>
      <c r="H68" s="145"/>
      <c r="I68" s="145"/>
      <c r="J68" s="145"/>
      <c r="K68" s="144"/>
      <c r="L68" s="144"/>
      <c r="M68" s="144"/>
      <c r="N68" s="144"/>
      <c r="O68" s="145"/>
      <c r="P68" s="145"/>
    </row>
    <row r="69" spans="1:16" ht="18" customHeight="1" x14ac:dyDescent="0.2">
      <c r="A69" s="153"/>
      <c r="B69" s="145"/>
      <c r="C69" s="148"/>
      <c r="D69" s="148"/>
      <c r="E69" s="148"/>
      <c r="F69" s="149"/>
      <c r="G69" s="149"/>
      <c r="H69" s="145"/>
      <c r="I69" s="145"/>
      <c r="J69" s="145"/>
      <c r="K69" s="144"/>
      <c r="L69" s="144"/>
      <c r="M69" s="144"/>
      <c r="N69" s="144"/>
      <c r="O69" s="145"/>
      <c r="P69" s="145"/>
    </row>
    <row r="70" spans="1:16" ht="18" customHeight="1" x14ac:dyDescent="0.2">
      <c r="A70" s="153"/>
      <c r="B70" s="145"/>
      <c r="C70" s="148"/>
      <c r="D70" s="148"/>
      <c r="E70" s="148"/>
      <c r="F70" s="149"/>
      <c r="G70" s="149"/>
      <c r="H70" s="145"/>
      <c r="I70" s="145"/>
      <c r="J70" s="145"/>
      <c r="K70" s="144"/>
      <c r="L70" s="144"/>
      <c r="M70" s="144"/>
      <c r="N70" s="144"/>
      <c r="O70" s="145"/>
      <c r="P70" s="145"/>
    </row>
    <row r="71" spans="1:16" ht="18" customHeight="1" x14ac:dyDescent="0.2">
      <c r="A71" s="153"/>
      <c r="B71" s="145"/>
      <c r="C71" s="148"/>
      <c r="D71" s="148"/>
      <c r="E71" s="148"/>
      <c r="F71" s="149"/>
      <c r="G71" s="149"/>
      <c r="H71" s="145"/>
      <c r="I71" s="145"/>
      <c r="J71" s="145"/>
      <c r="K71" s="144"/>
      <c r="L71" s="144"/>
      <c r="M71" s="144"/>
      <c r="N71" s="144"/>
      <c r="O71" s="145"/>
      <c r="P71" s="145"/>
    </row>
    <row r="72" spans="1:16" ht="18" customHeight="1" x14ac:dyDescent="0.2">
      <c r="A72" s="153"/>
      <c r="B72" s="145"/>
      <c r="C72" s="148"/>
      <c r="D72" s="148"/>
      <c r="E72" s="148"/>
      <c r="F72" s="149"/>
      <c r="G72" s="149"/>
      <c r="H72" s="145"/>
      <c r="I72" s="145"/>
      <c r="J72" s="145"/>
      <c r="K72" s="144"/>
      <c r="L72" s="144"/>
      <c r="M72" s="144"/>
      <c r="N72" s="144"/>
      <c r="O72" s="145"/>
      <c r="P72" s="145"/>
    </row>
    <row r="73" spans="1:16" ht="18" customHeight="1" x14ac:dyDescent="0.2">
      <c r="A73" s="153"/>
      <c r="B73" s="145"/>
      <c r="C73" s="148"/>
      <c r="D73" s="148"/>
      <c r="E73" s="148"/>
      <c r="F73" s="149"/>
      <c r="G73" s="149"/>
      <c r="H73" s="145"/>
      <c r="I73" s="145"/>
      <c r="J73" s="145"/>
      <c r="K73" s="144"/>
      <c r="L73" s="144"/>
      <c r="M73" s="144"/>
      <c r="N73" s="144"/>
      <c r="O73" s="145"/>
      <c r="P73" s="145"/>
    </row>
    <row r="74" spans="1:16" ht="18" customHeight="1" x14ac:dyDescent="0.2">
      <c r="A74" s="153"/>
      <c r="B74" s="145"/>
      <c r="C74" s="148"/>
      <c r="D74" s="148"/>
      <c r="E74" s="148"/>
      <c r="F74" s="149"/>
      <c r="G74" s="149"/>
      <c r="H74" s="145"/>
      <c r="I74" s="145"/>
      <c r="J74" s="145"/>
      <c r="K74" s="144"/>
      <c r="L74" s="144"/>
      <c r="M74" s="144"/>
      <c r="N74" s="144"/>
      <c r="O74" s="145"/>
      <c r="P74" s="145"/>
    </row>
    <row r="75" spans="1:16" ht="18" customHeight="1" x14ac:dyDescent="0.2">
      <c r="A75" s="153"/>
      <c r="B75" s="145"/>
      <c r="C75" s="148"/>
      <c r="D75" s="148"/>
      <c r="E75" s="148"/>
      <c r="F75" s="149"/>
      <c r="G75" s="149"/>
      <c r="H75" s="145"/>
      <c r="I75" s="145"/>
      <c r="J75" s="145"/>
      <c r="K75" s="144"/>
      <c r="L75" s="144"/>
      <c r="M75" s="144"/>
      <c r="N75" s="144"/>
      <c r="O75" s="145"/>
      <c r="P75" s="145"/>
    </row>
    <row r="76" spans="1:16" ht="18" customHeight="1" x14ac:dyDescent="0.2">
      <c r="A76" s="153"/>
      <c r="B76" s="145"/>
      <c r="C76" s="148"/>
      <c r="D76" s="148"/>
      <c r="E76" s="148"/>
      <c r="F76" s="149"/>
      <c r="G76" s="149"/>
      <c r="H76" s="145"/>
      <c r="I76" s="145"/>
      <c r="J76" s="145"/>
      <c r="K76" s="144"/>
      <c r="L76" s="144"/>
      <c r="M76" s="144"/>
      <c r="N76" s="144"/>
      <c r="O76" s="145"/>
      <c r="P76" s="145"/>
    </row>
    <row r="77" spans="1:16" ht="18" customHeight="1" x14ac:dyDescent="0.2">
      <c r="A77" s="153"/>
      <c r="B77" s="145"/>
      <c r="C77" s="148"/>
      <c r="D77" s="148"/>
      <c r="E77" s="148"/>
      <c r="F77" s="149"/>
      <c r="G77" s="149"/>
      <c r="H77" s="145"/>
      <c r="I77" s="145"/>
      <c r="J77" s="145"/>
      <c r="K77" s="144"/>
      <c r="L77" s="144"/>
      <c r="M77" s="144"/>
      <c r="N77" s="144"/>
      <c r="O77" s="145"/>
      <c r="P77" s="145"/>
    </row>
    <row r="78" spans="1:16" ht="18" customHeight="1" x14ac:dyDescent="0.2">
      <c r="A78" s="153"/>
      <c r="B78" s="145"/>
      <c r="C78" s="148"/>
      <c r="D78" s="148"/>
      <c r="E78" s="148"/>
      <c r="F78" s="149"/>
      <c r="G78" s="149"/>
      <c r="H78" s="145"/>
      <c r="I78" s="145"/>
      <c r="J78" s="145"/>
      <c r="K78" s="144"/>
      <c r="L78" s="144"/>
      <c r="M78" s="144"/>
      <c r="N78" s="144"/>
      <c r="O78" s="145"/>
      <c r="P78" s="145"/>
    </row>
    <row r="79" spans="1:16" ht="18" customHeight="1" x14ac:dyDescent="0.2">
      <c r="A79" s="153"/>
      <c r="B79" s="145"/>
      <c r="C79" s="148"/>
      <c r="D79" s="148"/>
      <c r="E79" s="148"/>
      <c r="F79" s="149"/>
      <c r="G79" s="149"/>
      <c r="H79" s="145"/>
      <c r="I79" s="145"/>
      <c r="J79" s="145"/>
      <c r="K79" s="144"/>
      <c r="L79" s="144"/>
      <c r="M79" s="144"/>
      <c r="N79" s="144"/>
      <c r="O79" s="145"/>
      <c r="P79" s="145"/>
    </row>
    <row r="80" spans="1:16" ht="18" customHeight="1" x14ac:dyDescent="0.2">
      <c r="A80" s="153"/>
      <c r="B80" s="145"/>
      <c r="C80" s="148"/>
      <c r="D80" s="148"/>
      <c r="E80" s="148"/>
      <c r="F80" s="149"/>
      <c r="G80" s="149"/>
      <c r="H80" s="145"/>
      <c r="I80" s="145"/>
      <c r="J80" s="145"/>
      <c r="K80" s="144"/>
      <c r="L80" s="144"/>
      <c r="M80" s="144"/>
      <c r="N80" s="144"/>
      <c r="O80" s="145"/>
      <c r="P80" s="145"/>
    </row>
    <row r="81" spans="1:16" ht="18" customHeight="1" x14ac:dyDescent="0.2">
      <c r="A81" s="153"/>
      <c r="B81" s="145"/>
      <c r="C81" s="148"/>
      <c r="D81" s="148"/>
      <c r="E81" s="148"/>
      <c r="F81" s="149"/>
      <c r="G81" s="149"/>
      <c r="H81" s="145"/>
      <c r="I81" s="145"/>
      <c r="J81" s="145"/>
      <c r="K81" s="144"/>
      <c r="L81" s="144"/>
      <c r="M81" s="144"/>
      <c r="N81" s="144"/>
      <c r="O81" s="145"/>
      <c r="P81" s="145"/>
    </row>
    <row r="82" spans="1:16" ht="18" customHeight="1" x14ac:dyDescent="0.2">
      <c r="A82" s="153"/>
      <c r="B82" s="145"/>
      <c r="C82" s="148"/>
      <c r="D82" s="148"/>
      <c r="E82" s="148"/>
      <c r="F82" s="149"/>
      <c r="G82" s="149"/>
      <c r="H82" s="145"/>
      <c r="I82" s="145"/>
      <c r="J82" s="145"/>
      <c r="K82" s="144"/>
      <c r="L82" s="144"/>
      <c r="M82" s="144"/>
      <c r="N82" s="144"/>
      <c r="O82" s="145"/>
      <c r="P82" s="145"/>
    </row>
    <row r="83" spans="1:16" ht="18" customHeight="1" x14ac:dyDescent="0.2">
      <c r="A83" s="153"/>
      <c r="B83" s="145"/>
      <c r="C83" s="148"/>
      <c r="D83" s="148"/>
      <c r="E83" s="148"/>
      <c r="F83" s="149"/>
      <c r="G83" s="149"/>
      <c r="H83" s="145"/>
      <c r="I83" s="145"/>
      <c r="J83" s="145"/>
      <c r="K83" s="144"/>
      <c r="L83" s="144"/>
      <c r="M83" s="144"/>
      <c r="N83" s="144"/>
      <c r="O83" s="145"/>
      <c r="P83" s="145"/>
    </row>
    <row r="84" spans="1:16" ht="18" customHeight="1" x14ac:dyDescent="0.2">
      <c r="A84" s="153"/>
      <c r="B84" s="145"/>
      <c r="C84" s="148"/>
      <c r="D84" s="148"/>
      <c r="E84" s="148"/>
      <c r="F84" s="149"/>
      <c r="G84" s="149"/>
      <c r="H84" s="145"/>
      <c r="I84" s="145"/>
      <c r="J84" s="145"/>
      <c r="K84" s="144"/>
      <c r="L84" s="144"/>
      <c r="M84" s="144"/>
      <c r="N84" s="144"/>
      <c r="O84" s="145"/>
      <c r="P84" s="145"/>
    </row>
    <row r="85" spans="1:16" ht="18" customHeight="1" x14ac:dyDescent="0.2">
      <c r="A85" s="153"/>
      <c r="B85" s="145"/>
      <c r="C85" s="148"/>
      <c r="D85" s="148"/>
      <c r="E85" s="148"/>
      <c r="F85" s="149"/>
      <c r="G85" s="149"/>
      <c r="H85" s="145"/>
      <c r="I85" s="145"/>
      <c r="J85" s="145"/>
      <c r="K85" s="144"/>
      <c r="L85" s="144"/>
      <c r="M85" s="144"/>
      <c r="N85" s="144"/>
      <c r="O85" s="145"/>
      <c r="P85" s="145"/>
    </row>
    <row r="86" spans="1:16" ht="18" customHeight="1" x14ac:dyDescent="0.2">
      <c r="A86" s="153"/>
      <c r="B86" s="145"/>
      <c r="C86" s="148"/>
      <c r="D86" s="148"/>
      <c r="E86" s="148"/>
      <c r="F86" s="149"/>
      <c r="G86" s="149"/>
      <c r="H86" s="145"/>
      <c r="I86" s="145"/>
      <c r="J86" s="145"/>
      <c r="K86" s="144"/>
      <c r="L86" s="144"/>
      <c r="M86" s="144"/>
      <c r="N86" s="144"/>
      <c r="O86" s="145"/>
      <c r="P86" s="145"/>
    </row>
    <row r="87" spans="1:16" ht="18" customHeight="1" x14ac:dyDescent="0.2">
      <c r="A87" s="153"/>
      <c r="B87" s="145"/>
      <c r="C87" s="148"/>
      <c r="D87" s="148"/>
      <c r="E87" s="148"/>
      <c r="F87" s="149"/>
      <c r="G87" s="149"/>
      <c r="H87" s="145"/>
      <c r="I87" s="145"/>
      <c r="J87" s="145"/>
      <c r="K87" s="144"/>
      <c r="L87" s="144"/>
      <c r="M87" s="144"/>
      <c r="N87" s="144"/>
      <c r="O87" s="145"/>
      <c r="P87" s="145"/>
    </row>
    <row r="88" spans="1:16" ht="18" customHeight="1" x14ac:dyDescent="0.2">
      <c r="A88" s="153"/>
      <c r="B88" s="145"/>
      <c r="C88" s="148"/>
      <c r="D88" s="148"/>
      <c r="E88" s="148"/>
      <c r="F88" s="149"/>
      <c r="G88" s="149"/>
      <c r="H88" s="145"/>
      <c r="I88" s="145"/>
      <c r="J88" s="145"/>
      <c r="K88" s="144"/>
      <c r="L88" s="144"/>
      <c r="M88" s="144"/>
      <c r="N88" s="144"/>
      <c r="O88" s="145"/>
      <c r="P88" s="145"/>
    </row>
    <row r="89" spans="1:16" ht="18" customHeight="1" x14ac:dyDescent="0.2">
      <c r="A89" s="153"/>
      <c r="B89" s="145"/>
      <c r="C89" s="148"/>
      <c r="D89" s="148"/>
      <c r="E89" s="148"/>
      <c r="F89" s="149"/>
      <c r="G89" s="149"/>
      <c r="H89" s="145"/>
      <c r="I89" s="145"/>
      <c r="J89" s="145"/>
      <c r="K89" s="144"/>
      <c r="L89" s="144"/>
      <c r="M89" s="144"/>
      <c r="N89" s="144"/>
      <c r="O89" s="145"/>
      <c r="P89" s="145"/>
    </row>
    <row r="90" spans="1:16" ht="18" customHeight="1" x14ac:dyDescent="0.2">
      <c r="A90" s="153"/>
      <c r="B90" s="145"/>
      <c r="C90" s="148"/>
      <c r="D90" s="148"/>
      <c r="E90" s="148"/>
      <c r="F90" s="149"/>
      <c r="G90" s="149"/>
      <c r="H90" s="145"/>
      <c r="I90" s="145"/>
      <c r="J90" s="145"/>
      <c r="K90" s="144"/>
      <c r="L90" s="144"/>
      <c r="M90" s="144"/>
      <c r="N90" s="144"/>
      <c r="O90" s="145"/>
      <c r="P90" s="145"/>
    </row>
    <row r="91" spans="1:16" ht="18" customHeight="1" x14ac:dyDescent="0.2">
      <c r="A91" s="153"/>
      <c r="B91" s="145"/>
      <c r="C91" s="148"/>
      <c r="D91" s="148"/>
      <c r="E91" s="148"/>
      <c r="F91" s="149"/>
      <c r="G91" s="149"/>
      <c r="H91" s="145"/>
      <c r="I91" s="145"/>
      <c r="J91" s="145"/>
      <c r="K91" s="144"/>
      <c r="L91" s="144"/>
      <c r="M91" s="144"/>
      <c r="N91" s="144"/>
      <c r="O91" s="145"/>
      <c r="P91" s="145"/>
    </row>
    <row r="92" spans="1:16" ht="18" customHeight="1" x14ac:dyDescent="0.2">
      <c r="A92" s="153"/>
      <c r="B92" s="145"/>
      <c r="C92" s="148"/>
      <c r="D92" s="148"/>
      <c r="E92" s="148"/>
      <c r="F92" s="149"/>
      <c r="G92" s="149"/>
      <c r="H92" s="145"/>
      <c r="I92" s="145"/>
      <c r="J92" s="145"/>
      <c r="K92" s="144"/>
      <c r="L92" s="144"/>
      <c r="M92" s="144"/>
      <c r="N92" s="144"/>
      <c r="O92" s="145"/>
      <c r="P92" s="145"/>
    </row>
    <row r="93" spans="1:16" ht="18" customHeight="1" x14ac:dyDescent="0.2">
      <c r="A93" s="153"/>
      <c r="B93" s="145"/>
      <c r="C93" s="148"/>
      <c r="D93" s="148"/>
      <c r="E93" s="148"/>
      <c r="F93" s="149"/>
      <c r="G93" s="149"/>
      <c r="H93" s="145"/>
      <c r="I93" s="145"/>
      <c r="J93" s="145"/>
      <c r="K93" s="144"/>
      <c r="L93" s="144"/>
      <c r="M93" s="144"/>
      <c r="N93" s="144"/>
      <c r="O93" s="145"/>
      <c r="P93" s="145"/>
    </row>
    <row r="94" spans="1:16" ht="18" customHeight="1" x14ac:dyDescent="0.2">
      <c r="A94" s="153"/>
      <c r="B94" s="145"/>
      <c r="C94" s="148"/>
      <c r="D94" s="148"/>
      <c r="E94" s="148"/>
      <c r="F94" s="149"/>
      <c r="G94" s="149"/>
      <c r="H94" s="145"/>
      <c r="I94" s="145"/>
      <c r="J94" s="145"/>
      <c r="K94" s="144"/>
      <c r="L94" s="144"/>
      <c r="M94" s="144"/>
      <c r="N94" s="144"/>
      <c r="O94" s="145"/>
      <c r="P94" s="145"/>
    </row>
    <row r="95" spans="1:16" ht="18" customHeight="1" x14ac:dyDescent="0.2">
      <c r="A95" s="153"/>
      <c r="B95" s="145"/>
      <c r="C95" s="148"/>
      <c r="D95" s="148"/>
      <c r="E95" s="148"/>
      <c r="F95" s="149"/>
      <c r="G95" s="149"/>
      <c r="H95" s="145"/>
      <c r="I95" s="145"/>
      <c r="J95" s="145"/>
      <c r="K95" s="144"/>
      <c r="L95" s="144"/>
      <c r="M95" s="144"/>
      <c r="N95" s="144"/>
      <c r="O95" s="145"/>
      <c r="P95" s="145"/>
    </row>
    <row r="96" spans="1:16" ht="18" customHeight="1" x14ac:dyDescent="0.2">
      <c r="A96" s="153"/>
      <c r="B96" s="145"/>
      <c r="C96" s="148"/>
      <c r="D96" s="148"/>
      <c r="E96" s="148"/>
      <c r="F96" s="149"/>
      <c r="G96" s="149"/>
      <c r="H96" s="145"/>
      <c r="I96" s="145"/>
      <c r="J96" s="145"/>
      <c r="K96" s="144"/>
      <c r="L96" s="144"/>
      <c r="M96" s="144"/>
      <c r="N96" s="144"/>
      <c r="O96" s="145"/>
      <c r="P96" s="145"/>
    </row>
    <row r="97" spans="1:16" ht="18" customHeight="1" x14ac:dyDescent="0.2">
      <c r="A97" s="153"/>
      <c r="B97" s="145"/>
      <c r="C97" s="148"/>
      <c r="D97" s="148"/>
      <c r="E97" s="148"/>
      <c r="F97" s="149"/>
      <c r="G97" s="149"/>
      <c r="H97" s="145"/>
      <c r="I97" s="145"/>
      <c r="J97" s="145"/>
      <c r="K97" s="144"/>
      <c r="L97" s="144"/>
      <c r="M97" s="144"/>
      <c r="N97" s="144"/>
      <c r="O97" s="145"/>
      <c r="P97" s="145"/>
    </row>
    <row r="98" spans="1:16" ht="18" customHeight="1" x14ac:dyDescent="0.2">
      <c r="A98" s="153"/>
      <c r="B98" s="145"/>
      <c r="C98" s="148"/>
      <c r="D98" s="148"/>
      <c r="E98" s="148"/>
      <c r="F98" s="149"/>
      <c r="G98" s="149"/>
      <c r="H98" s="145"/>
      <c r="I98" s="145"/>
      <c r="J98" s="145"/>
      <c r="K98" s="144"/>
      <c r="L98" s="144"/>
      <c r="M98" s="144"/>
      <c r="N98" s="144"/>
      <c r="O98" s="145"/>
      <c r="P98" s="145"/>
    </row>
  </sheetData>
  <autoFilter ref="C5:J55"/>
  <mergeCells count="10">
    <mergeCell ref="M4:N4"/>
    <mergeCell ref="K4:L4"/>
    <mergeCell ref="A1:J1"/>
    <mergeCell ref="A2:J2"/>
    <mergeCell ref="A4:A5"/>
    <mergeCell ref="E4:G4"/>
    <mergeCell ref="B4:B5"/>
    <mergeCell ref="C4:D4"/>
    <mergeCell ref="H3:J3"/>
    <mergeCell ref="H4:J4"/>
  </mergeCells>
  <conditionalFormatting sqref="M1:N98">
    <cfRule type="cellIs" dxfId="41" priority="1" operator="equal">
      <formula>0</formula>
    </cfRule>
  </conditionalFormatting>
  <conditionalFormatting sqref="M1:N98">
    <cfRule type="cellIs" dxfId="40" priority="2" operator="equal">
      <formula>0</formula>
    </cfRule>
  </conditionalFormatting>
  <pageMargins left="1" right="0.25" top="0.5" bottom="0.5" header="0" footer="0"/>
  <pageSetup scale="76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ColWidth="14.42578125" defaultRowHeight="15" customHeight="1" x14ac:dyDescent="0.2"/>
  <cols>
    <col min="1" max="1" width="4.7109375" customWidth="1"/>
    <col min="2" max="2" width="14.28515625" customWidth="1"/>
    <col min="3" max="3" width="7.85546875" customWidth="1"/>
    <col min="4" max="4" width="9.7109375" customWidth="1"/>
    <col min="5" max="5" width="7.85546875" customWidth="1"/>
    <col min="6" max="6" width="9.28515625" customWidth="1"/>
    <col min="7" max="14" width="7.85546875" customWidth="1"/>
    <col min="15" max="15" width="9.5703125" customWidth="1"/>
    <col min="16" max="19" width="7.85546875" customWidth="1"/>
  </cols>
  <sheetData>
    <row r="1" spans="1:19" ht="53.25" customHeight="1" x14ac:dyDescent="0.2">
      <c r="A1" s="498" t="s">
        <v>281</v>
      </c>
      <c r="B1" s="477"/>
      <c r="C1" s="477"/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77"/>
      <c r="P1" s="477"/>
      <c r="Q1" s="477"/>
      <c r="R1" s="477"/>
      <c r="S1" s="2"/>
    </row>
    <row r="2" spans="1:19" ht="24" customHeight="1" x14ac:dyDescent="0.2">
      <c r="A2" s="31" t="s">
        <v>176</v>
      </c>
      <c r="B2" s="31" t="s">
        <v>282</v>
      </c>
      <c r="C2" s="479" t="s">
        <v>283</v>
      </c>
      <c r="D2" s="478"/>
      <c r="E2" s="476" t="s">
        <v>284</v>
      </c>
      <c r="F2" s="477"/>
      <c r="G2" s="477"/>
      <c r="H2" s="477"/>
      <c r="I2" s="477"/>
      <c r="J2" s="477"/>
      <c r="K2" s="477"/>
      <c r="L2" s="478"/>
      <c r="M2" s="476" t="s">
        <v>285</v>
      </c>
      <c r="N2" s="477"/>
      <c r="O2" s="477"/>
      <c r="P2" s="477"/>
      <c r="Q2" s="477"/>
      <c r="R2" s="478"/>
      <c r="S2" s="2"/>
    </row>
    <row r="3" spans="1:19" ht="12.75" customHeight="1" x14ac:dyDescent="0.2">
      <c r="A3" s="43"/>
      <c r="B3" s="43"/>
      <c r="C3" s="44" t="s">
        <v>286</v>
      </c>
      <c r="D3" s="44" t="s">
        <v>287</v>
      </c>
      <c r="E3" s="44" t="s">
        <v>288</v>
      </c>
      <c r="F3" s="44" t="s">
        <v>289</v>
      </c>
      <c r="G3" s="45" t="s">
        <v>290</v>
      </c>
      <c r="H3" s="45" t="s">
        <v>291</v>
      </c>
      <c r="I3" s="45" t="s">
        <v>292</v>
      </c>
      <c r="J3" s="45" t="s">
        <v>293</v>
      </c>
      <c r="K3" s="45" t="s">
        <v>294</v>
      </c>
      <c r="L3" s="45" t="s">
        <v>295</v>
      </c>
      <c r="M3" s="44" t="s">
        <v>296</v>
      </c>
      <c r="N3" s="44" t="s">
        <v>297</v>
      </c>
      <c r="O3" s="44" t="s">
        <v>298</v>
      </c>
      <c r="P3" s="45" t="s">
        <v>299</v>
      </c>
      <c r="Q3" s="45" t="s">
        <v>300</v>
      </c>
      <c r="R3" s="45" t="s">
        <v>301</v>
      </c>
      <c r="S3" s="2"/>
    </row>
    <row r="4" spans="1:19" ht="12" customHeight="1" x14ac:dyDescent="0.2">
      <c r="A4" s="29">
        <v>1</v>
      </c>
      <c r="B4" s="46" t="s">
        <v>302</v>
      </c>
      <c r="C4" s="47">
        <v>14</v>
      </c>
      <c r="D4" s="47">
        <v>380</v>
      </c>
      <c r="E4" s="47" t="s">
        <v>303</v>
      </c>
      <c r="F4" s="47">
        <v>409</v>
      </c>
      <c r="G4" s="47" t="s">
        <v>304</v>
      </c>
      <c r="H4" s="47" t="s">
        <v>305</v>
      </c>
      <c r="I4" s="47" t="s">
        <v>306</v>
      </c>
      <c r="J4" s="47" t="s">
        <v>307</v>
      </c>
      <c r="K4" s="47" t="s">
        <v>308</v>
      </c>
      <c r="L4" s="47">
        <v>0</v>
      </c>
      <c r="M4" s="47" t="s">
        <v>309</v>
      </c>
      <c r="N4" s="47" t="s">
        <v>310</v>
      </c>
      <c r="O4" s="47" t="s">
        <v>311</v>
      </c>
      <c r="P4" s="47" t="s">
        <v>312</v>
      </c>
      <c r="Q4" s="47" t="s">
        <v>313</v>
      </c>
      <c r="R4" s="47" t="s">
        <v>314</v>
      </c>
      <c r="S4" s="48" t="s">
        <v>315</v>
      </c>
    </row>
    <row r="5" spans="1:19" ht="12" customHeight="1" x14ac:dyDescent="0.2">
      <c r="A5" s="29">
        <v>2</v>
      </c>
      <c r="B5" s="46" t="s">
        <v>316</v>
      </c>
      <c r="C5" s="47">
        <v>18</v>
      </c>
      <c r="D5" s="47">
        <v>400</v>
      </c>
      <c r="E5" s="47" t="s">
        <v>303</v>
      </c>
      <c r="F5" s="47" t="s">
        <v>317</v>
      </c>
      <c r="G5" s="47" t="s">
        <v>318</v>
      </c>
      <c r="H5" s="47" t="s">
        <v>319</v>
      </c>
      <c r="I5" s="47" t="s">
        <v>320</v>
      </c>
      <c r="J5" s="47" t="s">
        <v>321</v>
      </c>
      <c r="K5" s="47">
        <v>0</v>
      </c>
      <c r="L5" s="47">
        <v>0</v>
      </c>
      <c r="M5" s="47" t="s">
        <v>322</v>
      </c>
      <c r="N5" s="47" t="s">
        <v>323</v>
      </c>
      <c r="O5" s="47" t="s">
        <v>324</v>
      </c>
      <c r="P5" s="47" t="s">
        <v>325</v>
      </c>
      <c r="Q5" s="47" t="s">
        <v>326</v>
      </c>
      <c r="R5" s="47" t="s">
        <v>327</v>
      </c>
      <c r="S5" s="2" t="s">
        <v>328</v>
      </c>
    </row>
    <row r="6" spans="1:19" ht="12" customHeight="1" x14ac:dyDescent="0.2">
      <c r="A6" s="29">
        <v>3</v>
      </c>
      <c r="B6" s="46" t="s">
        <v>329</v>
      </c>
      <c r="C6" s="47">
        <v>15</v>
      </c>
      <c r="D6" s="47">
        <v>375</v>
      </c>
      <c r="E6" s="47" t="s">
        <v>330</v>
      </c>
      <c r="F6" s="47" t="s">
        <v>331</v>
      </c>
      <c r="G6" s="47" t="s">
        <v>332</v>
      </c>
      <c r="H6" s="47">
        <v>0</v>
      </c>
      <c r="I6" s="47" t="s">
        <v>333</v>
      </c>
      <c r="J6" s="47" t="s">
        <v>334</v>
      </c>
      <c r="K6" s="47" t="s">
        <v>335</v>
      </c>
      <c r="L6" s="47">
        <v>0</v>
      </c>
      <c r="M6" s="47" t="s">
        <v>336</v>
      </c>
      <c r="N6" s="47" t="s">
        <v>337</v>
      </c>
      <c r="O6" s="47" t="s">
        <v>338</v>
      </c>
      <c r="P6" s="47" t="s">
        <v>339</v>
      </c>
      <c r="Q6" s="47" t="s">
        <v>340</v>
      </c>
      <c r="R6" s="47" t="s">
        <v>341</v>
      </c>
      <c r="S6" s="2" t="s">
        <v>342</v>
      </c>
    </row>
    <row r="7" spans="1:19" ht="12" customHeight="1" x14ac:dyDescent="0.2">
      <c r="A7" s="29">
        <v>4</v>
      </c>
      <c r="B7" s="46" t="s">
        <v>343</v>
      </c>
      <c r="C7" s="47">
        <v>16</v>
      </c>
      <c r="D7" s="47">
        <v>450</v>
      </c>
      <c r="E7" s="47" t="s">
        <v>344</v>
      </c>
      <c r="F7" s="47" t="s">
        <v>345</v>
      </c>
      <c r="G7" s="47" t="s">
        <v>346</v>
      </c>
      <c r="H7" s="47" t="s">
        <v>347</v>
      </c>
      <c r="I7" s="47" t="s">
        <v>333</v>
      </c>
      <c r="J7" s="47" t="s">
        <v>348</v>
      </c>
      <c r="K7" s="47" t="s">
        <v>349</v>
      </c>
      <c r="L7" s="47">
        <v>1</v>
      </c>
      <c r="M7" s="47" t="s">
        <v>350</v>
      </c>
      <c r="N7" s="47" t="s">
        <v>351</v>
      </c>
      <c r="O7" s="47" t="s">
        <v>352</v>
      </c>
      <c r="P7" s="47" t="s">
        <v>353</v>
      </c>
      <c r="Q7" s="47" t="s">
        <v>354</v>
      </c>
      <c r="R7" s="47" t="s">
        <v>355</v>
      </c>
      <c r="S7" s="2"/>
    </row>
    <row r="8" spans="1:19" ht="12" customHeight="1" x14ac:dyDescent="0.2">
      <c r="A8" s="29">
        <v>5</v>
      </c>
      <c r="B8" s="46" t="s">
        <v>356</v>
      </c>
      <c r="C8" s="47">
        <v>0</v>
      </c>
      <c r="D8" s="47">
        <v>0</v>
      </c>
      <c r="E8" s="47" t="s">
        <v>357</v>
      </c>
      <c r="F8" s="47">
        <v>0</v>
      </c>
      <c r="G8" s="47" t="s">
        <v>357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 t="s">
        <v>358</v>
      </c>
      <c r="N8" s="47" t="s">
        <v>359</v>
      </c>
      <c r="O8" s="47" t="s">
        <v>360</v>
      </c>
      <c r="P8" s="47" t="s">
        <v>361</v>
      </c>
      <c r="Q8" s="47" t="s">
        <v>362</v>
      </c>
      <c r="R8" s="47" t="s">
        <v>363</v>
      </c>
      <c r="S8" s="2"/>
    </row>
    <row r="9" spans="1:19" ht="12" customHeight="1" x14ac:dyDescent="0.2">
      <c r="A9" s="29">
        <v>6</v>
      </c>
      <c r="B9" s="46" t="s">
        <v>364</v>
      </c>
      <c r="C9" s="47">
        <v>20</v>
      </c>
      <c r="D9" s="47">
        <v>450</v>
      </c>
      <c r="E9" s="47" t="s">
        <v>365</v>
      </c>
      <c r="F9" s="47" t="s">
        <v>366</v>
      </c>
      <c r="G9" s="47" t="s">
        <v>367</v>
      </c>
      <c r="H9" s="47" t="s">
        <v>307</v>
      </c>
      <c r="I9" s="47" t="s">
        <v>368</v>
      </c>
      <c r="J9" s="47" t="s">
        <v>369</v>
      </c>
      <c r="K9" s="47" t="s">
        <v>370</v>
      </c>
      <c r="L9" s="47" t="s">
        <v>371</v>
      </c>
      <c r="M9" s="47" t="s">
        <v>372</v>
      </c>
      <c r="N9" s="47" t="s">
        <v>373</v>
      </c>
      <c r="O9" s="47" t="s">
        <v>374</v>
      </c>
      <c r="P9" s="47" t="s">
        <v>375</v>
      </c>
      <c r="Q9" s="47" t="s">
        <v>376</v>
      </c>
      <c r="R9" s="47" t="s">
        <v>377</v>
      </c>
      <c r="S9" s="2"/>
    </row>
    <row r="10" spans="1:19" ht="12" customHeight="1" x14ac:dyDescent="0.2">
      <c r="A10" s="29">
        <v>7</v>
      </c>
      <c r="B10" s="46" t="s">
        <v>378</v>
      </c>
      <c r="C10" s="47">
        <v>17</v>
      </c>
      <c r="D10" s="47">
        <v>500</v>
      </c>
      <c r="E10" s="47" t="s">
        <v>344</v>
      </c>
      <c r="F10" s="47" t="s">
        <v>379</v>
      </c>
      <c r="G10" s="47" t="s">
        <v>380</v>
      </c>
      <c r="H10" s="47" t="s">
        <v>381</v>
      </c>
      <c r="I10" s="47" t="s">
        <v>382</v>
      </c>
      <c r="J10" s="47" t="s">
        <v>383</v>
      </c>
      <c r="K10" s="47" t="s">
        <v>384</v>
      </c>
      <c r="L10" s="47" t="s">
        <v>385</v>
      </c>
      <c r="M10" s="47" t="s">
        <v>386</v>
      </c>
      <c r="N10" s="47" t="s">
        <v>387</v>
      </c>
      <c r="O10" s="47" t="s">
        <v>388</v>
      </c>
      <c r="P10" s="47" t="s">
        <v>389</v>
      </c>
      <c r="Q10" s="47" t="s">
        <v>390</v>
      </c>
      <c r="R10" s="47" t="s">
        <v>391</v>
      </c>
      <c r="S10" s="2"/>
    </row>
    <row r="11" spans="1:19" ht="12" customHeight="1" x14ac:dyDescent="0.2">
      <c r="A11" s="29">
        <v>8</v>
      </c>
      <c r="B11" s="46" t="s">
        <v>392</v>
      </c>
      <c r="C11" s="47">
        <v>14</v>
      </c>
      <c r="D11" s="47">
        <v>400</v>
      </c>
      <c r="E11" s="47" t="s">
        <v>393</v>
      </c>
      <c r="F11" s="47" t="s">
        <v>394</v>
      </c>
      <c r="G11" s="47" t="s">
        <v>395</v>
      </c>
      <c r="H11" s="47" t="s">
        <v>396</v>
      </c>
      <c r="I11" s="47" t="s">
        <v>397</v>
      </c>
      <c r="J11" s="47" t="s">
        <v>398</v>
      </c>
      <c r="K11" s="47" t="s">
        <v>399</v>
      </c>
      <c r="L11" s="47" t="s">
        <v>400</v>
      </c>
      <c r="M11" s="47" t="s">
        <v>314</v>
      </c>
      <c r="N11" s="47" t="s">
        <v>401</v>
      </c>
      <c r="O11" s="47" t="s">
        <v>402</v>
      </c>
      <c r="P11" s="47" t="s">
        <v>403</v>
      </c>
      <c r="Q11" s="47" t="s">
        <v>404</v>
      </c>
      <c r="R11" s="47" t="s">
        <v>303</v>
      </c>
      <c r="S11" s="2"/>
    </row>
    <row r="12" spans="1:19" ht="12" customHeight="1" x14ac:dyDescent="0.2">
      <c r="A12" s="29">
        <v>9</v>
      </c>
      <c r="B12" s="46" t="s">
        <v>405</v>
      </c>
      <c r="C12" s="47">
        <v>16</v>
      </c>
      <c r="D12" s="47">
        <v>450</v>
      </c>
      <c r="E12" s="47" t="s">
        <v>406</v>
      </c>
      <c r="F12" s="47" t="s">
        <v>407</v>
      </c>
      <c r="G12" s="47" t="s">
        <v>408</v>
      </c>
      <c r="H12" s="47" t="s">
        <v>305</v>
      </c>
      <c r="I12" s="47" t="s">
        <v>397</v>
      </c>
      <c r="J12" s="47" t="s">
        <v>409</v>
      </c>
      <c r="K12" s="47" t="s">
        <v>350</v>
      </c>
      <c r="L12" s="47" t="s">
        <v>393</v>
      </c>
      <c r="M12" s="47" t="s">
        <v>410</v>
      </c>
      <c r="N12" s="47" t="s">
        <v>411</v>
      </c>
      <c r="O12" s="47" t="s">
        <v>412</v>
      </c>
      <c r="P12" s="47" t="s">
        <v>413</v>
      </c>
      <c r="Q12" s="47" t="s">
        <v>414</v>
      </c>
      <c r="R12" s="47" t="s">
        <v>336</v>
      </c>
      <c r="S12" s="2"/>
    </row>
    <row r="13" spans="1:19" ht="12" customHeight="1" x14ac:dyDescent="0.2">
      <c r="A13" s="29">
        <v>10</v>
      </c>
      <c r="B13" s="46" t="s">
        <v>415</v>
      </c>
      <c r="C13" s="47">
        <v>18</v>
      </c>
      <c r="D13" s="47">
        <v>450</v>
      </c>
      <c r="E13" s="47" t="s">
        <v>416</v>
      </c>
      <c r="F13" s="47" t="s">
        <v>417</v>
      </c>
      <c r="G13" s="47" t="s">
        <v>418</v>
      </c>
      <c r="H13" s="47" t="s">
        <v>419</v>
      </c>
      <c r="I13" s="47" t="s">
        <v>420</v>
      </c>
      <c r="J13" s="47" t="s">
        <v>421</v>
      </c>
      <c r="K13" s="47" t="s">
        <v>422</v>
      </c>
      <c r="L13" s="47" t="s">
        <v>423</v>
      </c>
      <c r="M13" s="47" t="s">
        <v>424</v>
      </c>
      <c r="N13" s="47" t="s">
        <v>425</v>
      </c>
      <c r="O13" s="47" t="s">
        <v>426</v>
      </c>
      <c r="P13" s="47" t="s">
        <v>427</v>
      </c>
      <c r="Q13" s="47" t="s">
        <v>428</v>
      </c>
      <c r="R13" s="47" t="s">
        <v>429</v>
      </c>
      <c r="S13" s="2"/>
    </row>
    <row r="14" spans="1:19" ht="12" customHeight="1" x14ac:dyDescent="0.2">
      <c r="A14" s="29">
        <v>11</v>
      </c>
      <c r="B14" s="46" t="s">
        <v>430</v>
      </c>
      <c r="C14" s="47">
        <v>15</v>
      </c>
      <c r="D14" s="47">
        <v>450</v>
      </c>
      <c r="E14" s="47" t="s">
        <v>406</v>
      </c>
      <c r="F14" s="47" t="s">
        <v>317</v>
      </c>
      <c r="G14" s="47" t="s">
        <v>431</v>
      </c>
      <c r="H14" s="47">
        <v>0</v>
      </c>
      <c r="I14" s="47" t="s">
        <v>432</v>
      </c>
      <c r="J14" s="47" t="s">
        <v>381</v>
      </c>
      <c r="K14" s="47" t="s">
        <v>433</v>
      </c>
      <c r="L14" s="47" t="s">
        <v>365</v>
      </c>
      <c r="M14" s="47" t="s">
        <v>434</v>
      </c>
      <c r="N14" s="47" t="s">
        <v>435</v>
      </c>
      <c r="O14" s="47" t="s">
        <v>436</v>
      </c>
      <c r="P14" s="47" t="s">
        <v>437</v>
      </c>
      <c r="Q14" s="47" t="s">
        <v>438</v>
      </c>
      <c r="R14" s="47" t="s">
        <v>439</v>
      </c>
      <c r="S14" s="2"/>
    </row>
    <row r="15" spans="1:19" ht="12" customHeight="1" x14ac:dyDescent="0.2">
      <c r="A15" s="29">
        <v>12</v>
      </c>
      <c r="B15" s="46" t="s">
        <v>440</v>
      </c>
      <c r="C15" s="47">
        <v>16</v>
      </c>
      <c r="D15" s="47">
        <v>300</v>
      </c>
      <c r="E15" s="47" t="s">
        <v>441</v>
      </c>
      <c r="F15" s="47" t="s">
        <v>442</v>
      </c>
      <c r="G15" s="47" t="s">
        <v>443</v>
      </c>
      <c r="H15" s="47" t="s">
        <v>444</v>
      </c>
      <c r="I15" s="47" t="s">
        <v>445</v>
      </c>
      <c r="J15" s="47" t="s">
        <v>446</v>
      </c>
      <c r="K15" s="47" t="s">
        <v>447</v>
      </c>
      <c r="L15" s="47" t="s">
        <v>347</v>
      </c>
      <c r="M15" s="47" t="s">
        <v>448</v>
      </c>
      <c r="N15" s="47" t="s">
        <v>449</v>
      </c>
      <c r="O15" s="47" t="s">
        <v>450</v>
      </c>
      <c r="P15" s="47" t="s">
        <v>451</v>
      </c>
      <c r="Q15" s="47" t="s">
        <v>452</v>
      </c>
      <c r="R15" s="47" t="s">
        <v>453</v>
      </c>
      <c r="S15" s="2"/>
    </row>
    <row r="16" spans="1:19" ht="12" customHeight="1" x14ac:dyDescent="0.2">
      <c r="A16" s="29">
        <v>13</v>
      </c>
      <c r="B16" s="46" t="s">
        <v>454</v>
      </c>
      <c r="C16" s="47">
        <v>15</v>
      </c>
      <c r="D16" s="47">
        <v>400</v>
      </c>
      <c r="E16" s="47" t="s">
        <v>406</v>
      </c>
      <c r="F16" s="47" t="s">
        <v>455</v>
      </c>
      <c r="G16" s="47" t="s">
        <v>456</v>
      </c>
      <c r="H16" s="47" t="s">
        <v>457</v>
      </c>
      <c r="I16" s="47" t="s">
        <v>458</v>
      </c>
      <c r="J16" s="47" t="s">
        <v>400</v>
      </c>
      <c r="K16" s="47" t="s">
        <v>459</v>
      </c>
      <c r="L16" s="47" t="s">
        <v>365</v>
      </c>
      <c r="M16" s="47" t="s">
        <v>377</v>
      </c>
      <c r="N16" s="47" t="s">
        <v>460</v>
      </c>
      <c r="O16" s="47" t="s">
        <v>461</v>
      </c>
      <c r="P16" s="47" t="s">
        <v>462</v>
      </c>
      <c r="Q16" s="47" t="s">
        <v>463</v>
      </c>
      <c r="R16" s="47" t="s">
        <v>464</v>
      </c>
      <c r="S16" s="2"/>
    </row>
    <row r="17" spans="1:19" ht="12" customHeight="1" x14ac:dyDescent="0.2">
      <c r="A17" s="29">
        <v>14</v>
      </c>
      <c r="B17" s="46" t="s">
        <v>465</v>
      </c>
      <c r="C17" s="47">
        <v>17</v>
      </c>
      <c r="D17" s="47">
        <v>450</v>
      </c>
      <c r="E17" s="47" t="s">
        <v>344</v>
      </c>
      <c r="F17" s="47" t="s">
        <v>466</v>
      </c>
      <c r="G17" s="47" t="s">
        <v>467</v>
      </c>
      <c r="H17" s="47">
        <v>0</v>
      </c>
      <c r="I17" s="47" t="s">
        <v>429</v>
      </c>
      <c r="J17" s="47" t="s">
        <v>468</v>
      </c>
      <c r="K17" s="47" t="s">
        <v>469</v>
      </c>
      <c r="L17" s="47" t="s">
        <v>365</v>
      </c>
      <c r="M17" s="47" t="s">
        <v>470</v>
      </c>
      <c r="N17" s="47" t="s">
        <v>471</v>
      </c>
      <c r="O17" s="47" t="s">
        <v>472</v>
      </c>
      <c r="P17" s="47" t="s">
        <v>473</v>
      </c>
      <c r="Q17" s="47" t="s">
        <v>474</v>
      </c>
      <c r="R17" s="47" t="s">
        <v>330</v>
      </c>
      <c r="S17" s="2"/>
    </row>
    <row r="18" spans="1:19" ht="12" customHeight="1" x14ac:dyDescent="0.2">
      <c r="A18" s="29">
        <v>15</v>
      </c>
      <c r="B18" s="46" t="s">
        <v>475</v>
      </c>
      <c r="C18" s="47">
        <v>15</v>
      </c>
      <c r="D18" s="47">
        <v>375</v>
      </c>
      <c r="E18" s="47" t="s">
        <v>441</v>
      </c>
      <c r="F18" s="47" t="s">
        <v>476</v>
      </c>
      <c r="G18" s="47" t="s">
        <v>477</v>
      </c>
      <c r="H18" s="47" t="s">
        <v>478</v>
      </c>
      <c r="I18" s="47" t="s">
        <v>479</v>
      </c>
      <c r="J18" s="47" t="s">
        <v>480</v>
      </c>
      <c r="K18" s="47" t="s">
        <v>481</v>
      </c>
      <c r="L18" s="47">
        <v>0</v>
      </c>
      <c r="M18" s="47" t="s">
        <v>482</v>
      </c>
      <c r="N18" s="47" t="s">
        <v>483</v>
      </c>
      <c r="O18" s="47" t="s">
        <v>484</v>
      </c>
      <c r="P18" s="47" t="s">
        <v>485</v>
      </c>
      <c r="Q18" s="47" t="s">
        <v>486</v>
      </c>
      <c r="R18" s="47" t="s">
        <v>487</v>
      </c>
      <c r="S18" s="2"/>
    </row>
    <row r="19" spans="1:19" ht="12" customHeight="1" x14ac:dyDescent="0.2">
      <c r="A19" s="29">
        <v>16</v>
      </c>
      <c r="B19" s="46" t="s">
        <v>488</v>
      </c>
      <c r="C19" s="47">
        <v>15</v>
      </c>
      <c r="D19" s="47">
        <v>450</v>
      </c>
      <c r="E19" s="47" t="s">
        <v>393</v>
      </c>
      <c r="F19" s="47" t="s">
        <v>489</v>
      </c>
      <c r="G19" s="47" t="s">
        <v>490</v>
      </c>
      <c r="H19" s="47" t="s">
        <v>491</v>
      </c>
      <c r="I19" s="47" t="s">
        <v>400</v>
      </c>
      <c r="J19" s="47" t="s">
        <v>385</v>
      </c>
      <c r="K19" s="47" t="s">
        <v>492</v>
      </c>
      <c r="L19" s="47" t="s">
        <v>347</v>
      </c>
      <c r="M19" s="47" t="s">
        <v>386</v>
      </c>
      <c r="N19" s="47" t="s">
        <v>493</v>
      </c>
      <c r="O19" s="47" t="s">
        <v>494</v>
      </c>
      <c r="P19" s="47" t="s">
        <v>495</v>
      </c>
      <c r="Q19" s="47" t="s">
        <v>496</v>
      </c>
      <c r="R19" s="47" t="s">
        <v>497</v>
      </c>
      <c r="S19" s="2"/>
    </row>
    <row r="20" spans="1:19" ht="12" customHeight="1" x14ac:dyDescent="0.2">
      <c r="A20" s="29">
        <v>17</v>
      </c>
      <c r="B20" s="46" t="s">
        <v>498</v>
      </c>
      <c r="C20" s="47">
        <v>15</v>
      </c>
      <c r="D20" s="47">
        <v>450</v>
      </c>
      <c r="E20" s="47" t="s">
        <v>406</v>
      </c>
      <c r="F20" s="47" t="s">
        <v>499</v>
      </c>
      <c r="G20" s="47" t="s">
        <v>500</v>
      </c>
      <c r="H20" s="47" t="s">
        <v>501</v>
      </c>
      <c r="I20" s="47" t="s">
        <v>349</v>
      </c>
      <c r="J20" s="47" t="s">
        <v>308</v>
      </c>
      <c r="K20" s="47" t="s">
        <v>502</v>
      </c>
      <c r="L20" s="47" t="s">
        <v>333</v>
      </c>
      <c r="M20" s="47" t="s">
        <v>503</v>
      </c>
      <c r="N20" s="47" t="s">
        <v>504</v>
      </c>
      <c r="O20" s="47" t="s">
        <v>505</v>
      </c>
      <c r="P20" s="47" t="s">
        <v>506</v>
      </c>
      <c r="Q20" s="47" t="s">
        <v>507</v>
      </c>
      <c r="R20" s="47" t="s">
        <v>508</v>
      </c>
      <c r="S20" s="2"/>
    </row>
    <row r="21" spans="1:19" ht="12" customHeight="1" x14ac:dyDescent="0.2">
      <c r="A21" s="29">
        <v>18</v>
      </c>
      <c r="B21" s="46" t="s">
        <v>509</v>
      </c>
      <c r="C21" s="47">
        <v>17</v>
      </c>
      <c r="D21" s="47">
        <v>325</v>
      </c>
      <c r="E21" s="47" t="s">
        <v>441</v>
      </c>
      <c r="F21" s="47" t="s">
        <v>510</v>
      </c>
      <c r="G21" s="47" t="s">
        <v>511</v>
      </c>
      <c r="H21" s="47" t="s">
        <v>512</v>
      </c>
      <c r="I21" s="47" t="s">
        <v>513</v>
      </c>
      <c r="J21" s="47">
        <v>0</v>
      </c>
      <c r="K21" s="47" t="s">
        <v>491</v>
      </c>
      <c r="L21" s="47" t="s">
        <v>381</v>
      </c>
      <c r="M21" s="47" t="s">
        <v>514</v>
      </c>
      <c r="N21" s="47" t="s">
        <v>515</v>
      </c>
      <c r="O21" s="47" t="s">
        <v>516</v>
      </c>
      <c r="P21" s="47" t="s">
        <v>517</v>
      </c>
      <c r="Q21" s="47" t="s">
        <v>518</v>
      </c>
      <c r="R21" s="47" t="s">
        <v>519</v>
      </c>
      <c r="S21" s="2"/>
    </row>
    <row r="22" spans="1:19" ht="12" customHeight="1" x14ac:dyDescent="0.2">
      <c r="A22" s="29">
        <v>19</v>
      </c>
      <c r="B22" s="46" t="s">
        <v>520</v>
      </c>
      <c r="C22" s="47">
        <v>12</v>
      </c>
      <c r="D22" s="47">
        <v>375</v>
      </c>
      <c r="E22" s="47" t="s">
        <v>330</v>
      </c>
      <c r="F22" s="47" t="s">
        <v>521</v>
      </c>
      <c r="G22" s="47" t="s">
        <v>522</v>
      </c>
      <c r="H22" s="47">
        <v>0</v>
      </c>
      <c r="I22" s="47" t="s">
        <v>444</v>
      </c>
      <c r="J22" s="47" t="s">
        <v>523</v>
      </c>
      <c r="K22" s="47" t="s">
        <v>524</v>
      </c>
      <c r="L22" s="47">
        <v>0</v>
      </c>
      <c r="M22" s="47" t="s">
        <v>525</v>
      </c>
      <c r="N22" s="47" t="s">
        <v>526</v>
      </c>
      <c r="O22" s="47" t="s">
        <v>527</v>
      </c>
      <c r="P22" s="47" t="s">
        <v>528</v>
      </c>
      <c r="Q22" s="47" t="s">
        <v>529</v>
      </c>
      <c r="R22" s="47" t="s">
        <v>530</v>
      </c>
      <c r="S22" s="2"/>
    </row>
    <row r="23" spans="1:19" ht="12" customHeight="1" x14ac:dyDescent="0.2">
      <c r="A23" s="29">
        <v>20</v>
      </c>
      <c r="B23" s="46" t="s">
        <v>531</v>
      </c>
      <c r="C23" s="47">
        <v>15</v>
      </c>
      <c r="D23" s="47">
        <v>450</v>
      </c>
      <c r="E23" s="47" t="s">
        <v>406</v>
      </c>
      <c r="F23" s="47" t="s">
        <v>532</v>
      </c>
      <c r="G23" s="47" t="s">
        <v>533</v>
      </c>
      <c r="H23" s="47" t="s">
        <v>468</v>
      </c>
      <c r="I23" s="47" t="s">
        <v>365</v>
      </c>
      <c r="J23" s="47" t="s">
        <v>534</v>
      </c>
      <c r="K23" s="47" t="s">
        <v>306</v>
      </c>
      <c r="L23" s="47">
        <v>0</v>
      </c>
      <c r="M23" s="47" t="s">
        <v>535</v>
      </c>
      <c r="N23" s="47" t="s">
        <v>536</v>
      </c>
      <c r="O23" s="47" t="s">
        <v>537</v>
      </c>
      <c r="P23" s="47" t="s">
        <v>538</v>
      </c>
      <c r="Q23" s="47" t="s">
        <v>539</v>
      </c>
      <c r="R23" s="47" t="s">
        <v>540</v>
      </c>
      <c r="S23" s="2"/>
    </row>
    <row r="24" spans="1:19" ht="12" customHeight="1" x14ac:dyDescent="0.2">
      <c r="A24" s="29">
        <v>21</v>
      </c>
      <c r="B24" s="46" t="s">
        <v>541</v>
      </c>
      <c r="C24" s="47">
        <v>20</v>
      </c>
      <c r="D24" s="47">
        <v>450</v>
      </c>
      <c r="E24" s="47" t="s">
        <v>344</v>
      </c>
      <c r="F24" s="47" t="s">
        <v>542</v>
      </c>
      <c r="G24" s="47" t="s">
        <v>543</v>
      </c>
      <c r="H24" s="47" t="s">
        <v>544</v>
      </c>
      <c r="I24" s="47" t="s">
        <v>545</v>
      </c>
      <c r="J24" s="47" t="s">
        <v>546</v>
      </c>
      <c r="K24" s="47" t="s">
        <v>480</v>
      </c>
      <c r="L24" s="47" t="s">
        <v>547</v>
      </c>
      <c r="M24" s="47" t="s">
        <v>548</v>
      </c>
      <c r="N24" s="47" t="s">
        <v>549</v>
      </c>
      <c r="O24" s="47" t="s">
        <v>550</v>
      </c>
      <c r="P24" s="47" t="s">
        <v>551</v>
      </c>
      <c r="Q24" s="47" t="s">
        <v>361</v>
      </c>
      <c r="R24" s="47" t="s">
        <v>552</v>
      </c>
      <c r="S24" s="2"/>
    </row>
    <row r="25" spans="1:19" ht="12" customHeight="1" x14ac:dyDescent="0.2">
      <c r="A25" s="29">
        <v>22</v>
      </c>
      <c r="B25" s="46" t="s">
        <v>553</v>
      </c>
      <c r="C25" s="47">
        <v>14</v>
      </c>
      <c r="D25" s="47">
        <v>350</v>
      </c>
      <c r="E25" s="47" t="s">
        <v>406</v>
      </c>
      <c r="F25" s="47" t="s">
        <v>554</v>
      </c>
      <c r="G25" s="47" t="s">
        <v>555</v>
      </c>
      <c r="H25" s="47">
        <v>0</v>
      </c>
      <c r="I25" s="47" t="s">
        <v>491</v>
      </c>
      <c r="J25" s="47" t="s">
        <v>556</v>
      </c>
      <c r="K25" s="47" t="s">
        <v>557</v>
      </c>
      <c r="L25" s="47" t="s">
        <v>320</v>
      </c>
      <c r="M25" s="47" t="s">
        <v>558</v>
      </c>
      <c r="N25" s="47" t="s">
        <v>559</v>
      </c>
      <c r="O25" s="47" t="s">
        <v>560</v>
      </c>
      <c r="P25" s="47" t="s">
        <v>561</v>
      </c>
      <c r="Q25" s="47" t="s">
        <v>562</v>
      </c>
      <c r="R25" s="47" t="s">
        <v>347</v>
      </c>
      <c r="S25" s="2"/>
    </row>
    <row r="26" spans="1:19" ht="12" customHeight="1" x14ac:dyDescent="0.2">
      <c r="A26" s="29">
        <v>23</v>
      </c>
      <c r="B26" s="46" t="s">
        <v>563</v>
      </c>
      <c r="C26" s="47">
        <v>15</v>
      </c>
      <c r="D26" s="47">
        <v>375</v>
      </c>
      <c r="E26" s="47" t="s">
        <v>344</v>
      </c>
      <c r="F26" s="47" t="s">
        <v>564</v>
      </c>
      <c r="G26" s="47" t="s">
        <v>467</v>
      </c>
      <c r="H26" s="47" t="s">
        <v>565</v>
      </c>
      <c r="I26" s="47" t="s">
        <v>566</v>
      </c>
      <c r="J26" s="47" t="s">
        <v>567</v>
      </c>
      <c r="K26" s="47" t="s">
        <v>568</v>
      </c>
      <c r="L26" s="47">
        <v>0</v>
      </c>
      <c r="M26" s="47" t="s">
        <v>372</v>
      </c>
      <c r="N26" s="47" t="s">
        <v>569</v>
      </c>
      <c r="O26" s="47" t="s">
        <v>570</v>
      </c>
      <c r="P26" s="47" t="s">
        <v>571</v>
      </c>
      <c r="Q26" s="47" t="s">
        <v>572</v>
      </c>
      <c r="R26" s="47" t="s">
        <v>573</v>
      </c>
      <c r="S26" s="2"/>
    </row>
    <row r="27" spans="1:19" ht="12" customHeight="1" x14ac:dyDescent="0.2">
      <c r="A27" s="29">
        <v>24</v>
      </c>
      <c r="B27" s="46" t="s">
        <v>574</v>
      </c>
      <c r="C27" s="47">
        <v>15</v>
      </c>
      <c r="D27" s="47">
        <v>350</v>
      </c>
      <c r="E27" s="47" t="s">
        <v>330</v>
      </c>
      <c r="F27" s="47" t="s">
        <v>575</v>
      </c>
      <c r="G27" s="47" t="s">
        <v>576</v>
      </c>
      <c r="H27" s="47" t="s">
        <v>577</v>
      </c>
      <c r="I27" s="47" t="s">
        <v>468</v>
      </c>
      <c r="J27" s="47" t="s">
        <v>578</v>
      </c>
      <c r="K27" s="47" t="s">
        <v>530</v>
      </c>
      <c r="L27" s="47" t="s">
        <v>423</v>
      </c>
      <c r="M27" s="47" t="s">
        <v>579</v>
      </c>
      <c r="N27" s="47" t="s">
        <v>580</v>
      </c>
      <c r="O27" s="47" t="s">
        <v>581</v>
      </c>
      <c r="P27" s="47" t="s">
        <v>582</v>
      </c>
      <c r="Q27" s="47" t="s">
        <v>583</v>
      </c>
      <c r="R27" s="47" t="s">
        <v>584</v>
      </c>
      <c r="S27" s="2"/>
    </row>
    <row r="28" spans="1:19" ht="12" customHeight="1" x14ac:dyDescent="0.2">
      <c r="A28" s="29">
        <v>25</v>
      </c>
      <c r="B28" s="46" t="s">
        <v>585</v>
      </c>
      <c r="C28" s="47">
        <v>14</v>
      </c>
      <c r="D28" s="47">
        <v>350</v>
      </c>
      <c r="E28" s="47" t="s">
        <v>303</v>
      </c>
      <c r="F28" s="47" t="s">
        <v>586</v>
      </c>
      <c r="G28" s="47" t="s">
        <v>587</v>
      </c>
      <c r="H28" s="47" t="s">
        <v>588</v>
      </c>
      <c r="I28" s="47" t="s">
        <v>445</v>
      </c>
      <c r="J28" s="47" t="s">
        <v>330</v>
      </c>
      <c r="K28" s="47" t="s">
        <v>589</v>
      </c>
      <c r="L28" s="47" t="s">
        <v>393</v>
      </c>
      <c r="M28" s="47" t="s">
        <v>590</v>
      </c>
      <c r="N28" s="47" t="s">
        <v>591</v>
      </c>
      <c r="O28" s="47" t="s">
        <v>592</v>
      </c>
      <c r="P28" s="47" t="s">
        <v>593</v>
      </c>
      <c r="Q28" s="47" t="s">
        <v>594</v>
      </c>
      <c r="R28" s="47" t="s">
        <v>595</v>
      </c>
      <c r="S28" s="2"/>
    </row>
    <row r="29" spans="1:19" ht="12" customHeight="1" x14ac:dyDescent="0.2">
      <c r="A29" s="29">
        <v>26</v>
      </c>
      <c r="B29" s="46" t="s">
        <v>596</v>
      </c>
      <c r="C29" s="47">
        <v>15</v>
      </c>
      <c r="D29" s="47">
        <v>450</v>
      </c>
      <c r="E29" s="47" t="s">
        <v>344</v>
      </c>
      <c r="F29" s="47" t="s">
        <v>366</v>
      </c>
      <c r="G29" s="47" t="s">
        <v>597</v>
      </c>
      <c r="H29" s="47" t="s">
        <v>558</v>
      </c>
      <c r="I29" s="47" t="s">
        <v>424</v>
      </c>
      <c r="J29" s="47" t="s">
        <v>423</v>
      </c>
      <c r="K29" s="47" t="s">
        <v>578</v>
      </c>
      <c r="L29" s="47" t="s">
        <v>381</v>
      </c>
      <c r="M29" s="47" t="s">
        <v>501</v>
      </c>
      <c r="N29" s="47" t="s">
        <v>598</v>
      </c>
      <c r="O29" s="47" t="s">
        <v>599</v>
      </c>
      <c r="P29" s="47" t="s">
        <v>600</v>
      </c>
      <c r="Q29" s="47" t="s">
        <v>601</v>
      </c>
      <c r="R29" s="47" t="s">
        <v>602</v>
      </c>
      <c r="S29" s="2"/>
    </row>
    <row r="30" spans="1:19" ht="12" customHeight="1" x14ac:dyDescent="0.2">
      <c r="A30" s="29">
        <v>27</v>
      </c>
      <c r="B30" s="46" t="s">
        <v>603</v>
      </c>
      <c r="C30" s="47">
        <v>14</v>
      </c>
      <c r="D30" s="47">
        <v>375</v>
      </c>
      <c r="E30" s="47" t="s">
        <v>396</v>
      </c>
      <c r="F30" s="47" t="s">
        <v>602</v>
      </c>
      <c r="G30" s="47" t="s">
        <v>604</v>
      </c>
      <c r="H30" s="47" t="s">
        <v>369</v>
      </c>
      <c r="I30" s="47" t="s">
        <v>605</v>
      </c>
      <c r="J30" s="47" t="s">
        <v>606</v>
      </c>
      <c r="K30" s="47" t="s">
        <v>384</v>
      </c>
      <c r="L30" s="47" t="s">
        <v>446</v>
      </c>
      <c r="M30" s="47" t="s">
        <v>607</v>
      </c>
      <c r="N30" s="47" t="s">
        <v>608</v>
      </c>
      <c r="O30" s="47" t="s">
        <v>609</v>
      </c>
      <c r="P30" s="47" t="s">
        <v>610</v>
      </c>
      <c r="Q30" s="47" t="s">
        <v>611</v>
      </c>
      <c r="R30" s="47" t="s">
        <v>612</v>
      </c>
      <c r="S30" s="2"/>
    </row>
    <row r="31" spans="1:19" ht="12" customHeight="1" x14ac:dyDescent="0.2">
      <c r="A31" s="29">
        <v>28</v>
      </c>
      <c r="B31" s="46" t="s">
        <v>613</v>
      </c>
      <c r="C31" s="47">
        <v>12</v>
      </c>
      <c r="D31" s="47">
        <v>300</v>
      </c>
      <c r="E31" s="47" t="s">
        <v>400</v>
      </c>
      <c r="F31" s="47" t="s">
        <v>614</v>
      </c>
      <c r="G31" s="47" t="s">
        <v>615</v>
      </c>
      <c r="H31" s="47" t="s">
        <v>616</v>
      </c>
      <c r="I31" s="47" t="s">
        <v>617</v>
      </c>
      <c r="J31" s="47" t="s">
        <v>618</v>
      </c>
      <c r="K31" s="47" t="s">
        <v>421</v>
      </c>
      <c r="L31" s="47" t="s">
        <v>396</v>
      </c>
      <c r="M31" s="47" t="s">
        <v>619</v>
      </c>
      <c r="N31" s="47" t="s">
        <v>620</v>
      </c>
      <c r="O31" s="47" t="s">
        <v>621</v>
      </c>
      <c r="P31" s="47" t="s">
        <v>622</v>
      </c>
      <c r="Q31" s="47" t="s">
        <v>623</v>
      </c>
      <c r="R31" s="47" t="s">
        <v>396</v>
      </c>
      <c r="S31" s="2"/>
    </row>
    <row r="32" spans="1:19" ht="12" customHeight="1" x14ac:dyDescent="0.2">
      <c r="A32" s="29">
        <v>29</v>
      </c>
      <c r="B32" s="46" t="s">
        <v>624</v>
      </c>
      <c r="C32" s="47">
        <v>12</v>
      </c>
      <c r="D32" s="47">
        <v>350</v>
      </c>
      <c r="E32" s="47" t="s">
        <v>468</v>
      </c>
      <c r="F32" s="47" t="s">
        <v>625</v>
      </c>
      <c r="G32" s="47" t="s">
        <v>626</v>
      </c>
      <c r="H32" s="47" t="s">
        <v>627</v>
      </c>
      <c r="I32" s="47" t="s">
        <v>628</v>
      </c>
      <c r="J32" s="47" t="s">
        <v>629</v>
      </c>
      <c r="K32" s="47" t="s">
        <v>320</v>
      </c>
      <c r="L32" s="47" t="s">
        <v>320</v>
      </c>
      <c r="M32" s="47" t="s">
        <v>630</v>
      </c>
      <c r="N32" s="47" t="s">
        <v>631</v>
      </c>
      <c r="O32" s="47" t="s">
        <v>632</v>
      </c>
      <c r="P32" s="47" t="s">
        <v>633</v>
      </c>
      <c r="Q32" s="47" t="s">
        <v>634</v>
      </c>
      <c r="R32" s="47" t="s">
        <v>616</v>
      </c>
      <c r="S32" s="2"/>
    </row>
    <row r="33" spans="1:19" ht="12" customHeight="1" x14ac:dyDescent="0.2">
      <c r="A33" s="29">
        <v>30</v>
      </c>
      <c r="B33" s="46" t="s">
        <v>635</v>
      </c>
      <c r="C33" s="47">
        <v>12</v>
      </c>
      <c r="D33" s="47">
        <v>375</v>
      </c>
      <c r="E33" s="47" t="s">
        <v>305</v>
      </c>
      <c r="F33" s="47" t="s">
        <v>636</v>
      </c>
      <c r="G33" s="47" t="s">
        <v>637</v>
      </c>
      <c r="H33" s="47" t="s">
        <v>616</v>
      </c>
      <c r="I33" s="47" t="s">
        <v>606</v>
      </c>
      <c r="J33" s="47" t="s">
        <v>305</v>
      </c>
      <c r="K33" s="47" t="s">
        <v>638</v>
      </c>
      <c r="L33" s="47" t="s">
        <v>333</v>
      </c>
      <c r="M33" s="47" t="s">
        <v>382</v>
      </c>
      <c r="N33" s="47" t="s">
        <v>639</v>
      </c>
      <c r="O33" s="47" t="s">
        <v>640</v>
      </c>
      <c r="P33" s="47" t="s">
        <v>641</v>
      </c>
      <c r="Q33" s="47" t="s">
        <v>642</v>
      </c>
      <c r="R33" s="47" t="s">
        <v>643</v>
      </c>
      <c r="S33" s="2"/>
    </row>
    <row r="34" spans="1:19" ht="12" customHeight="1" x14ac:dyDescent="0.2">
      <c r="A34" s="29">
        <v>31</v>
      </c>
      <c r="B34" s="46" t="s">
        <v>644</v>
      </c>
      <c r="C34" s="47">
        <v>16</v>
      </c>
      <c r="D34" s="47">
        <v>300</v>
      </c>
      <c r="E34" s="47" t="s">
        <v>396</v>
      </c>
      <c r="F34" s="47" t="s">
        <v>645</v>
      </c>
      <c r="G34" s="47" t="s">
        <v>646</v>
      </c>
      <c r="H34" s="47" t="s">
        <v>647</v>
      </c>
      <c r="I34" s="47" t="s">
        <v>648</v>
      </c>
      <c r="J34" s="47" t="s">
        <v>649</v>
      </c>
      <c r="K34" s="47" t="s">
        <v>578</v>
      </c>
      <c r="L34" s="47" t="s">
        <v>423</v>
      </c>
      <c r="M34" s="47" t="s">
        <v>650</v>
      </c>
      <c r="N34" s="47" t="s">
        <v>651</v>
      </c>
      <c r="O34" s="47" t="s">
        <v>652</v>
      </c>
      <c r="P34" s="47" t="s">
        <v>653</v>
      </c>
      <c r="Q34" s="47" t="s">
        <v>654</v>
      </c>
      <c r="R34" s="47" t="s">
        <v>394</v>
      </c>
      <c r="S34" s="2"/>
    </row>
    <row r="35" spans="1:19" ht="12" customHeight="1" x14ac:dyDescent="0.2">
      <c r="A35" s="29">
        <v>32</v>
      </c>
      <c r="B35" s="46" t="s">
        <v>655</v>
      </c>
      <c r="C35" s="47">
        <v>15</v>
      </c>
      <c r="D35" s="47">
        <v>350</v>
      </c>
      <c r="E35" s="47" t="s">
        <v>330</v>
      </c>
      <c r="F35" s="47" t="s">
        <v>656</v>
      </c>
      <c r="G35" s="47" t="s">
        <v>657</v>
      </c>
      <c r="H35" s="47">
        <v>0</v>
      </c>
      <c r="I35" s="47" t="s">
        <v>416</v>
      </c>
      <c r="J35" s="47" t="s">
        <v>497</v>
      </c>
      <c r="K35" s="47" t="s">
        <v>447</v>
      </c>
      <c r="L35" s="47" t="s">
        <v>333</v>
      </c>
      <c r="M35" s="47" t="s">
        <v>658</v>
      </c>
      <c r="N35" s="47" t="s">
        <v>659</v>
      </c>
      <c r="O35" s="47" t="s">
        <v>660</v>
      </c>
      <c r="P35" s="47" t="s">
        <v>661</v>
      </c>
      <c r="Q35" s="47" t="s">
        <v>662</v>
      </c>
      <c r="R35" s="47" t="s">
        <v>525</v>
      </c>
      <c r="S35" s="2"/>
    </row>
    <row r="36" spans="1:19" ht="12" customHeight="1" x14ac:dyDescent="0.2">
      <c r="A36" s="29">
        <v>33</v>
      </c>
      <c r="B36" s="46" t="s">
        <v>663</v>
      </c>
      <c r="C36" s="47">
        <v>17</v>
      </c>
      <c r="D36" s="47">
        <v>500</v>
      </c>
      <c r="E36" s="47" t="s">
        <v>344</v>
      </c>
      <c r="F36" s="47" t="s">
        <v>664</v>
      </c>
      <c r="G36" s="47" t="s">
        <v>657</v>
      </c>
      <c r="H36" s="47" t="s">
        <v>444</v>
      </c>
      <c r="I36" s="47" t="s">
        <v>665</v>
      </c>
      <c r="J36" s="47" t="s">
        <v>344</v>
      </c>
      <c r="K36" s="47" t="s">
        <v>650</v>
      </c>
      <c r="L36" s="47" t="s">
        <v>365</v>
      </c>
      <c r="M36" s="47" t="s">
        <v>666</v>
      </c>
      <c r="N36" s="47" t="s">
        <v>667</v>
      </c>
      <c r="O36" s="47" t="s">
        <v>668</v>
      </c>
      <c r="P36" s="47" t="s">
        <v>496</v>
      </c>
      <c r="Q36" s="47" t="s">
        <v>402</v>
      </c>
      <c r="R36" s="47" t="s">
        <v>669</v>
      </c>
      <c r="S36" s="2"/>
    </row>
    <row r="37" spans="1:19" ht="12" customHeight="1" x14ac:dyDescent="0.2">
      <c r="A37" s="29">
        <v>34</v>
      </c>
      <c r="B37" s="49" t="s">
        <v>670</v>
      </c>
      <c r="C37" s="47">
        <v>20</v>
      </c>
      <c r="D37" s="47">
        <v>650</v>
      </c>
      <c r="E37" s="47" t="s">
        <v>616</v>
      </c>
      <c r="F37" s="47" t="s">
        <v>671</v>
      </c>
      <c r="G37" s="47" t="s">
        <v>672</v>
      </c>
      <c r="H37" s="47" t="s">
        <v>368</v>
      </c>
      <c r="I37" s="47" t="s">
        <v>322</v>
      </c>
      <c r="J37" s="47" t="s">
        <v>673</v>
      </c>
      <c r="K37" s="47" t="s">
        <v>674</v>
      </c>
      <c r="L37" s="47" t="s">
        <v>675</v>
      </c>
      <c r="M37" s="47" t="s">
        <v>676</v>
      </c>
      <c r="N37" s="47" t="s">
        <v>677</v>
      </c>
      <c r="O37" s="47" t="s">
        <v>678</v>
      </c>
      <c r="P37" s="47" t="s">
        <v>679</v>
      </c>
      <c r="Q37" s="47" t="s">
        <v>680</v>
      </c>
      <c r="R37" s="47" t="s">
        <v>681</v>
      </c>
      <c r="S37" s="2"/>
    </row>
    <row r="38" spans="1:19" ht="12" customHeight="1" x14ac:dyDescent="0.2">
      <c r="A38" s="29">
        <v>35</v>
      </c>
      <c r="B38" s="49" t="s">
        <v>682</v>
      </c>
      <c r="C38" s="47">
        <v>10</v>
      </c>
      <c r="D38" s="47">
        <v>250</v>
      </c>
      <c r="E38" s="47" t="s">
        <v>400</v>
      </c>
      <c r="F38" s="47" t="s">
        <v>683</v>
      </c>
      <c r="G38" s="47" t="s">
        <v>684</v>
      </c>
      <c r="H38" s="47" t="s">
        <v>347</v>
      </c>
      <c r="I38" s="47" t="s">
        <v>685</v>
      </c>
      <c r="J38" s="47" t="s">
        <v>347</v>
      </c>
      <c r="K38" s="47" t="s">
        <v>686</v>
      </c>
      <c r="L38" s="47" t="s">
        <v>441</v>
      </c>
      <c r="M38" s="47" t="s">
        <v>687</v>
      </c>
      <c r="N38" s="47" t="s">
        <v>688</v>
      </c>
      <c r="O38" s="47" t="s">
        <v>689</v>
      </c>
      <c r="P38" s="47" t="s">
        <v>690</v>
      </c>
      <c r="Q38" s="47" t="s">
        <v>691</v>
      </c>
      <c r="R38" s="47" t="s">
        <v>692</v>
      </c>
      <c r="S38" s="2"/>
    </row>
    <row r="39" spans="1:19" ht="12" customHeight="1" x14ac:dyDescent="0.2">
      <c r="A39" s="29">
        <v>36</v>
      </c>
      <c r="B39" s="49" t="s">
        <v>693</v>
      </c>
      <c r="C39" s="47">
        <v>16</v>
      </c>
      <c r="D39" s="47">
        <v>400</v>
      </c>
      <c r="E39" s="47" t="s">
        <v>393</v>
      </c>
      <c r="F39" s="47" t="s">
        <v>694</v>
      </c>
      <c r="G39" s="47" t="s">
        <v>332</v>
      </c>
      <c r="H39" s="47" t="s">
        <v>320</v>
      </c>
      <c r="I39" s="47" t="s">
        <v>695</v>
      </c>
      <c r="J39" s="47" t="s">
        <v>320</v>
      </c>
      <c r="K39" s="47" t="s">
        <v>696</v>
      </c>
      <c r="L39" s="47" t="s">
        <v>320</v>
      </c>
      <c r="M39" s="47" t="s">
        <v>697</v>
      </c>
      <c r="N39" s="47" t="s">
        <v>698</v>
      </c>
      <c r="O39" s="47" t="s">
        <v>699</v>
      </c>
      <c r="P39" s="47" t="s">
        <v>700</v>
      </c>
      <c r="Q39" s="47" t="s">
        <v>701</v>
      </c>
      <c r="R39" s="47" t="s">
        <v>697</v>
      </c>
      <c r="S39" s="2"/>
    </row>
    <row r="40" spans="1:19" ht="12" customHeight="1" x14ac:dyDescent="0.2">
      <c r="A40" s="29">
        <v>37</v>
      </c>
      <c r="B40" s="49" t="s">
        <v>702</v>
      </c>
      <c r="C40" s="47">
        <v>8</v>
      </c>
      <c r="D40" s="47">
        <v>300</v>
      </c>
      <c r="E40" s="47" t="s">
        <v>441</v>
      </c>
      <c r="F40" s="47" t="s">
        <v>703</v>
      </c>
      <c r="G40" s="47" t="s">
        <v>704</v>
      </c>
      <c r="H40" s="47">
        <v>0</v>
      </c>
      <c r="I40" s="47" t="s">
        <v>705</v>
      </c>
      <c r="J40" s="47" t="s">
        <v>369</v>
      </c>
      <c r="K40" s="47" t="s">
        <v>503</v>
      </c>
      <c r="L40" s="47" t="s">
        <v>320</v>
      </c>
      <c r="M40" s="47" t="s">
        <v>665</v>
      </c>
      <c r="N40" s="47" t="s">
        <v>706</v>
      </c>
      <c r="O40" s="47" t="s">
        <v>707</v>
      </c>
      <c r="P40" s="47" t="s">
        <v>708</v>
      </c>
      <c r="Q40" s="47" t="s">
        <v>709</v>
      </c>
      <c r="R40" s="47" t="s">
        <v>710</v>
      </c>
      <c r="S40" s="2"/>
    </row>
    <row r="41" spans="1:19" ht="12" customHeight="1" x14ac:dyDescent="0.2">
      <c r="A41" s="29">
        <v>38</v>
      </c>
      <c r="B41" s="49" t="s">
        <v>711</v>
      </c>
      <c r="C41" s="47">
        <v>10</v>
      </c>
      <c r="D41" s="47">
        <v>250</v>
      </c>
      <c r="E41" s="47" t="s">
        <v>396</v>
      </c>
      <c r="F41" s="47" t="s">
        <v>665</v>
      </c>
      <c r="G41" s="47" t="s">
        <v>712</v>
      </c>
      <c r="H41" s="47" t="s">
        <v>713</v>
      </c>
      <c r="I41" s="47" t="s">
        <v>714</v>
      </c>
      <c r="J41" s="47" t="s">
        <v>584</v>
      </c>
      <c r="K41" s="47" t="s">
        <v>715</v>
      </c>
      <c r="L41" s="47" t="s">
        <v>347</v>
      </c>
      <c r="M41" s="47" t="s">
        <v>716</v>
      </c>
      <c r="N41" s="47" t="s">
        <v>717</v>
      </c>
      <c r="O41" s="47" t="s">
        <v>718</v>
      </c>
      <c r="P41" s="47" t="s">
        <v>719</v>
      </c>
      <c r="Q41" s="47" t="s">
        <v>720</v>
      </c>
      <c r="R41" s="47" t="s">
        <v>721</v>
      </c>
      <c r="S41" s="2"/>
    </row>
    <row r="42" spans="1:19" ht="12" customHeight="1" x14ac:dyDescent="0.2">
      <c r="A42" s="29">
        <v>39</v>
      </c>
      <c r="B42" s="49" t="s">
        <v>722</v>
      </c>
      <c r="C42" s="47">
        <v>12</v>
      </c>
      <c r="D42" s="47">
        <v>280</v>
      </c>
      <c r="E42" s="47" t="s">
        <v>396</v>
      </c>
      <c r="F42" s="47" t="s">
        <v>470</v>
      </c>
      <c r="G42" s="47" t="s">
        <v>723</v>
      </c>
      <c r="H42" s="47" t="s">
        <v>724</v>
      </c>
      <c r="I42" s="47" t="s">
        <v>725</v>
      </c>
      <c r="J42" s="47" t="s">
        <v>577</v>
      </c>
      <c r="K42" s="47" t="s">
        <v>556</v>
      </c>
      <c r="L42" s="47" t="s">
        <v>446</v>
      </c>
      <c r="M42" s="47" t="s">
        <v>726</v>
      </c>
      <c r="N42" s="47" t="s">
        <v>727</v>
      </c>
      <c r="O42" s="47" t="s">
        <v>728</v>
      </c>
      <c r="P42" s="47" t="s">
        <v>729</v>
      </c>
      <c r="Q42" s="47" t="s">
        <v>730</v>
      </c>
      <c r="R42" s="47" t="s">
        <v>731</v>
      </c>
      <c r="S42" s="2"/>
    </row>
    <row r="43" spans="1:19" ht="12" customHeight="1" x14ac:dyDescent="0.2">
      <c r="A43" s="29">
        <v>40</v>
      </c>
      <c r="B43" s="49" t="s">
        <v>732</v>
      </c>
      <c r="C43" s="47">
        <v>20</v>
      </c>
      <c r="D43" s="47">
        <v>500</v>
      </c>
      <c r="E43" s="47" t="s">
        <v>733</v>
      </c>
      <c r="F43" s="47" t="s">
        <v>734</v>
      </c>
      <c r="G43" s="47" t="s">
        <v>735</v>
      </c>
      <c r="H43" s="47" t="s">
        <v>365</v>
      </c>
      <c r="I43" s="47" t="s">
        <v>685</v>
      </c>
      <c r="J43" s="47" t="s">
        <v>638</v>
      </c>
      <c r="K43" s="47" t="s">
        <v>736</v>
      </c>
      <c r="L43" s="47" t="s">
        <v>441</v>
      </c>
      <c r="M43" s="47" t="s">
        <v>372</v>
      </c>
      <c r="N43" s="47" t="s">
        <v>737</v>
      </c>
      <c r="O43" s="47" t="s">
        <v>738</v>
      </c>
      <c r="P43" s="47" t="s">
        <v>739</v>
      </c>
      <c r="Q43" s="47" t="s">
        <v>740</v>
      </c>
      <c r="R43" s="47" t="s">
        <v>741</v>
      </c>
      <c r="S43" s="2"/>
    </row>
    <row r="44" spans="1:19" ht="12" customHeight="1" x14ac:dyDescent="0.2">
      <c r="A44" s="29">
        <v>41</v>
      </c>
      <c r="B44" s="49" t="s">
        <v>742</v>
      </c>
      <c r="C44" s="47">
        <v>15</v>
      </c>
      <c r="D44" s="47">
        <v>325</v>
      </c>
      <c r="E44" s="47" t="s">
        <v>303</v>
      </c>
      <c r="F44" s="47" t="s">
        <v>743</v>
      </c>
      <c r="G44" s="47" t="s">
        <v>744</v>
      </c>
      <c r="H44" s="47" t="s">
        <v>397</v>
      </c>
      <c r="I44" s="47" t="s">
        <v>368</v>
      </c>
      <c r="J44" s="47" t="s">
        <v>745</v>
      </c>
      <c r="K44" s="47" t="s">
        <v>459</v>
      </c>
      <c r="L44" s="47" t="s">
        <v>320</v>
      </c>
      <c r="M44" s="47" t="s">
        <v>746</v>
      </c>
      <c r="N44" s="47" t="s">
        <v>747</v>
      </c>
      <c r="O44" s="47" t="s">
        <v>748</v>
      </c>
      <c r="P44" s="47" t="s">
        <v>749</v>
      </c>
      <c r="Q44" s="47" t="s">
        <v>750</v>
      </c>
      <c r="R44" s="47" t="s">
        <v>751</v>
      </c>
      <c r="S44" s="2"/>
    </row>
    <row r="45" spans="1:19" ht="12" customHeight="1" x14ac:dyDescent="0.2">
      <c r="A45" s="29">
        <v>42</v>
      </c>
      <c r="B45" s="49" t="s">
        <v>752</v>
      </c>
      <c r="C45" s="47">
        <v>10</v>
      </c>
      <c r="D45" s="47">
        <v>250</v>
      </c>
      <c r="E45" s="47" t="s">
        <v>396</v>
      </c>
      <c r="F45" s="47" t="s">
        <v>434</v>
      </c>
      <c r="G45" s="47" t="s">
        <v>753</v>
      </c>
      <c r="H45" s="47" t="s">
        <v>369</v>
      </c>
      <c r="I45" s="47" t="s">
        <v>341</v>
      </c>
      <c r="J45" s="47" t="s">
        <v>545</v>
      </c>
      <c r="K45" s="47" t="s">
        <v>419</v>
      </c>
      <c r="L45" s="47" t="s">
        <v>423</v>
      </c>
      <c r="M45" s="47" t="s">
        <v>314</v>
      </c>
      <c r="N45" s="47" t="s">
        <v>351</v>
      </c>
      <c r="O45" s="47" t="s">
        <v>754</v>
      </c>
      <c r="P45" s="47" t="s">
        <v>755</v>
      </c>
      <c r="Q45" s="47" t="s">
        <v>495</v>
      </c>
      <c r="R45" s="47" t="s">
        <v>322</v>
      </c>
      <c r="S45" s="2"/>
    </row>
    <row r="46" spans="1:19" ht="12" customHeight="1" x14ac:dyDescent="0.2">
      <c r="A46" s="29">
        <v>43</v>
      </c>
      <c r="B46" s="49" t="s">
        <v>756</v>
      </c>
      <c r="C46" s="47">
        <v>15</v>
      </c>
      <c r="D46" s="47">
        <v>350</v>
      </c>
      <c r="E46" s="47" t="s">
        <v>303</v>
      </c>
      <c r="F46" s="47" t="s">
        <v>757</v>
      </c>
      <c r="G46" s="47" t="s">
        <v>758</v>
      </c>
      <c r="H46" s="47" t="s">
        <v>675</v>
      </c>
      <c r="I46" s="47" t="s">
        <v>759</v>
      </c>
      <c r="J46" s="47" t="s">
        <v>568</v>
      </c>
      <c r="K46" s="47" t="s">
        <v>725</v>
      </c>
      <c r="L46" s="47" t="s">
        <v>347</v>
      </c>
      <c r="M46" s="47" t="s">
        <v>512</v>
      </c>
      <c r="N46" s="47" t="s">
        <v>760</v>
      </c>
      <c r="O46" s="47" t="s">
        <v>761</v>
      </c>
      <c r="P46" s="47" t="s">
        <v>762</v>
      </c>
      <c r="Q46" s="47" t="s">
        <v>763</v>
      </c>
      <c r="R46" s="47" t="s">
        <v>303</v>
      </c>
      <c r="S46" s="2"/>
    </row>
    <row r="47" spans="1:19" ht="12" customHeight="1" x14ac:dyDescent="0.2">
      <c r="A47" s="29">
        <v>44</v>
      </c>
      <c r="B47" s="49" t="s">
        <v>764</v>
      </c>
      <c r="C47" s="47">
        <v>12</v>
      </c>
      <c r="D47" s="47">
        <v>300</v>
      </c>
      <c r="E47" s="47" t="s">
        <v>400</v>
      </c>
      <c r="F47" s="47" t="s">
        <v>765</v>
      </c>
      <c r="G47" s="47" t="s">
        <v>766</v>
      </c>
      <c r="H47" s="47" t="s">
        <v>759</v>
      </c>
      <c r="I47" s="47" t="s">
        <v>767</v>
      </c>
      <c r="J47" s="47" t="s">
        <v>606</v>
      </c>
      <c r="K47" s="47" t="s">
        <v>482</v>
      </c>
      <c r="L47" s="47" t="s">
        <v>446</v>
      </c>
      <c r="M47" s="47" t="s">
        <v>768</v>
      </c>
      <c r="N47" s="47" t="s">
        <v>769</v>
      </c>
      <c r="O47" s="47" t="s">
        <v>770</v>
      </c>
      <c r="P47" s="47" t="s">
        <v>771</v>
      </c>
      <c r="Q47" s="47" t="s">
        <v>772</v>
      </c>
      <c r="R47" s="47" t="s">
        <v>773</v>
      </c>
      <c r="S47" s="2"/>
    </row>
    <row r="48" spans="1:19" ht="12" customHeight="1" x14ac:dyDescent="0.2">
      <c r="A48" s="29">
        <v>45</v>
      </c>
      <c r="B48" s="49" t="s">
        <v>774</v>
      </c>
      <c r="C48" s="47">
        <v>14</v>
      </c>
      <c r="D48" s="47">
        <v>350</v>
      </c>
      <c r="E48" s="47" t="s">
        <v>303</v>
      </c>
      <c r="F48" s="47" t="s">
        <v>775</v>
      </c>
      <c r="G48" s="47" t="s">
        <v>776</v>
      </c>
      <c r="H48" s="47" t="s">
        <v>416</v>
      </c>
      <c r="I48" s="47" t="s">
        <v>777</v>
      </c>
      <c r="J48" s="47" t="s">
        <v>441</v>
      </c>
      <c r="K48" s="47" t="s">
        <v>629</v>
      </c>
      <c r="L48" s="47" t="s">
        <v>423</v>
      </c>
      <c r="M48" s="47" t="s">
        <v>778</v>
      </c>
      <c r="N48" s="47" t="s">
        <v>779</v>
      </c>
      <c r="O48" s="47" t="s">
        <v>780</v>
      </c>
      <c r="P48" s="47" t="s">
        <v>781</v>
      </c>
      <c r="Q48" s="47" t="s">
        <v>782</v>
      </c>
      <c r="R48" s="47" t="s">
        <v>783</v>
      </c>
      <c r="S48" s="2"/>
    </row>
    <row r="49" spans="1:19" ht="12" customHeight="1" x14ac:dyDescent="0.2">
      <c r="A49" s="29">
        <v>46</v>
      </c>
      <c r="B49" s="49" t="s">
        <v>784</v>
      </c>
      <c r="C49" s="47">
        <v>10</v>
      </c>
      <c r="D49" s="47">
        <v>300</v>
      </c>
      <c r="E49" s="47" t="s">
        <v>441</v>
      </c>
      <c r="F49" s="47" t="s">
        <v>785</v>
      </c>
      <c r="G49" s="47" t="s">
        <v>786</v>
      </c>
      <c r="H49" s="47">
        <v>0</v>
      </c>
      <c r="I49" s="47" t="s">
        <v>556</v>
      </c>
      <c r="J49" s="47" t="s">
        <v>787</v>
      </c>
      <c r="K49" s="47" t="s">
        <v>617</v>
      </c>
      <c r="L49" s="47" t="s">
        <v>347</v>
      </c>
      <c r="M49" s="47" t="s">
        <v>386</v>
      </c>
      <c r="N49" s="47" t="s">
        <v>788</v>
      </c>
      <c r="O49" s="47" t="s">
        <v>789</v>
      </c>
      <c r="P49" s="47" t="s">
        <v>790</v>
      </c>
      <c r="Q49" s="47" t="s">
        <v>791</v>
      </c>
      <c r="R49" s="47" t="s">
        <v>792</v>
      </c>
      <c r="S49" s="2"/>
    </row>
    <row r="50" spans="1:19" ht="12" customHeight="1" x14ac:dyDescent="0.2">
      <c r="A50" s="29">
        <v>47</v>
      </c>
      <c r="B50" s="49" t="s">
        <v>793</v>
      </c>
      <c r="C50" s="47">
        <v>14</v>
      </c>
      <c r="D50" s="47">
        <v>360</v>
      </c>
      <c r="E50" s="47" t="s">
        <v>330</v>
      </c>
      <c r="F50" s="47" t="s">
        <v>794</v>
      </c>
      <c r="G50" s="47" t="s">
        <v>795</v>
      </c>
      <c r="H50" s="47">
        <v>0</v>
      </c>
      <c r="I50" s="47" t="s">
        <v>685</v>
      </c>
      <c r="J50" s="47">
        <v>0</v>
      </c>
      <c r="K50" s="47" t="s">
        <v>796</v>
      </c>
      <c r="L50" s="47" t="s">
        <v>797</v>
      </c>
      <c r="M50" s="47" t="s">
        <v>746</v>
      </c>
      <c r="N50" s="47" t="s">
        <v>798</v>
      </c>
      <c r="O50" s="47" t="s">
        <v>799</v>
      </c>
      <c r="P50" s="47" t="s">
        <v>800</v>
      </c>
      <c r="Q50" s="47" t="s">
        <v>801</v>
      </c>
      <c r="R50" s="47" t="s">
        <v>802</v>
      </c>
      <c r="S50" s="2"/>
    </row>
    <row r="51" spans="1:19" ht="12" customHeight="1" x14ac:dyDescent="0.2">
      <c r="A51" s="29">
        <v>48</v>
      </c>
      <c r="B51" s="49" t="s">
        <v>803</v>
      </c>
      <c r="C51" s="47">
        <v>16</v>
      </c>
      <c r="D51" s="47">
        <v>400</v>
      </c>
      <c r="E51" s="47" t="s">
        <v>406</v>
      </c>
      <c r="F51" s="47" t="s">
        <v>804</v>
      </c>
      <c r="G51" s="47" t="s">
        <v>805</v>
      </c>
      <c r="H51" s="47" t="s">
        <v>806</v>
      </c>
      <c r="I51" s="47" t="s">
        <v>807</v>
      </c>
      <c r="J51" s="47" t="s">
        <v>319</v>
      </c>
      <c r="K51" s="47" t="s">
        <v>447</v>
      </c>
      <c r="L51" s="47" t="s">
        <v>347</v>
      </c>
      <c r="M51" s="47" t="s">
        <v>808</v>
      </c>
      <c r="N51" s="47" t="s">
        <v>809</v>
      </c>
      <c r="O51" s="47" t="s">
        <v>810</v>
      </c>
      <c r="P51" s="47" t="s">
        <v>811</v>
      </c>
      <c r="Q51" s="47" t="s">
        <v>812</v>
      </c>
      <c r="R51" s="47" t="s">
        <v>366</v>
      </c>
      <c r="S51" s="2"/>
    </row>
    <row r="52" spans="1:19" ht="12" customHeight="1" x14ac:dyDescent="0.2">
      <c r="A52" s="29">
        <v>49</v>
      </c>
      <c r="B52" s="49" t="s">
        <v>813</v>
      </c>
      <c r="C52" s="47">
        <v>18</v>
      </c>
      <c r="D52" s="47">
        <v>476</v>
      </c>
      <c r="E52" s="47" t="s">
        <v>416</v>
      </c>
      <c r="F52" s="47" t="s">
        <v>814</v>
      </c>
      <c r="G52" s="47" t="s">
        <v>815</v>
      </c>
      <c r="H52" s="47" t="s">
        <v>816</v>
      </c>
      <c r="I52" s="47" t="s">
        <v>552</v>
      </c>
      <c r="J52" s="47" t="s">
        <v>817</v>
      </c>
      <c r="K52" s="47" t="s">
        <v>573</v>
      </c>
      <c r="L52" s="47" t="s">
        <v>446</v>
      </c>
      <c r="M52" s="47" t="s">
        <v>818</v>
      </c>
      <c r="N52" s="47" t="s">
        <v>819</v>
      </c>
      <c r="O52" s="47" t="s">
        <v>820</v>
      </c>
      <c r="P52" s="47" t="s">
        <v>821</v>
      </c>
      <c r="Q52" s="47" t="s">
        <v>822</v>
      </c>
      <c r="R52" s="47" t="s">
        <v>823</v>
      </c>
      <c r="S52" s="2"/>
    </row>
    <row r="53" spans="1:19" ht="12" customHeight="1" x14ac:dyDescent="0.2">
      <c r="A53" s="29">
        <v>50</v>
      </c>
      <c r="B53" s="49" t="s">
        <v>824</v>
      </c>
      <c r="C53" s="47">
        <v>10</v>
      </c>
      <c r="D53" s="47">
        <v>350</v>
      </c>
      <c r="E53" s="47" t="s">
        <v>400</v>
      </c>
      <c r="F53" s="47" t="s">
        <v>825</v>
      </c>
      <c r="G53" s="47" t="s">
        <v>826</v>
      </c>
      <c r="H53" s="47" t="s">
        <v>335</v>
      </c>
      <c r="I53" s="47" t="s">
        <v>341</v>
      </c>
      <c r="J53" s="47" t="s">
        <v>546</v>
      </c>
      <c r="K53" s="47" t="s">
        <v>421</v>
      </c>
      <c r="L53" s="47" t="s">
        <v>393</v>
      </c>
      <c r="M53" s="47" t="s">
        <v>827</v>
      </c>
      <c r="N53" s="47" t="s">
        <v>828</v>
      </c>
      <c r="O53" s="47" t="s">
        <v>829</v>
      </c>
      <c r="P53" s="47" t="s">
        <v>830</v>
      </c>
      <c r="Q53" s="47" t="s">
        <v>831</v>
      </c>
      <c r="R53" s="47" t="s">
        <v>832</v>
      </c>
      <c r="S53" s="2"/>
    </row>
    <row r="54" spans="1:19" ht="12" customHeight="1" x14ac:dyDescent="0.2">
      <c r="A54" s="29">
        <v>51</v>
      </c>
      <c r="B54" s="49" t="s">
        <v>833</v>
      </c>
      <c r="C54" s="47">
        <v>15</v>
      </c>
      <c r="D54" s="47">
        <v>350</v>
      </c>
      <c r="E54" s="47" t="s">
        <v>330</v>
      </c>
      <c r="F54" s="47" t="s">
        <v>586</v>
      </c>
      <c r="G54" s="47" t="s">
        <v>834</v>
      </c>
      <c r="H54" s="47" t="s">
        <v>372</v>
      </c>
      <c r="I54" s="47" t="s">
        <v>835</v>
      </c>
      <c r="J54" s="47" t="s">
        <v>713</v>
      </c>
      <c r="K54" s="47" t="s">
        <v>836</v>
      </c>
      <c r="L54" s="47" t="s">
        <v>305</v>
      </c>
      <c r="M54" s="47" t="s">
        <v>837</v>
      </c>
      <c r="N54" s="47" t="s">
        <v>838</v>
      </c>
      <c r="O54" s="47" t="s">
        <v>839</v>
      </c>
      <c r="P54" s="47" t="s">
        <v>840</v>
      </c>
      <c r="Q54" s="47" t="s">
        <v>841</v>
      </c>
      <c r="R54" s="47" t="s">
        <v>842</v>
      </c>
      <c r="S54" s="2"/>
    </row>
    <row r="55" spans="1:19" ht="12" customHeight="1" x14ac:dyDescent="0.2">
      <c r="A55" s="32"/>
      <c r="B55" s="32" t="s">
        <v>6</v>
      </c>
      <c r="C55" s="50">
        <v>736</v>
      </c>
      <c r="D55" s="50">
        <v>19196</v>
      </c>
      <c r="E55" s="50" t="s">
        <v>843</v>
      </c>
      <c r="F55" s="50" t="s">
        <v>844</v>
      </c>
      <c r="G55" s="50" t="s">
        <v>845</v>
      </c>
      <c r="H55" s="50" t="s">
        <v>846</v>
      </c>
      <c r="I55" s="50" t="s">
        <v>847</v>
      </c>
      <c r="J55" s="50" t="s">
        <v>848</v>
      </c>
      <c r="K55" s="50" t="s">
        <v>849</v>
      </c>
      <c r="L55" s="50" t="s">
        <v>850</v>
      </c>
      <c r="M55" s="50" t="s">
        <v>851</v>
      </c>
      <c r="N55" s="50" t="s">
        <v>852</v>
      </c>
      <c r="O55" s="50" t="s">
        <v>853</v>
      </c>
      <c r="P55" s="50" t="s">
        <v>854</v>
      </c>
      <c r="Q55" s="50" t="s">
        <v>855</v>
      </c>
      <c r="R55" s="50" t="s">
        <v>856</v>
      </c>
      <c r="S55" s="10"/>
    </row>
    <row r="56" spans="1:19" ht="12.75" customHeight="1" x14ac:dyDescent="0.2">
      <c r="A56" s="2"/>
      <c r="B56" s="2"/>
      <c r="C56" s="2"/>
      <c r="D56" s="2"/>
      <c r="E56" s="2"/>
      <c r="F56" s="2"/>
      <c r="G56" s="2"/>
      <c r="H56" s="2"/>
      <c r="I56" s="10" t="s">
        <v>60</v>
      </c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ht="12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ht="12.7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ht="12.7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ht="12.7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ht="12.7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ht="12.7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ht="12.7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ht="12.7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ht="12.7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ht="12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ht="12.7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ht="12.7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ht="12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ht="12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ht="12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ht="12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ht="12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ht="12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ht="12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ht="12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ht="12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ht="12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ht="12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ht="12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ht="12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ht="12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ht="12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ht="12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ht="12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ht="12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ht="12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ht="12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ht="12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ht="12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ht="12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ht="12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ht="12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ht="12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ht="12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ht="12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ht="12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ht="12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 ht="12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19" ht="12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</row>
  </sheetData>
  <mergeCells count="4">
    <mergeCell ref="C2:D2"/>
    <mergeCell ref="E2:L2"/>
    <mergeCell ref="M2:R2"/>
    <mergeCell ref="A1:R1"/>
  </mergeCells>
  <pageMargins left="1.45" right="0.7" top="0.25" bottom="0.25" header="0" footer="0"/>
  <pageSetup scale="75" orientation="landscape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14.42578125" defaultRowHeight="15" customHeight="1" x14ac:dyDescent="0.2"/>
  <cols>
    <col min="1" max="1" width="4.140625" customWidth="1"/>
    <col min="2" max="2" width="30.140625" customWidth="1"/>
    <col min="3" max="4" width="10" customWidth="1"/>
    <col min="5" max="5" width="9.5703125" customWidth="1"/>
    <col min="6" max="6" width="9.140625" customWidth="1"/>
    <col min="7" max="7" width="8.42578125" customWidth="1"/>
    <col min="8" max="8" width="9.140625" customWidth="1"/>
    <col min="9" max="9" width="8" customWidth="1"/>
    <col min="10" max="10" width="9.140625" customWidth="1"/>
    <col min="11" max="11" width="18.42578125" customWidth="1"/>
  </cols>
  <sheetData>
    <row r="1" spans="1:11" ht="12.75" customHeight="1" x14ac:dyDescent="0.2">
      <c r="A1" s="500" t="s">
        <v>857</v>
      </c>
      <c r="B1" s="497"/>
      <c r="C1" s="497"/>
      <c r="D1" s="497"/>
      <c r="E1" s="497"/>
      <c r="F1" s="497"/>
      <c r="G1" s="497"/>
      <c r="H1" s="497"/>
      <c r="I1" s="497"/>
      <c r="J1" s="497"/>
      <c r="K1" s="2"/>
    </row>
    <row r="2" spans="1:11" ht="12.75" customHeight="1" x14ac:dyDescent="0.2">
      <c r="A2" s="19"/>
      <c r="B2" s="19"/>
      <c r="C2" s="19"/>
      <c r="D2" s="19"/>
      <c r="E2" s="19"/>
      <c r="F2" s="19"/>
      <c r="G2" s="19"/>
      <c r="H2" s="19"/>
      <c r="I2" s="19"/>
      <c r="J2" s="19"/>
      <c r="K2" s="2"/>
    </row>
    <row r="3" spans="1:11" ht="12.75" customHeight="1" x14ac:dyDescent="0.2">
      <c r="A3" s="1" t="s">
        <v>858</v>
      </c>
      <c r="B3" s="1"/>
      <c r="C3" s="2"/>
      <c r="D3" s="8"/>
      <c r="E3" s="2"/>
      <c r="F3" s="8"/>
      <c r="G3" s="2"/>
      <c r="H3" s="501" t="s">
        <v>859</v>
      </c>
      <c r="I3" s="497"/>
      <c r="J3" s="497"/>
      <c r="K3" s="2"/>
    </row>
    <row r="4" spans="1:11" ht="12.75" customHeight="1" x14ac:dyDescent="0.2">
      <c r="A4" s="502" t="s">
        <v>1</v>
      </c>
      <c r="B4" s="504" t="s">
        <v>83</v>
      </c>
      <c r="C4" s="476" t="s">
        <v>860</v>
      </c>
      <c r="D4" s="478"/>
      <c r="E4" s="476" t="s">
        <v>861</v>
      </c>
      <c r="F4" s="478"/>
      <c r="G4" s="476" t="s">
        <v>862</v>
      </c>
      <c r="H4" s="478"/>
      <c r="I4" s="476" t="s">
        <v>79</v>
      </c>
      <c r="J4" s="478"/>
      <c r="K4" s="2"/>
    </row>
    <row r="5" spans="1:11" ht="19.5" customHeight="1" x14ac:dyDescent="0.2">
      <c r="A5" s="503"/>
      <c r="B5" s="503"/>
      <c r="C5" s="34" t="s">
        <v>863</v>
      </c>
      <c r="D5" s="24" t="s">
        <v>132</v>
      </c>
      <c r="E5" s="34" t="s">
        <v>863</v>
      </c>
      <c r="F5" s="24" t="s">
        <v>132</v>
      </c>
      <c r="G5" s="34" t="s">
        <v>863</v>
      </c>
      <c r="H5" s="24" t="s">
        <v>132</v>
      </c>
      <c r="I5" s="34" t="s">
        <v>863</v>
      </c>
      <c r="J5" s="24" t="s">
        <v>132</v>
      </c>
      <c r="K5" s="2"/>
    </row>
    <row r="6" spans="1:11" ht="12.75" customHeight="1" x14ac:dyDescent="0.2">
      <c r="A6" s="505" t="s">
        <v>864</v>
      </c>
      <c r="B6" s="506"/>
      <c r="C6" s="506"/>
      <c r="D6" s="506"/>
      <c r="E6" s="506"/>
      <c r="F6" s="506"/>
      <c r="G6" s="506"/>
      <c r="H6" s="506"/>
      <c r="I6" s="506"/>
      <c r="J6" s="507"/>
      <c r="K6" s="2"/>
    </row>
    <row r="7" spans="1:11" ht="12.75" customHeight="1" x14ac:dyDescent="0.2">
      <c r="A7" s="51">
        <v>1</v>
      </c>
      <c r="B7" s="52" t="s">
        <v>8</v>
      </c>
      <c r="C7" s="53">
        <v>2220</v>
      </c>
      <c r="D7" s="53">
        <v>4.93</v>
      </c>
      <c r="E7" s="53">
        <v>3805</v>
      </c>
      <c r="F7" s="53">
        <v>109.67</v>
      </c>
      <c r="G7" s="53">
        <v>2860</v>
      </c>
      <c r="H7" s="53">
        <v>245.02</v>
      </c>
      <c r="I7" s="53">
        <f t="shared" ref="I7:J7" si="0">C7+E7+G7</f>
        <v>8885</v>
      </c>
      <c r="J7" s="53">
        <f t="shared" si="0"/>
        <v>359.62</v>
      </c>
      <c r="K7" s="2"/>
    </row>
    <row r="8" spans="1:11" ht="12.75" customHeight="1" x14ac:dyDescent="0.2">
      <c r="A8" s="51">
        <v>2</v>
      </c>
      <c r="B8" s="52" t="s">
        <v>9</v>
      </c>
      <c r="C8" s="53">
        <v>92213</v>
      </c>
      <c r="D8" s="53">
        <v>84.53</v>
      </c>
      <c r="E8" s="53">
        <v>21286</v>
      </c>
      <c r="F8" s="53">
        <v>326.88</v>
      </c>
      <c r="G8" s="53">
        <v>2731</v>
      </c>
      <c r="H8" s="53">
        <v>143.85</v>
      </c>
      <c r="I8" s="53">
        <f t="shared" ref="I8:J8" si="1">C8+E8+G8</f>
        <v>116230</v>
      </c>
      <c r="J8" s="53">
        <f t="shared" si="1"/>
        <v>555.26</v>
      </c>
      <c r="K8" s="2"/>
    </row>
    <row r="9" spans="1:11" ht="12.75" customHeight="1" x14ac:dyDescent="0.2">
      <c r="A9" s="51">
        <v>3</v>
      </c>
      <c r="B9" s="52" t="s">
        <v>10</v>
      </c>
      <c r="C9" s="53">
        <v>54047</v>
      </c>
      <c r="D9" s="53">
        <v>131.22</v>
      </c>
      <c r="E9" s="53">
        <v>4123</v>
      </c>
      <c r="F9" s="53">
        <v>63.77</v>
      </c>
      <c r="G9" s="53">
        <v>358</v>
      </c>
      <c r="H9" s="53">
        <v>27.53</v>
      </c>
      <c r="I9" s="53">
        <f t="shared" ref="I9:J9" si="2">C9+E9+G9</f>
        <v>58528</v>
      </c>
      <c r="J9" s="53">
        <f t="shared" si="2"/>
        <v>222.52</v>
      </c>
      <c r="K9" s="2"/>
    </row>
    <row r="10" spans="1:11" ht="12.75" customHeight="1" x14ac:dyDescent="0.2">
      <c r="A10" s="51">
        <v>4</v>
      </c>
      <c r="B10" s="52" t="s">
        <v>11</v>
      </c>
      <c r="C10" s="53">
        <v>27928</v>
      </c>
      <c r="D10" s="53">
        <v>36.78</v>
      </c>
      <c r="E10" s="53">
        <v>7477</v>
      </c>
      <c r="F10" s="53">
        <v>186.67</v>
      </c>
      <c r="G10" s="53">
        <v>2164</v>
      </c>
      <c r="H10" s="53">
        <v>177.23</v>
      </c>
      <c r="I10" s="53">
        <f t="shared" ref="I10:J10" si="3">C10+E10+G10</f>
        <v>37569</v>
      </c>
      <c r="J10" s="53">
        <f t="shared" si="3"/>
        <v>400.67999999999995</v>
      </c>
      <c r="K10" s="2"/>
    </row>
    <row r="11" spans="1:11" ht="12.75" customHeight="1" x14ac:dyDescent="0.2">
      <c r="A11" s="51">
        <v>5</v>
      </c>
      <c r="B11" s="52" t="s">
        <v>12</v>
      </c>
      <c r="C11" s="53">
        <v>70805</v>
      </c>
      <c r="D11" s="53">
        <v>64.540000000000006</v>
      </c>
      <c r="E11" s="53">
        <v>15787</v>
      </c>
      <c r="F11" s="53">
        <v>262.99</v>
      </c>
      <c r="G11" s="53">
        <v>3361</v>
      </c>
      <c r="H11" s="53">
        <v>233.65</v>
      </c>
      <c r="I11" s="53">
        <f t="shared" ref="I11:J11" si="4">C11+E11+G11</f>
        <v>89953</v>
      </c>
      <c r="J11" s="53">
        <f t="shared" si="4"/>
        <v>561.18000000000006</v>
      </c>
      <c r="K11" s="2"/>
    </row>
    <row r="12" spans="1:11" ht="12.75" customHeight="1" x14ac:dyDescent="0.2">
      <c r="A12" s="51">
        <v>6</v>
      </c>
      <c r="B12" s="52" t="s">
        <v>13</v>
      </c>
      <c r="C12" s="53">
        <v>42466</v>
      </c>
      <c r="D12" s="53">
        <v>98.42</v>
      </c>
      <c r="E12" s="53">
        <v>2805</v>
      </c>
      <c r="F12" s="53">
        <v>44.01</v>
      </c>
      <c r="G12" s="53">
        <v>283</v>
      </c>
      <c r="H12" s="53">
        <v>19.46</v>
      </c>
      <c r="I12" s="53">
        <f t="shared" ref="I12:J12" si="5">C12+E12+G12</f>
        <v>45554</v>
      </c>
      <c r="J12" s="53">
        <f t="shared" si="5"/>
        <v>161.89000000000001</v>
      </c>
      <c r="K12" s="2"/>
    </row>
    <row r="13" spans="1:11" ht="12.75" customHeight="1" x14ac:dyDescent="0.2">
      <c r="A13" s="51">
        <v>7</v>
      </c>
      <c r="B13" s="52" t="s">
        <v>14</v>
      </c>
      <c r="C13" s="53">
        <v>3103</v>
      </c>
      <c r="D13" s="53">
        <v>3.53</v>
      </c>
      <c r="E13" s="53">
        <v>692</v>
      </c>
      <c r="F13" s="53">
        <v>13.96</v>
      </c>
      <c r="G13" s="53">
        <v>101</v>
      </c>
      <c r="H13" s="53">
        <v>7.47</v>
      </c>
      <c r="I13" s="53">
        <f t="shared" ref="I13:J13" si="6">C13+E13+G13</f>
        <v>3896</v>
      </c>
      <c r="J13" s="53">
        <f t="shared" si="6"/>
        <v>24.96</v>
      </c>
      <c r="K13" s="2"/>
    </row>
    <row r="14" spans="1:11" ht="12.75" customHeight="1" x14ac:dyDescent="0.2">
      <c r="A14" s="51">
        <v>8</v>
      </c>
      <c r="B14" s="52" t="s">
        <v>210</v>
      </c>
      <c r="C14" s="53">
        <v>6429</v>
      </c>
      <c r="D14" s="53">
        <v>2.97</v>
      </c>
      <c r="E14" s="53">
        <v>648</v>
      </c>
      <c r="F14" s="53">
        <v>12.03</v>
      </c>
      <c r="G14" s="53">
        <v>119</v>
      </c>
      <c r="H14" s="53">
        <v>9.09</v>
      </c>
      <c r="I14" s="53">
        <f t="shared" ref="I14:J14" si="7">C14+E14+G14</f>
        <v>7196</v>
      </c>
      <c r="J14" s="53">
        <f t="shared" si="7"/>
        <v>24.09</v>
      </c>
      <c r="K14" s="2"/>
    </row>
    <row r="15" spans="1:11" ht="12.75" customHeight="1" x14ac:dyDescent="0.2">
      <c r="A15" s="51">
        <v>9</v>
      </c>
      <c r="B15" s="52" t="s">
        <v>15</v>
      </c>
      <c r="C15" s="53">
        <v>33999</v>
      </c>
      <c r="D15" s="53">
        <v>33.979999999999997</v>
      </c>
      <c r="E15" s="53">
        <v>6976</v>
      </c>
      <c r="F15" s="53">
        <v>108.57</v>
      </c>
      <c r="G15" s="53">
        <v>2336</v>
      </c>
      <c r="H15" s="53">
        <v>164.76</v>
      </c>
      <c r="I15" s="53">
        <f t="shared" ref="I15:J15" si="8">C15+E15+G15</f>
        <v>43311</v>
      </c>
      <c r="J15" s="53">
        <f t="shared" si="8"/>
        <v>307.30999999999995</v>
      </c>
      <c r="K15" s="2"/>
    </row>
    <row r="16" spans="1:11" ht="12.75" customHeight="1" x14ac:dyDescent="0.2">
      <c r="A16" s="51">
        <v>10</v>
      </c>
      <c r="B16" s="52" t="s">
        <v>16</v>
      </c>
      <c r="C16" s="53">
        <v>124226</v>
      </c>
      <c r="D16" s="53">
        <v>137.04</v>
      </c>
      <c r="E16" s="53">
        <v>24304</v>
      </c>
      <c r="F16" s="53">
        <v>733</v>
      </c>
      <c r="G16" s="53">
        <v>17530</v>
      </c>
      <c r="H16" s="53">
        <v>1303.2</v>
      </c>
      <c r="I16" s="53">
        <f t="shared" ref="I16:J16" si="9">C16+E16+G16</f>
        <v>166060</v>
      </c>
      <c r="J16" s="53">
        <f t="shared" si="9"/>
        <v>2173.2399999999998</v>
      </c>
      <c r="K16" s="2"/>
    </row>
    <row r="17" spans="1:11" ht="12.75" customHeight="1" x14ac:dyDescent="0.2">
      <c r="A17" s="51">
        <v>11</v>
      </c>
      <c r="B17" s="52" t="s">
        <v>17</v>
      </c>
      <c r="C17" s="53">
        <v>15275</v>
      </c>
      <c r="D17" s="53">
        <v>11.19</v>
      </c>
      <c r="E17" s="53">
        <v>2598</v>
      </c>
      <c r="F17" s="53">
        <v>38.369999999999997</v>
      </c>
      <c r="G17" s="53">
        <v>570</v>
      </c>
      <c r="H17" s="53">
        <v>41.65</v>
      </c>
      <c r="I17" s="53">
        <f t="shared" ref="I17:J17" si="10">C17+E17+G17</f>
        <v>18443</v>
      </c>
      <c r="J17" s="53">
        <f t="shared" si="10"/>
        <v>91.21</v>
      </c>
      <c r="K17" s="2"/>
    </row>
    <row r="18" spans="1:11" ht="12.75" customHeight="1" x14ac:dyDescent="0.2">
      <c r="A18" s="51">
        <v>12</v>
      </c>
      <c r="B18" s="52" t="s">
        <v>18</v>
      </c>
      <c r="C18" s="53">
        <v>32090</v>
      </c>
      <c r="D18" s="53">
        <v>25.53</v>
      </c>
      <c r="E18" s="53">
        <v>6449</v>
      </c>
      <c r="F18" s="53">
        <v>109.28</v>
      </c>
      <c r="G18" s="53">
        <v>1642</v>
      </c>
      <c r="H18" s="53">
        <v>108.5</v>
      </c>
      <c r="I18" s="53">
        <f t="shared" ref="I18:J18" si="11">C18+E18+G18</f>
        <v>40181</v>
      </c>
      <c r="J18" s="53">
        <f t="shared" si="11"/>
        <v>243.31</v>
      </c>
      <c r="K18" s="2"/>
    </row>
    <row r="19" spans="1:11" ht="12.75" customHeight="1" x14ac:dyDescent="0.2">
      <c r="A19" s="54"/>
      <c r="B19" s="55" t="s">
        <v>262</v>
      </c>
      <c r="C19" s="56">
        <f t="shared" ref="C19:J19" si="12">SUM(C7:C18)</f>
        <v>504801</v>
      </c>
      <c r="D19" s="56">
        <f t="shared" si="12"/>
        <v>634.66000000000008</v>
      </c>
      <c r="E19" s="56">
        <f t="shared" si="12"/>
        <v>96950</v>
      </c>
      <c r="F19" s="56">
        <f t="shared" si="12"/>
        <v>2009.1999999999998</v>
      </c>
      <c r="G19" s="56">
        <f t="shared" si="12"/>
        <v>34055</v>
      </c>
      <c r="H19" s="56">
        <f t="shared" si="12"/>
        <v>2481.4100000000003</v>
      </c>
      <c r="I19" s="56">
        <f t="shared" si="12"/>
        <v>635806</v>
      </c>
      <c r="J19" s="56">
        <f t="shared" si="12"/>
        <v>5125.2700000000004</v>
      </c>
      <c r="K19" s="2"/>
    </row>
    <row r="20" spans="1:11" ht="12.75" customHeight="1" x14ac:dyDescent="0.2">
      <c r="A20" s="508" t="s">
        <v>865</v>
      </c>
      <c r="B20" s="477"/>
      <c r="C20" s="477"/>
      <c r="D20" s="477"/>
      <c r="E20" s="477"/>
      <c r="F20" s="477"/>
      <c r="G20" s="477"/>
      <c r="H20" s="477"/>
      <c r="I20" s="477"/>
      <c r="J20" s="478"/>
      <c r="K20" s="2"/>
    </row>
    <row r="21" spans="1:11" ht="12.75" customHeight="1" x14ac:dyDescent="0.2">
      <c r="A21" s="51">
        <v>13</v>
      </c>
      <c r="B21" s="52" t="s">
        <v>20</v>
      </c>
      <c r="C21" s="53">
        <v>43586</v>
      </c>
      <c r="D21" s="53">
        <v>158.69999999999999</v>
      </c>
      <c r="E21" s="53">
        <v>350</v>
      </c>
      <c r="F21" s="53">
        <v>10.77</v>
      </c>
      <c r="G21" s="53">
        <v>303</v>
      </c>
      <c r="H21" s="53">
        <v>25.24</v>
      </c>
      <c r="I21" s="53">
        <f t="shared" ref="I21:J21" si="13">C21+E21+G21</f>
        <v>44239</v>
      </c>
      <c r="J21" s="53">
        <f t="shared" si="13"/>
        <v>194.71</v>
      </c>
      <c r="K21" s="2"/>
    </row>
    <row r="22" spans="1:11" ht="12.75" customHeight="1" x14ac:dyDescent="0.2">
      <c r="A22" s="51">
        <v>14</v>
      </c>
      <c r="B22" s="52" t="s">
        <v>21</v>
      </c>
      <c r="C22" s="53">
        <v>146897</v>
      </c>
      <c r="D22" s="53">
        <v>508.55</v>
      </c>
      <c r="E22" s="53">
        <v>103552</v>
      </c>
      <c r="F22" s="53">
        <v>1009.09</v>
      </c>
      <c r="G22" s="53">
        <v>1271</v>
      </c>
      <c r="H22" s="53">
        <v>87.31</v>
      </c>
      <c r="I22" s="53">
        <f t="shared" ref="I22:J22" si="14">C22+E22+G22</f>
        <v>251720</v>
      </c>
      <c r="J22" s="53">
        <f t="shared" si="14"/>
        <v>1604.95</v>
      </c>
      <c r="K22" s="2"/>
    </row>
    <row r="23" spans="1:11" ht="12.75" customHeight="1" x14ac:dyDescent="0.2">
      <c r="A23" s="51">
        <v>15</v>
      </c>
      <c r="B23" s="52" t="s">
        <v>232</v>
      </c>
      <c r="C23" s="53">
        <v>21</v>
      </c>
      <c r="D23" s="53">
        <v>0.03</v>
      </c>
      <c r="E23" s="53">
        <v>813</v>
      </c>
      <c r="F23" s="53">
        <v>27.74</v>
      </c>
      <c r="G23" s="53">
        <v>342</v>
      </c>
      <c r="H23" s="53">
        <v>19.829999999999998</v>
      </c>
      <c r="I23" s="53">
        <f t="shared" ref="I23:J23" si="15">C23+E23+G23</f>
        <v>1176</v>
      </c>
      <c r="J23" s="53">
        <f t="shared" si="15"/>
        <v>47.599999999999994</v>
      </c>
      <c r="K23" s="2"/>
    </row>
    <row r="24" spans="1:11" ht="12.75" customHeight="1" x14ac:dyDescent="0.2">
      <c r="A24" s="51">
        <v>16</v>
      </c>
      <c r="B24" s="52" t="s">
        <v>866</v>
      </c>
      <c r="C24" s="53">
        <v>0</v>
      </c>
      <c r="D24" s="53">
        <v>0</v>
      </c>
      <c r="E24" s="53">
        <v>1</v>
      </c>
      <c r="F24" s="53">
        <v>0.02</v>
      </c>
      <c r="G24" s="53">
        <v>0</v>
      </c>
      <c r="H24" s="53">
        <v>0</v>
      </c>
      <c r="I24" s="53">
        <f t="shared" ref="I24:J24" si="16">C24+E24+G24</f>
        <v>1</v>
      </c>
      <c r="J24" s="53">
        <f t="shared" si="16"/>
        <v>0.02</v>
      </c>
      <c r="K24" s="2"/>
    </row>
    <row r="25" spans="1:11" ht="12.75" customHeight="1" x14ac:dyDescent="0.2">
      <c r="A25" s="51">
        <v>17</v>
      </c>
      <c r="B25" s="52" t="s">
        <v>867</v>
      </c>
      <c r="C25" s="53">
        <v>20</v>
      </c>
      <c r="D25" s="53">
        <v>0.04</v>
      </c>
      <c r="E25" s="53">
        <v>13</v>
      </c>
      <c r="F25" s="53">
        <v>0.31</v>
      </c>
      <c r="G25" s="53">
        <v>1</v>
      </c>
      <c r="H25" s="53">
        <v>0.1</v>
      </c>
      <c r="I25" s="53">
        <f t="shared" ref="I25:J25" si="17">C25+E25+G25</f>
        <v>34</v>
      </c>
      <c r="J25" s="53">
        <f t="shared" si="17"/>
        <v>0.44999999999999996</v>
      </c>
      <c r="K25" s="2"/>
    </row>
    <row r="26" spans="1:11" ht="12.75" customHeight="1" x14ac:dyDescent="0.2">
      <c r="A26" s="51">
        <v>18</v>
      </c>
      <c r="B26" s="52" t="s">
        <v>27</v>
      </c>
      <c r="C26" s="53">
        <v>32742</v>
      </c>
      <c r="D26" s="53">
        <v>91.33</v>
      </c>
      <c r="E26" s="53">
        <v>1543</v>
      </c>
      <c r="F26" s="53">
        <v>36.4</v>
      </c>
      <c r="G26" s="53">
        <v>955</v>
      </c>
      <c r="H26" s="53">
        <v>56.78</v>
      </c>
      <c r="I26" s="53">
        <f t="shared" ref="I26:J26" si="18">C26+E26+G26</f>
        <v>35240</v>
      </c>
      <c r="J26" s="53">
        <f t="shared" si="18"/>
        <v>184.51</v>
      </c>
      <c r="K26" s="2"/>
    </row>
    <row r="27" spans="1:11" ht="12.75" customHeight="1" x14ac:dyDescent="0.2">
      <c r="A27" s="51">
        <v>19</v>
      </c>
      <c r="B27" s="52" t="s">
        <v>28</v>
      </c>
      <c r="C27" s="53">
        <v>142</v>
      </c>
      <c r="D27" s="53">
        <v>0.55000000000000004</v>
      </c>
      <c r="E27" s="53">
        <v>4157</v>
      </c>
      <c r="F27" s="53">
        <v>141.91</v>
      </c>
      <c r="G27" s="53">
        <v>1829</v>
      </c>
      <c r="H27" s="53">
        <v>110.89</v>
      </c>
      <c r="I27" s="53">
        <f t="shared" ref="I27:J27" si="19">C27+E27+G27</f>
        <v>6128</v>
      </c>
      <c r="J27" s="53">
        <f t="shared" si="19"/>
        <v>253.35000000000002</v>
      </c>
      <c r="K27" s="2"/>
    </row>
    <row r="28" spans="1:11" ht="12.75" customHeight="1" x14ac:dyDescent="0.2">
      <c r="A28" s="51">
        <v>20</v>
      </c>
      <c r="B28" s="52" t="s">
        <v>868</v>
      </c>
      <c r="C28" s="53">
        <v>4867</v>
      </c>
      <c r="D28" s="53">
        <v>11.8</v>
      </c>
      <c r="E28" s="53">
        <v>1888</v>
      </c>
      <c r="F28" s="53">
        <v>18.97</v>
      </c>
      <c r="G28" s="53">
        <v>1201</v>
      </c>
      <c r="H28" s="53">
        <v>39.35</v>
      </c>
      <c r="I28" s="53">
        <f t="shared" ref="I28:J28" si="20">C28+E28+G28</f>
        <v>7956</v>
      </c>
      <c r="J28" s="53">
        <f t="shared" si="20"/>
        <v>70.12</v>
      </c>
      <c r="K28" s="2"/>
    </row>
    <row r="29" spans="1:11" ht="12.75" customHeight="1" x14ac:dyDescent="0.2">
      <c r="A29" s="51">
        <v>21</v>
      </c>
      <c r="B29" s="52" t="s">
        <v>869</v>
      </c>
      <c r="C29" s="53">
        <v>55104</v>
      </c>
      <c r="D29" s="53">
        <v>185.61</v>
      </c>
      <c r="E29" s="53">
        <v>28988</v>
      </c>
      <c r="F29" s="53">
        <v>329.45</v>
      </c>
      <c r="G29" s="53">
        <v>549</v>
      </c>
      <c r="H29" s="53">
        <v>32.31</v>
      </c>
      <c r="I29" s="53">
        <f t="shared" ref="I29:J29" si="21">C29+E29+G29</f>
        <v>84641</v>
      </c>
      <c r="J29" s="53">
        <f t="shared" si="21"/>
        <v>547.36999999999989</v>
      </c>
      <c r="K29" s="2"/>
    </row>
    <row r="30" spans="1:11" ht="12.75" customHeight="1" x14ac:dyDescent="0.2">
      <c r="A30" s="51">
        <v>22</v>
      </c>
      <c r="B30" s="52" t="s">
        <v>870</v>
      </c>
      <c r="C30" s="53">
        <v>420686</v>
      </c>
      <c r="D30" s="53">
        <v>973.5</v>
      </c>
      <c r="E30" s="53">
        <v>57969</v>
      </c>
      <c r="F30" s="53">
        <v>566.21</v>
      </c>
      <c r="G30" s="53">
        <v>4787</v>
      </c>
      <c r="H30" s="53">
        <v>218.85</v>
      </c>
      <c r="I30" s="53">
        <f t="shared" ref="I30:J30" si="22">C30+E30+G30</f>
        <v>483442</v>
      </c>
      <c r="J30" s="53">
        <f t="shared" si="22"/>
        <v>1758.56</v>
      </c>
      <c r="K30" s="2"/>
    </row>
    <row r="31" spans="1:11" ht="12.75" customHeight="1" x14ac:dyDescent="0.2">
      <c r="A31" s="51">
        <v>23</v>
      </c>
      <c r="B31" s="52" t="s">
        <v>871</v>
      </c>
      <c r="C31" s="53">
        <v>33</v>
      </c>
      <c r="D31" s="53">
        <v>0.05</v>
      </c>
      <c r="E31" s="53">
        <v>86</v>
      </c>
      <c r="F31" s="53">
        <v>1.98</v>
      </c>
      <c r="G31" s="53">
        <v>16</v>
      </c>
      <c r="H31" s="53">
        <v>1.19</v>
      </c>
      <c r="I31" s="53">
        <f t="shared" ref="I31:J31" si="23">C31+E31+G31</f>
        <v>135</v>
      </c>
      <c r="J31" s="53">
        <f t="shared" si="23"/>
        <v>3.2199999999999998</v>
      </c>
      <c r="K31" s="2"/>
    </row>
    <row r="32" spans="1:11" ht="12.75" customHeight="1" x14ac:dyDescent="0.2">
      <c r="A32" s="51">
        <v>24</v>
      </c>
      <c r="B32" s="52" t="s">
        <v>872</v>
      </c>
      <c r="C32" s="53">
        <v>42</v>
      </c>
      <c r="D32" s="53">
        <v>0.05</v>
      </c>
      <c r="E32" s="53">
        <v>47</v>
      </c>
      <c r="F32" s="53">
        <v>0.64</v>
      </c>
      <c r="G32" s="53">
        <v>31</v>
      </c>
      <c r="H32" s="53">
        <v>0.62</v>
      </c>
      <c r="I32" s="53">
        <f t="shared" ref="I32:J32" si="24">C32+E32+G32</f>
        <v>120</v>
      </c>
      <c r="J32" s="53">
        <f t="shared" si="24"/>
        <v>1.31</v>
      </c>
      <c r="K32" s="2"/>
    </row>
    <row r="33" spans="1:11" ht="12.75" customHeight="1" x14ac:dyDescent="0.2">
      <c r="A33" s="51">
        <v>25</v>
      </c>
      <c r="B33" s="52" t="s">
        <v>35</v>
      </c>
      <c r="C33" s="53">
        <v>38240</v>
      </c>
      <c r="D33" s="53">
        <v>131.63999999999999</v>
      </c>
      <c r="E33" s="53">
        <v>3039</v>
      </c>
      <c r="F33" s="53">
        <v>10.59</v>
      </c>
      <c r="G33" s="53">
        <v>47</v>
      </c>
      <c r="H33" s="53">
        <v>0.93</v>
      </c>
      <c r="I33" s="53">
        <f t="shared" ref="I33:J33" si="25">C33+E33+G33</f>
        <v>41326</v>
      </c>
      <c r="J33" s="53">
        <f t="shared" si="25"/>
        <v>143.16</v>
      </c>
      <c r="K33" s="2"/>
    </row>
    <row r="34" spans="1:11" ht="12.75" customHeight="1" x14ac:dyDescent="0.2">
      <c r="A34" s="51">
        <v>26</v>
      </c>
      <c r="B34" s="52" t="s">
        <v>229</v>
      </c>
      <c r="C34" s="53">
        <v>7607</v>
      </c>
      <c r="D34" s="53">
        <v>12.58</v>
      </c>
      <c r="E34" s="53">
        <v>104</v>
      </c>
      <c r="F34" s="53">
        <v>3.28</v>
      </c>
      <c r="G34" s="53">
        <v>39</v>
      </c>
      <c r="H34" s="53">
        <v>2.6</v>
      </c>
      <c r="I34" s="53">
        <f t="shared" ref="I34:J34" si="26">C34+E34+G34</f>
        <v>7750</v>
      </c>
      <c r="J34" s="53">
        <f t="shared" si="26"/>
        <v>18.46</v>
      </c>
      <c r="K34" s="2"/>
    </row>
    <row r="35" spans="1:11" ht="12.75" customHeight="1" x14ac:dyDescent="0.2">
      <c r="A35" s="57">
        <v>27</v>
      </c>
      <c r="B35" s="58" t="s">
        <v>41</v>
      </c>
      <c r="C35" s="59">
        <v>46655</v>
      </c>
      <c r="D35" s="59">
        <v>156.63999999999999</v>
      </c>
      <c r="E35" s="59">
        <v>11</v>
      </c>
      <c r="F35" s="59">
        <v>0.06</v>
      </c>
      <c r="G35" s="59">
        <v>0</v>
      </c>
      <c r="H35" s="59">
        <v>0</v>
      </c>
      <c r="I35" s="53">
        <f t="shared" ref="I35:J35" si="27">C35+E35+G35</f>
        <v>46666</v>
      </c>
      <c r="J35" s="53">
        <f t="shared" si="27"/>
        <v>156.69999999999999</v>
      </c>
      <c r="K35" s="2"/>
    </row>
    <row r="36" spans="1:11" ht="12.75" customHeight="1" x14ac:dyDescent="0.2">
      <c r="A36" s="60"/>
      <c r="B36" s="61" t="s">
        <v>276</v>
      </c>
      <c r="C36" s="62">
        <f t="shared" ref="C36:J36" si="28">SUM(C21:C35)</f>
        <v>796642</v>
      </c>
      <c r="D36" s="62">
        <f t="shared" si="28"/>
        <v>2231.0699999999997</v>
      </c>
      <c r="E36" s="62">
        <f t="shared" si="28"/>
        <v>202561</v>
      </c>
      <c r="F36" s="62">
        <f t="shared" si="28"/>
        <v>2157.42</v>
      </c>
      <c r="G36" s="62">
        <f t="shared" si="28"/>
        <v>11371</v>
      </c>
      <c r="H36" s="62">
        <f t="shared" si="28"/>
        <v>596</v>
      </c>
      <c r="I36" s="62">
        <f t="shared" si="28"/>
        <v>1010574</v>
      </c>
      <c r="J36" s="62">
        <f t="shared" si="28"/>
        <v>4984.49</v>
      </c>
      <c r="K36" s="2"/>
    </row>
    <row r="37" spans="1:11" ht="12.75" customHeight="1" x14ac:dyDescent="0.2">
      <c r="A37" s="499" t="s">
        <v>873</v>
      </c>
      <c r="B37" s="477"/>
      <c r="C37" s="477"/>
      <c r="D37" s="477"/>
      <c r="E37" s="477"/>
      <c r="F37" s="477"/>
      <c r="G37" s="477"/>
      <c r="H37" s="477"/>
      <c r="I37" s="477"/>
      <c r="J37" s="478"/>
      <c r="K37" s="2"/>
    </row>
    <row r="38" spans="1:11" ht="12.75" customHeight="1" x14ac:dyDescent="0.2">
      <c r="A38" s="24">
        <v>28</v>
      </c>
      <c r="B38" s="63" t="s">
        <v>874</v>
      </c>
      <c r="C38" s="60">
        <v>73015</v>
      </c>
      <c r="D38" s="60">
        <v>106.39</v>
      </c>
      <c r="E38" s="60">
        <v>28043</v>
      </c>
      <c r="F38" s="60">
        <v>403.41</v>
      </c>
      <c r="G38" s="60">
        <v>1790</v>
      </c>
      <c r="H38" s="60">
        <v>118.71</v>
      </c>
      <c r="I38" s="64">
        <f t="shared" ref="I38:J38" si="29">C38+E38+G38</f>
        <v>102848</v>
      </c>
      <c r="J38" s="64">
        <f t="shared" si="29"/>
        <v>628.51</v>
      </c>
      <c r="K38" s="2"/>
    </row>
    <row r="39" spans="1:11" ht="12.75" customHeight="1" x14ac:dyDescent="0.2">
      <c r="A39" s="65">
        <v>29</v>
      </c>
      <c r="B39" s="63" t="s">
        <v>278</v>
      </c>
      <c r="C39" s="60">
        <v>5819</v>
      </c>
      <c r="D39" s="60">
        <v>19.61</v>
      </c>
      <c r="E39" s="60">
        <v>1894</v>
      </c>
      <c r="F39" s="60">
        <v>31.59</v>
      </c>
      <c r="G39" s="60">
        <v>122</v>
      </c>
      <c r="H39" s="60">
        <v>8.7100000000000009</v>
      </c>
      <c r="I39" s="60">
        <f t="shared" ref="I39:J39" si="30">C39+E39+G39</f>
        <v>7835</v>
      </c>
      <c r="J39" s="60">
        <f t="shared" si="30"/>
        <v>59.910000000000004</v>
      </c>
      <c r="K39" s="2"/>
    </row>
    <row r="40" spans="1:11" ht="12.75" customHeight="1" x14ac:dyDescent="0.2">
      <c r="A40" s="65"/>
      <c r="B40" s="61" t="s">
        <v>279</v>
      </c>
      <c r="C40" s="62">
        <f t="shared" ref="C40:J40" si="31">C39+C38</f>
        <v>78834</v>
      </c>
      <c r="D40" s="62">
        <f t="shared" si="31"/>
        <v>126</v>
      </c>
      <c r="E40" s="62">
        <f t="shared" si="31"/>
        <v>29937</v>
      </c>
      <c r="F40" s="62">
        <f t="shared" si="31"/>
        <v>435</v>
      </c>
      <c r="G40" s="62">
        <f t="shared" si="31"/>
        <v>1912</v>
      </c>
      <c r="H40" s="62">
        <f t="shared" si="31"/>
        <v>127.41999999999999</v>
      </c>
      <c r="I40" s="62">
        <f t="shared" si="31"/>
        <v>110683</v>
      </c>
      <c r="J40" s="62">
        <f t="shared" si="31"/>
        <v>688.42</v>
      </c>
      <c r="K40" s="2"/>
    </row>
    <row r="41" spans="1:11" ht="12.75" customHeight="1" x14ac:dyDescent="0.2">
      <c r="A41" s="65">
        <v>30</v>
      </c>
      <c r="B41" s="20" t="s">
        <v>54</v>
      </c>
      <c r="C41" s="20">
        <v>43095</v>
      </c>
      <c r="D41" s="20">
        <v>131.32</v>
      </c>
      <c r="E41" s="20">
        <v>80</v>
      </c>
      <c r="F41" s="20">
        <v>1.25</v>
      </c>
      <c r="G41" s="20">
        <v>68</v>
      </c>
      <c r="H41" s="20">
        <v>4.91</v>
      </c>
      <c r="I41" s="20">
        <f t="shared" ref="I41:J41" si="32">C41+E41+G41</f>
        <v>43243</v>
      </c>
      <c r="J41" s="20">
        <f t="shared" si="32"/>
        <v>137.47999999999999</v>
      </c>
      <c r="K41" s="2"/>
    </row>
    <row r="42" spans="1:11" ht="12.75" customHeight="1" x14ac:dyDescent="0.2">
      <c r="A42" s="65">
        <v>31</v>
      </c>
      <c r="B42" s="63" t="s">
        <v>56</v>
      </c>
      <c r="C42" s="60">
        <v>33665</v>
      </c>
      <c r="D42" s="60">
        <v>110.46</v>
      </c>
      <c r="E42" s="60">
        <v>6123</v>
      </c>
      <c r="F42" s="60">
        <v>39.85</v>
      </c>
      <c r="G42" s="60">
        <v>71</v>
      </c>
      <c r="H42" s="60">
        <v>5.01</v>
      </c>
      <c r="I42" s="20">
        <f t="shared" ref="I42:J42" si="33">C42+E42+G42</f>
        <v>39859</v>
      </c>
      <c r="J42" s="20">
        <f t="shared" si="33"/>
        <v>155.32</v>
      </c>
      <c r="K42" s="2"/>
    </row>
    <row r="43" spans="1:11" ht="12.75" customHeight="1" x14ac:dyDescent="0.2">
      <c r="A43" s="65">
        <v>32</v>
      </c>
      <c r="B43" s="20" t="s">
        <v>52</v>
      </c>
      <c r="C43" s="20">
        <v>42679</v>
      </c>
      <c r="D43" s="20">
        <v>132.69999999999999</v>
      </c>
      <c r="E43" s="20">
        <v>0</v>
      </c>
      <c r="F43" s="20">
        <v>0</v>
      </c>
      <c r="G43" s="20">
        <v>0</v>
      </c>
      <c r="H43" s="20">
        <v>0</v>
      </c>
      <c r="I43" s="20">
        <f t="shared" ref="I43:J43" si="34">C43+E43+G43</f>
        <v>42679</v>
      </c>
      <c r="J43" s="20">
        <f t="shared" si="34"/>
        <v>132.69999999999999</v>
      </c>
      <c r="K43" s="2"/>
    </row>
    <row r="44" spans="1:11" ht="12.75" customHeight="1" x14ac:dyDescent="0.2">
      <c r="A44" s="65">
        <v>33</v>
      </c>
      <c r="B44" s="20" t="s">
        <v>55</v>
      </c>
      <c r="C44" s="20">
        <v>20156</v>
      </c>
      <c r="D44" s="20">
        <v>72.19</v>
      </c>
      <c r="E44" s="20">
        <v>4259</v>
      </c>
      <c r="F44" s="20">
        <v>32.83</v>
      </c>
      <c r="G44" s="20">
        <v>0</v>
      </c>
      <c r="H44" s="20">
        <v>0</v>
      </c>
      <c r="I44" s="20">
        <f t="shared" ref="I44:J44" si="35">C44+E44+G44</f>
        <v>24415</v>
      </c>
      <c r="J44" s="20">
        <f t="shared" si="35"/>
        <v>105.02</v>
      </c>
      <c r="K44" s="2"/>
    </row>
    <row r="45" spans="1:11" ht="12.75" customHeight="1" x14ac:dyDescent="0.2">
      <c r="A45" s="65">
        <v>34</v>
      </c>
      <c r="B45" s="30" t="s">
        <v>875</v>
      </c>
      <c r="C45" s="30">
        <v>47</v>
      </c>
      <c r="D45" s="20">
        <v>0.21</v>
      </c>
      <c r="E45" s="30">
        <v>204</v>
      </c>
      <c r="F45" s="20">
        <v>2.13</v>
      </c>
      <c r="G45" s="30">
        <v>0</v>
      </c>
      <c r="H45" s="20">
        <v>0</v>
      </c>
      <c r="I45" s="20">
        <f t="shared" ref="I45:J45" si="36">C45+E45+G45</f>
        <v>251</v>
      </c>
      <c r="J45" s="20">
        <f t="shared" si="36"/>
        <v>2.34</v>
      </c>
      <c r="K45" s="2"/>
    </row>
    <row r="46" spans="1:11" ht="12.75" customHeight="1" x14ac:dyDescent="0.2">
      <c r="A46" s="65">
        <v>35</v>
      </c>
      <c r="B46" s="30" t="s">
        <v>50</v>
      </c>
      <c r="C46" s="30">
        <v>23990</v>
      </c>
      <c r="D46" s="20">
        <v>75.53</v>
      </c>
      <c r="E46" s="30">
        <v>0</v>
      </c>
      <c r="F46" s="20">
        <v>0</v>
      </c>
      <c r="G46" s="30">
        <v>0</v>
      </c>
      <c r="H46" s="20">
        <v>0</v>
      </c>
      <c r="I46" s="20">
        <f t="shared" ref="I46:J46" si="37">C46+E46+G46</f>
        <v>23990</v>
      </c>
      <c r="J46" s="20">
        <f t="shared" si="37"/>
        <v>75.53</v>
      </c>
      <c r="K46" s="2"/>
    </row>
    <row r="47" spans="1:11" ht="12.75" customHeight="1" x14ac:dyDescent="0.2">
      <c r="A47" s="65">
        <v>36</v>
      </c>
      <c r="B47" s="30" t="s">
        <v>876</v>
      </c>
      <c r="C47" s="30">
        <v>504</v>
      </c>
      <c r="D47" s="20">
        <v>1.34</v>
      </c>
      <c r="E47" s="30">
        <v>8848</v>
      </c>
      <c r="F47" s="20">
        <v>234.05</v>
      </c>
      <c r="G47" s="30">
        <v>2928</v>
      </c>
      <c r="H47" s="20">
        <v>198.13</v>
      </c>
      <c r="I47" s="20">
        <f t="shared" ref="I47:J47" si="38">C47+E47+G47</f>
        <v>12280</v>
      </c>
      <c r="J47" s="20">
        <f t="shared" si="38"/>
        <v>433.52</v>
      </c>
      <c r="K47" s="2"/>
    </row>
    <row r="48" spans="1:11" ht="12.75" customHeight="1" x14ac:dyDescent="0.2">
      <c r="A48" s="65">
        <v>37</v>
      </c>
      <c r="B48" s="30" t="s">
        <v>877</v>
      </c>
      <c r="C48" s="30">
        <v>65341</v>
      </c>
      <c r="D48" s="20">
        <v>222.46</v>
      </c>
      <c r="E48" s="30">
        <v>4421</v>
      </c>
      <c r="F48" s="20">
        <v>26.69</v>
      </c>
      <c r="G48" s="30">
        <v>1</v>
      </c>
      <c r="H48" s="20">
        <v>0.1</v>
      </c>
      <c r="I48" s="20">
        <f t="shared" ref="I48:J48" si="39">C48+E48+G48</f>
        <v>69763</v>
      </c>
      <c r="J48" s="20">
        <f t="shared" si="39"/>
        <v>249.25</v>
      </c>
      <c r="K48" s="2"/>
    </row>
    <row r="49" spans="1:11" ht="12.75" customHeight="1" x14ac:dyDescent="0.2">
      <c r="A49" s="32"/>
      <c r="B49" s="32" t="s">
        <v>878</v>
      </c>
      <c r="C49" s="22">
        <f t="shared" ref="C49:H49" si="40">SUM(C41:C48)</f>
        <v>229477</v>
      </c>
      <c r="D49" s="22">
        <f t="shared" si="40"/>
        <v>746.21</v>
      </c>
      <c r="E49" s="22">
        <f t="shared" si="40"/>
        <v>23935</v>
      </c>
      <c r="F49" s="22">
        <f t="shared" si="40"/>
        <v>336.8</v>
      </c>
      <c r="G49" s="22">
        <f t="shared" si="40"/>
        <v>3068</v>
      </c>
      <c r="H49" s="22">
        <f t="shared" si="40"/>
        <v>208.14999999999998</v>
      </c>
      <c r="I49" s="22">
        <f t="shared" ref="I49:J49" si="41">C49+E49+G49</f>
        <v>256480</v>
      </c>
      <c r="J49" s="22">
        <f t="shared" si="41"/>
        <v>1291.1599999999999</v>
      </c>
      <c r="K49" s="10"/>
    </row>
    <row r="50" spans="1:11" ht="12.75" customHeight="1" x14ac:dyDescent="0.2">
      <c r="A50" s="32"/>
      <c r="B50" s="32" t="s">
        <v>280</v>
      </c>
      <c r="C50" s="22">
        <f t="shared" ref="C50:H50" si="42">C49+C40+C36+C19</f>
        <v>1609754</v>
      </c>
      <c r="D50" s="22">
        <f t="shared" si="42"/>
        <v>3737.9399999999996</v>
      </c>
      <c r="E50" s="22">
        <f t="shared" si="42"/>
        <v>353383</v>
      </c>
      <c r="F50" s="22">
        <f t="shared" si="42"/>
        <v>4938.42</v>
      </c>
      <c r="G50" s="22">
        <f t="shared" si="42"/>
        <v>50406</v>
      </c>
      <c r="H50" s="22">
        <f t="shared" si="42"/>
        <v>3412.9800000000005</v>
      </c>
      <c r="I50" s="22">
        <f t="shared" ref="I50:J50" si="43">C50+E50+G50</f>
        <v>2013543</v>
      </c>
      <c r="J50" s="22">
        <f t="shared" si="43"/>
        <v>12089.34</v>
      </c>
      <c r="K50" s="10"/>
    </row>
    <row r="51" spans="1:11" ht="12.75" customHeight="1" x14ac:dyDescent="0.2">
      <c r="A51" s="2"/>
      <c r="B51" s="2"/>
      <c r="C51" s="2"/>
      <c r="D51" s="8"/>
      <c r="E51" s="2" t="s">
        <v>150</v>
      </c>
      <c r="F51" s="8"/>
      <c r="G51" s="2"/>
      <c r="H51" s="8"/>
      <c r="I51" s="2"/>
      <c r="J51" s="8"/>
      <c r="K51" s="2"/>
    </row>
    <row r="52" spans="1:11" ht="12.75" customHeight="1" x14ac:dyDescent="0.2">
      <c r="A52" s="2"/>
      <c r="B52" s="2"/>
      <c r="C52" s="2"/>
      <c r="D52" s="8"/>
      <c r="E52" s="2"/>
      <c r="F52" s="8"/>
      <c r="G52" s="2"/>
      <c r="H52" s="8"/>
      <c r="I52" s="2"/>
      <c r="J52" s="8"/>
      <c r="K52" s="2"/>
    </row>
    <row r="53" spans="1:11" ht="12.75" customHeight="1" x14ac:dyDescent="0.2">
      <c r="A53" s="2"/>
      <c r="B53" s="2"/>
      <c r="C53" s="2"/>
      <c r="D53" s="8"/>
      <c r="E53" s="2"/>
      <c r="F53" s="8"/>
      <c r="G53" s="2"/>
      <c r="H53" s="8"/>
      <c r="I53" s="2"/>
      <c r="J53" s="8"/>
      <c r="K53" s="2"/>
    </row>
    <row r="54" spans="1:11" ht="12.75" customHeight="1" x14ac:dyDescent="0.2">
      <c r="A54" s="2"/>
      <c r="B54" s="2"/>
      <c r="C54" s="2"/>
      <c r="D54" s="8"/>
      <c r="E54" s="2"/>
      <c r="F54" s="8"/>
      <c r="G54" s="2"/>
      <c r="H54" s="8"/>
      <c r="I54" s="2"/>
      <c r="J54" s="8"/>
      <c r="K54" s="2"/>
    </row>
    <row r="55" spans="1:11" ht="12.75" customHeight="1" x14ac:dyDescent="0.2">
      <c r="A55" s="2"/>
      <c r="B55" s="2"/>
      <c r="C55" s="2"/>
      <c r="D55" s="8"/>
      <c r="E55" s="2"/>
      <c r="F55" s="8"/>
      <c r="G55" s="2"/>
      <c r="H55" s="8"/>
      <c r="I55" s="2"/>
      <c r="J55" s="8"/>
      <c r="K55" s="2"/>
    </row>
    <row r="56" spans="1:11" ht="12.75" customHeight="1" x14ac:dyDescent="0.2">
      <c r="A56" s="2"/>
      <c r="B56" s="2"/>
      <c r="C56" s="2"/>
      <c r="D56" s="8"/>
      <c r="E56" s="2"/>
      <c r="F56" s="8"/>
      <c r="G56" s="2"/>
      <c r="H56" s="8"/>
      <c r="I56" s="2"/>
      <c r="J56" s="8"/>
      <c r="K56" s="2"/>
    </row>
    <row r="57" spans="1:11" ht="12.75" customHeight="1" x14ac:dyDescent="0.2">
      <c r="A57" s="2"/>
      <c r="B57" s="2"/>
      <c r="C57" s="2"/>
      <c r="D57" s="8"/>
      <c r="E57" s="2"/>
      <c r="F57" s="8"/>
      <c r="G57" s="2"/>
      <c r="H57" s="8"/>
      <c r="I57" s="2"/>
      <c r="J57" s="8"/>
      <c r="K57" s="2"/>
    </row>
    <row r="58" spans="1:11" ht="12.75" customHeight="1" x14ac:dyDescent="0.2">
      <c r="A58" s="2"/>
      <c r="B58" s="2"/>
      <c r="C58" s="2"/>
      <c r="D58" s="8"/>
      <c r="E58" s="2"/>
      <c r="F58" s="8"/>
      <c r="G58" s="2"/>
      <c r="H58" s="8"/>
      <c r="I58" s="2"/>
      <c r="J58" s="8"/>
      <c r="K58" s="2"/>
    </row>
    <row r="59" spans="1:11" ht="12.75" customHeight="1" x14ac:dyDescent="0.2">
      <c r="A59" s="2"/>
      <c r="B59" s="2"/>
      <c r="C59" s="2"/>
      <c r="D59" s="8"/>
      <c r="E59" s="2"/>
      <c r="F59" s="8"/>
      <c r="G59" s="2"/>
      <c r="H59" s="8"/>
      <c r="I59" s="2"/>
      <c r="J59" s="8"/>
      <c r="K59" s="2"/>
    </row>
    <row r="60" spans="1:11" ht="12.75" customHeight="1" x14ac:dyDescent="0.2">
      <c r="A60" s="2"/>
      <c r="B60" s="2"/>
      <c r="C60" s="2"/>
      <c r="D60" s="8"/>
      <c r="E60" s="2"/>
      <c r="F60" s="8"/>
      <c r="G60" s="2"/>
      <c r="H60" s="8"/>
      <c r="I60" s="2"/>
      <c r="J60" s="8"/>
      <c r="K60" s="2"/>
    </row>
    <row r="61" spans="1:11" ht="12.75" customHeight="1" x14ac:dyDescent="0.2">
      <c r="A61" s="2"/>
      <c r="B61" s="2"/>
      <c r="C61" s="2"/>
      <c r="D61" s="8"/>
      <c r="E61" s="2"/>
      <c r="F61" s="8"/>
      <c r="G61" s="2"/>
      <c r="H61" s="8"/>
      <c r="I61" s="2"/>
      <c r="J61" s="8"/>
      <c r="K61" s="2"/>
    </row>
    <row r="62" spans="1:11" ht="12.75" customHeight="1" x14ac:dyDescent="0.2">
      <c r="A62" s="2"/>
      <c r="B62" s="2"/>
      <c r="C62" s="2"/>
      <c r="D62" s="8"/>
      <c r="E62" s="2"/>
      <c r="F62" s="8"/>
      <c r="G62" s="2"/>
      <c r="H62" s="8"/>
      <c r="I62" s="2"/>
      <c r="J62" s="8"/>
      <c r="K62" s="2"/>
    </row>
    <row r="63" spans="1:11" ht="12.75" customHeight="1" x14ac:dyDescent="0.2">
      <c r="A63" s="2"/>
      <c r="B63" s="2"/>
      <c r="C63" s="2"/>
      <c r="D63" s="8"/>
      <c r="E63" s="2"/>
      <c r="F63" s="8"/>
      <c r="G63" s="2"/>
      <c r="H63" s="8"/>
      <c r="I63" s="2"/>
      <c r="J63" s="8"/>
      <c r="K63" s="2"/>
    </row>
    <row r="64" spans="1:11" ht="12.75" customHeight="1" x14ac:dyDescent="0.2">
      <c r="A64" s="2"/>
      <c r="B64" s="2"/>
      <c r="C64" s="2"/>
      <c r="D64" s="8"/>
      <c r="E64" s="2"/>
      <c r="F64" s="8"/>
      <c r="G64" s="2"/>
      <c r="H64" s="8"/>
      <c r="I64" s="2"/>
      <c r="J64" s="8"/>
      <c r="K64" s="2"/>
    </row>
    <row r="65" spans="1:11" ht="12.75" customHeight="1" x14ac:dyDescent="0.2">
      <c r="A65" s="2"/>
      <c r="B65" s="2"/>
      <c r="C65" s="2"/>
      <c r="D65" s="8"/>
      <c r="E65" s="2"/>
      <c r="F65" s="8"/>
      <c r="G65" s="2"/>
      <c r="H65" s="8"/>
      <c r="I65" s="2"/>
      <c r="J65" s="8"/>
      <c r="K65" s="2"/>
    </row>
    <row r="66" spans="1:11" ht="12.75" customHeight="1" x14ac:dyDescent="0.2">
      <c r="A66" s="2"/>
      <c r="B66" s="2"/>
      <c r="C66" s="2"/>
      <c r="D66" s="8"/>
      <c r="E66" s="2"/>
      <c r="F66" s="8"/>
      <c r="G66" s="2"/>
      <c r="H66" s="8"/>
      <c r="I66" s="2"/>
      <c r="J66" s="8"/>
      <c r="K66" s="2"/>
    </row>
    <row r="67" spans="1:11" ht="12.75" customHeight="1" x14ac:dyDescent="0.2">
      <c r="A67" s="2"/>
      <c r="B67" s="2"/>
      <c r="C67" s="2"/>
      <c r="D67" s="8"/>
      <c r="E67" s="2"/>
      <c r="F67" s="8"/>
      <c r="G67" s="2"/>
      <c r="H67" s="8"/>
      <c r="I67" s="2"/>
      <c r="J67" s="8"/>
      <c r="K67" s="2"/>
    </row>
    <row r="68" spans="1:11" ht="12.75" customHeight="1" x14ac:dyDescent="0.2">
      <c r="A68" s="2"/>
      <c r="B68" s="2"/>
      <c r="C68" s="2"/>
      <c r="D68" s="8"/>
      <c r="E68" s="2"/>
      <c r="F68" s="8"/>
      <c r="G68" s="2"/>
      <c r="H68" s="8"/>
      <c r="I68" s="2"/>
      <c r="J68" s="8"/>
      <c r="K68" s="2"/>
    </row>
    <row r="69" spans="1:11" ht="12.75" customHeight="1" x14ac:dyDescent="0.2">
      <c r="A69" s="2"/>
      <c r="B69" s="2"/>
      <c r="C69" s="2"/>
      <c r="D69" s="8"/>
      <c r="E69" s="2"/>
      <c r="F69" s="8"/>
      <c r="G69" s="2"/>
      <c r="H69" s="8"/>
      <c r="I69" s="2"/>
      <c r="J69" s="8"/>
      <c r="K69" s="2"/>
    </row>
    <row r="70" spans="1:11" ht="12.75" customHeight="1" x14ac:dyDescent="0.2">
      <c r="A70" s="2"/>
      <c r="B70" s="2"/>
      <c r="C70" s="2"/>
      <c r="D70" s="8"/>
      <c r="E70" s="2"/>
      <c r="F70" s="8"/>
      <c r="G70" s="2"/>
      <c r="H70" s="8"/>
      <c r="I70" s="2"/>
      <c r="J70" s="8"/>
      <c r="K70" s="2"/>
    </row>
    <row r="71" spans="1:11" ht="12.75" customHeight="1" x14ac:dyDescent="0.2">
      <c r="A71" s="2"/>
      <c r="B71" s="2"/>
      <c r="C71" s="2"/>
      <c r="D71" s="8"/>
      <c r="E71" s="2"/>
      <c r="F71" s="8"/>
      <c r="G71" s="2"/>
      <c r="H71" s="8"/>
      <c r="I71" s="2"/>
      <c r="J71" s="8"/>
      <c r="K71" s="2"/>
    </row>
    <row r="72" spans="1:11" ht="12.75" customHeight="1" x14ac:dyDescent="0.2">
      <c r="A72" s="2"/>
      <c r="B72" s="2"/>
      <c r="C72" s="2"/>
      <c r="D72" s="8"/>
      <c r="E72" s="2"/>
      <c r="F72" s="8"/>
      <c r="G72" s="2"/>
      <c r="H72" s="8"/>
      <c r="I72" s="2"/>
      <c r="J72" s="8"/>
      <c r="K72" s="2"/>
    </row>
    <row r="73" spans="1:11" ht="12.75" customHeight="1" x14ac:dyDescent="0.2">
      <c r="A73" s="2"/>
      <c r="B73" s="2"/>
      <c r="C73" s="2"/>
      <c r="D73" s="8"/>
      <c r="E73" s="2"/>
      <c r="F73" s="8"/>
      <c r="G73" s="2"/>
      <c r="H73" s="8"/>
      <c r="I73" s="2"/>
      <c r="J73" s="8"/>
      <c r="K73" s="2"/>
    </row>
    <row r="74" spans="1:11" ht="12.75" customHeight="1" x14ac:dyDescent="0.2">
      <c r="A74" s="2"/>
      <c r="B74" s="2"/>
      <c r="C74" s="2"/>
      <c r="D74" s="8"/>
      <c r="E74" s="2"/>
      <c r="F74" s="8"/>
      <c r="G74" s="2"/>
      <c r="H74" s="8"/>
      <c r="I74" s="2"/>
      <c r="J74" s="8"/>
      <c r="K74" s="2"/>
    </row>
    <row r="75" spans="1:11" ht="12.75" customHeight="1" x14ac:dyDescent="0.2">
      <c r="A75" s="2"/>
      <c r="B75" s="2"/>
      <c r="C75" s="2"/>
      <c r="D75" s="8"/>
      <c r="E75" s="2"/>
      <c r="F75" s="8"/>
      <c r="G75" s="2"/>
      <c r="H75" s="8"/>
      <c r="I75" s="2"/>
      <c r="J75" s="8"/>
      <c r="K75" s="2"/>
    </row>
    <row r="76" spans="1:11" ht="12.75" customHeight="1" x14ac:dyDescent="0.2">
      <c r="A76" s="2"/>
      <c r="B76" s="2"/>
      <c r="C76" s="2"/>
      <c r="D76" s="8"/>
      <c r="E76" s="2"/>
      <c r="F76" s="8"/>
      <c r="G76" s="2"/>
      <c r="H76" s="8"/>
      <c r="I76" s="2"/>
      <c r="J76" s="8"/>
      <c r="K76" s="2"/>
    </row>
    <row r="77" spans="1:11" ht="12.75" customHeight="1" x14ac:dyDescent="0.2">
      <c r="A77" s="2"/>
      <c r="B77" s="2"/>
      <c r="C77" s="2"/>
      <c r="D77" s="8"/>
      <c r="E77" s="2"/>
      <c r="F77" s="8"/>
      <c r="G77" s="2"/>
      <c r="H77" s="8"/>
      <c r="I77" s="2"/>
      <c r="J77" s="8"/>
      <c r="K77" s="2"/>
    </row>
    <row r="78" spans="1:11" ht="12.75" customHeight="1" x14ac:dyDescent="0.2">
      <c r="A78" s="2"/>
      <c r="B78" s="2"/>
      <c r="C78" s="2"/>
      <c r="D78" s="8"/>
      <c r="E78" s="2"/>
      <c r="F78" s="8"/>
      <c r="G78" s="2"/>
      <c r="H78" s="8"/>
      <c r="I78" s="2"/>
      <c r="J78" s="8"/>
      <c r="K78" s="2"/>
    </row>
    <row r="79" spans="1:11" ht="12.75" customHeight="1" x14ac:dyDescent="0.2">
      <c r="A79" s="2"/>
      <c r="B79" s="2"/>
      <c r="C79" s="2"/>
      <c r="D79" s="8"/>
      <c r="E79" s="2"/>
      <c r="F79" s="8"/>
      <c r="G79" s="2"/>
      <c r="H79" s="8"/>
      <c r="I79" s="2"/>
      <c r="J79" s="8"/>
      <c r="K79" s="2"/>
    </row>
    <row r="80" spans="1:11" ht="12.75" customHeight="1" x14ac:dyDescent="0.2">
      <c r="A80" s="2"/>
      <c r="B80" s="2"/>
      <c r="C80" s="2"/>
      <c r="D80" s="8"/>
      <c r="E80" s="2"/>
      <c r="F80" s="8"/>
      <c r="G80" s="2"/>
      <c r="H80" s="8"/>
      <c r="I80" s="2"/>
      <c r="J80" s="8"/>
      <c r="K80" s="2"/>
    </row>
    <row r="81" spans="1:11" ht="12.75" customHeight="1" x14ac:dyDescent="0.2">
      <c r="A81" s="2"/>
      <c r="B81" s="2"/>
      <c r="C81" s="2"/>
      <c r="D81" s="8"/>
      <c r="E81" s="2"/>
      <c r="F81" s="8"/>
      <c r="G81" s="2"/>
      <c r="H81" s="8"/>
      <c r="I81" s="2"/>
      <c r="J81" s="8"/>
      <c r="K81" s="2"/>
    </row>
    <row r="82" spans="1:11" ht="12.75" customHeight="1" x14ac:dyDescent="0.2">
      <c r="A82" s="2"/>
      <c r="B82" s="2"/>
      <c r="C82" s="2"/>
      <c r="D82" s="8"/>
      <c r="E82" s="2"/>
      <c r="F82" s="8"/>
      <c r="G82" s="2"/>
      <c r="H82" s="8"/>
      <c r="I82" s="2"/>
      <c r="J82" s="8"/>
      <c r="K82" s="2"/>
    </row>
    <row r="83" spans="1:11" ht="12.75" customHeight="1" x14ac:dyDescent="0.2">
      <c r="A83" s="2"/>
      <c r="B83" s="2"/>
      <c r="C83" s="2"/>
      <c r="D83" s="8"/>
      <c r="E83" s="2"/>
      <c r="F83" s="8"/>
      <c r="G83" s="2"/>
      <c r="H83" s="8"/>
      <c r="I83" s="2"/>
      <c r="J83" s="8"/>
      <c r="K83" s="2"/>
    </row>
    <row r="84" spans="1:11" ht="12.75" customHeight="1" x14ac:dyDescent="0.2">
      <c r="A84" s="2"/>
      <c r="B84" s="2"/>
      <c r="C84" s="2"/>
      <c r="D84" s="8"/>
      <c r="E84" s="2"/>
      <c r="F84" s="8"/>
      <c r="G84" s="2"/>
      <c r="H84" s="8"/>
      <c r="I84" s="2"/>
      <c r="J84" s="8"/>
      <c r="K84" s="2"/>
    </row>
    <row r="85" spans="1:11" ht="12.75" customHeight="1" x14ac:dyDescent="0.2">
      <c r="A85" s="2"/>
      <c r="B85" s="2"/>
      <c r="C85" s="2"/>
      <c r="D85" s="8"/>
      <c r="E85" s="2"/>
      <c r="F85" s="8"/>
      <c r="G85" s="2"/>
      <c r="H85" s="8"/>
      <c r="I85" s="2"/>
      <c r="J85" s="8"/>
      <c r="K85" s="2"/>
    </row>
    <row r="86" spans="1:11" ht="12.75" customHeight="1" x14ac:dyDescent="0.2">
      <c r="A86" s="2"/>
      <c r="B86" s="2"/>
      <c r="C86" s="2"/>
      <c r="D86" s="8"/>
      <c r="E86" s="2"/>
      <c r="F86" s="8"/>
      <c r="G86" s="2"/>
      <c r="H86" s="8"/>
      <c r="I86" s="2"/>
      <c r="J86" s="8"/>
      <c r="K86" s="2"/>
    </row>
    <row r="87" spans="1:11" ht="12.75" customHeight="1" x14ac:dyDescent="0.2">
      <c r="A87" s="2"/>
      <c r="B87" s="2"/>
      <c r="C87" s="2"/>
      <c r="D87" s="8"/>
      <c r="E87" s="2"/>
      <c r="F87" s="8"/>
      <c r="G87" s="2"/>
      <c r="H87" s="8"/>
      <c r="I87" s="2"/>
      <c r="J87" s="8"/>
      <c r="K87" s="2"/>
    </row>
    <row r="88" spans="1:11" ht="12.75" customHeight="1" x14ac:dyDescent="0.2">
      <c r="A88" s="2"/>
      <c r="B88" s="2"/>
      <c r="C88" s="2"/>
      <c r="D88" s="8"/>
      <c r="E88" s="2"/>
      <c r="F88" s="8"/>
      <c r="G88" s="2"/>
      <c r="H88" s="8"/>
      <c r="I88" s="2"/>
      <c r="J88" s="8"/>
      <c r="K88" s="2"/>
    </row>
    <row r="89" spans="1:11" ht="12.75" customHeight="1" x14ac:dyDescent="0.2">
      <c r="A89" s="2"/>
      <c r="B89" s="2"/>
      <c r="C89" s="2"/>
      <c r="D89" s="8"/>
      <c r="E89" s="2"/>
      <c r="F89" s="8"/>
      <c r="G89" s="2"/>
      <c r="H89" s="8"/>
      <c r="I89" s="2"/>
      <c r="J89" s="8"/>
      <c r="K89" s="2"/>
    </row>
    <row r="90" spans="1:11" ht="12.75" customHeight="1" x14ac:dyDescent="0.2">
      <c r="A90" s="2"/>
      <c r="B90" s="2"/>
      <c r="C90" s="2"/>
      <c r="D90" s="8"/>
      <c r="E90" s="2"/>
      <c r="F90" s="8"/>
      <c r="G90" s="2"/>
      <c r="H90" s="8"/>
      <c r="I90" s="2"/>
      <c r="J90" s="8"/>
      <c r="K90" s="2"/>
    </row>
    <row r="91" spans="1:11" ht="12.75" customHeight="1" x14ac:dyDescent="0.2">
      <c r="A91" s="2"/>
      <c r="B91" s="2"/>
      <c r="C91" s="2"/>
      <c r="D91" s="8"/>
      <c r="E91" s="2"/>
      <c r="F91" s="8"/>
      <c r="G91" s="2"/>
      <c r="H91" s="8"/>
      <c r="I91" s="2"/>
      <c r="J91" s="8"/>
      <c r="K91" s="2"/>
    </row>
    <row r="92" spans="1:11" ht="12.75" customHeight="1" x14ac:dyDescent="0.2">
      <c r="A92" s="2"/>
      <c r="B92" s="2"/>
      <c r="C92" s="2"/>
      <c r="D92" s="8"/>
      <c r="E92" s="2"/>
      <c r="F92" s="8"/>
      <c r="G92" s="2"/>
      <c r="H92" s="8"/>
      <c r="I92" s="2"/>
      <c r="J92" s="8"/>
      <c r="K92" s="2"/>
    </row>
    <row r="93" spans="1:11" ht="12.75" customHeight="1" x14ac:dyDescent="0.2">
      <c r="A93" s="2"/>
      <c r="B93" s="2"/>
      <c r="C93" s="2"/>
      <c r="D93" s="8"/>
      <c r="E93" s="2"/>
      <c r="F93" s="8"/>
      <c r="G93" s="2"/>
      <c r="H93" s="8"/>
      <c r="I93" s="2"/>
      <c r="J93" s="8"/>
      <c r="K93" s="2"/>
    </row>
    <row r="94" spans="1:11" ht="12.75" customHeight="1" x14ac:dyDescent="0.2">
      <c r="A94" s="2"/>
      <c r="B94" s="2"/>
      <c r="C94" s="2"/>
      <c r="D94" s="8"/>
      <c r="E94" s="2"/>
      <c r="F94" s="8"/>
      <c r="G94" s="2"/>
      <c r="H94" s="8"/>
      <c r="I94" s="2"/>
      <c r="J94" s="8"/>
      <c r="K94" s="2"/>
    </row>
    <row r="95" spans="1:11" ht="12.75" customHeight="1" x14ac:dyDescent="0.2">
      <c r="A95" s="2"/>
      <c r="B95" s="2"/>
      <c r="C95" s="2"/>
      <c r="D95" s="8"/>
      <c r="E95" s="2"/>
      <c r="F95" s="8"/>
      <c r="G95" s="2"/>
      <c r="H95" s="8"/>
      <c r="I95" s="2"/>
      <c r="J95" s="8"/>
      <c r="K95" s="2"/>
    </row>
    <row r="96" spans="1:11" ht="12.75" customHeight="1" x14ac:dyDescent="0.2">
      <c r="A96" s="2"/>
      <c r="B96" s="2"/>
      <c r="C96" s="2"/>
      <c r="D96" s="8"/>
      <c r="E96" s="2"/>
      <c r="F96" s="8"/>
      <c r="G96" s="2"/>
      <c r="H96" s="8"/>
      <c r="I96" s="2"/>
      <c r="J96" s="8"/>
      <c r="K96" s="2"/>
    </row>
    <row r="97" spans="1:11" ht="12.75" customHeight="1" x14ac:dyDescent="0.2">
      <c r="A97" s="2"/>
      <c r="B97" s="2"/>
      <c r="C97" s="2"/>
      <c r="D97" s="8"/>
      <c r="E97" s="2"/>
      <c r="F97" s="8"/>
      <c r="G97" s="2"/>
      <c r="H97" s="8"/>
      <c r="I97" s="2"/>
      <c r="J97" s="8"/>
      <c r="K97" s="2"/>
    </row>
    <row r="98" spans="1:11" ht="12.75" customHeight="1" x14ac:dyDescent="0.2">
      <c r="A98" s="2"/>
      <c r="B98" s="2"/>
      <c r="C98" s="2"/>
      <c r="D98" s="8"/>
      <c r="E98" s="2"/>
      <c r="F98" s="8"/>
      <c r="G98" s="2"/>
      <c r="H98" s="8"/>
      <c r="I98" s="2"/>
      <c r="J98" s="8"/>
      <c r="K98" s="2"/>
    </row>
    <row r="99" spans="1:11" ht="12.75" customHeight="1" x14ac:dyDescent="0.2">
      <c r="A99" s="2"/>
      <c r="B99" s="2"/>
      <c r="C99" s="2"/>
      <c r="D99" s="8"/>
      <c r="E99" s="2"/>
      <c r="F99" s="8"/>
      <c r="G99" s="2"/>
      <c r="H99" s="8"/>
      <c r="I99" s="2"/>
      <c r="J99" s="8"/>
      <c r="K99" s="2"/>
    </row>
    <row r="100" spans="1:11" ht="12.75" customHeight="1" x14ac:dyDescent="0.2">
      <c r="A100" s="2"/>
      <c r="B100" s="2"/>
      <c r="C100" s="2"/>
      <c r="D100" s="8"/>
      <c r="E100" s="2"/>
      <c r="F100" s="8"/>
      <c r="G100" s="2"/>
      <c r="H100" s="8"/>
      <c r="I100" s="2"/>
      <c r="J100" s="8"/>
      <c r="K100" s="2"/>
    </row>
  </sheetData>
  <mergeCells count="11">
    <mergeCell ref="A37:J37"/>
    <mergeCell ref="A1:J1"/>
    <mergeCell ref="H3:J3"/>
    <mergeCell ref="A4:A5"/>
    <mergeCell ref="B4:B5"/>
    <mergeCell ref="C4:D4"/>
    <mergeCell ref="E4:F4"/>
    <mergeCell ref="G4:H4"/>
    <mergeCell ref="I4:J4"/>
    <mergeCell ref="A6:J6"/>
    <mergeCell ref="A20:J20"/>
  </mergeCells>
  <pageMargins left="0.7" right="0.5" top="1" bottom="0.25" header="0" footer="0"/>
  <pageSetup paperSize="9" scale="9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ColWidth="14.42578125" defaultRowHeight="15" customHeight="1" x14ac:dyDescent="0.2"/>
  <cols>
    <col min="1" max="1" width="4.5703125" customWidth="1"/>
    <col min="2" max="2" width="21.7109375" customWidth="1"/>
    <col min="3" max="3" width="9.7109375" customWidth="1"/>
    <col min="4" max="4" width="8.85546875" customWidth="1"/>
    <col min="5" max="5" width="10.5703125" customWidth="1"/>
    <col min="6" max="6" width="8.5703125" customWidth="1"/>
    <col min="7" max="7" width="8.42578125" customWidth="1"/>
    <col min="8" max="8" width="9.28515625" customWidth="1"/>
    <col min="9" max="9" width="7.5703125" customWidth="1"/>
    <col min="10" max="10" width="9.85546875" customWidth="1"/>
    <col min="11" max="11" width="7.5703125" customWidth="1"/>
    <col min="12" max="12" width="7.42578125" customWidth="1"/>
    <col min="13" max="13" width="8" customWidth="1"/>
    <col min="14" max="14" width="8.5703125" customWidth="1"/>
  </cols>
  <sheetData>
    <row r="1" spans="1:14" ht="13.5" customHeight="1" x14ac:dyDescent="0.2">
      <c r="A1" s="509" t="s">
        <v>879</v>
      </c>
      <c r="B1" s="497"/>
      <c r="C1" s="497"/>
      <c r="D1" s="497"/>
      <c r="E1" s="497"/>
      <c r="F1" s="497"/>
      <c r="G1" s="497"/>
      <c r="H1" s="497"/>
      <c r="I1" s="67"/>
      <c r="J1" s="67"/>
      <c r="K1" s="67"/>
      <c r="L1" s="67"/>
      <c r="M1" s="67"/>
      <c r="N1" s="67"/>
    </row>
    <row r="2" spans="1:14" ht="13.5" customHeight="1" x14ac:dyDescent="0.2">
      <c r="A2" s="509" t="s">
        <v>880</v>
      </c>
      <c r="B2" s="497"/>
      <c r="C2" s="497"/>
      <c r="D2" s="497"/>
      <c r="E2" s="497"/>
      <c r="F2" s="497"/>
      <c r="G2" s="497"/>
      <c r="H2" s="497"/>
      <c r="I2" s="67"/>
      <c r="J2" s="67"/>
      <c r="K2" s="67"/>
      <c r="L2" s="67"/>
      <c r="M2" s="67"/>
      <c r="N2" s="67"/>
    </row>
    <row r="3" spans="1:14" ht="13.5" customHeight="1" x14ac:dyDescent="0.2">
      <c r="A3" s="66"/>
      <c r="B3" s="66"/>
      <c r="C3" s="66"/>
      <c r="D3" s="66"/>
      <c r="E3" s="66"/>
      <c r="F3" s="66"/>
      <c r="G3" s="66"/>
      <c r="H3" s="66"/>
      <c r="I3" s="67"/>
      <c r="J3" s="67"/>
      <c r="K3" s="67"/>
      <c r="L3" s="67"/>
      <c r="M3" s="67"/>
      <c r="N3" s="67"/>
    </row>
    <row r="4" spans="1:14" ht="13.5" customHeight="1" x14ac:dyDescent="0.2">
      <c r="A4" s="18"/>
      <c r="B4" s="13"/>
      <c r="C4" s="7"/>
      <c r="D4" s="33"/>
      <c r="E4" s="5"/>
      <c r="F4" s="33" t="s">
        <v>881</v>
      </c>
      <c r="G4" s="5"/>
      <c r="H4" s="33"/>
      <c r="I4" s="5"/>
      <c r="J4" s="5"/>
      <c r="K4" s="5"/>
      <c r="L4" s="5"/>
      <c r="M4" s="5"/>
      <c r="N4" s="5"/>
    </row>
    <row r="5" spans="1:14" ht="13.5" customHeight="1" x14ac:dyDescent="0.2">
      <c r="A5" s="18"/>
      <c r="B5" s="13"/>
      <c r="C5" s="5"/>
      <c r="D5" s="33"/>
      <c r="E5" s="5"/>
      <c r="F5" s="33"/>
      <c r="G5" s="5"/>
      <c r="H5" s="33"/>
      <c r="I5" s="5"/>
      <c r="J5" s="5"/>
      <c r="K5" s="5"/>
      <c r="L5" s="5"/>
      <c r="M5" s="5"/>
      <c r="N5" s="5"/>
    </row>
    <row r="6" spans="1:14" ht="13.5" customHeight="1" x14ac:dyDescent="0.2">
      <c r="A6" s="511" t="s">
        <v>1</v>
      </c>
      <c r="B6" s="510" t="s">
        <v>882</v>
      </c>
      <c r="C6" s="498" t="s">
        <v>883</v>
      </c>
      <c r="D6" s="478"/>
      <c r="E6" s="498" t="s">
        <v>884</v>
      </c>
      <c r="F6" s="478"/>
      <c r="G6" s="498" t="s">
        <v>79</v>
      </c>
      <c r="H6" s="478"/>
      <c r="I6" s="5"/>
      <c r="J6" s="5"/>
      <c r="K6" s="5"/>
      <c r="L6" s="5"/>
      <c r="M6" s="5"/>
      <c r="N6" s="5"/>
    </row>
    <row r="7" spans="1:14" ht="13.5" customHeight="1" x14ac:dyDescent="0.2">
      <c r="A7" s="503"/>
      <c r="B7" s="503"/>
      <c r="C7" s="41" t="s">
        <v>131</v>
      </c>
      <c r="D7" s="68" t="s">
        <v>885</v>
      </c>
      <c r="E7" s="41" t="s">
        <v>131</v>
      </c>
      <c r="F7" s="68" t="s">
        <v>885</v>
      </c>
      <c r="G7" s="41" t="s">
        <v>131</v>
      </c>
      <c r="H7" s="68" t="s">
        <v>885</v>
      </c>
      <c r="I7" s="5"/>
      <c r="J7" s="5"/>
      <c r="K7" s="5"/>
      <c r="L7" s="5"/>
      <c r="M7" s="5"/>
      <c r="N7" s="5"/>
    </row>
    <row r="8" spans="1:14" ht="13.5" customHeight="1" x14ac:dyDescent="0.2">
      <c r="A8" s="9">
        <v>1</v>
      </c>
      <c r="B8" s="3" t="s">
        <v>886</v>
      </c>
      <c r="C8" s="3"/>
      <c r="D8" s="16"/>
      <c r="E8" s="3"/>
      <c r="F8" s="16"/>
      <c r="G8" s="3"/>
      <c r="H8" s="16"/>
      <c r="I8" s="5"/>
      <c r="J8" s="5"/>
      <c r="K8" s="5"/>
      <c r="L8" s="5"/>
      <c r="M8" s="5"/>
      <c r="N8" s="5"/>
    </row>
    <row r="9" spans="1:14" ht="13.5" customHeight="1" x14ac:dyDescent="0.2">
      <c r="A9" s="9">
        <v>2</v>
      </c>
      <c r="B9" s="3" t="s">
        <v>887</v>
      </c>
      <c r="C9" s="3"/>
      <c r="D9" s="16"/>
      <c r="E9" s="3"/>
      <c r="F9" s="16"/>
      <c r="G9" s="3"/>
      <c r="H9" s="16"/>
      <c r="I9" s="5"/>
      <c r="J9" s="5"/>
      <c r="K9" s="5"/>
      <c r="L9" s="5"/>
      <c r="M9" s="5"/>
      <c r="N9" s="5"/>
    </row>
    <row r="10" spans="1:14" ht="13.5" customHeight="1" x14ac:dyDescent="0.2">
      <c r="A10" s="9">
        <v>3</v>
      </c>
      <c r="B10" s="3" t="s">
        <v>888</v>
      </c>
      <c r="C10" s="3"/>
      <c r="D10" s="16"/>
      <c r="E10" s="3"/>
      <c r="F10" s="16"/>
      <c r="G10" s="3"/>
      <c r="H10" s="16"/>
      <c r="I10" s="5"/>
      <c r="J10" s="5"/>
      <c r="K10" s="5"/>
      <c r="L10" s="5"/>
      <c r="M10" s="5"/>
      <c r="N10" s="5"/>
    </row>
    <row r="11" spans="1:14" ht="13.5" customHeight="1" x14ac:dyDescent="0.2">
      <c r="A11" s="9">
        <v>4</v>
      </c>
      <c r="B11" s="3" t="s">
        <v>889</v>
      </c>
      <c r="C11" s="3"/>
      <c r="D11" s="16"/>
      <c r="E11" s="3"/>
      <c r="F11" s="16"/>
      <c r="G11" s="3"/>
      <c r="H11" s="16"/>
      <c r="I11" s="5"/>
      <c r="J11" s="5"/>
      <c r="K11" s="5"/>
      <c r="L11" s="5"/>
      <c r="M11" s="5"/>
      <c r="N11" s="5"/>
    </row>
    <row r="12" spans="1:14" ht="13.5" customHeight="1" x14ac:dyDescent="0.2">
      <c r="A12" s="9">
        <v>5</v>
      </c>
      <c r="B12" s="3" t="s">
        <v>890</v>
      </c>
      <c r="C12" s="3"/>
      <c r="D12" s="16"/>
      <c r="E12" s="3"/>
      <c r="F12" s="16"/>
      <c r="G12" s="3"/>
      <c r="H12" s="16"/>
      <c r="I12" s="5"/>
      <c r="J12" s="5"/>
      <c r="K12" s="5"/>
      <c r="L12" s="5"/>
      <c r="M12" s="5"/>
      <c r="N12" s="5"/>
    </row>
    <row r="13" spans="1:14" ht="13.5" customHeight="1" x14ac:dyDescent="0.2">
      <c r="A13" s="9">
        <v>6</v>
      </c>
      <c r="B13" s="3" t="s">
        <v>891</v>
      </c>
      <c r="C13" s="3"/>
      <c r="D13" s="16"/>
      <c r="E13" s="3"/>
      <c r="F13" s="16"/>
      <c r="G13" s="3"/>
      <c r="H13" s="16"/>
      <c r="I13" s="5"/>
      <c r="J13" s="5"/>
      <c r="K13" s="5"/>
      <c r="L13" s="5"/>
      <c r="M13" s="5"/>
      <c r="N13" s="5"/>
    </row>
    <row r="14" spans="1:14" ht="13.5" customHeight="1" x14ac:dyDescent="0.2">
      <c r="A14" s="9">
        <v>7</v>
      </c>
      <c r="B14" s="3" t="s">
        <v>892</v>
      </c>
      <c r="C14" s="3"/>
      <c r="D14" s="16"/>
      <c r="E14" s="3"/>
      <c r="F14" s="16"/>
      <c r="G14" s="3"/>
      <c r="H14" s="16"/>
      <c r="I14" s="5"/>
      <c r="J14" s="5"/>
      <c r="K14" s="5"/>
      <c r="L14" s="5"/>
      <c r="M14" s="5"/>
      <c r="N14" s="5"/>
    </row>
    <row r="15" spans="1:14" ht="13.5" customHeight="1" x14ac:dyDescent="0.2">
      <c r="A15" s="9">
        <v>8</v>
      </c>
      <c r="B15" s="3" t="s">
        <v>893</v>
      </c>
      <c r="C15" s="3"/>
      <c r="D15" s="16"/>
      <c r="E15" s="3"/>
      <c r="F15" s="16"/>
      <c r="G15" s="3"/>
      <c r="H15" s="16"/>
      <c r="I15" s="5"/>
      <c r="J15" s="5"/>
      <c r="K15" s="5"/>
      <c r="L15" s="5"/>
      <c r="M15" s="5"/>
      <c r="N15" s="5"/>
    </row>
    <row r="16" spans="1:14" ht="13.5" customHeight="1" x14ac:dyDescent="0.2">
      <c r="A16" s="9">
        <v>9</v>
      </c>
      <c r="B16" s="3" t="s">
        <v>894</v>
      </c>
      <c r="C16" s="3"/>
      <c r="D16" s="16"/>
      <c r="E16" s="3"/>
      <c r="F16" s="16"/>
      <c r="G16" s="3"/>
      <c r="H16" s="16"/>
      <c r="I16" s="5"/>
      <c r="J16" s="5"/>
      <c r="K16" s="5"/>
      <c r="L16" s="5"/>
      <c r="M16" s="5"/>
      <c r="N16" s="5"/>
    </row>
    <row r="17" spans="1:14" ht="13.5" customHeight="1" x14ac:dyDescent="0.2">
      <c r="A17" s="9">
        <v>10</v>
      </c>
      <c r="B17" s="3" t="s">
        <v>895</v>
      </c>
      <c r="C17" s="3"/>
      <c r="D17" s="16"/>
      <c r="E17" s="3"/>
      <c r="F17" s="16"/>
      <c r="G17" s="3"/>
      <c r="H17" s="16"/>
      <c r="I17" s="5"/>
      <c r="J17" s="5"/>
      <c r="K17" s="5"/>
      <c r="L17" s="5"/>
      <c r="M17" s="5"/>
      <c r="N17" s="5"/>
    </row>
    <row r="18" spans="1:14" ht="13.5" customHeight="1" x14ac:dyDescent="0.2">
      <c r="A18" s="9">
        <v>11</v>
      </c>
      <c r="B18" s="3" t="s">
        <v>896</v>
      </c>
      <c r="C18" s="3"/>
      <c r="D18" s="16"/>
      <c r="E18" s="3"/>
      <c r="F18" s="16"/>
      <c r="G18" s="3"/>
      <c r="H18" s="16"/>
      <c r="I18" s="5"/>
      <c r="J18" s="5"/>
      <c r="K18" s="5"/>
      <c r="L18" s="5"/>
      <c r="M18" s="5"/>
      <c r="N18" s="5"/>
    </row>
    <row r="19" spans="1:14" ht="13.5" customHeight="1" x14ac:dyDescent="0.2">
      <c r="A19" s="9">
        <v>12</v>
      </c>
      <c r="B19" s="3" t="s">
        <v>897</v>
      </c>
      <c r="C19" s="3"/>
      <c r="D19" s="16"/>
      <c r="E19" s="3"/>
      <c r="F19" s="16"/>
      <c r="G19" s="3"/>
      <c r="H19" s="16"/>
      <c r="I19" s="5"/>
      <c r="J19" s="5"/>
      <c r="K19" s="5"/>
      <c r="L19" s="5"/>
      <c r="M19" s="5"/>
      <c r="N19" s="5"/>
    </row>
    <row r="20" spans="1:14" ht="13.5" customHeight="1" x14ac:dyDescent="0.2">
      <c r="A20" s="9">
        <v>13</v>
      </c>
      <c r="B20" s="3" t="s">
        <v>898</v>
      </c>
      <c r="C20" s="3"/>
      <c r="D20" s="16"/>
      <c r="E20" s="3"/>
      <c r="F20" s="16"/>
      <c r="G20" s="3"/>
      <c r="H20" s="16"/>
      <c r="I20" s="5"/>
      <c r="J20" s="5"/>
      <c r="K20" s="5"/>
      <c r="L20" s="5"/>
      <c r="M20" s="5"/>
      <c r="N20" s="5"/>
    </row>
    <row r="21" spans="1:14" ht="13.5" customHeight="1" x14ac:dyDescent="0.2">
      <c r="A21" s="9">
        <v>14</v>
      </c>
      <c r="B21" s="3" t="s">
        <v>899</v>
      </c>
      <c r="C21" s="3"/>
      <c r="D21" s="16"/>
      <c r="E21" s="3"/>
      <c r="F21" s="16"/>
      <c r="G21" s="3"/>
      <c r="H21" s="16"/>
      <c r="I21" s="5"/>
      <c r="J21" s="5"/>
      <c r="K21" s="5"/>
      <c r="L21" s="5"/>
      <c r="M21" s="5"/>
      <c r="N21" s="5"/>
    </row>
    <row r="22" spans="1:14" ht="13.5" customHeight="1" x14ac:dyDescent="0.2">
      <c r="A22" s="9">
        <v>15</v>
      </c>
      <c r="B22" s="3" t="s">
        <v>900</v>
      </c>
      <c r="C22" s="3"/>
      <c r="D22" s="16"/>
      <c r="E22" s="3"/>
      <c r="F22" s="16"/>
      <c r="G22" s="3"/>
      <c r="H22" s="16"/>
      <c r="I22" s="5"/>
      <c r="J22" s="5"/>
      <c r="K22" s="5"/>
      <c r="L22" s="5"/>
      <c r="M22" s="5"/>
      <c r="N22" s="5"/>
    </row>
    <row r="23" spans="1:14" ht="13.5" customHeight="1" x14ac:dyDescent="0.2">
      <c r="A23" s="9">
        <v>16</v>
      </c>
      <c r="B23" s="3" t="s">
        <v>901</v>
      </c>
      <c r="C23" s="3"/>
      <c r="D23" s="16"/>
      <c r="E23" s="3"/>
      <c r="F23" s="16"/>
      <c r="G23" s="3"/>
      <c r="H23" s="16"/>
      <c r="I23" s="5"/>
      <c r="J23" s="5"/>
      <c r="K23" s="5"/>
      <c r="L23" s="5"/>
      <c r="M23" s="5"/>
      <c r="N23" s="5"/>
    </row>
    <row r="24" spans="1:14" ht="13.5" customHeight="1" x14ac:dyDescent="0.2">
      <c r="A24" s="9">
        <v>17</v>
      </c>
      <c r="B24" s="3" t="s">
        <v>902</v>
      </c>
      <c r="C24" s="3"/>
      <c r="D24" s="16"/>
      <c r="E24" s="3"/>
      <c r="F24" s="16"/>
      <c r="G24" s="3"/>
      <c r="H24" s="16"/>
      <c r="I24" s="5"/>
      <c r="J24" s="5"/>
      <c r="K24" s="5"/>
      <c r="L24" s="5"/>
      <c r="M24" s="5"/>
      <c r="N24" s="5"/>
    </row>
    <row r="25" spans="1:14" ht="13.5" customHeight="1" x14ac:dyDescent="0.2">
      <c r="A25" s="9">
        <v>18</v>
      </c>
      <c r="B25" s="3" t="s">
        <v>903</v>
      </c>
      <c r="C25" s="3"/>
      <c r="D25" s="16"/>
      <c r="E25" s="3"/>
      <c r="F25" s="16"/>
      <c r="G25" s="3"/>
      <c r="H25" s="16"/>
      <c r="I25" s="5"/>
      <c r="J25" s="5"/>
      <c r="K25" s="5"/>
      <c r="L25" s="5"/>
      <c r="M25" s="5"/>
      <c r="N25" s="5"/>
    </row>
    <row r="26" spans="1:14" ht="13.5" customHeight="1" x14ac:dyDescent="0.2">
      <c r="A26" s="11"/>
      <c r="B26" s="4" t="s">
        <v>6</v>
      </c>
      <c r="C26" s="4">
        <f t="shared" ref="C26:H26" si="0">SUM(C8:C25)</f>
        <v>0</v>
      </c>
      <c r="D26" s="17">
        <f t="shared" si="0"/>
        <v>0</v>
      </c>
      <c r="E26" s="4">
        <f t="shared" si="0"/>
        <v>0</v>
      </c>
      <c r="F26" s="17">
        <f t="shared" si="0"/>
        <v>0</v>
      </c>
      <c r="G26" s="4">
        <f t="shared" si="0"/>
        <v>0</v>
      </c>
      <c r="H26" s="17">
        <f t="shared" si="0"/>
        <v>0</v>
      </c>
      <c r="I26" s="5"/>
      <c r="J26" s="5"/>
      <c r="K26" s="5"/>
      <c r="L26" s="5"/>
      <c r="M26" s="5"/>
      <c r="N26" s="5"/>
    </row>
    <row r="27" spans="1:14" ht="13.5" customHeight="1" x14ac:dyDescent="0.2">
      <c r="A27" s="18"/>
      <c r="B27" s="13"/>
      <c r="C27" s="5"/>
      <c r="D27" s="37" t="s">
        <v>60</v>
      </c>
      <c r="E27" s="5"/>
      <c r="F27" s="33"/>
      <c r="G27" s="5"/>
      <c r="H27" s="33"/>
      <c r="I27" s="5"/>
      <c r="J27" s="5"/>
      <c r="K27" s="5"/>
      <c r="L27" s="5"/>
      <c r="M27" s="5"/>
      <c r="N27" s="5"/>
    </row>
    <row r="28" spans="1:14" ht="13.5" customHeight="1" x14ac:dyDescent="0.2">
      <c r="A28" s="18"/>
      <c r="B28" s="13"/>
      <c r="C28" s="5"/>
      <c r="D28" s="33"/>
      <c r="E28" s="5"/>
      <c r="F28" s="33"/>
      <c r="G28" s="5"/>
      <c r="H28" s="33"/>
      <c r="I28" s="5"/>
      <c r="J28" s="5"/>
      <c r="K28" s="5"/>
      <c r="L28" s="5"/>
      <c r="M28" s="5"/>
      <c r="N28" s="5"/>
    </row>
    <row r="29" spans="1:14" ht="13.5" customHeight="1" x14ac:dyDescent="0.2">
      <c r="A29" s="18"/>
      <c r="B29" s="13"/>
      <c r="C29" s="5"/>
      <c r="D29" s="33"/>
      <c r="E29" s="5"/>
      <c r="F29" s="33"/>
      <c r="G29" s="5"/>
      <c r="H29" s="33"/>
      <c r="I29" s="5"/>
      <c r="J29" s="5"/>
      <c r="K29" s="5"/>
      <c r="L29" s="5"/>
      <c r="M29" s="5"/>
      <c r="N29" s="5"/>
    </row>
    <row r="30" spans="1:14" ht="13.5" customHeight="1" x14ac:dyDescent="0.2">
      <c r="A30" s="18"/>
      <c r="B30" s="13"/>
      <c r="C30" s="5"/>
      <c r="D30" s="33"/>
      <c r="E30" s="5"/>
      <c r="F30" s="33"/>
      <c r="G30" s="5"/>
      <c r="H30" s="33"/>
      <c r="I30" s="5"/>
      <c r="J30" s="5"/>
      <c r="K30" s="5"/>
      <c r="L30" s="5"/>
      <c r="M30" s="5"/>
      <c r="N30" s="5"/>
    </row>
    <row r="31" spans="1:14" ht="13.5" customHeight="1" x14ac:dyDescent="0.2">
      <c r="A31" s="18"/>
      <c r="B31" s="13"/>
      <c r="C31" s="5"/>
      <c r="D31" s="33"/>
      <c r="E31" s="5"/>
      <c r="F31" s="33"/>
      <c r="G31" s="5"/>
      <c r="H31" s="33"/>
      <c r="I31" s="5"/>
      <c r="J31" s="5"/>
      <c r="K31" s="5"/>
      <c r="L31" s="5"/>
      <c r="M31" s="5"/>
      <c r="N31" s="5"/>
    </row>
    <row r="32" spans="1:14" ht="13.5" customHeight="1" x14ac:dyDescent="0.2">
      <c r="A32" s="18"/>
      <c r="B32" s="13"/>
      <c r="C32" s="5"/>
      <c r="D32" s="33"/>
      <c r="E32" s="5"/>
      <c r="F32" s="33"/>
      <c r="G32" s="5"/>
      <c r="H32" s="33"/>
      <c r="I32" s="5"/>
      <c r="J32" s="5"/>
      <c r="K32" s="5"/>
      <c r="L32" s="5"/>
      <c r="M32" s="5"/>
      <c r="N32" s="5"/>
    </row>
    <row r="33" spans="1:14" ht="13.5" customHeight="1" x14ac:dyDescent="0.2">
      <c r="A33" s="18"/>
      <c r="B33" s="13"/>
      <c r="C33" s="5"/>
      <c r="D33" s="33"/>
      <c r="E33" s="5"/>
      <c r="F33" s="33"/>
      <c r="G33" s="5"/>
      <c r="H33" s="33"/>
      <c r="I33" s="5"/>
      <c r="J33" s="5"/>
      <c r="K33" s="5"/>
      <c r="L33" s="5"/>
      <c r="M33" s="5"/>
      <c r="N33" s="5"/>
    </row>
    <row r="34" spans="1:14" ht="13.5" customHeight="1" x14ac:dyDescent="0.2">
      <c r="A34" s="18"/>
      <c r="B34" s="13"/>
      <c r="C34" s="5"/>
      <c r="D34" s="33"/>
      <c r="E34" s="5"/>
      <c r="F34" s="33"/>
      <c r="G34" s="5"/>
      <c r="H34" s="33"/>
      <c r="I34" s="5"/>
      <c r="J34" s="5"/>
      <c r="K34" s="5"/>
      <c r="L34" s="5"/>
      <c r="M34" s="5"/>
      <c r="N34" s="5"/>
    </row>
    <row r="35" spans="1:14" ht="13.5" customHeight="1" x14ac:dyDescent="0.2">
      <c r="A35" s="18"/>
      <c r="B35" s="13"/>
      <c r="C35" s="5"/>
      <c r="D35" s="33"/>
      <c r="E35" s="5"/>
      <c r="F35" s="33"/>
      <c r="G35" s="5"/>
      <c r="H35" s="33"/>
      <c r="I35" s="5"/>
      <c r="J35" s="5"/>
      <c r="K35" s="5"/>
      <c r="L35" s="5"/>
      <c r="M35" s="5"/>
      <c r="N35" s="5"/>
    </row>
    <row r="36" spans="1:14" ht="13.5" customHeight="1" x14ac:dyDescent="0.2">
      <c r="A36" s="18"/>
      <c r="B36" s="13"/>
      <c r="C36" s="5"/>
      <c r="D36" s="33"/>
      <c r="E36" s="5"/>
      <c r="F36" s="33"/>
      <c r="G36" s="5"/>
      <c r="H36" s="33"/>
      <c r="I36" s="5"/>
      <c r="J36" s="5"/>
      <c r="K36" s="5"/>
      <c r="L36" s="5"/>
      <c r="M36" s="5"/>
      <c r="N36" s="5"/>
    </row>
    <row r="37" spans="1:14" ht="13.5" customHeight="1" x14ac:dyDescent="0.2">
      <c r="A37" s="18"/>
      <c r="B37" s="13"/>
      <c r="C37" s="5"/>
      <c r="D37" s="33"/>
      <c r="E37" s="5"/>
      <c r="F37" s="33"/>
      <c r="G37" s="5"/>
      <c r="H37" s="33"/>
      <c r="I37" s="5"/>
      <c r="J37" s="5"/>
      <c r="K37" s="5"/>
      <c r="L37" s="5"/>
      <c r="M37" s="5"/>
      <c r="N37" s="5"/>
    </row>
    <row r="38" spans="1:14" ht="13.5" customHeight="1" x14ac:dyDescent="0.2">
      <c r="A38" s="18"/>
      <c r="B38" s="13"/>
      <c r="C38" s="5"/>
      <c r="D38" s="33"/>
      <c r="E38" s="5"/>
      <c r="F38" s="33"/>
      <c r="G38" s="5"/>
      <c r="H38" s="33"/>
      <c r="I38" s="5"/>
      <c r="J38" s="5"/>
      <c r="K38" s="5"/>
      <c r="L38" s="5"/>
      <c r="M38" s="5"/>
      <c r="N38" s="5"/>
    </row>
    <row r="39" spans="1:14" ht="13.5" customHeight="1" x14ac:dyDescent="0.2">
      <c r="A39" s="18"/>
      <c r="B39" s="13"/>
      <c r="C39" s="5"/>
      <c r="D39" s="33"/>
      <c r="E39" s="5"/>
      <c r="F39" s="33"/>
      <c r="G39" s="5"/>
      <c r="H39" s="33"/>
      <c r="I39" s="5"/>
      <c r="J39" s="5"/>
      <c r="K39" s="5"/>
      <c r="L39" s="5"/>
      <c r="M39" s="5"/>
      <c r="N39" s="5"/>
    </row>
    <row r="40" spans="1:14" ht="13.5" customHeight="1" x14ac:dyDescent="0.2">
      <c r="A40" s="18"/>
      <c r="B40" s="13"/>
      <c r="C40" s="5"/>
      <c r="D40" s="33"/>
      <c r="E40" s="5"/>
      <c r="F40" s="33"/>
      <c r="G40" s="5"/>
      <c r="H40" s="33"/>
      <c r="I40" s="5"/>
      <c r="J40" s="5"/>
      <c r="K40" s="5"/>
      <c r="L40" s="5"/>
      <c r="M40" s="5"/>
      <c r="N40" s="5"/>
    </row>
    <row r="41" spans="1:14" ht="13.5" customHeight="1" x14ac:dyDescent="0.2">
      <c r="A41" s="18"/>
      <c r="B41" s="13"/>
      <c r="C41" s="5"/>
      <c r="D41" s="33"/>
      <c r="E41" s="5"/>
      <c r="F41" s="33"/>
      <c r="G41" s="5"/>
      <c r="H41" s="33"/>
      <c r="I41" s="5"/>
      <c r="J41" s="5"/>
      <c r="K41" s="5"/>
      <c r="L41" s="5"/>
      <c r="M41" s="5"/>
      <c r="N41" s="5"/>
    </row>
    <row r="42" spans="1:14" ht="13.5" customHeight="1" x14ac:dyDescent="0.2">
      <c r="A42" s="18"/>
      <c r="B42" s="13"/>
      <c r="C42" s="5"/>
      <c r="D42" s="33"/>
      <c r="E42" s="5"/>
      <c r="F42" s="33"/>
      <c r="G42" s="5"/>
      <c r="H42" s="33"/>
      <c r="I42" s="5"/>
      <c r="J42" s="5"/>
      <c r="K42" s="5"/>
      <c r="L42" s="5"/>
      <c r="M42" s="5"/>
      <c r="N42" s="5"/>
    </row>
    <row r="43" spans="1:14" ht="13.5" customHeight="1" x14ac:dyDescent="0.2">
      <c r="A43" s="18"/>
      <c r="B43" s="13"/>
      <c r="C43" s="5"/>
      <c r="D43" s="33"/>
      <c r="E43" s="5"/>
      <c r="F43" s="33"/>
      <c r="G43" s="5"/>
      <c r="H43" s="33"/>
      <c r="I43" s="5"/>
      <c r="J43" s="5"/>
      <c r="K43" s="5"/>
      <c r="L43" s="5"/>
      <c r="M43" s="5"/>
      <c r="N43" s="5"/>
    </row>
    <row r="44" spans="1:14" ht="13.5" customHeight="1" x14ac:dyDescent="0.2">
      <c r="A44" s="18"/>
      <c r="B44" s="13"/>
      <c r="C44" s="5"/>
      <c r="D44" s="33"/>
      <c r="E44" s="5"/>
      <c r="F44" s="33"/>
      <c r="G44" s="5"/>
      <c r="H44" s="33"/>
      <c r="I44" s="5"/>
      <c r="J44" s="5"/>
      <c r="K44" s="5"/>
      <c r="L44" s="5"/>
      <c r="M44" s="5"/>
      <c r="N44" s="5"/>
    </row>
    <row r="45" spans="1:14" ht="13.5" customHeight="1" x14ac:dyDescent="0.2">
      <c r="A45" s="18"/>
      <c r="B45" s="13"/>
      <c r="C45" s="5"/>
      <c r="D45" s="33"/>
      <c r="E45" s="5"/>
      <c r="F45" s="33"/>
      <c r="G45" s="5"/>
      <c r="H45" s="33"/>
      <c r="I45" s="5"/>
      <c r="J45" s="5"/>
      <c r="K45" s="5"/>
      <c r="L45" s="5"/>
      <c r="M45" s="5"/>
      <c r="N45" s="5"/>
    </row>
    <row r="46" spans="1:14" ht="13.5" customHeight="1" x14ac:dyDescent="0.2">
      <c r="A46" s="18"/>
      <c r="B46" s="13"/>
      <c r="C46" s="5"/>
      <c r="D46" s="33"/>
      <c r="E46" s="5"/>
      <c r="F46" s="33"/>
      <c r="G46" s="5"/>
      <c r="H46" s="33"/>
      <c r="I46" s="5"/>
      <c r="J46" s="5"/>
      <c r="K46" s="5"/>
      <c r="L46" s="5"/>
      <c r="M46" s="5"/>
      <c r="N46" s="5"/>
    </row>
    <row r="47" spans="1:14" ht="13.5" customHeight="1" x14ac:dyDescent="0.2">
      <c r="A47" s="18"/>
      <c r="B47" s="13"/>
      <c r="C47" s="5"/>
      <c r="D47" s="33"/>
      <c r="E47" s="5"/>
      <c r="F47" s="33"/>
      <c r="G47" s="5"/>
      <c r="H47" s="33"/>
      <c r="I47" s="5"/>
      <c r="J47" s="5"/>
      <c r="K47" s="5"/>
      <c r="L47" s="5"/>
      <c r="M47" s="5"/>
      <c r="N47" s="5"/>
    </row>
    <row r="48" spans="1:14" ht="13.5" customHeight="1" x14ac:dyDescent="0.2">
      <c r="A48" s="18"/>
      <c r="B48" s="13"/>
      <c r="C48" s="5"/>
      <c r="D48" s="33"/>
      <c r="E48" s="5"/>
      <c r="F48" s="33"/>
      <c r="G48" s="5"/>
      <c r="H48" s="33"/>
      <c r="I48" s="5"/>
      <c r="J48" s="5"/>
      <c r="K48" s="5"/>
      <c r="L48" s="5"/>
      <c r="M48" s="5"/>
      <c r="N48" s="5"/>
    </row>
    <row r="49" spans="1:14" ht="13.5" customHeight="1" x14ac:dyDescent="0.2">
      <c r="A49" s="18"/>
      <c r="B49" s="13"/>
      <c r="C49" s="5"/>
      <c r="D49" s="33"/>
      <c r="E49" s="5"/>
      <c r="F49" s="33"/>
      <c r="G49" s="5"/>
      <c r="H49" s="33"/>
      <c r="I49" s="5"/>
      <c r="J49" s="5"/>
      <c r="K49" s="5"/>
      <c r="L49" s="5"/>
      <c r="M49" s="5"/>
      <c r="N49" s="5"/>
    </row>
    <row r="50" spans="1:14" ht="13.5" customHeight="1" x14ac:dyDescent="0.2">
      <c r="A50" s="18"/>
      <c r="B50" s="13"/>
      <c r="C50" s="5"/>
      <c r="D50" s="33"/>
      <c r="E50" s="5"/>
      <c r="F50" s="33"/>
      <c r="G50" s="5"/>
      <c r="H50" s="33"/>
      <c r="I50" s="5"/>
      <c r="J50" s="5"/>
      <c r="K50" s="5"/>
      <c r="L50" s="5"/>
      <c r="M50" s="5"/>
      <c r="N50" s="5"/>
    </row>
    <row r="51" spans="1:14" ht="13.5" customHeight="1" x14ac:dyDescent="0.2">
      <c r="A51" s="18"/>
      <c r="B51" s="13"/>
      <c r="C51" s="5"/>
      <c r="D51" s="33"/>
      <c r="E51" s="5"/>
      <c r="F51" s="33"/>
      <c r="G51" s="5"/>
      <c r="H51" s="33"/>
      <c r="I51" s="5"/>
      <c r="J51" s="5"/>
      <c r="K51" s="5"/>
      <c r="L51" s="5"/>
      <c r="M51" s="5"/>
      <c r="N51" s="5"/>
    </row>
    <row r="52" spans="1:14" ht="13.5" customHeight="1" x14ac:dyDescent="0.2">
      <c r="A52" s="18"/>
      <c r="B52" s="13"/>
      <c r="C52" s="5"/>
      <c r="D52" s="33"/>
      <c r="E52" s="5"/>
      <c r="F52" s="33"/>
      <c r="G52" s="5"/>
      <c r="H52" s="33"/>
      <c r="I52" s="5"/>
      <c r="J52" s="5"/>
      <c r="K52" s="5"/>
      <c r="L52" s="5"/>
      <c r="M52" s="5"/>
      <c r="N52" s="5"/>
    </row>
    <row r="53" spans="1:14" ht="13.5" customHeight="1" x14ac:dyDescent="0.2">
      <c r="A53" s="18"/>
      <c r="B53" s="13"/>
      <c r="C53" s="5"/>
      <c r="D53" s="33"/>
      <c r="E53" s="5"/>
      <c r="F53" s="33"/>
      <c r="G53" s="5"/>
      <c r="H53" s="33"/>
      <c r="I53" s="5"/>
      <c r="J53" s="5"/>
      <c r="K53" s="5"/>
      <c r="L53" s="5"/>
      <c r="M53" s="5"/>
      <c r="N53" s="5"/>
    </row>
    <row r="54" spans="1:14" ht="13.5" customHeight="1" x14ac:dyDescent="0.2">
      <c r="A54" s="18"/>
      <c r="B54" s="13"/>
      <c r="C54" s="5"/>
      <c r="D54" s="33"/>
      <c r="E54" s="5"/>
      <c r="F54" s="33"/>
      <c r="G54" s="5"/>
      <c r="H54" s="33"/>
      <c r="I54" s="5"/>
      <c r="J54" s="5"/>
      <c r="K54" s="5"/>
      <c r="L54" s="5"/>
      <c r="M54" s="5"/>
      <c r="N54" s="5"/>
    </row>
    <row r="55" spans="1:14" ht="13.5" customHeight="1" x14ac:dyDescent="0.2">
      <c r="A55" s="18"/>
      <c r="B55" s="13"/>
      <c r="C55" s="5"/>
      <c r="D55" s="33"/>
      <c r="E55" s="5"/>
      <c r="F55" s="33"/>
      <c r="G55" s="5"/>
      <c r="H55" s="33"/>
      <c r="I55" s="5"/>
      <c r="J55" s="5"/>
      <c r="K55" s="5"/>
      <c r="L55" s="5"/>
      <c r="M55" s="5"/>
      <c r="N55" s="5"/>
    </row>
    <row r="56" spans="1:14" ht="13.5" customHeight="1" x14ac:dyDescent="0.2">
      <c r="A56" s="18"/>
      <c r="B56" s="13"/>
      <c r="C56" s="5"/>
      <c r="D56" s="33"/>
      <c r="E56" s="5"/>
      <c r="F56" s="33"/>
      <c r="G56" s="5"/>
      <c r="H56" s="33"/>
      <c r="I56" s="5"/>
      <c r="J56" s="5"/>
      <c r="K56" s="5"/>
      <c r="L56" s="5"/>
      <c r="M56" s="5"/>
      <c r="N56" s="5"/>
    </row>
    <row r="57" spans="1:14" ht="13.5" customHeight="1" x14ac:dyDescent="0.2">
      <c r="A57" s="18"/>
      <c r="B57" s="13"/>
      <c r="C57" s="5"/>
      <c r="D57" s="33"/>
      <c r="E57" s="5"/>
      <c r="F57" s="33"/>
      <c r="G57" s="5"/>
      <c r="H57" s="33"/>
      <c r="I57" s="5"/>
      <c r="J57" s="5"/>
      <c r="K57" s="5"/>
      <c r="L57" s="5"/>
      <c r="M57" s="5"/>
      <c r="N57" s="5"/>
    </row>
    <row r="58" spans="1:14" ht="13.5" customHeight="1" x14ac:dyDescent="0.2">
      <c r="A58" s="18"/>
      <c r="B58" s="13"/>
      <c r="C58" s="5"/>
      <c r="D58" s="33"/>
      <c r="E58" s="5"/>
      <c r="F58" s="33"/>
      <c r="G58" s="5"/>
      <c r="H58" s="33"/>
      <c r="I58" s="5"/>
      <c r="J58" s="5"/>
      <c r="K58" s="5"/>
      <c r="L58" s="5"/>
      <c r="M58" s="5"/>
      <c r="N58" s="5"/>
    </row>
    <row r="59" spans="1:14" ht="13.5" customHeight="1" x14ac:dyDescent="0.2">
      <c r="A59" s="18"/>
      <c r="B59" s="13"/>
      <c r="C59" s="5"/>
      <c r="D59" s="33"/>
      <c r="E59" s="5"/>
      <c r="F59" s="33"/>
      <c r="G59" s="5"/>
      <c r="H59" s="33"/>
      <c r="I59" s="5"/>
      <c r="J59" s="5"/>
      <c r="K59" s="5"/>
      <c r="L59" s="5"/>
      <c r="M59" s="5"/>
      <c r="N59" s="5"/>
    </row>
    <row r="60" spans="1:14" ht="13.5" customHeight="1" x14ac:dyDescent="0.2">
      <c r="A60" s="18"/>
      <c r="B60" s="13"/>
      <c r="C60" s="5"/>
      <c r="D60" s="33"/>
      <c r="E60" s="5"/>
      <c r="F60" s="33"/>
      <c r="G60" s="5"/>
      <c r="H60" s="33"/>
      <c r="I60" s="5"/>
      <c r="J60" s="5"/>
      <c r="K60" s="5"/>
      <c r="L60" s="5"/>
      <c r="M60" s="5"/>
      <c r="N60" s="5"/>
    </row>
    <row r="61" spans="1:14" ht="13.5" customHeight="1" x14ac:dyDescent="0.2">
      <c r="A61" s="18"/>
      <c r="B61" s="13"/>
      <c r="C61" s="5"/>
      <c r="D61" s="33"/>
      <c r="E61" s="5"/>
      <c r="F61" s="33"/>
      <c r="G61" s="5"/>
      <c r="H61" s="33"/>
      <c r="I61" s="5"/>
      <c r="J61" s="5"/>
      <c r="K61" s="5"/>
      <c r="L61" s="5"/>
      <c r="M61" s="5"/>
      <c r="N61" s="5"/>
    </row>
    <row r="62" spans="1:14" ht="13.5" customHeight="1" x14ac:dyDescent="0.2">
      <c r="A62" s="18"/>
      <c r="B62" s="13"/>
      <c r="C62" s="5"/>
      <c r="D62" s="33"/>
      <c r="E62" s="5"/>
      <c r="F62" s="33"/>
      <c r="G62" s="5"/>
      <c r="H62" s="33"/>
      <c r="I62" s="5"/>
      <c r="J62" s="5"/>
      <c r="K62" s="5"/>
      <c r="L62" s="5"/>
      <c r="M62" s="5"/>
      <c r="N62" s="5"/>
    </row>
    <row r="63" spans="1:14" ht="13.5" customHeight="1" x14ac:dyDescent="0.2">
      <c r="A63" s="18"/>
      <c r="B63" s="13"/>
      <c r="C63" s="5"/>
      <c r="D63" s="33"/>
      <c r="E63" s="5"/>
      <c r="F63" s="33"/>
      <c r="G63" s="5"/>
      <c r="H63" s="33"/>
      <c r="I63" s="5"/>
      <c r="J63" s="5"/>
      <c r="K63" s="5"/>
      <c r="L63" s="5"/>
      <c r="M63" s="5"/>
      <c r="N63" s="5"/>
    </row>
    <row r="64" spans="1:14" ht="13.5" customHeight="1" x14ac:dyDescent="0.2">
      <c r="A64" s="18"/>
      <c r="B64" s="13"/>
      <c r="C64" s="5"/>
      <c r="D64" s="33"/>
      <c r="E64" s="5"/>
      <c r="F64" s="33"/>
      <c r="G64" s="5"/>
      <c r="H64" s="33"/>
      <c r="I64" s="5"/>
      <c r="J64" s="5"/>
      <c r="K64" s="5"/>
      <c r="L64" s="5"/>
      <c r="M64" s="5"/>
      <c r="N64" s="5"/>
    </row>
    <row r="65" spans="1:14" ht="13.5" customHeight="1" x14ac:dyDescent="0.2">
      <c r="A65" s="18"/>
      <c r="B65" s="13"/>
      <c r="C65" s="5"/>
      <c r="D65" s="33"/>
      <c r="E65" s="5"/>
      <c r="F65" s="33"/>
      <c r="G65" s="5"/>
      <c r="H65" s="33"/>
      <c r="I65" s="5"/>
      <c r="J65" s="5"/>
      <c r="K65" s="5"/>
      <c r="L65" s="5"/>
      <c r="M65" s="5"/>
      <c r="N65" s="5"/>
    </row>
    <row r="66" spans="1:14" ht="13.5" customHeight="1" x14ac:dyDescent="0.2">
      <c r="A66" s="18"/>
      <c r="B66" s="13"/>
      <c r="C66" s="5"/>
      <c r="D66" s="33"/>
      <c r="E66" s="5"/>
      <c r="F66" s="33"/>
      <c r="G66" s="5"/>
      <c r="H66" s="33"/>
      <c r="I66" s="5"/>
      <c r="J66" s="5"/>
      <c r="K66" s="5"/>
      <c r="L66" s="5"/>
      <c r="M66" s="5"/>
      <c r="N66" s="5"/>
    </row>
    <row r="67" spans="1:14" ht="13.5" customHeight="1" x14ac:dyDescent="0.2">
      <c r="A67" s="18"/>
      <c r="B67" s="13"/>
      <c r="C67" s="5"/>
      <c r="D67" s="33"/>
      <c r="E67" s="5"/>
      <c r="F67" s="33"/>
      <c r="G67" s="5"/>
      <c r="H67" s="33"/>
      <c r="I67" s="5"/>
      <c r="J67" s="5"/>
      <c r="K67" s="5"/>
      <c r="L67" s="5"/>
      <c r="M67" s="5"/>
      <c r="N67" s="5"/>
    </row>
    <row r="68" spans="1:14" ht="13.5" customHeight="1" x14ac:dyDescent="0.2">
      <c r="A68" s="18"/>
      <c r="B68" s="13"/>
      <c r="C68" s="5"/>
      <c r="D68" s="33"/>
      <c r="E68" s="5"/>
      <c r="F68" s="33"/>
      <c r="G68" s="5"/>
      <c r="H68" s="33"/>
      <c r="I68" s="5"/>
      <c r="J68" s="5"/>
      <c r="K68" s="5"/>
      <c r="L68" s="5"/>
      <c r="M68" s="5"/>
      <c r="N68" s="5"/>
    </row>
    <row r="69" spans="1:14" ht="13.5" customHeight="1" x14ac:dyDescent="0.2">
      <c r="A69" s="18"/>
      <c r="B69" s="13"/>
      <c r="C69" s="5"/>
      <c r="D69" s="33"/>
      <c r="E69" s="5"/>
      <c r="F69" s="33"/>
      <c r="G69" s="5"/>
      <c r="H69" s="33"/>
      <c r="I69" s="5"/>
      <c r="J69" s="5"/>
      <c r="K69" s="5"/>
      <c r="L69" s="5"/>
      <c r="M69" s="5"/>
      <c r="N69" s="5"/>
    </row>
    <row r="70" spans="1:14" ht="13.5" customHeight="1" x14ac:dyDescent="0.2">
      <c r="A70" s="18"/>
      <c r="B70" s="13"/>
      <c r="C70" s="5"/>
      <c r="D70" s="33"/>
      <c r="E70" s="5"/>
      <c r="F70" s="33"/>
      <c r="G70" s="5"/>
      <c r="H70" s="33"/>
      <c r="I70" s="5"/>
      <c r="J70" s="5"/>
      <c r="K70" s="5"/>
      <c r="L70" s="5"/>
      <c r="M70" s="5"/>
      <c r="N70" s="5"/>
    </row>
    <row r="71" spans="1:14" ht="13.5" customHeight="1" x14ac:dyDescent="0.2">
      <c r="A71" s="18"/>
      <c r="B71" s="13"/>
      <c r="C71" s="5"/>
      <c r="D71" s="33"/>
      <c r="E71" s="5"/>
      <c r="F71" s="33"/>
      <c r="G71" s="5"/>
      <c r="H71" s="33"/>
      <c r="I71" s="5"/>
      <c r="J71" s="5"/>
      <c r="K71" s="5"/>
      <c r="L71" s="5"/>
      <c r="M71" s="5"/>
      <c r="N71" s="5"/>
    </row>
    <row r="72" spans="1:14" ht="13.5" customHeight="1" x14ac:dyDescent="0.2">
      <c r="A72" s="18"/>
      <c r="B72" s="13"/>
      <c r="C72" s="5"/>
      <c r="D72" s="33"/>
      <c r="E72" s="5"/>
      <c r="F72" s="33"/>
      <c r="G72" s="5"/>
      <c r="H72" s="33"/>
      <c r="I72" s="5"/>
      <c r="J72" s="5"/>
      <c r="K72" s="5"/>
      <c r="L72" s="5"/>
      <c r="M72" s="5"/>
      <c r="N72" s="5"/>
    </row>
    <row r="73" spans="1:14" ht="13.5" customHeight="1" x14ac:dyDescent="0.2">
      <c r="A73" s="18"/>
      <c r="B73" s="13"/>
      <c r="C73" s="5"/>
      <c r="D73" s="33"/>
      <c r="E73" s="5"/>
      <c r="F73" s="33"/>
      <c r="G73" s="5"/>
      <c r="H73" s="33"/>
      <c r="I73" s="5"/>
      <c r="J73" s="5"/>
      <c r="K73" s="5"/>
      <c r="L73" s="5"/>
      <c r="M73" s="5"/>
      <c r="N73" s="5"/>
    </row>
    <row r="74" spans="1:14" ht="13.5" customHeight="1" x14ac:dyDescent="0.2">
      <c r="A74" s="18"/>
      <c r="B74" s="13"/>
      <c r="C74" s="5"/>
      <c r="D74" s="33"/>
      <c r="E74" s="5"/>
      <c r="F74" s="33"/>
      <c r="G74" s="5"/>
      <c r="H74" s="33"/>
      <c r="I74" s="5"/>
      <c r="J74" s="5"/>
      <c r="K74" s="5"/>
      <c r="L74" s="5"/>
      <c r="M74" s="5"/>
      <c r="N74" s="5"/>
    </row>
    <row r="75" spans="1:14" ht="13.5" customHeight="1" x14ac:dyDescent="0.2">
      <c r="A75" s="18"/>
      <c r="B75" s="13"/>
      <c r="C75" s="5"/>
      <c r="D75" s="33"/>
      <c r="E75" s="5"/>
      <c r="F75" s="33"/>
      <c r="G75" s="5"/>
      <c r="H75" s="33"/>
      <c r="I75" s="5"/>
      <c r="J75" s="5"/>
      <c r="K75" s="5"/>
      <c r="L75" s="5"/>
      <c r="M75" s="5"/>
      <c r="N75" s="5"/>
    </row>
    <row r="76" spans="1:14" ht="13.5" customHeight="1" x14ac:dyDescent="0.2">
      <c r="A76" s="18"/>
      <c r="B76" s="13"/>
      <c r="C76" s="5"/>
      <c r="D76" s="33"/>
      <c r="E76" s="5"/>
      <c r="F76" s="33"/>
      <c r="G76" s="5"/>
      <c r="H76" s="33"/>
      <c r="I76" s="5"/>
      <c r="J76" s="5"/>
      <c r="K76" s="5"/>
      <c r="L76" s="5"/>
      <c r="M76" s="5"/>
      <c r="N76" s="5"/>
    </row>
    <row r="77" spans="1:14" ht="13.5" customHeight="1" x14ac:dyDescent="0.2">
      <c r="A77" s="18"/>
      <c r="B77" s="13"/>
      <c r="C77" s="5"/>
      <c r="D77" s="33"/>
      <c r="E77" s="5"/>
      <c r="F77" s="33"/>
      <c r="G77" s="5"/>
      <c r="H77" s="33"/>
      <c r="I77" s="5"/>
      <c r="J77" s="5"/>
      <c r="K77" s="5"/>
      <c r="L77" s="5"/>
      <c r="M77" s="5"/>
      <c r="N77" s="5"/>
    </row>
    <row r="78" spans="1:14" ht="13.5" customHeight="1" x14ac:dyDescent="0.2">
      <c r="A78" s="18"/>
      <c r="B78" s="13"/>
      <c r="C78" s="5"/>
      <c r="D78" s="33"/>
      <c r="E78" s="5"/>
      <c r="F78" s="33"/>
      <c r="G78" s="5"/>
      <c r="H78" s="33"/>
      <c r="I78" s="5"/>
      <c r="J78" s="5"/>
      <c r="K78" s="5"/>
      <c r="L78" s="5"/>
      <c r="M78" s="5"/>
      <c r="N78" s="5"/>
    </row>
    <row r="79" spans="1:14" ht="13.5" customHeight="1" x14ac:dyDescent="0.2">
      <c r="A79" s="18"/>
      <c r="B79" s="13"/>
      <c r="C79" s="5"/>
      <c r="D79" s="33"/>
      <c r="E79" s="5"/>
      <c r="F79" s="33"/>
      <c r="G79" s="5"/>
      <c r="H79" s="33"/>
      <c r="I79" s="5"/>
      <c r="J79" s="5"/>
      <c r="K79" s="5"/>
      <c r="L79" s="5"/>
      <c r="M79" s="5"/>
      <c r="N79" s="5"/>
    </row>
    <row r="80" spans="1:14" ht="13.5" customHeight="1" x14ac:dyDescent="0.2">
      <c r="A80" s="18"/>
      <c r="B80" s="13"/>
      <c r="C80" s="5"/>
      <c r="D80" s="33"/>
      <c r="E80" s="5"/>
      <c r="F80" s="33"/>
      <c r="G80" s="5"/>
      <c r="H80" s="33"/>
      <c r="I80" s="5"/>
      <c r="J80" s="5"/>
      <c r="K80" s="5"/>
      <c r="L80" s="5"/>
      <c r="M80" s="5"/>
      <c r="N80" s="5"/>
    </row>
    <row r="81" spans="1:14" ht="13.5" customHeight="1" x14ac:dyDescent="0.2">
      <c r="A81" s="18"/>
      <c r="B81" s="13"/>
      <c r="C81" s="5"/>
      <c r="D81" s="33"/>
      <c r="E81" s="5"/>
      <c r="F81" s="33"/>
      <c r="G81" s="5"/>
      <c r="H81" s="33"/>
      <c r="I81" s="5"/>
      <c r="J81" s="5"/>
      <c r="K81" s="5"/>
      <c r="L81" s="5"/>
      <c r="M81" s="5"/>
      <c r="N81" s="5"/>
    </row>
    <row r="82" spans="1:14" ht="13.5" customHeight="1" x14ac:dyDescent="0.2">
      <c r="A82" s="18"/>
      <c r="B82" s="13"/>
      <c r="C82" s="5"/>
      <c r="D82" s="33"/>
      <c r="E82" s="5"/>
      <c r="F82" s="33"/>
      <c r="G82" s="5"/>
      <c r="H82" s="33"/>
      <c r="I82" s="5"/>
      <c r="J82" s="5"/>
      <c r="K82" s="5"/>
      <c r="L82" s="5"/>
      <c r="M82" s="5"/>
      <c r="N82" s="5"/>
    </row>
    <row r="83" spans="1:14" ht="13.5" customHeight="1" x14ac:dyDescent="0.2">
      <c r="A83" s="18"/>
      <c r="B83" s="13"/>
      <c r="C83" s="5"/>
      <c r="D83" s="33"/>
      <c r="E83" s="5"/>
      <c r="F83" s="33"/>
      <c r="G83" s="5"/>
      <c r="H83" s="33"/>
      <c r="I83" s="5"/>
      <c r="J83" s="5"/>
      <c r="K83" s="5"/>
      <c r="L83" s="5"/>
      <c r="M83" s="5"/>
      <c r="N83" s="5"/>
    </row>
    <row r="84" spans="1:14" ht="13.5" customHeight="1" x14ac:dyDescent="0.2">
      <c r="A84" s="18"/>
      <c r="B84" s="13"/>
      <c r="C84" s="5"/>
      <c r="D84" s="33"/>
      <c r="E84" s="5"/>
      <c r="F84" s="33"/>
      <c r="G84" s="5"/>
      <c r="H84" s="33"/>
      <c r="I84" s="5"/>
      <c r="J84" s="5"/>
      <c r="K84" s="5"/>
      <c r="L84" s="5"/>
      <c r="M84" s="5"/>
      <c r="N84" s="5"/>
    </row>
    <row r="85" spans="1:14" ht="13.5" customHeight="1" x14ac:dyDescent="0.2">
      <c r="A85" s="18"/>
      <c r="B85" s="13"/>
      <c r="C85" s="5"/>
      <c r="D85" s="33"/>
      <c r="E85" s="5"/>
      <c r="F85" s="33"/>
      <c r="G85" s="5"/>
      <c r="H85" s="33"/>
      <c r="I85" s="5"/>
      <c r="J85" s="5"/>
      <c r="K85" s="5"/>
      <c r="L85" s="5"/>
      <c r="M85" s="5"/>
      <c r="N85" s="5"/>
    </row>
    <row r="86" spans="1:14" ht="13.5" customHeight="1" x14ac:dyDescent="0.2">
      <c r="A86" s="18"/>
      <c r="B86" s="13"/>
      <c r="C86" s="5"/>
      <c r="D86" s="33"/>
      <c r="E86" s="5"/>
      <c r="F86" s="33"/>
      <c r="G86" s="5"/>
      <c r="H86" s="33"/>
      <c r="I86" s="5"/>
      <c r="J86" s="5"/>
      <c r="K86" s="5"/>
      <c r="L86" s="5"/>
      <c r="M86" s="5"/>
      <c r="N86" s="5"/>
    </row>
    <row r="87" spans="1:14" ht="13.5" customHeight="1" x14ac:dyDescent="0.2">
      <c r="A87" s="18"/>
      <c r="B87" s="13"/>
      <c r="C87" s="5"/>
      <c r="D87" s="33"/>
      <c r="E87" s="5"/>
      <c r="F87" s="33"/>
      <c r="G87" s="5"/>
      <c r="H87" s="33"/>
      <c r="I87" s="5"/>
      <c r="J87" s="5"/>
      <c r="K87" s="5"/>
      <c r="L87" s="5"/>
      <c r="M87" s="5"/>
      <c r="N87" s="5"/>
    </row>
    <row r="88" spans="1:14" ht="13.5" customHeight="1" x14ac:dyDescent="0.2">
      <c r="A88" s="18"/>
      <c r="B88" s="13"/>
      <c r="C88" s="5"/>
      <c r="D88" s="33"/>
      <c r="E88" s="5"/>
      <c r="F88" s="33"/>
      <c r="G88" s="5"/>
      <c r="H88" s="33"/>
      <c r="I88" s="5"/>
      <c r="J88" s="5"/>
      <c r="K88" s="5"/>
      <c r="L88" s="5"/>
      <c r="M88" s="5"/>
      <c r="N88" s="5"/>
    </row>
    <row r="89" spans="1:14" ht="13.5" customHeight="1" x14ac:dyDescent="0.2">
      <c r="A89" s="18"/>
      <c r="B89" s="13"/>
      <c r="C89" s="5"/>
      <c r="D89" s="33"/>
      <c r="E89" s="5"/>
      <c r="F89" s="33"/>
      <c r="G89" s="5"/>
      <c r="H89" s="33"/>
      <c r="I89" s="5"/>
      <c r="J89" s="5"/>
      <c r="K89" s="5"/>
      <c r="L89" s="5"/>
      <c r="M89" s="5"/>
      <c r="N89" s="5"/>
    </row>
    <row r="90" spans="1:14" ht="13.5" customHeight="1" x14ac:dyDescent="0.2">
      <c r="A90" s="18"/>
      <c r="B90" s="13"/>
      <c r="C90" s="5"/>
      <c r="D90" s="33"/>
      <c r="E90" s="5"/>
      <c r="F90" s="33"/>
      <c r="G90" s="5"/>
      <c r="H90" s="33"/>
      <c r="I90" s="5"/>
      <c r="J90" s="5"/>
      <c r="K90" s="5"/>
      <c r="L90" s="5"/>
      <c r="M90" s="5"/>
      <c r="N90" s="5"/>
    </row>
    <row r="91" spans="1:14" ht="13.5" customHeight="1" x14ac:dyDescent="0.2">
      <c r="A91" s="18"/>
      <c r="B91" s="13"/>
      <c r="C91" s="5"/>
      <c r="D91" s="33"/>
      <c r="E91" s="5"/>
      <c r="F91" s="33"/>
      <c r="G91" s="5"/>
      <c r="H91" s="33"/>
      <c r="I91" s="5"/>
      <c r="J91" s="5"/>
      <c r="K91" s="5"/>
      <c r="L91" s="5"/>
      <c r="M91" s="5"/>
      <c r="N91" s="5"/>
    </row>
    <row r="92" spans="1:14" ht="13.5" customHeight="1" x14ac:dyDescent="0.2">
      <c r="A92" s="18"/>
      <c r="B92" s="13"/>
      <c r="C92" s="5"/>
      <c r="D92" s="33"/>
      <c r="E92" s="5"/>
      <c r="F92" s="33"/>
      <c r="G92" s="5"/>
      <c r="H92" s="33"/>
      <c r="I92" s="5"/>
      <c r="J92" s="5"/>
      <c r="K92" s="5"/>
      <c r="L92" s="5"/>
      <c r="M92" s="5"/>
      <c r="N92" s="5"/>
    </row>
    <row r="93" spans="1:14" ht="13.5" customHeight="1" x14ac:dyDescent="0.2">
      <c r="A93" s="18"/>
      <c r="B93" s="13"/>
      <c r="C93" s="5"/>
      <c r="D93" s="33"/>
      <c r="E93" s="5"/>
      <c r="F93" s="33"/>
      <c r="G93" s="5"/>
      <c r="H93" s="33"/>
      <c r="I93" s="5"/>
      <c r="J93" s="5"/>
      <c r="K93" s="5"/>
      <c r="L93" s="5"/>
      <c r="M93" s="5"/>
      <c r="N93" s="5"/>
    </row>
    <row r="94" spans="1:14" ht="13.5" customHeight="1" x14ac:dyDescent="0.2">
      <c r="A94" s="18"/>
      <c r="B94" s="13"/>
      <c r="C94" s="5"/>
      <c r="D94" s="33"/>
      <c r="E94" s="5"/>
      <c r="F94" s="33"/>
      <c r="G94" s="5"/>
      <c r="H94" s="33"/>
      <c r="I94" s="5"/>
      <c r="J94" s="5"/>
      <c r="K94" s="5"/>
      <c r="L94" s="5"/>
      <c r="M94" s="5"/>
      <c r="N94" s="5"/>
    </row>
    <row r="95" spans="1:14" ht="13.5" customHeight="1" x14ac:dyDescent="0.2">
      <c r="A95" s="18"/>
      <c r="B95" s="13"/>
      <c r="C95" s="5"/>
      <c r="D95" s="33"/>
      <c r="E95" s="5"/>
      <c r="F95" s="33"/>
      <c r="G95" s="5"/>
      <c r="H95" s="33"/>
      <c r="I95" s="5"/>
      <c r="J95" s="5"/>
      <c r="K95" s="5"/>
      <c r="L95" s="5"/>
      <c r="M95" s="5"/>
      <c r="N95" s="5"/>
    </row>
    <row r="96" spans="1:14" ht="13.5" customHeight="1" x14ac:dyDescent="0.2">
      <c r="A96" s="18"/>
      <c r="B96" s="13"/>
      <c r="C96" s="5"/>
      <c r="D96" s="33"/>
      <c r="E96" s="5"/>
      <c r="F96" s="33"/>
      <c r="G96" s="5"/>
      <c r="H96" s="33"/>
      <c r="I96" s="5"/>
      <c r="J96" s="5"/>
      <c r="K96" s="5"/>
      <c r="L96" s="5"/>
      <c r="M96" s="5"/>
      <c r="N96" s="5"/>
    </row>
    <row r="97" spans="1:14" ht="13.5" customHeight="1" x14ac:dyDescent="0.2">
      <c r="A97" s="18"/>
      <c r="B97" s="13"/>
      <c r="C97" s="5"/>
      <c r="D97" s="33"/>
      <c r="E97" s="5"/>
      <c r="F97" s="33"/>
      <c r="G97" s="5"/>
      <c r="H97" s="33"/>
      <c r="I97" s="5"/>
      <c r="J97" s="5"/>
      <c r="K97" s="5"/>
      <c r="L97" s="5"/>
      <c r="M97" s="5"/>
      <c r="N97" s="5"/>
    </row>
    <row r="98" spans="1:14" ht="13.5" customHeight="1" x14ac:dyDescent="0.2">
      <c r="A98" s="18"/>
      <c r="B98" s="13"/>
      <c r="C98" s="5"/>
      <c r="D98" s="33"/>
      <c r="E98" s="5"/>
      <c r="F98" s="33"/>
      <c r="G98" s="5"/>
      <c r="H98" s="33"/>
      <c r="I98" s="5"/>
      <c r="J98" s="5"/>
      <c r="K98" s="5"/>
      <c r="L98" s="5"/>
      <c r="M98" s="5"/>
      <c r="N98" s="5"/>
    </row>
    <row r="99" spans="1:14" ht="13.5" customHeight="1" x14ac:dyDescent="0.2">
      <c r="A99" s="18"/>
      <c r="B99" s="13"/>
      <c r="C99" s="5"/>
      <c r="D99" s="33"/>
      <c r="E99" s="5"/>
      <c r="F99" s="33"/>
      <c r="G99" s="5"/>
      <c r="H99" s="33"/>
      <c r="I99" s="5"/>
      <c r="J99" s="5"/>
      <c r="K99" s="5"/>
      <c r="L99" s="5"/>
      <c r="M99" s="5"/>
      <c r="N99" s="5"/>
    </row>
    <row r="100" spans="1:14" ht="13.5" customHeight="1" x14ac:dyDescent="0.2">
      <c r="A100" s="18"/>
      <c r="B100" s="13"/>
      <c r="C100" s="5"/>
      <c r="D100" s="33"/>
      <c r="E100" s="5"/>
      <c r="F100" s="33"/>
      <c r="G100" s="5"/>
      <c r="H100" s="33"/>
      <c r="I100" s="5"/>
      <c r="J100" s="5"/>
      <c r="K100" s="5"/>
      <c r="L100" s="5"/>
      <c r="M100" s="5"/>
      <c r="N100" s="5"/>
    </row>
  </sheetData>
  <mergeCells count="7">
    <mergeCell ref="C6:D6"/>
    <mergeCell ref="E6:F6"/>
    <mergeCell ref="G6:H6"/>
    <mergeCell ref="A1:H1"/>
    <mergeCell ref="B6:B7"/>
    <mergeCell ref="A6:A7"/>
    <mergeCell ref="A2:H2"/>
  </mergeCells>
  <pageMargins left="1.2" right="0.7" top="1.25" bottom="0.75" header="0" footer="0"/>
  <pageSetup paperSize="9" scale="101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14.42578125" defaultRowHeight="15" customHeight="1" x14ac:dyDescent="0.2"/>
  <cols>
    <col min="1" max="1" width="4.42578125" customWidth="1"/>
    <col min="2" max="2" width="41.85546875" customWidth="1"/>
    <col min="3" max="3" width="16.140625" customWidth="1"/>
    <col min="4" max="4" width="15.5703125" customWidth="1"/>
    <col min="5" max="5" width="16.5703125" customWidth="1"/>
    <col min="6" max="11" width="9.140625" customWidth="1"/>
  </cols>
  <sheetData>
    <row r="1" spans="1:11" ht="12.75" customHeight="1" x14ac:dyDescent="0.2">
      <c r="A1" s="512" t="s">
        <v>904</v>
      </c>
      <c r="B1" s="497"/>
      <c r="C1" s="497"/>
      <c r="D1" s="497"/>
      <c r="E1" s="497"/>
      <c r="F1" s="2"/>
      <c r="G1" s="2"/>
      <c r="H1" s="2"/>
      <c r="I1" s="2"/>
      <c r="J1" s="2"/>
      <c r="K1" s="2"/>
    </row>
    <row r="2" spans="1:11" ht="12.75" customHeight="1" x14ac:dyDescent="0.2">
      <c r="A2" s="2"/>
      <c r="B2" s="2"/>
      <c r="C2" s="2"/>
      <c r="D2" s="2"/>
      <c r="E2" s="69" t="s">
        <v>905</v>
      </c>
      <c r="F2" s="2"/>
      <c r="G2" s="2"/>
      <c r="H2" s="2"/>
      <c r="I2" s="2"/>
      <c r="J2" s="2"/>
      <c r="K2" s="2"/>
    </row>
    <row r="3" spans="1:11" ht="30" customHeight="1" x14ac:dyDescent="0.2">
      <c r="A3" s="41" t="s">
        <v>906</v>
      </c>
      <c r="B3" s="41" t="s">
        <v>907</v>
      </c>
      <c r="C3" s="41" t="s">
        <v>908</v>
      </c>
      <c r="D3" s="41" t="s">
        <v>909</v>
      </c>
      <c r="E3" s="41" t="s">
        <v>910</v>
      </c>
      <c r="F3" s="70"/>
      <c r="G3" s="70"/>
      <c r="H3" s="70"/>
      <c r="I3" s="70"/>
      <c r="J3" s="70"/>
      <c r="K3" s="70"/>
    </row>
    <row r="4" spans="1:11" ht="12.75" customHeight="1" x14ac:dyDescent="0.2">
      <c r="A4" s="29">
        <v>1</v>
      </c>
      <c r="B4" s="30" t="s">
        <v>911</v>
      </c>
      <c r="C4" s="30"/>
      <c r="D4" s="20"/>
      <c r="E4" s="20"/>
      <c r="F4" s="2"/>
      <c r="G4" s="2"/>
      <c r="H4" s="2"/>
      <c r="I4" s="2"/>
      <c r="J4" s="2"/>
      <c r="K4" s="2"/>
    </row>
    <row r="5" spans="1:11" ht="12.75" customHeight="1" x14ac:dyDescent="0.2">
      <c r="A5" s="29">
        <v>2</v>
      </c>
      <c r="B5" s="30" t="s">
        <v>912</v>
      </c>
      <c r="C5" s="30"/>
      <c r="D5" s="20"/>
      <c r="E5" s="20"/>
      <c r="F5" s="2"/>
      <c r="G5" s="2"/>
      <c r="H5" s="2"/>
      <c r="I5" s="2"/>
      <c r="J5" s="2"/>
      <c r="K5" s="2"/>
    </row>
    <row r="6" spans="1:11" ht="12.75" customHeight="1" x14ac:dyDescent="0.2">
      <c r="A6" s="29">
        <v>3</v>
      </c>
      <c r="B6" s="30" t="s">
        <v>205</v>
      </c>
      <c r="C6" s="30"/>
      <c r="D6" s="20"/>
      <c r="E6" s="20"/>
      <c r="F6" s="2"/>
      <c r="G6" s="2"/>
      <c r="H6" s="2"/>
      <c r="I6" s="2"/>
      <c r="J6" s="2"/>
      <c r="K6" s="2"/>
    </row>
    <row r="7" spans="1:11" ht="12.75" customHeight="1" x14ac:dyDescent="0.2">
      <c r="A7" s="29">
        <v>4</v>
      </c>
      <c r="B7" s="30" t="s">
        <v>913</v>
      </c>
      <c r="C7" s="30"/>
      <c r="D7" s="20"/>
      <c r="E7" s="20"/>
      <c r="F7" s="2"/>
      <c r="G7" s="2"/>
      <c r="H7" s="2"/>
      <c r="I7" s="2"/>
      <c r="J7" s="2"/>
      <c r="K7" s="2"/>
    </row>
    <row r="8" spans="1:11" ht="12.75" customHeight="1" x14ac:dyDescent="0.2">
      <c r="A8" s="29">
        <v>5</v>
      </c>
      <c r="B8" s="30" t="s">
        <v>914</v>
      </c>
      <c r="C8" s="30"/>
      <c r="D8" s="20"/>
      <c r="E8" s="20"/>
      <c r="F8" s="2"/>
      <c r="G8" s="2"/>
      <c r="H8" s="2"/>
      <c r="I8" s="2"/>
      <c r="J8" s="2"/>
      <c r="K8" s="2"/>
    </row>
    <row r="9" spans="1:11" ht="12.75" customHeight="1" x14ac:dyDescent="0.2">
      <c r="A9" s="29">
        <v>6</v>
      </c>
      <c r="B9" s="30" t="s">
        <v>915</v>
      </c>
      <c r="C9" s="30"/>
      <c r="D9" s="20"/>
      <c r="E9" s="20"/>
      <c r="F9" s="2"/>
      <c r="G9" s="2"/>
      <c r="H9" s="2"/>
      <c r="I9" s="2"/>
      <c r="J9" s="2"/>
      <c r="K9" s="2"/>
    </row>
    <row r="10" spans="1:11" ht="12.75" customHeight="1" x14ac:dyDescent="0.2">
      <c r="A10" s="29">
        <v>7</v>
      </c>
      <c r="B10" s="30" t="s">
        <v>8</v>
      </c>
      <c r="C10" s="30"/>
      <c r="D10" s="20"/>
      <c r="E10" s="20"/>
      <c r="F10" s="2"/>
      <c r="G10" s="2"/>
      <c r="H10" s="2"/>
      <c r="I10" s="2"/>
      <c r="J10" s="2"/>
      <c r="K10" s="2"/>
    </row>
    <row r="11" spans="1:11" ht="12.75" customHeight="1" x14ac:dyDescent="0.2">
      <c r="A11" s="29">
        <v>8</v>
      </c>
      <c r="B11" s="30" t="s">
        <v>10</v>
      </c>
      <c r="C11" s="30"/>
      <c r="D11" s="20"/>
      <c r="E11" s="20"/>
      <c r="F11" s="2"/>
      <c r="G11" s="2"/>
      <c r="H11" s="2"/>
      <c r="I11" s="2"/>
      <c r="J11" s="2"/>
      <c r="K11" s="2"/>
    </row>
    <row r="12" spans="1:11" ht="12.75" customHeight="1" x14ac:dyDescent="0.2">
      <c r="A12" s="29">
        <v>9</v>
      </c>
      <c r="B12" s="30" t="s">
        <v>916</v>
      </c>
      <c r="C12" s="30"/>
      <c r="D12" s="20"/>
      <c r="E12" s="20"/>
      <c r="F12" s="2"/>
      <c r="G12" s="2"/>
      <c r="H12" s="2"/>
      <c r="I12" s="2"/>
      <c r="J12" s="2"/>
      <c r="K12" s="2"/>
    </row>
    <row r="13" spans="1:11" ht="12.75" customHeight="1" x14ac:dyDescent="0.2">
      <c r="A13" s="29">
        <v>10</v>
      </c>
      <c r="B13" s="30" t="s">
        <v>917</v>
      </c>
      <c r="C13" s="30"/>
      <c r="D13" s="20"/>
      <c r="E13" s="20"/>
      <c r="F13" s="2"/>
      <c r="G13" s="2"/>
      <c r="H13" s="2"/>
      <c r="I13" s="2"/>
      <c r="J13" s="2"/>
      <c r="K13" s="2"/>
    </row>
    <row r="14" spans="1:11" ht="12.75" customHeight="1" x14ac:dyDescent="0.2">
      <c r="A14" s="29">
        <v>11</v>
      </c>
      <c r="B14" s="30" t="s">
        <v>11</v>
      </c>
      <c r="C14" s="30"/>
      <c r="D14" s="20"/>
      <c r="E14" s="20"/>
      <c r="F14" s="2"/>
      <c r="G14" s="2"/>
      <c r="H14" s="2"/>
      <c r="I14" s="2"/>
      <c r="J14" s="2"/>
      <c r="K14" s="2"/>
    </row>
    <row r="15" spans="1:11" ht="12.75" customHeight="1" x14ac:dyDescent="0.2">
      <c r="A15" s="29">
        <v>12</v>
      </c>
      <c r="B15" s="30" t="s">
        <v>918</v>
      </c>
      <c r="C15" s="30"/>
      <c r="D15" s="20"/>
      <c r="E15" s="20"/>
      <c r="F15" s="2"/>
      <c r="G15" s="2"/>
      <c r="H15" s="2"/>
      <c r="I15" s="2"/>
      <c r="J15" s="2"/>
      <c r="K15" s="2"/>
    </row>
    <row r="16" spans="1:11" ht="12.75" customHeight="1" x14ac:dyDescent="0.2">
      <c r="A16" s="29">
        <v>13</v>
      </c>
      <c r="B16" s="30" t="s">
        <v>919</v>
      </c>
      <c r="C16" s="30"/>
      <c r="D16" s="20"/>
      <c r="E16" s="20"/>
      <c r="F16" s="2"/>
      <c r="G16" s="2"/>
      <c r="H16" s="2"/>
      <c r="I16" s="2"/>
      <c r="J16" s="2"/>
      <c r="K16" s="2"/>
    </row>
    <row r="17" spans="1:11" ht="12.75" customHeight="1" x14ac:dyDescent="0.2">
      <c r="A17" s="29">
        <v>14</v>
      </c>
      <c r="B17" s="30" t="s">
        <v>12</v>
      </c>
      <c r="C17" s="30"/>
      <c r="D17" s="20"/>
      <c r="E17" s="20"/>
      <c r="F17" s="2"/>
      <c r="G17" s="2"/>
      <c r="H17" s="2"/>
      <c r="I17" s="2"/>
      <c r="J17" s="2"/>
      <c r="K17" s="2"/>
    </row>
    <row r="18" spans="1:11" ht="12.75" customHeight="1" x14ac:dyDescent="0.2">
      <c r="A18" s="29">
        <v>15</v>
      </c>
      <c r="B18" s="30" t="s">
        <v>920</v>
      </c>
      <c r="C18" s="30"/>
      <c r="D18" s="20"/>
      <c r="E18" s="20"/>
      <c r="F18" s="2"/>
      <c r="G18" s="2"/>
      <c r="H18" s="2"/>
      <c r="I18" s="2"/>
      <c r="J18" s="2"/>
      <c r="K18" s="2"/>
    </row>
    <row r="19" spans="1:11" ht="12.75" customHeight="1" x14ac:dyDescent="0.2">
      <c r="A19" s="29">
        <v>16</v>
      </c>
      <c r="B19" s="30" t="s">
        <v>921</v>
      </c>
      <c r="C19" s="30"/>
      <c r="D19" s="20"/>
      <c r="E19" s="20"/>
      <c r="F19" s="2"/>
      <c r="G19" s="2"/>
      <c r="H19" s="2"/>
      <c r="I19" s="2"/>
      <c r="J19" s="2"/>
      <c r="K19" s="2"/>
    </row>
    <row r="20" spans="1:11" ht="12.75" customHeight="1" x14ac:dyDescent="0.2">
      <c r="A20" s="29">
        <v>17</v>
      </c>
      <c r="B20" s="30" t="s">
        <v>207</v>
      </c>
      <c r="C20" s="30"/>
      <c r="D20" s="20"/>
      <c r="E20" s="20"/>
      <c r="F20" s="2"/>
      <c r="G20" s="2"/>
      <c r="H20" s="2"/>
      <c r="I20" s="2"/>
      <c r="J20" s="2"/>
      <c r="K20" s="2"/>
    </row>
    <row r="21" spans="1:11" ht="12.75" customHeight="1" x14ac:dyDescent="0.2">
      <c r="A21" s="29">
        <v>18</v>
      </c>
      <c r="B21" s="30" t="s">
        <v>208</v>
      </c>
      <c r="C21" s="30"/>
      <c r="D21" s="20"/>
      <c r="E21" s="20"/>
      <c r="F21" s="2"/>
      <c r="G21" s="2"/>
      <c r="H21" s="2"/>
      <c r="I21" s="2"/>
      <c r="J21" s="2"/>
      <c r="K21" s="2"/>
    </row>
    <row r="22" spans="1:11" ht="12.75" customHeight="1" x14ac:dyDescent="0.2">
      <c r="A22" s="29">
        <v>19</v>
      </c>
      <c r="B22" s="30" t="s">
        <v>922</v>
      </c>
      <c r="C22" s="30"/>
      <c r="D22" s="20"/>
      <c r="E22" s="20"/>
      <c r="F22" s="2"/>
      <c r="G22" s="2"/>
      <c r="H22" s="2"/>
      <c r="I22" s="2"/>
      <c r="J22" s="2"/>
      <c r="K22" s="2"/>
    </row>
    <row r="23" spans="1:11" ht="12.75" customHeight="1" x14ac:dyDescent="0.2">
      <c r="A23" s="29">
        <v>20</v>
      </c>
      <c r="B23" s="30" t="s">
        <v>923</v>
      </c>
      <c r="C23" s="30"/>
      <c r="D23" s="20"/>
      <c r="E23" s="20"/>
      <c r="F23" s="2"/>
      <c r="G23" s="2"/>
      <c r="H23" s="2"/>
      <c r="I23" s="2"/>
      <c r="J23" s="2"/>
      <c r="K23" s="2"/>
    </row>
    <row r="24" spans="1:11" ht="12.75" customHeight="1" x14ac:dyDescent="0.2">
      <c r="A24" s="29">
        <v>21</v>
      </c>
      <c r="B24" s="30" t="s">
        <v>924</v>
      </c>
      <c r="C24" s="30"/>
      <c r="D24" s="20"/>
      <c r="E24" s="20"/>
      <c r="F24" s="2"/>
      <c r="G24" s="2"/>
      <c r="H24" s="2"/>
      <c r="I24" s="2"/>
      <c r="J24" s="2"/>
      <c r="K24" s="2"/>
    </row>
    <row r="25" spans="1:11" ht="12.75" customHeight="1" x14ac:dyDescent="0.2">
      <c r="A25" s="29">
        <v>22</v>
      </c>
      <c r="B25" s="30" t="s">
        <v>925</v>
      </c>
      <c r="C25" s="30"/>
      <c r="D25" s="20"/>
      <c r="E25" s="20"/>
      <c r="F25" s="2"/>
      <c r="G25" s="2"/>
      <c r="H25" s="2"/>
      <c r="I25" s="2"/>
      <c r="J25" s="2"/>
      <c r="K25" s="2"/>
    </row>
    <row r="26" spans="1:11" ht="12.75" customHeight="1" x14ac:dyDescent="0.2">
      <c r="A26" s="29">
        <v>23</v>
      </c>
      <c r="B26" s="30" t="s">
        <v>926</v>
      </c>
      <c r="C26" s="30"/>
      <c r="D26" s="20"/>
      <c r="E26" s="20"/>
      <c r="F26" s="2"/>
      <c r="G26" s="2"/>
      <c r="H26" s="2"/>
      <c r="I26" s="2"/>
      <c r="J26" s="2"/>
      <c r="K26" s="2"/>
    </row>
    <row r="27" spans="1:11" ht="12.75" customHeight="1" x14ac:dyDescent="0.2">
      <c r="A27" s="29">
        <v>24</v>
      </c>
      <c r="B27" s="30" t="s">
        <v>927</v>
      </c>
      <c r="C27" s="30"/>
      <c r="D27" s="20"/>
      <c r="E27" s="20"/>
      <c r="F27" s="2"/>
      <c r="G27" s="2"/>
      <c r="H27" s="2"/>
      <c r="I27" s="2"/>
      <c r="J27" s="2"/>
      <c r="K27" s="2"/>
    </row>
    <row r="28" spans="1:11" ht="12.75" customHeight="1" x14ac:dyDescent="0.2">
      <c r="A28" s="29">
        <v>25</v>
      </c>
      <c r="B28" s="30" t="s">
        <v>928</v>
      </c>
      <c r="C28" s="30"/>
      <c r="D28" s="20"/>
      <c r="E28" s="20"/>
      <c r="F28" s="2"/>
      <c r="G28" s="2"/>
      <c r="H28" s="2"/>
      <c r="I28" s="2"/>
      <c r="J28" s="2"/>
      <c r="K28" s="2"/>
    </row>
    <row r="29" spans="1:11" ht="12.75" customHeight="1" x14ac:dyDescent="0.2">
      <c r="A29" s="29">
        <v>26</v>
      </c>
      <c r="B29" s="30" t="s">
        <v>929</v>
      </c>
      <c r="C29" s="30"/>
      <c r="D29" s="20"/>
      <c r="E29" s="20"/>
      <c r="F29" s="2"/>
      <c r="G29" s="2"/>
      <c r="H29" s="2"/>
      <c r="I29" s="2"/>
      <c r="J29" s="2"/>
      <c r="K29" s="2"/>
    </row>
    <row r="30" spans="1:11" ht="12.75" customHeight="1" x14ac:dyDescent="0.2">
      <c r="A30" s="29">
        <v>27</v>
      </c>
      <c r="B30" s="30" t="s">
        <v>930</v>
      </c>
      <c r="C30" s="30"/>
      <c r="D30" s="20"/>
      <c r="E30" s="20"/>
      <c r="F30" s="2"/>
      <c r="G30" s="2"/>
      <c r="H30" s="2"/>
      <c r="I30" s="2"/>
      <c r="J30" s="2"/>
      <c r="K30" s="2"/>
    </row>
    <row r="31" spans="1:11" ht="12.75" customHeight="1" x14ac:dyDescent="0.2">
      <c r="A31" s="29">
        <v>28</v>
      </c>
      <c r="B31" s="30" t="s">
        <v>931</v>
      </c>
      <c r="C31" s="30"/>
      <c r="D31" s="20"/>
      <c r="E31" s="20"/>
      <c r="F31" s="2"/>
      <c r="G31" s="2"/>
      <c r="H31" s="2"/>
      <c r="I31" s="2"/>
      <c r="J31" s="2"/>
      <c r="K31" s="2"/>
    </row>
    <row r="32" spans="1:11" ht="12.75" customHeight="1" x14ac:dyDescent="0.2">
      <c r="A32" s="29">
        <v>29</v>
      </c>
      <c r="B32" s="30" t="s">
        <v>932</v>
      </c>
      <c r="C32" s="30"/>
      <c r="D32" s="20"/>
      <c r="E32" s="20"/>
      <c r="F32" s="2"/>
      <c r="G32" s="2"/>
      <c r="H32" s="2"/>
      <c r="I32" s="2"/>
      <c r="J32" s="2"/>
      <c r="K32" s="2"/>
    </row>
    <row r="33" spans="1:11" ht="12.75" customHeight="1" x14ac:dyDescent="0.2">
      <c r="A33" s="29">
        <v>30</v>
      </c>
      <c r="B33" s="30" t="s">
        <v>933</v>
      </c>
      <c r="C33" s="30"/>
      <c r="D33" s="20"/>
      <c r="E33" s="20"/>
      <c r="F33" s="2"/>
      <c r="G33" s="2"/>
      <c r="H33" s="2"/>
      <c r="I33" s="2"/>
      <c r="J33" s="2"/>
      <c r="K33" s="2"/>
    </row>
    <row r="34" spans="1:11" ht="12.75" customHeight="1" x14ac:dyDescent="0.2">
      <c r="A34" s="29">
        <v>31</v>
      </c>
      <c r="B34" s="30" t="s">
        <v>14</v>
      </c>
      <c r="C34" s="30"/>
      <c r="D34" s="20"/>
      <c r="E34" s="20"/>
      <c r="F34" s="2"/>
      <c r="G34" s="2"/>
      <c r="H34" s="2"/>
      <c r="I34" s="2"/>
      <c r="J34" s="2"/>
      <c r="K34" s="2"/>
    </row>
    <row r="35" spans="1:11" ht="12.75" customHeight="1" x14ac:dyDescent="0.2">
      <c r="A35" s="29">
        <v>32</v>
      </c>
      <c r="B35" s="30" t="s">
        <v>934</v>
      </c>
      <c r="C35" s="30"/>
      <c r="D35" s="20"/>
      <c r="E35" s="20"/>
      <c r="F35" s="2"/>
      <c r="G35" s="2"/>
      <c r="H35" s="2"/>
      <c r="I35" s="2"/>
      <c r="J35" s="2"/>
      <c r="K35" s="2"/>
    </row>
    <row r="36" spans="1:11" ht="12.75" customHeight="1" x14ac:dyDescent="0.2">
      <c r="A36" s="29">
        <v>33</v>
      </c>
      <c r="B36" s="30" t="s">
        <v>935</v>
      </c>
      <c r="C36" s="30"/>
      <c r="D36" s="20"/>
      <c r="E36" s="20"/>
      <c r="F36" s="2"/>
      <c r="G36" s="2"/>
      <c r="H36" s="2"/>
      <c r="I36" s="2"/>
      <c r="J36" s="2"/>
      <c r="K36" s="2"/>
    </row>
    <row r="37" spans="1:11" ht="12.75" customHeight="1" x14ac:dyDescent="0.2">
      <c r="A37" s="29">
        <v>34</v>
      </c>
      <c r="B37" s="30" t="s">
        <v>936</v>
      </c>
      <c r="C37" s="30"/>
      <c r="D37" s="20"/>
      <c r="E37" s="20"/>
      <c r="F37" s="2"/>
      <c r="G37" s="2"/>
      <c r="H37" s="2"/>
      <c r="I37" s="2"/>
      <c r="J37" s="2"/>
      <c r="K37" s="2"/>
    </row>
    <row r="38" spans="1:11" ht="12.75" customHeight="1" x14ac:dyDescent="0.2">
      <c r="A38" s="29">
        <v>35</v>
      </c>
      <c r="B38" s="30" t="s">
        <v>278</v>
      </c>
      <c r="C38" s="30"/>
      <c r="D38" s="20"/>
      <c r="E38" s="20"/>
      <c r="F38" s="2"/>
      <c r="G38" s="2"/>
      <c r="H38" s="2"/>
      <c r="I38" s="2"/>
      <c r="J38" s="2"/>
      <c r="K38" s="2"/>
    </row>
    <row r="39" spans="1:11" ht="12.75" customHeight="1" x14ac:dyDescent="0.2">
      <c r="A39" s="29">
        <v>36</v>
      </c>
      <c r="B39" s="30" t="s">
        <v>937</v>
      </c>
      <c r="C39" s="30"/>
      <c r="D39" s="20"/>
      <c r="E39" s="20"/>
      <c r="F39" s="2"/>
      <c r="G39" s="2"/>
      <c r="H39" s="2"/>
      <c r="I39" s="2"/>
      <c r="J39" s="2"/>
      <c r="K39" s="2"/>
    </row>
    <row r="40" spans="1:11" ht="12.75" customHeight="1" x14ac:dyDescent="0.2">
      <c r="A40" s="29">
        <v>37</v>
      </c>
      <c r="B40" s="30" t="s">
        <v>938</v>
      </c>
      <c r="C40" s="30"/>
      <c r="D40" s="20"/>
      <c r="E40" s="20"/>
      <c r="F40" s="2"/>
      <c r="G40" s="2"/>
      <c r="H40" s="2"/>
      <c r="I40" s="2"/>
      <c r="J40" s="2"/>
      <c r="K40" s="2"/>
    </row>
    <row r="41" spans="1:11" ht="12.75" customHeight="1" x14ac:dyDescent="0.2">
      <c r="A41" s="29">
        <v>38</v>
      </c>
      <c r="B41" s="30" t="s">
        <v>939</v>
      </c>
      <c r="C41" s="30"/>
      <c r="D41" s="20"/>
      <c r="E41" s="20"/>
      <c r="F41" s="2"/>
      <c r="G41" s="2"/>
      <c r="H41" s="2"/>
      <c r="I41" s="2"/>
      <c r="J41" s="2"/>
      <c r="K41" s="2"/>
    </row>
    <row r="42" spans="1:11" ht="12.75" customHeight="1" x14ac:dyDescent="0.2">
      <c r="A42" s="29">
        <v>39</v>
      </c>
      <c r="B42" s="30" t="s">
        <v>940</v>
      </c>
      <c r="C42" s="30"/>
      <c r="D42" s="20"/>
      <c r="E42" s="20"/>
      <c r="F42" s="2"/>
      <c r="G42" s="2"/>
      <c r="H42" s="2"/>
      <c r="I42" s="2"/>
      <c r="J42" s="2"/>
      <c r="K42" s="2"/>
    </row>
    <row r="43" spans="1:11" ht="12.75" customHeight="1" x14ac:dyDescent="0.2">
      <c r="A43" s="29">
        <v>40</v>
      </c>
      <c r="B43" s="30" t="s">
        <v>941</v>
      </c>
      <c r="C43" s="30"/>
      <c r="D43" s="20"/>
      <c r="E43" s="20"/>
      <c r="F43" s="2"/>
      <c r="G43" s="2"/>
      <c r="H43" s="2"/>
      <c r="I43" s="2"/>
      <c r="J43" s="2"/>
      <c r="K43" s="2"/>
    </row>
    <row r="44" spans="1:11" ht="12.75" customHeight="1" x14ac:dyDescent="0.2">
      <c r="A44" s="29">
        <v>41</v>
      </c>
      <c r="B44" s="30" t="s">
        <v>942</v>
      </c>
      <c r="C44" s="30"/>
      <c r="D44" s="20"/>
      <c r="E44" s="20"/>
      <c r="F44" s="2"/>
      <c r="G44" s="2"/>
      <c r="H44" s="2"/>
      <c r="I44" s="2"/>
      <c r="J44" s="2"/>
      <c r="K44" s="2"/>
    </row>
    <row r="45" spans="1:11" ht="12.75" customHeight="1" x14ac:dyDescent="0.2">
      <c r="A45" s="29">
        <v>42</v>
      </c>
      <c r="B45" s="30" t="s">
        <v>943</v>
      </c>
      <c r="C45" s="30"/>
      <c r="D45" s="20"/>
      <c r="E45" s="20"/>
      <c r="F45" s="2"/>
      <c r="G45" s="2"/>
      <c r="H45" s="2"/>
      <c r="I45" s="2"/>
      <c r="J45" s="2"/>
      <c r="K45" s="2"/>
    </row>
    <row r="46" spans="1:11" ht="12.75" customHeight="1" x14ac:dyDescent="0.2">
      <c r="A46" s="29">
        <v>43</v>
      </c>
      <c r="B46" s="30" t="s">
        <v>209</v>
      </c>
      <c r="C46" s="30"/>
      <c r="D46" s="20"/>
      <c r="E46" s="20"/>
      <c r="F46" s="2"/>
      <c r="G46" s="2"/>
      <c r="H46" s="2"/>
      <c r="I46" s="2"/>
      <c r="J46" s="2"/>
      <c r="K46" s="2"/>
    </row>
    <row r="47" spans="1:11" ht="12.75" customHeight="1" x14ac:dyDescent="0.2">
      <c r="A47" s="29">
        <v>44</v>
      </c>
      <c r="B47" s="30" t="s">
        <v>944</v>
      </c>
      <c r="C47" s="30"/>
      <c r="D47" s="20"/>
      <c r="E47" s="20"/>
      <c r="F47" s="2"/>
      <c r="G47" s="2"/>
      <c r="H47" s="2"/>
      <c r="I47" s="2"/>
      <c r="J47" s="2"/>
      <c r="K47" s="2"/>
    </row>
    <row r="48" spans="1:11" ht="12.75" customHeight="1" x14ac:dyDescent="0.2">
      <c r="A48" s="29">
        <v>45</v>
      </c>
      <c r="B48" s="30" t="s">
        <v>15</v>
      </c>
      <c r="C48" s="30"/>
      <c r="D48" s="20"/>
      <c r="E48" s="20"/>
      <c r="F48" s="2"/>
      <c r="G48" s="2"/>
      <c r="H48" s="2"/>
      <c r="I48" s="2"/>
      <c r="J48" s="2"/>
      <c r="K48" s="2"/>
    </row>
    <row r="49" spans="1:11" ht="12.75" customHeight="1" x14ac:dyDescent="0.2">
      <c r="A49" s="29">
        <v>46</v>
      </c>
      <c r="B49" s="30" t="s">
        <v>945</v>
      </c>
      <c r="C49" s="30"/>
      <c r="D49" s="20"/>
      <c r="E49" s="20"/>
      <c r="F49" s="2"/>
      <c r="G49" s="2"/>
      <c r="H49" s="2"/>
      <c r="I49" s="2"/>
      <c r="J49" s="2"/>
      <c r="K49" s="2"/>
    </row>
    <row r="50" spans="1:11" ht="12.75" customHeight="1" x14ac:dyDescent="0.2">
      <c r="A50" s="29">
        <v>47</v>
      </c>
      <c r="B50" s="30" t="s">
        <v>946</v>
      </c>
      <c r="C50" s="30"/>
      <c r="D50" s="20"/>
      <c r="E50" s="20"/>
      <c r="F50" s="2"/>
      <c r="G50" s="2"/>
      <c r="H50" s="2"/>
      <c r="I50" s="2"/>
      <c r="J50" s="2"/>
      <c r="K50" s="2"/>
    </row>
    <row r="51" spans="1:11" ht="12.75" customHeight="1" x14ac:dyDescent="0.2">
      <c r="A51" s="29">
        <v>48</v>
      </c>
      <c r="B51" s="30" t="s">
        <v>947</v>
      </c>
      <c r="C51" s="30"/>
      <c r="D51" s="20"/>
      <c r="E51" s="20"/>
      <c r="F51" s="2"/>
      <c r="G51" s="2"/>
      <c r="H51" s="2"/>
      <c r="I51" s="2"/>
      <c r="J51" s="2"/>
      <c r="K51" s="2"/>
    </row>
    <row r="52" spans="1:11" ht="12.75" customHeight="1" x14ac:dyDescent="0.2">
      <c r="A52" s="29">
        <v>49</v>
      </c>
      <c r="B52" s="30" t="s">
        <v>948</v>
      </c>
      <c r="C52" s="30"/>
      <c r="D52" s="20"/>
      <c r="E52" s="20"/>
      <c r="F52" s="2"/>
      <c r="G52" s="2"/>
      <c r="H52" s="2"/>
      <c r="I52" s="2"/>
      <c r="J52" s="2"/>
      <c r="K52" s="2"/>
    </row>
    <row r="53" spans="1:11" ht="12.75" customHeight="1" x14ac:dyDescent="0.2">
      <c r="A53" s="29">
        <v>50</v>
      </c>
      <c r="B53" s="30" t="s">
        <v>949</v>
      </c>
      <c r="C53" s="30"/>
      <c r="D53" s="20"/>
      <c r="E53" s="20"/>
      <c r="F53" s="2"/>
      <c r="G53" s="2"/>
      <c r="H53" s="2"/>
      <c r="I53" s="2"/>
      <c r="J53" s="2"/>
      <c r="K53" s="2"/>
    </row>
    <row r="54" spans="1:11" ht="12.75" customHeight="1" x14ac:dyDescent="0.2">
      <c r="A54" s="29">
        <v>51</v>
      </c>
      <c r="B54" s="30" t="s">
        <v>950</v>
      </c>
      <c r="C54" s="30"/>
      <c r="D54" s="20"/>
      <c r="E54" s="20"/>
      <c r="F54" s="2"/>
      <c r="G54" s="2"/>
      <c r="H54" s="2"/>
      <c r="I54" s="2"/>
      <c r="J54" s="2"/>
      <c r="K54" s="2"/>
    </row>
    <row r="55" spans="1:11" ht="12.75" customHeight="1" x14ac:dyDescent="0.2">
      <c r="A55" s="29">
        <v>52</v>
      </c>
      <c r="B55" s="30" t="s">
        <v>16</v>
      </c>
      <c r="C55" s="30"/>
      <c r="D55" s="20"/>
      <c r="E55" s="20"/>
      <c r="F55" s="2"/>
      <c r="G55" s="2"/>
      <c r="H55" s="2"/>
      <c r="I55" s="2"/>
      <c r="J55" s="2"/>
      <c r="K55" s="2"/>
    </row>
    <row r="56" spans="1:11" ht="12.75" customHeight="1" x14ac:dyDescent="0.2">
      <c r="A56" s="29">
        <v>53</v>
      </c>
      <c r="B56" s="30" t="s">
        <v>951</v>
      </c>
      <c r="C56" s="30"/>
      <c r="D56" s="20"/>
      <c r="E56" s="20"/>
      <c r="F56" s="2"/>
      <c r="G56" s="2"/>
      <c r="H56" s="2"/>
      <c r="I56" s="2"/>
      <c r="J56" s="2"/>
      <c r="K56" s="2"/>
    </row>
    <row r="57" spans="1:11" ht="12.75" customHeight="1" x14ac:dyDescent="0.2">
      <c r="A57" s="29">
        <v>54</v>
      </c>
      <c r="B57" s="30" t="s">
        <v>952</v>
      </c>
      <c r="C57" s="30"/>
      <c r="D57" s="20"/>
      <c r="E57" s="20"/>
      <c r="F57" s="2"/>
      <c r="G57" s="2"/>
      <c r="H57" s="2"/>
      <c r="I57" s="2"/>
      <c r="J57" s="2"/>
      <c r="K57" s="2"/>
    </row>
    <row r="58" spans="1:11" ht="12.75" customHeight="1" x14ac:dyDescent="0.2">
      <c r="A58" s="29">
        <v>55</v>
      </c>
      <c r="B58" s="30" t="s">
        <v>211</v>
      </c>
      <c r="C58" s="30"/>
      <c r="D58" s="20"/>
      <c r="E58" s="20"/>
      <c r="F58" s="2"/>
      <c r="G58" s="2"/>
      <c r="H58" s="2"/>
      <c r="I58" s="2"/>
      <c r="J58" s="2"/>
      <c r="K58" s="2"/>
    </row>
    <row r="59" spans="1:11" ht="12.75" customHeight="1" x14ac:dyDescent="0.2">
      <c r="A59" s="29">
        <v>56</v>
      </c>
      <c r="B59" s="30" t="s">
        <v>953</v>
      </c>
      <c r="C59" s="30"/>
      <c r="D59" s="20"/>
      <c r="E59" s="20"/>
      <c r="F59" s="2"/>
      <c r="G59" s="2"/>
      <c r="H59" s="2"/>
      <c r="I59" s="2"/>
      <c r="J59" s="2"/>
      <c r="K59" s="2"/>
    </row>
    <row r="60" spans="1:11" ht="12.75" customHeight="1" x14ac:dyDescent="0.2">
      <c r="A60" s="29">
        <v>57</v>
      </c>
      <c r="B60" s="30" t="s">
        <v>17</v>
      </c>
      <c r="C60" s="30"/>
      <c r="D60" s="20"/>
      <c r="E60" s="20"/>
      <c r="F60" s="2"/>
      <c r="G60" s="2"/>
      <c r="H60" s="2"/>
      <c r="I60" s="2"/>
      <c r="J60" s="2"/>
      <c r="K60" s="2"/>
    </row>
    <row r="61" spans="1:11" ht="12.75" customHeight="1" x14ac:dyDescent="0.2">
      <c r="A61" s="29">
        <v>58</v>
      </c>
      <c r="B61" s="30" t="s">
        <v>55</v>
      </c>
      <c r="C61" s="30"/>
      <c r="D61" s="20"/>
      <c r="E61" s="20"/>
      <c r="F61" s="2"/>
      <c r="G61" s="2"/>
      <c r="H61" s="2"/>
      <c r="I61" s="2"/>
      <c r="J61" s="2"/>
      <c r="K61" s="2"/>
    </row>
    <row r="62" spans="1:11" ht="12.75" customHeight="1" x14ac:dyDescent="0.2">
      <c r="A62" s="29">
        <v>59</v>
      </c>
      <c r="B62" s="30" t="s">
        <v>18</v>
      </c>
      <c r="C62" s="30"/>
      <c r="D62" s="20"/>
      <c r="E62" s="20"/>
      <c r="F62" s="2"/>
      <c r="G62" s="2"/>
      <c r="H62" s="2"/>
      <c r="I62" s="2"/>
      <c r="J62" s="2"/>
      <c r="K62" s="2"/>
    </row>
    <row r="63" spans="1:11" ht="12.75" customHeight="1" x14ac:dyDescent="0.2">
      <c r="A63" s="29">
        <v>60</v>
      </c>
      <c r="B63" s="30" t="s">
        <v>213</v>
      </c>
      <c r="C63" s="30"/>
      <c r="D63" s="20"/>
      <c r="E63" s="20"/>
      <c r="F63" s="2"/>
      <c r="G63" s="2"/>
      <c r="H63" s="2"/>
      <c r="I63" s="2"/>
      <c r="J63" s="2"/>
      <c r="K63" s="2"/>
    </row>
    <row r="64" spans="1:11" ht="12.75" customHeight="1" x14ac:dyDescent="0.2">
      <c r="A64" s="29">
        <v>61</v>
      </c>
      <c r="B64" s="30" t="s">
        <v>954</v>
      </c>
      <c r="C64" s="30"/>
      <c r="D64" s="20"/>
      <c r="E64" s="20"/>
      <c r="F64" s="2"/>
      <c r="G64" s="2"/>
      <c r="H64" s="2"/>
      <c r="I64" s="2"/>
      <c r="J64" s="2"/>
      <c r="K64" s="2"/>
    </row>
    <row r="65" spans="1:11" ht="12.75" customHeight="1" x14ac:dyDescent="0.2">
      <c r="A65" s="29">
        <v>62</v>
      </c>
      <c r="B65" s="30" t="s">
        <v>214</v>
      </c>
      <c r="C65" s="30"/>
      <c r="D65" s="20"/>
      <c r="E65" s="20"/>
      <c r="F65" s="2"/>
      <c r="G65" s="2"/>
      <c r="H65" s="2"/>
      <c r="I65" s="2"/>
      <c r="J65" s="2"/>
      <c r="K65" s="2"/>
    </row>
    <row r="66" spans="1:11" ht="12.75" customHeight="1" x14ac:dyDescent="0.2">
      <c r="A66" s="29">
        <v>63</v>
      </c>
      <c r="B66" s="30" t="s">
        <v>41</v>
      </c>
      <c r="C66" s="30"/>
      <c r="D66" s="20"/>
      <c r="E66" s="20"/>
      <c r="F66" s="2"/>
      <c r="G66" s="2"/>
      <c r="H66" s="2"/>
      <c r="I66" s="2"/>
      <c r="J66" s="2"/>
      <c r="K66" s="2"/>
    </row>
    <row r="67" spans="1:11" ht="12.75" customHeight="1" x14ac:dyDescent="0.2">
      <c r="A67" s="30"/>
      <c r="B67" s="4" t="s">
        <v>79</v>
      </c>
      <c r="C67" s="4">
        <f t="shared" ref="C67:E67" si="0">SUM(C4:C66)</f>
        <v>0</v>
      </c>
      <c r="D67" s="12">
        <f t="shared" si="0"/>
        <v>0</v>
      </c>
      <c r="E67" s="12">
        <f t="shared" si="0"/>
        <v>0</v>
      </c>
      <c r="F67" s="2"/>
      <c r="G67" s="2"/>
      <c r="H67" s="2"/>
      <c r="I67" s="2"/>
      <c r="J67" s="2"/>
      <c r="K67" s="2"/>
    </row>
    <row r="68" spans="1:11" ht="12.75" customHeight="1" x14ac:dyDescent="0.2">
      <c r="A68" s="2"/>
      <c r="B68" s="2"/>
      <c r="C68" s="10" t="s">
        <v>60</v>
      </c>
      <c r="D68" s="2"/>
      <c r="E68" s="2"/>
      <c r="F68" s="2"/>
      <c r="G68" s="2"/>
      <c r="H68" s="2"/>
      <c r="I68" s="2"/>
      <c r="J68" s="2"/>
      <c r="K68" s="2"/>
    </row>
    <row r="69" spans="1:11" ht="12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11" ht="12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1" ht="12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1" ht="12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1" ht="12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1" ht="12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 ht="12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 ht="12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1" ht="12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1" ht="12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1" ht="12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1" ht="12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 ht="12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ht="12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 ht="12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1:11" ht="12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1:11" ht="12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1:11" ht="12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1:11" ht="12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1:11" ht="12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1:11" ht="12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1:11" ht="12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1:11" ht="12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1:11" ht="12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1:11" ht="12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1:11" ht="12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1:11" ht="12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1:11" ht="12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1:11" ht="12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</row>
    <row r="98" spans="1:11" ht="12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</row>
    <row r="99" spans="1:11" ht="12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1:11" ht="12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</row>
  </sheetData>
  <mergeCells count="1">
    <mergeCell ref="A1:E1"/>
  </mergeCells>
  <pageMargins left="0.7" right="0.7" top="0.75" bottom="0.75" header="0" footer="0"/>
  <pageSetup orientation="portrait"/>
  <colBreaks count="1" manualBreakCount="1">
    <brk id="9" man="1"/>
  </col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ColWidth="14.42578125" defaultRowHeight="15" customHeight="1" x14ac:dyDescent="0.2"/>
  <cols>
    <col min="1" max="1" width="6.85546875" customWidth="1"/>
    <col min="2" max="2" width="28.85546875" customWidth="1"/>
    <col min="3" max="3" width="13.140625" customWidth="1"/>
    <col min="4" max="4" width="11.28515625" customWidth="1"/>
    <col min="5" max="5" width="10.5703125" customWidth="1"/>
    <col min="6" max="6" width="11.28515625" customWidth="1"/>
    <col min="7" max="14" width="9.140625" customWidth="1"/>
  </cols>
  <sheetData>
    <row r="1" spans="1:14" ht="12.75" customHeight="1" x14ac:dyDescent="0.2">
      <c r="A1" s="70"/>
      <c r="B1" s="513" t="s">
        <v>955</v>
      </c>
      <c r="C1" s="497"/>
      <c r="D1" s="497"/>
      <c r="E1" s="497"/>
      <c r="F1" s="497"/>
      <c r="G1" s="497"/>
      <c r="H1" s="36"/>
      <c r="I1" s="36"/>
      <c r="J1" s="36"/>
      <c r="K1" s="36"/>
      <c r="L1" s="36"/>
      <c r="M1" s="36"/>
      <c r="N1" s="36"/>
    </row>
    <row r="2" spans="1:14" ht="12.75" customHeight="1" x14ac:dyDescent="0.2">
      <c r="A2" s="70"/>
      <c r="B2" s="36"/>
      <c r="C2" s="28"/>
      <c r="D2" s="28"/>
      <c r="E2" s="28"/>
      <c r="F2" s="514" t="s">
        <v>956</v>
      </c>
      <c r="G2" s="506"/>
      <c r="H2" s="36"/>
      <c r="I2" s="36"/>
      <c r="J2" s="36"/>
      <c r="K2" s="36"/>
      <c r="L2" s="36"/>
      <c r="M2" s="36"/>
      <c r="N2" s="36"/>
    </row>
    <row r="3" spans="1:14" ht="12.75" customHeight="1" x14ac:dyDescent="0.2">
      <c r="A3" s="34" t="s">
        <v>1</v>
      </c>
      <c r="B3" s="34" t="s">
        <v>255</v>
      </c>
      <c r="C3" s="71" t="s">
        <v>957</v>
      </c>
      <c r="D3" s="71" t="s">
        <v>958</v>
      </c>
      <c r="E3" s="71" t="s">
        <v>959</v>
      </c>
      <c r="F3" s="71" t="s">
        <v>960</v>
      </c>
      <c r="G3" s="71" t="s">
        <v>961</v>
      </c>
      <c r="H3" s="36"/>
      <c r="I3" s="36"/>
      <c r="J3" s="36"/>
      <c r="K3" s="36"/>
      <c r="L3" s="36"/>
      <c r="M3" s="36"/>
      <c r="N3" s="36"/>
    </row>
    <row r="4" spans="1:14" ht="12.75" customHeight="1" x14ac:dyDescent="0.2">
      <c r="A4" s="72">
        <v>1</v>
      </c>
      <c r="B4" s="30" t="s">
        <v>205</v>
      </c>
      <c r="C4" s="21"/>
      <c r="D4" s="21"/>
      <c r="E4" s="21"/>
      <c r="F4" s="21"/>
      <c r="G4" s="21"/>
      <c r="H4" s="36"/>
      <c r="I4" s="36"/>
      <c r="J4" s="36"/>
      <c r="K4" s="36"/>
      <c r="L4" s="36"/>
      <c r="M4" s="36"/>
      <c r="N4" s="36"/>
    </row>
    <row r="5" spans="1:14" ht="12.75" customHeight="1" x14ac:dyDescent="0.2">
      <c r="A5" s="72">
        <v>2</v>
      </c>
      <c r="B5" s="30" t="s">
        <v>206</v>
      </c>
      <c r="C5" s="21"/>
      <c r="D5" s="21"/>
      <c r="E5" s="21"/>
      <c r="F5" s="21"/>
      <c r="G5" s="21"/>
      <c r="H5" s="36"/>
      <c r="I5" s="36"/>
      <c r="J5" s="36"/>
      <c r="K5" s="36"/>
      <c r="L5" s="36"/>
      <c r="M5" s="36"/>
      <c r="N5" s="36"/>
    </row>
    <row r="6" spans="1:14" ht="12.75" customHeight="1" x14ac:dyDescent="0.2">
      <c r="A6" s="72">
        <v>3</v>
      </c>
      <c r="B6" s="30" t="s">
        <v>8</v>
      </c>
      <c r="C6" s="21"/>
      <c r="D6" s="21"/>
      <c r="E6" s="21"/>
      <c r="F6" s="21"/>
      <c r="G6" s="21"/>
      <c r="H6" s="36"/>
      <c r="I6" s="36"/>
      <c r="J6" s="36"/>
      <c r="K6" s="36"/>
      <c r="L6" s="36"/>
      <c r="M6" s="36"/>
      <c r="N6" s="36"/>
    </row>
    <row r="7" spans="1:14" ht="12.75" customHeight="1" x14ac:dyDescent="0.2">
      <c r="A7" s="72">
        <v>4</v>
      </c>
      <c r="B7" s="30" t="s">
        <v>9</v>
      </c>
      <c r="C7" s="21"/>
      <c r="D7" s="21"/>
      <c r="E7" s="21"/>
      <c r="F7" s="21"/>
      <c r="G7" s="21"/>
      <c r="H7" s="36"/>
      <c r="I7" s="36"/>
      <c r="J7" s="36"/>
      <c r="K7" s="36"/>
      <c r="L7" s="36"/>
      <c r="M7" s="36"/>
      <c r="N7" s="36"/>
    </row>
    <row r="8" spans="1:14" ht="12.75" customHeight="1" x14ac:dyDescent="0.2">
      <c r="A8" s="72">
        <v>5</v>
      </c>
      <c r="B8" s="30" t="s">
        <v>10</v>
      </c>
      <c r="C8" s="21"/>
      <c r="D8" s="21"/>
      <c r="E8" s="21"/>
      <c r="F8" s="21"/>
      <c r="G8" s="21"/>
      <c r="H8" s="36"/>
      <c r="I8" s="36"/>
      <c r="J8" s="36"/>
      <c r="K8" s="36"/>
      <c r="L8" s="36"/>
      <c r="M8" s="36"/>
      <c r="N8" s="36"/>
    </row>
    <row r="9" spans="1:14" ht="12.75" customHeight="1" x14ac:dyDescent="0.2">
      <c r="A9" s="72">
        <v>6</v>
      </c>
      <c r="B9" s="30" t="s">
        <v>11</v>
      </c>
      <c r="C9" s="21"/>
      <c r="D9" s="21"/>
      <c r="E9" s="21"/>
      <c r="F9" s="21"/>
      <c r="G9" s="21"/>
      <c r="H9" s="36"/>
      <c r="I9" s="36"/>
      <c r="J9" s="36"/>
      <c r="K9" s="36"/>
      <c r="L9" s="36"/>
      <c r="M9" s="36"/>
      <c r="N9" s="36"/>
    </row>
    <row r="10" spans="1:14" ht="12.75" customHeight="1" x14ac:dyDescent="0.2">
      <c r="A10" s="72">
        <v>7</v>
      </c>
      <c r="B10" s="30" t="s">
        <v>12</v>
      </c>
      <c r="C10" s="21"/>
      <c r="D10" s="21"/>
      <c r="E10" s="21"/>
      <c r="F10" s="21"/>
      <c r="G10" s="21"/>
      <c r="H10" s="36"/>
      <c r="I10" s="36"/>
      <c r="J10" s="36"/>
      <c r="K10" s="36"/>
      <c r="L10" s="36"/>
      <c r="M10" s="36"/>
      <c r="N10" s="36"/>
    </row>
    <row r="11" spans="1:14" ht="12.75" customHeight="1" x14ac:dyDescent="0.2">
      <c r="A11" s="72">
        <v>8</v>
      </c>
      <c r="B11" s="30" t="s">
        <v>207</v>
      </c>
      <c r="C11" s="21"/>
      <c r="D11" s="21"/>
      <c r="E11" s="21"/>
      <c r="F11" s="21"/>
      <c r="G11" s="21"/>
      <c r="H11" s="36"/>
      <c r="I11" s="36"/>
      <c r="J11" s="36"/>
      <c r="K11" s="36"/>
      <c r="L11" s="36"/>
      <c r="M11" s="36"/>
      <c r="N11" s="36"/>
    </row>
    <row r="12" spans="1:14" ht="12.75" customHeight="1" x14ac:dyDescent="0.2">
      <c r="A12" s="72">
        <v>9</v>
      </c>
      <c r="B12" s="30" t="s">
        <v>208</v>
      </c>
      <c r="C12" s="21"/>
      <c r="D12" s="21"/>
      <c r="E12" s="21"/>
      <c r="F12" s="21"/>
      <c r="G12" s="21"/>
      <c r="H12" s="36"/>
      <c r="I12" s="36"/>
      <c r="J12" s="36"/>
      <c r="K12" s="36"/>
      <c r="L12" s="36"/>
      <c r="M12" s="36"/>
      <c r="N12" s="36"/>
    </row>
    <row r="13" spans="1:14" ht="12.75" customHeight="1" x14ac:dyDescent="0.2">
      <c r="A13" s="72">
        <v>10</v>
      </c>
      <c r="B13" s="30" t="s">
        <v>268</v>
      </c>
      <c r="C13" s="21"/>
      <c r="D13" s="21"/>
      <c r="E13" s="21"/>
      <c r="F13" s="21"/>
      <c r="G13" s="21"/>
      <c r="H13" s="36"/>
      <c r="I13" s="36"/>
      <c r="J13" s="36"/>
      <c r="K13" s="36"/>
      <c r="L13" s="36"/>
      <c r="M13" s="36"/>
      <c r="N13" s="36"/>
    </row>
    <row r="14" spans="1:14" ht="12.75" customHeight="1" x14ac:dyDescent="0.2">
      <c r="A14" s="72">
        <v>11</v>
      </c>
      <c r="B14" s="30" t="s">
        <v>13</v>
      </c>
      <c r="C14" s="21"/>
      <c r="D14" s="21"/>
      <c r="E14" s="21"/>
      <c r="F14" s="21"/>
      <c r="G14" s="21"/>
      <c r="H14" s="36"/>
      <c r="I14" s="36"/>
      <c r="J14" s="36"/>
      <c r="K14" s="36"/>
      <c r="L14" s="36"/>
      <c r="M14" s="36"/>
      <c r="N14" s="36"/>
    </row>
    <row r="15" spans="1:14" ht="12.75" customHeight="1" x14ac:dyDescent="0.2">
      <c r="A15" s="72">
        <v>12</v>
      </c>
      <c r="B15" s="30" t="s">
        <v>14</v>
      </c>
      <c r="C15" s="21"/>
      <c r="D15" s="21"/>
      <c r="E15" s="21"/>
      <c r="F15" s="21"/>
      <c r="G15" s="21"/>
      <c r="H15" s="36"/>
      <c r="I15" s="36"/>
      <c r="J15" s="36"/>
      <c r="K15" s="36"/>
      <c r="L15" s="36"/>
      <c r="M15" s="36"/>
      <c r="N15" s="36"/>
    </row>
    <row r="16" spans="1:14" ht="12.75" customHeight="1" x14ac:dyDescent="0.2">
      <c r="A16" s="72">
        <v>13</v>
      </c>
      <c r="B16" s="30" t="s">
        <v>209</v>
      </c>
      <c r="C16" s="21"/>
      <c r="D16" s="21"/>
      <c r="E16" s="21"/>
      <c r="F16" s="21"/>
      <c r="G16" s="21"/>
      <c r="H16" s="36"/>
      <c r="I16" s="36"/>
      <c r="J16" s="36"/>
      <c r="K16" s="36"/>
      <c r="L16" s="36"/>
      <c r="M16" s="36"/>
      <c r="N16" s="36"/>
    </row>
    <row r="17" spans="1:14" ht="12.75" customHeight="1" x14ac:dyDescent="0.2">
      <c r="A17" s="72">
        <v>14</v>
      </c>
      <c r="B17" s="30" t="s">
        <v>210</v>
      </c>
      <c r="C17" s="21"/>
      <c r="D17" s="21"/>
      <c r="E17" s="21"/>
      <c r="F17" s="21"/>
      <c r="G17" s="21"/>
      <c r="H17" s="36"/>
      <c r="I17" s="36"/>
      <c r="J17" s="36"/>
      <c r="K17" s="36"/>
      <c r="L17" s="36"/>
      <c r="M17" s="36"/>
      <c r="N17" s="36"/>
    </row>
    <row r="18" spans="1:14" ht="12.75" customHeight="1" x14ac:dyDescent="0.2">
      <c r="A18" s="72">
        <v>15</v>
      </c>
      <c r="B18" s="30" t="s">
        <v>15</v>
      </c>
      <c r="C18" s="21"/>
      <c r="D18" s="21"/>
      <c r="E18" s="21"/>
      <c r="F18" s="21"/>
      <c r="G18" s="21"/>
      <c r="H18" s="36"/>
      <c r="I18" s="36"/>
      <c r="J18" s="36"/>
      <c r="K18" s="36"/>
      <c r="L18" s="36"/>
      <c r="M18" s="36"/>
      <c r="N18" s="36"/>
    </row>
    <row r="19" spans="1:14" ht="12.75" customHeight="1" x14ac:dyDescent="0.2">
      <c r="A19" s="72">
        <v>16</v>
      </c>
      <c r="B19" s="30" t="s">
        <v>16</v>
      </c>
      <c r="C19" s="21"/>
      <c r="D19" s="21"/>
      <c r="E19" s="21"/>
      <c r="F19" s="21"/>
      <c r="G19" s="21"/>
      <c r="H19" s="36"/>
      <c r="I19" s="36"/>
      <c r="J19" s="36"/>
      <c r="K19" s="36"/>
      <c r="L19" s="36"/>
      <c r="M19" s="36"/>
      <c r="N19" s="36"/>
    </row>
    <row r="20" spans="1:14" ht="12.75" customHeight="1" x14ac:dyDescent="0.2">
      <c r="A20" s="72">
        <v>17</v>
      </c>
      <c r="B20" s="30" t="s">
        <v>211</v>
      </c>
      <c r="C20" s="21"/>
      <c r="D20" s="21"/>
      <c r="E20" s="21"/>
      <c r="F20" s="21"/>
      <c r="G20" s="21"/>
      <c r="H20" s="36"/>
      <c r="I20" s="36"/>
      <c r="J20" s="36"/>
      <c r="K20" s="36"/>
      <c r="L20" s="36"/>
      <c r="M20" s="36"/>
      <c r="N20" s="36"/>
    </row>
    <row r="21" spans="1:14" ht="12.75" customHeight="1" x14ac:dyDescent="0.2">
      <c r="A21" s="72">
        <v>18</v>
      </c>
      <c r="B21" s="30" t="s">
        <v>17</v>
      </c>
      <c r="C21" s="21"/>
      <c r="D21" s="21"/>
      <c r="E21" s="21"/>
      <c r="F21" s="21"/>
      <c r="G21" s="21"/>
      <c r="H21" s="36"/>
      <c r="I21" s="36"/>
      <c r="J21" s="36"/>
      <c r="K21" s="36"/>
      <c r="L21" s="36"/>
      <c r="M21" s="36"/>
      <c r="N21" s="36"/>
    </row>
    <row r="22" spans="1:14" ht="12.75" customHeight="1" x14ac:dyDescent="0.2">
      <c r="A22" s="72">
        <v>19</v>
      </c>
      <c r="B22" s="30" t="s">
        <v>18</v>
      </c>
      <c r="C22" s="21"/>
      <c r="D22" s="21"/>
      <c r="E22" s="21"/>
      <c r="F22" s="21"/>
      <c r="G22" s="21"/>
      <c r="H22" s="36"/>
      <c r="I22" s="36"/>
      <c r="J22" s="36"/>
      <c r="K22" s="36"/>
      <c r="L22" s="36"/>
      <c r="M22" s="36"/>
      <c r="N22" s="36"/>
    </row>
    <row r="23" spans="1:14" ht="12.75" customHeight="1" x14ac:dyDescent="0.2">
      <c r="A23" s="72">
        <v>20</v>
      </c>
      <c r="B23" s="30" t="s">
        <v>213</v>
      </c>
      <c r="C23" s="21"/>
      <c r="D23" s="21"/>
      <c r="E23" s="21"/>
      <c r="F23" s="21"/>
      <c r="G23" s="21"/>
      <c r="H23" s="36"/>
      <c r="I23" s="36"/>
      <c r="J23" s="36"/>
      <c r="K23" s="36"/>
      <c r="L23" s="36"/>
      <c r="M23" s="36"/>
      <c r="N23" s="36"/>
    </row>
    <row r="24" spans="1:14" ht="12.75" customHeight="1" x14ac:dyDescent="0.2">
      <c r="A24" s="72">
        <v>21</v>
      </c>
      <c r="B24" s="30" t="s">
        <v>214</v>
      </c>
      <c r="C24" s="21"/>
      <c r="D24" s="21"/>
      <c r="E24" s="21"/>
      <c r="F24" s="21"/>
      <c r="G24" s="21"/>
      <c r="H24" s="36"/>
      <c r="I24" s="36"/>
      <c r="J24" s="36"/>
      <c r="K24" s="36"/>
      <c r="L24" s="36"/>
      <c r="M24" s="36"/>
      <c r="N24" s="36"/>
    </row>
    <row r="25" spans="1:14" ht="12.75" customHeight="1" x14ac:dyDescent="0.2">
      <c r="A25" s="34"/>
      <c r="B25" s="32" t="s">
        <v>962</v>
      </c>
      <c r="C25" s="23"/>
      <c r="D25" s="23"/>
      <c r="E25" s="23"/>
      <c r="F25" s="23"/>
      <c r="G25" s="23"/>
      <c r="H25" s="38"/>
      <c r="I25" s="38"/>
      <c r="J25" s="38"/>
      <c r="K25" s="38"/>
      <c r="L25" s="38"/>
      <c r="M25" s="38"/>
      <c r="N25" s="38"/>
    </row>
    <row r="26" spans="1:14" ht="12.75" customHeight="1" x14ac:dyDescent="0.2">
      <c r="A26" s="72">
        <v>22</v>
      </c>
      <c r="B26" s="30" t="s">
        <v>963</v>
      </c>
      <c r="C26" s="21"/>
      <c r="D26" s="21"/>
      <c r="E26" s="21"/>
      <c r="F26" s="21"/>
      <c r="G26" s="21"/>
      <c r="H26" s="36"/>
      <c r="I26" s="36"/>
      <c r="J26" s="36"/>
      <c r="K26" s="36"/>
      <c r="L26" s="36"/>
      <c r="M26" s="36"/>
      <c r="N26" s="36"/>
    </row>
    <row r="27" spans="1:14" ht="12.75" customHeight="1" x14ac:dyDescent="0.2">
      <c r="A27" s="72">
        <v>23</v>
      </c>
      <c r="B27" s="30" t="s">
        <v>263</v>
      </c>
      <c r="C27" s="21"/>
      <c r="D27" s="21"/>
      <c r="E27" s="21"/>
      <c r="F27" s="21"/>
      <c r="G27" s="21"/>
      <c r="H27" s="36"/>
      <c r="I27" s="36"/>
      <c r="J27" s="36"/>
      <c r="K27" s="36"/>
      <c r="L27" s="36"/>
      <c r="M27" s="36"/>
      <c r="N27" s="36"/>
    </row>
    <row r="28" spans="1:14" ht="12.75" customHeight="1" x14ac:dyDescent="0.2">
      <c r="A28" s="72">
        <v>24</v>
      </c>
      <c r="B28" s="30" t="s">
        <v>21</v>
      </c>
      <c r="C28" s="21"/>
      <c r="D28" s="21"/>
      <c r="E28" s="21"/>
      <c r="F28" s="21"/>
      <c r="G28" s="21"/>
      <c r="H28" s="36"/>
      <c r="I28" s="36"/>
      <c r="J28" s="36"/>
      <c r="K28" s="36"/>
      <c r="L28" s="36"/>
      <c r="M28" s="36"/>
      <c r="N28" s="36"/>
    </row>
    <row r="29" spans="1:14" ht="12.75" customHeight="1" x14ac:dyDescent="0.2">
      <c r="A29" s="72">
        <v>25</v>
      </c>
      <c r="B29" s="30" t="s">
        <v>964</v>
      </c>
      <c r="C29" s="21"/>
      <c r="D29" s="21"/>
      <c r="E29" s="21"/>
      <c r="F29" s="21"/>
      <c r="G29" s="21"/>
      <c r="H29" s="36"/>
      <c r="I29" s="36"/>
      <c r="J29" s="36"/>
      <c r="K29" s="36"/>
      <c r="L29" s="36"/>
      <c r="M29" s="36"/>
      <c r="N29" s="36"/>
    </row>
    <row r="30" spans="1:14" ht="12.75" customHeight="1" x14ac:dyDescent="0.2">
      <c r="A30" s="72">
        <v>26</v>
      </c>
      <c r="B30" s="30" t="s">
        <v>264</v>
      </c>
      <c r="C30" s="21"/>
      <c r="D30" s="21"/>
      <c r="E30" s="21"/>
      <c r="F30" s="21"/>
      <c r="G30" s="21"/>
      <c r="H30" s="36"/>
      <c r="I30" s="36"/>
      <c r="J30" s="36"/>
      <c r="K30" s="36"/>
      <c r="L30" s="36"/>
      <c r="M30" s="36"/>
      <c r="N30" s="36"/>
    </row>
    <row r="31" spans="1:14" ht="12.75" customHeight="1" x14ac:dyDescent="0.2">
      <c r="A31" s="72">
        <v>27</v>
      </c>
      <c r="B31" s="30" t="s">
        <v>965</v>
      </c>
      <c r="C31" s="21"/>
      <c r="D31" s="21"/>
      <c r="E31" s="21"/>
      <c r="F31" s="21"/>
      <c r="G31" s="21"/>
      <c r="H31" s="36"/>
      <c r="I31" s="36"/>
      <c r="J31" s="36"/>
      <c r="K31" s="36"/>
      <c r="L31" s="36"/>
      <c r="M31" s="36"/>
      <c r="N31" s="36"/>
    </row>
    <row r="32" spans="1:14" ht="12.75" customHeight="1" x14ac:dyDescent="0.2">
      <c r="A32" s="72">
        <v>28</v>
      </c>
      <c r="B32" s="30" t="s">
        <v>966</v>
      </c>
      <c r="C32" s="21"/>
      <c r="D32" s="21"/>
      <c r="E32" s="21"/>
      <c r="F32" s="21"/>
      <c r="G32" s="21"/>
      <c r="H32" s="36"/>
      <c r="I32" s="36"/>
      <c r="J32" s="36"/>
      <c r="K32" s="36"/>
      <c r="L32" s="36"/>
      <c r="M32" s="36"/>
      <c r="N32" s="36"/>
    </row>
    <row r="33" spans="1:14" ht="12.75" customHeight="1" x14ac:dyDescent="0.2">
      <c r="A33" s="72">
        <v>29</v>
      </c>
      <c r="B33" s="30" t="s">
        <v>265</v>
      </c>
      <c r="C33" s="21"/>
      <c r="D33" s="21"/>
      <c r="E33" s="21"/>
      <c r="F33" s="21"/>
      <c r="G33" s="21"/>
      <c r="H33" s="36"/>
      <c r="I33" s="36"/>
      <c r="J33" s="36"/>
      <c r="K33" s="36"/>
      <c r="L33" s="36"/>
      <c r="M33" s="36"/>
      <c r="N33" s="36"/>
    </row>
    <row r="34" spans="1:14" ht="12.75" customHeight="1" x14ac:dyDescent="0.2">
      <c r="A34" s="72">
        <v>30</v>
      </c>
      <c r="B34" s="30" t="s">
        <v>266</v>
      </c>
      <c r="C34" s="21"/>
      <c r="D34" s="21"/>
      <c r="E34" s="21"/>
      <c r="F34" s="21"/>
      <c r="G34" s="21"/>
      <c r="H34" s="36"/>
      <c r="I34" s="36"/>
      <c r="J34" s="36"/>
      <c r="K34" s="36"/>
      <c r="L34" s="36"/>
      <c r="M34" s="36"/>
      <c r="N34" s="36"/>
    </row>
    <row r="35" spans="1:14" ht="12.75" customHeight="1" x14ac:dyDescent="0.2">
      <c r="A35" s="72">
        <v>31</v>
      </c>
      <c r="B35" s="30" t="s">
        <v>267</v>
      </c>
      <c r="C35" s="21"/>
      <c r="D35" s="21"/>
      <c r="E35" s="21"/>
      <c r="F35" s="21"/>
      <c r="G35" s="21"/>
      <c r="H35" s="36"/>
      <c r="I35" s="36"/>
      <c r="J35" s="36"/>
      <c r="K35" s="36"/>
      <c r="L35" s="36"/>
      <c r="M35" s="36"/>
      <c r="N35" s="36"/>
    </row>
    <row r="36" spans="1:14" ht="12.75" customHeight="1" x14ac:dyDescent="0.2">
      <c r="A36" s="72">
        <v>32</v>
      </c>
      <c r="B36" s="30" t="s">
        <v>967</v>
      </c>
      <c r="C36" s="21"/>
      <c r="D36" s="21"/>
      <c r="E36" s="21"/>
      <c r="F36" s="21"/>
      <c r="G36" s="21"/>
      <c r="H36" s="36"/>
      <c r="I36" s="36"/>
      <c r="J36" s="36"/>
      <c r="K36" s="36"/>
      <c r="L36" s="36"/>
      <c r="M36" s="36"/>
      <c r="N36" s="36"/>
    </row>
    <row r="37" spans="1:14" ht="12.75" customHeight="1" x14ac:dyDescent="0.2">
      <c r="A37" s="72">
        <v>33</v>
      </c>
      <c r="B37" s="30" t="s">
        <v>269</v>
      </c>
      <c r="C37" s="21"/>
      <c r="D37" s="21"/>
      <c r="E37" s="21"/>
      <c r="F37" s="21"/>
      <c r="G37" s="21"/>
      <c r="H37" s="36"/>
      <c r="I37" s="36"/>
      <c r="J37" s="36"/>
      <c r="K37" s="36"/>
      <c r="L37" s="36"/>
      <c r="M37" s="36"/>
      <c r="N37" s="36"/>
    </row>
    <row r="38" spans="1:14" ht="12.75" customHeight="1" x14ac:dyDescent="0.2">
      <c r="A38" s="72">
        <v>34</v>
      </c>
      <c r="B38" s="30" t="s">
        <v>270</v>
      </c>
      <c r="C38" s="21"/>
      <c r="D38" s="21"/>
      <c r="E38" s="21"/>
      <c r="F38" s="21"/>
      <c r="G38" s="21"/>
      <c r="H38" s="36"/>
      <c r="I38" s="36"/>
      <c r="J38" s="36"/>
      <c r="K38" s="36"/>
      <c r="L38" s="36"/>
      <c r="M38" s="36"/>
      <c r="N38" s="36"/>
    </row>
    <row r="39" spans="1:14" ht="12.75" customHeight="1" x14ac:dyDescent="0.2">
      <c r="A39" s="72">
        <v>35</v>
      </c>
      <c r="B39" s="30" t="s">
        <v>222</v>
      </c>
      <c r="C39" s="21"/>
      <c r="D39" s="21"/>
      <c r="E39" s="21"/>
      <c r="F39" s="21"/>
      <c r="G39" s="21"/>
      <c r="H39" s="36"/>
      <c r="I39" s="36"/>
      <c r="J39" s="36"/>
      <c r="K39" s="36"/>
      <c r="L39" s="36"/>
      <c r="M39" s="36"/>
      <c r="N39" s="36"/>
    </row>
    <row r="40" spans="1:14" ht="12.75" customHeight="1" x14ac:dyDescent="0.2">
      <c r="A40" s="72">
        <v>36</v>
      </c>
      <c r="B40" s="30" t="s">
        <v>228</v>
      </c>
      <c r="C40" s="21"/>
      <c r="D40" s="21"/>
      <c r="E40" s="21"/>
      <c r="F40" s="21"/>
      <c r="G40" s="21"/>
      <c r="H40" s="36"/>
      <c r="I40" s="36"/>
      <c r="J40" s="36"/>
      <c r="K40" s="36"/>
      <c r="L40" s="36"/>
      <c r="M40" s="36"/>
      <c r="N40" s="36"/>
    </row>
    <row r="41" spans="1:14" ht="12.75" customHeight="1" x14ac:dyDescent="0.2">
      <c r="A41" s="72">
        <v>37</v>
      </c>
      <c r="B41" s="30" t="s">
        <v>271</v>
      </c>
      <c r="C41" s="21"/>
      <c r="D41" s="21"/>
      <c r="E41" s="21"/>
      <c r="F41" s="21"/>
      <c r="G41" s="21"/>
      <c r="H41" s="36"/>
      <c r="I41" s="36"/>
      <c r="J41" s="36"/>
      <c r="K41" s="36"/>
      <c r="L41" s="36"/>
      <c r="M41" s="36"/>
      <c r="N41" s="36"/>
    </row>
    <row r="42" spans="1:14" ht="12.75" customHeight="1" x14ac:dyDescent="0.2">
      <c r="A42" s="72">
        <v>38</v>
      </c>
      <c r="B42" s="30" t="s">
        <v>272</v>
      </c>
      <c r="C42" s="21"/>
      <c r="D42" s="21"/>
      <c r="E42" s="21"/>
      <c r="F42" s="21"/>
      <c r="G42" s="21"/>
      <c r="H42" s="36"/>
      <c r="I42" s="36"/>
      <c r="J42" s="36"/>
      <c r="K42" s="36"/>
      <c r="L42" s="36"/>
      <c r="M42" s="36"/>
      <c r="N42" s="36"/>
    </row>
    <row r="43" spans="1:14" ht="12.75" customHeight="1" x14ac:dyDescent="0.2">
      <c r="A43" s="72">
        <v>39</v>
      </c>
      <c r="B43" s="30" t="s">
        <v>273</v>
      </c>
      <c r="C43" s="21"/>
      <c r="D43" s="21"/>
      <c r="E43" s="21"/>
      <c r="F43" s="21"/>
      <c r="G43" s="21"/>
      <c r="H43" s="36"/>
      <c r="I43" s="36"/>
      <c r="J43" s="36"/>
      <c r="K43" s="36"/>
      <c r="L43" s="36"/>
      <c r="M43" s="36"/>
      <c r="N43" s="36"/>
    </row>
    <row r="44" spans="1:14" ht="12.75" customHeight="1" x14ac:dyDescent="0.2">
      <c r="A44" s="72">
        <v>40</v>
      </c>
      <c r="B44" s="30" t="s">
        <v>274</v>
      </c>
      <c r="C44" s="21"/>
      <c r="D44" s="21"/>
      <c r="E44" s="21"/>
      <c r="F44" s="21"/>
      <c r="G44" s="21"/>
      <c r="H44" s="36"/>
      <c r="I44" s="36"/>
      <c r="J44" s="36"/>
      <c r="K44" s="36"/>
      <c r="L44" s="36"/>
      <c r="M44" s="36"/>
      <c r="N44" s="36"/>
    </row>
    <row r="45" spans="1:14" ht="12.75" customHeight="1" x14ac:dyDescent="0.2">
      <c r="A45" s="72">
        <v>41</v>
      </c>
      <c r="B45" s="30" t="s">
        <v>968</v>
      </c>
      <c r="C45" s="21"/>
      <c r="D45" s="21"/>
      <c r="E45" s="21"/>
      <c r="F45" s="21"/>
      <c r="G45" s="21"/>
      <c r="H45" s="36"/>
      <c r="I45" s="36"/>
      <c r="J45" s="36"/>
      <c r="K45" s="36"/>
      <c r="L45" s="36"/>
      <c r="M45" s="36"/>
      <c r="N45" s="36"/>
    </row>
    <row r="46" spans="1:14" ht="12.75" customHeight="1" x14ac:dyDescent="0.2">
      <c r="A46" s="72">
        <v>42</v>
      </c>
      <c r="B46" s="30" t="s">
        <v>275</v>
      </c>
      <c r="C46" s="21"/>
      <c r="D46" s="21"/>
      <c r="E46" s="21"/>
      <c r="F46" s="21"/>
      <c r="G46" s="21"/>
      <c r="H46" s="36"/>
      <c r="I46" s="36"/>
      <c r="J46" s="36"/>
      <c r="K46" s="36"/>
      <c r="L46" s="36"/>
      <c r="M46" s="36"/>
      <c r="N46" s="36"/>
    </row>
    <row r="47" spans="1:14" ht="12.75" customHeight="1" x14ac:dyDescent="0.2">
      <c r="A47" s="72"/>
      <c r="B47" s="32" t="s">
        <v>969</v>
      </c>
      <c r="C47" s="23"/>
      <c r="D47" s="23"/>
      <c r="E47" s="23"/>
      <c r="F47" s="23"/>
      <c r="G47" s="23"/>
      <c r="H47" s="36"/>
      <c r="I47" s="36"/>
      <c r="J47" s="36"/>
      <c r="K47" s="36"/>
      <c r="L47" s="36"/>
      <c r="M47" s="36"/>
      <c r="N47" s="36"/>
    </row>
    <row r="48" spans="1:14" ht="12.75" customHeight="1" x14ac:dyDescent="0.2">
      <c r="A48" s="72">
        <v>43</v>
      </c>
      <c r="B48" s="30" t="s">
        <v>234</v>
      </c>
      <c r="C48" s="21"/>
      <c r="D48" s="21"/>
      <c r="E48" s="21"/>
      <c r="F48" s="21"/>
      <c r="G48" s="21"/>
      <c r="H48" s="36"/>
      <c r="I48" s="36"/>
      <c r="J48" s="36"/>
      <c r="K48" s="36"/>
      <c r="L48" s="36"/>
      <c r="M48" s="36"/>
      <c r="N48" s="36"/>
    </row>
    <row r="49" spans="1:14" ht="12.75" customHeight="1" x14ac:dyDescent="0.2">
      <c r="A49" s="72">
        <v>44</v>
      </c>
      <c r="B49" s="30" t="s">
        <v>235</v>
      </c>
      <c r="C49" s="21"/>
      <c r="D49" s="21"/>
      <c r="E49" s="21"/>
      <c r="F49" s="21"/>
      <c r="G49" s="21"/>
      <c r="H49" s="36"/>
      <c r="I49" s="36"/>
      <c r="J49" s="36"/>
      <c r="K49" s="36"/>
      <c r="L49" s="36"/>
      <c r="M49" s="36"/>
      <c r="N49" s="36"/>
    </row>
    <row r="50" spans="1:14" ht="12.75" customHeight="1" x14ac:dyDescent="0.2">
      <c r="A50" s="72">
        <v>45</v>
      </c>
      <c r="B50" s="30" t="s">
        <v>44</v>
      </c>
      <c r="C50" s="21"/>
      <c r="D50" s="21"/>
      <c r="E50" s="21"/>
      <c r="F50" s="21"/>
      <c r="G50" s="21"/>
      <c r="H50" s="36"/>
      <c r="I50" s="36"/>
      <c r="J50" s="36"/>
      <c r="K50" s="36"/>
      <c r="L50" s="36"/>
      <c r="M50" s="36"/>
      <c r="N50" s="36"/>
    </row>
    <row r="51" spans="1:14" ht="12.75" customHeight="1" x14ac:dyDescent="0.2">
      <c r="A51" s="34"/>
      <c r="B51" s="32" t="s">
        <v>970</v>
      </c>
      <c r="C51" s="23"/>
      <c r="D51" s="23"/>
      <c r="E51" s="23"/>
      <c r="F51" s="23"/>
      <c r="G51" s="23"/>
      <c r="H51" s="38"/>
      <c r="I51" s="38"/>
      <c r="J51" s="38"/>
      <c r="K51" s="38"/>
      <c r="L51" s="38"/>
      <c r="M51" s="38"/>
      <c r="N51" s="38"/>
    </row>
    <row r="52" spans="1:14" ht="12.75" customHeight="1" x14ac:dyDescent="0.2">
      <c r="A52" s="34"/>
      <c r="B52" s="35" t="s">
        <v>6</v>
      </c>
      <c r="C52" s="73">
        <f t="shared" ref="C52:D52" si="0">C51+C47+C25</f>
        <v>0</v>
      </c>
      <c r="D52" s="73">
        <f t="shared" si="0"/>
        <v>0</v>
      </c>
      <c r="E52" s="23" t="e">
        <f>D52*100/C52</f>
        <v>#DIV/0!</v>
      </c>
      <c r="F52" s="73">
        <f>F51+F47+F25</f>
        <v>0</v>
      </c>
      <c r="G52" s="23" t="e">
        <f>F52*100/C52</f>
        <v>#DIV/0!</v>
      </c>
      <c r="H52" s="36"/>
      <c r="I52" s="36"/>
      <c r="J52" s="36"/>
      <c r="K52" s="36"/>
      <c r="L52" s="36"/>
      <c r="M52" s="36"/>
      <c r="N52" s="36"/>
    </row>
    <row r="53" spans="1:14" ht="12.75" customHeight="1" x14ac:dyDescent="0.2">
      <c r="A53" s="70"/>
      <c r="B53" s="36"/>
      <c r="C53" s="28"/>
      <c r="D53" s="74" t="s">
        <v>60</v>
      </c>
      <c r="E53" s="28"/>
      <c r="F53" s="28"/>
      <c r="G53" s="28"/>
      <c r="H53" s="36"/>
      <c r="I53" s="36"/>
      <c r="J53" s="36"/>
      <c r="K53" s="36"/>
      <c r="L53" s="36"/>
      <c r="M53" s="36"/>
      <c r="N53" s="36"/>
    </row>
    <row r="54" spans="1:14" ht="12.75" customHeight="1" x14ac:dyDescent="0.2">
      <c r="A54" s="70"/>
      <c r="B54" s="36"/>
      <c r="C54" s="28"/>
      <c r="D54" s="28"/>
      <c r="E54" s="28"/>
      <c r="F54" s="28"/>
      <c r="G54" s="28"/>
      <c r="H54" s="36"/>
      <c r="I54" s="36"/>
      <c r="J54" s="36"/>
      <c r="K54" s="36"/>
      <c r="L54" s="36"/>
      <c r="M54" s="36"/>
      <c r="N54" s="36"/>
    </row>
    <row r="55" spans="1:14" ht="12.75" customHeight="1" x14ac:dyDescent="0.2">
      <c r="A55" s="70"/>
      <c r="B55" s="36"/>
      <c r="C55" s="28"/>
      <c r="D55" s="28"/>
      <c r="E55" s="28"/>
      <c r="F55" s="28"/>
      <c r="G55" s="28"/>
      <c r="H55" s="36"/>
      <c r="I55" s="36"/>
      <c r="J55" s="36"/>
      <c r="K55" s="36"/>
      <c r="L55" s="36"/>
      <c r="M55" s="36"/>
      <c r="N55" s="36"/>
    </row>
    <row r="56" spans="1:14" ht="12.75" customHeight="1" x14ac:dyDescent="0.2">
      <c r="A56" s="70"/>
      <c r="B56" s="36"/>
      <c r="C56" s="28"/>
      <c r="D56" s="28"/>
      <c r="E56" s="28"/>
      <c r="F56" s="28"/>
      <c r="G56" s="28"/>
      <c r="H56" s="36"/>
      <c r="I56" s="36"/>
      <c r="J56" s="36"/>
      <c r="K56" s="36"/>
      <c r="L56" s="36"/>
      <c r="M56" s="36"/>
      <c r="N56" s="36"/>
    </row>
    <row r="57" spans="1:14" ht="12.75" customHeight="1" x14ac:dyDescent="0.2">
      <c r="A57" s="70"/>
      <c r="B57" s="36"/>
      <c r="C57" s="28"/>
      <c r="D57" s="28"/>
      <c r="E57" s="28"/>
      <c r="F57" s="28"/>
      <c r="G57" s="28"/>
      <c r="H57" s="36"/>
      <c r="I57" s="36"/>
      <c r="J57" s="36"/>
      <c r="K57" s="36"/>
      <c r="L57" s="36"/>
      <c r="M57" s="36"/>
      <c r="N57" s="36"/>
    </row>
    <row r="58" spans="1:14" ht="12.75" customHeight="1" x14ac:dyDescent="0.2">
      <c r="A58" s="70"/>
      <c r="B58" s="36"/>
      <c r="C58" s="28"/>
      <c r="D58" s="28"/>
      <c r="E58" s="28"/>
      <c r="F58" s="28"/>
      <c r="G58" s="28"/>
      <c r="H58" s="36"/>
      <c r="I58" s="36"/>
      <c r="J58" s="36"/>
      <c r="K58" s="36"/>
      <c r="L58" s="36"/>
      <c r="M58" s="36"/>
      <c r="N58" s="36"/>
    </row>
    <row r="59" spans="1:14" ht="12.75" customHeight="1" x14ac:dyDescent="0.2">
      <c r="A59" s="70"/>
      <c r="B59" s="36"/>
      <c r="C59" s="28"/>
      <c r="D59" s="28"/>
      <c r="E59" s="28"/>
      <c r="F59" s="28"/>
      <c r="G59" s="28"/>
      <c r="H59" s="36"/>
      <c r="I59" s="36"/>
      <c r="J59" s="36"/>
      <c r="K59" s="36"/>
      <c r="L59" s="36"/>
      <c r="M59" s="36"/>
      <c r="N59" s="36"/>
    </row>
    <row r="60" spans="1:14" ht="12.75" customHeight="1" x14ac:dyDescent="0.2">
      <c r="A60" s="70"/>
      <c r="B60" s="36"/>
      <c r="C60" s="28"/>
      <c r="D60" s="28"/>
      <c r="E60" s="28"/>
      <c r="F60" s="28"/>
      <c r="G60" s="28"/>
      <c r="H60" s="36"/>
      <c r="I60" s="36"/>
      <c r="J60" s="36"/>
      <c r="K60" s="36"/>
      <c r="L60" s="36"/>
      <c r="M60" s="36"/>
      <c r="N60" s="36"/>
    </row>
    <row r="61" spans="1:14" ht="12.75" customHeight="1" x14ac:dyDescent="0.2">
      <c r="A61" s="70"/>
      <c r="B61" s="36"/>
      <c r="C61" s="28"/>
      <c r="D61" s="28"/>
      <c r="E61" s="28"/>
      <c r="F61" s="28"/>
      <c r="G61" s="28"/>
      <c r="H61" s="36"/>
      <c r="I61" s="36"/>
      <c r="J61" s="36"/>
      <c r="K61" s="36"/>
      <c r="L61" s="36"/>
      <c r="M61" s="36"/>
      <c r="N61" s="36"/>
    </row>
    <row r="62" spans="1:14" ht="12.75" customHeight="1" x14ac:dyDescent="0.2">
      <c r="A62" s="70"/>
      <c r="B62" s="36"/>
      <c r="C62" s="28"/>
      <c r="D62" s="28"/>
      <c r="E62" s="28"/>
      <c r="F62" s="28"/>
      <c r="G62" s="28"/>
      <c r="H62" s="36"/>
      <c r="I62" s="36"/>
      <c r="J62" s="36"/>
      <c r="K62" s="36"/>
      <c r="L62" s="36"/>
      <c r="M62" s="36"/>
      <c r="N62" s="36"/>
    </row>
    <row r="63" spans="1:14" ht="12.75" customHeight="1" x14ac:dyDescent="0.2">
      <c r="A63" s="70"/>
      <c r="B63" s="36"/>
      <c r="C63" s="28"/>
      <c r="D63" s="28"/>
      <c r="E63" s="28"/>
      <c r="F63" s="28"/>
      <c r="G63" s="28"/>
      <c r="H63" s="36"/>
      <c r="I63" s="36"/>
      <c r="J63" s="36"/>
      <c r="K63" s="36"/>
      <c r="L63" s="36"/>
      <c r="M63" s="36"/>
      <c r="N63" s="36"/>
    </row>
    <row r="64" spans="1:14" ht="12.75" customHeight="1" x14ac:dyDescent="0.2">
      <c r="A64" s="70"/>
      <c r="B64" s="36"/>
      <c r="C64" s="28"/>
      <c r="D64" s="28"/>
      <c r="E64" s="28"/>
      <c r="F64" s="28"/>
      <c r="G64" s="28"/>
      <c r="H64" s="36"/>
      <c r="I64" s="36"/>
      <c r="J64" s="36"/>
      <c r="K64" s="36"/>
      <c r="L64" s="36"/>
      <c r="M64" s="36"/>
      <c r="N64" s="36"/>
    </row>
    <row r="65" spans="1:14" ht="12.75" customHeight="1" x14ac:dyDescent="0.2">
      <c r="A65" s="70"/>
      <c r="B65" s="36"/>
      <c r="C65" s="28"/>
      <c r="D65" s="28"/>
      <c r="E65" s="28"/>
      <c r="F65" s="28"/>
      <c r="G65" s="28"/>
      <c r="H65" s="36"/>
      <c r="I65" s="36"/>
      <c r="J65" s="36"/>
      <c r="K65" s="36"/>
      <c r="L65" s="36"/>
      <c r="M65" s="36"/>
      <c r="N65" s="36"/>
    </row>
    <row r="66" spans="1:14" ht="12.75" customHeight="1" x14ac:dyDescent="0.2">
      <c r="A66" s="70"/>
      <c r="B66" s="36"/>
      <c r="C66" s="28"/>
      <c r="D66" s="28"/>
      <c r="E66" s="28"/>
      <c r="F66" s="28"/>
      <c r="G66" s="28"/>
      <c r="H66" s="36"/>
      <c r="I66" s="36"/>
      <c r="J66" s="36"/>
      <c r="K66" s="36"/>
      <c r="L66" s="36"/>
      <c r="M66" s="36"/>
      <c r="N66" s="36"/>
    </row>
    <row r="67" spans="1:14" ht="12.75" customHeight="1" x14ac:dyDescent="0.2">
      <c r="A67" s="70"/>
      <c r="B67" s="36"/>
      <c r="C67" s="28"/>
      <c r="D67" s="28"/>
      <c r="E67" s="28"/>
      <c r="F67" s="28"/>
      <c r="G67" s="28"/>
      <c r="H67" s="36"/>
      <c r="I67" s="36"/>
      <c r="J67" s="36"/>
      <c r="K67" s="36"/>
      <c r="L67" s="36"/>
      <c r="M67" s="36"/>
      <c r="N67" s="36"/>
    </row>
    <row r="68" spans="1:14" ht="12.75" customHeight="1" x14ac:dyDescent="0.2">
      <c r="A68" s="70"/>
      <c r="B68" s="36"/>
      <c r="C68" s="28"/>
      <c r="D68" s="28"/>
      <c r="E68" s="28"/>
      <c r="F68" s="28"/>
      <c r="G68" s="28"/>
      <c r="H68" s="36"/>
      <c r="I68" s="36"/>
      <c r="J68" s="36"/>
      <c r="K68" s="36"/>
      <c r="L68" s="36"/>
      <c r="M68" s="36"/>
      <c r="N68" s="36"/>
    </row>
    <row r="69" spans="1:14" ht="12.75" customHeight="1" x14ac:dyDescent="0.2">
      <c r="A69" s="70"/>
      <c r="B69" s="36"/>
      <c r="C69" s="28"/>
      <c r="D69" s="28"/>
      <c r="E69" s="28"/>
      <c r="F69" s="28"/>
      <c r="G69" s="28"/>
      <c r="H69" s="36"/>
      <c r="I69" s="36"/>
      <c r="J69" s="36"/>
      <c r="K69" s="36"/>
      <c r="L69" s="36"/>
      <c r="M69" s="36"/>
      <c r="N69" s="36"/>
    </row>
    <row r="70" spans="1:14" ht="12.75" customHeight="1" x14ac:dyDescent="0.2">
      <c r="A70" s="70"/>
      <c r="B70" s="36"/>
      <c r="C70" s="28"/>
      <c r="D70" s="28"/>
      <c r="E70" s="28"/>
      <c r="F70" s="28"/>
      <c r="G70" s="28"/>
      <c r="H70" s="36"/>
      <c r="I70" s="36"/>
      <c r="J70" s="36"/>
      <c r="K70" s="36"/>
      <c r="L70" s="36"/>
      <c r="M70" s="36"/>
      <c r="N70" s="36"/>
    </row>
    <row r="71" spans="1:14" ht="12.75" customHeight="1" x14ac:dyDescent="0.2">
      <c r="A71" s="70"/>
      <c r="B71" s="36"/>
      <c r="C71" s="28"/>
      <c r="D71" s="28"/>
      <c r="E71" s="28"/>
      <c r="F71" s="28"/>
      <c r="G71" s="28"/>
      <c r="H71" s="36"/>
      <c r="I71" s="36"/>
      <c r="J71" s="36"/>
      <c r="K71" s="36"/>
      <c r="L71" s="36"/>
      <c r="M71" s="36"/>
      <c r="N71" s="36"/>
    </row>
    <row r="72" spans="1:14" ht="12.75" customHeight="1" x14ac:dyDescent="0.2">
      <c r="A72" s="70"/>
      <c r="B72" s="36"/>
      <c r="C72" s="28"/>
      <c r="D72" s="28"/>
      <c r="E72" s="28"/>
      <c r="F72" s="28"/>
      <c r="G72" s="28"/>
      <c r="H72" s="36"/>
      <c r="I72" s="36"/>
      <c r="J72" s="36"/>
      <c r="K72" s="36"/>
      <c r="L72" s="36"/>
      <c r="M72" s="36"/>
      <c r="N72" s="36"/>
    </row>
    <row r="73" spans="1:14" ht="12.75" customHeight="1" x14ac:dyDescent="0.2">
      <c r="A73" s="70"/>
      <c r="B73" s="36"/>
      <c r="C73" s="28"/>
      <c r="D73" s="28"/>
      <c r="E73" s="28"/>
      <c r="F73" s="28"/>
      <c r="G73" s="28"/>
      <c r="H73" s="36"/>
      <c r="I73" s="36"/>
      <c r="J73" s="36"/>
      <c r="K73" s="36"/>
      <c r="L73" s="36"/>
      <c r="M73" s="36"/>
      <c r="N73" s="36"/>
    </row>
    <row r="74" spans="1:14" ht="12.75" customHeight="1" x14ac:dyDescent="0.2">
      <c r="A74" s="70"/>
      <c r="B74" s="36"/>
      <c r="C74" s="28"/>
      <c r="D74" s="28"/>
      <c r="E74" s="28"/>
      <c r="F74" s="28"/>
      <c r="G74" s="28"/>
      <c r="H74" s="36"/>
      <c r="I74" s="36"/>
      <c r="J74" s="36"/>
      <c r="K74" s="36"/>
      <c r="L74" s="36"/>
      <c r="M74" s="36"/>
      <c r="N74" s="36"/>
    </row>
    <row r="75" spans="1:14" ht="12.75" customHeight="1" x14ac:dyDescent="0.2">
      <c r="A75" s="70"/>
      <c r="B75" s="36"/>
      <c r="C75" s="28"/>
      <c r="D75" s="28"/>
      <c r="E75" s="28"/>
      <c r="F75" s="28"/>
      <c r="G75" s="28"/>
      <c r="H75" s="36"/>
      <c r="I75" s="36"/>
      <c r="J75" s="36"/>
      <c r="K75" s="36"/>
      <c r="L75" s="36"/>
      <c r="M75" s="36"/>
      <c r="N75" s="36"/>
    </row>
    <row r="76" spans="1:14" ht="12.75" customHeight="1" x14ac:dyDescent="0.2">
      <c r="A76" s="70"/>
      <c r="B76" s="36"/>
      <c r="C76" s="28"/>
      <c r="D76" s="28"/>
      <c r="E76" s="28"/>
      <c r="F76" s="28"/>
      <c r="G76" s="28"/>
      <c r="H76" s="36"/>
      <c r="I76" s="36"/>
      <c r="J76" s="36"/>
      <c r="K76" s="36"/>
      <c r="L76" s="36"/>
      <c r="M76" s="36"/>
      <c r="N76" s="36"/>
    </row>
    <row r="77" spans="1:14" ht="12.75" customHeight="1" x14ac:dyDescent="0.2">
      <c r="A77" s="70"/>
      <c r="B77" s="36"/>
      <c r="C77" s="28"/>
      <c r="D77" s="28"/>
      <c r="E77" s="28"/>
      <c r="F77" s="28"/>
      <c r="G77" s="28"/>
      <c r="H77" s="36"/>
      <c r="I77" s="36"/>
      <c r="J77" s="36"/>
      <c r="K77" s="36"/>
      <c r="L77" s="36"/>
      <c r="M77" s="36"/>
      <c r="N77" s="36"/>
    </row>
    <row r="78" spans="1:14" ht="12.75" customHeight="1" x14ac:dyDescent="0.2">
      <c r="A78" s="70"/>
      <c r="B78" s="36"/>
      <c r="C78" s="28"/>
      <c r="D78" s="28"/>
      <c r="E78" s="28"/>
      <c r="F78" s="28"/>
      <c r="G78" s="28"/>
      <c r="H78" s="36"/>
      <c r="I78" s="36"/>
      <c r="J78" s="36"/>
      <c r="K78" s="36"/>
      <c r="L78" s="36"/>
      <c r="M78" s="36"/>
      <c r="N78" s="36"/>
    </row>
    <row r="79" spans="1:14" ht="12.75" customHeight="1" x14ac:dyDescent="0.2">
      <c r="A79" s="70"/>
      <c r="B79" s="36"/>
      <c r="C79" s="28"/>
      <c r="D79" s="28"/>
      <c r="E79" s="28"/>
      <c r="F79" s="28"/>
      <c r="G79" s="28"/>
      <c r="H79" s="36"/>
      <c r="I79" s="36"/>
      <c r="J79" s="36"/>
      <c r="K79" s="36"/>
      <c r="L79" s="36"/>
      <c r="M79" s="36"/>
      <c r="N79" s="36"/>
    </row>
    <row r="80" spans="1:14" ht="12.75" customHeight="1" x14ac:dyDescent="0.2">
      <c r="A80" s="70"/>
      <c r="B80" s="36"/>
      <c r="C80" s="28"/>
      <c r="D80" s="28"/>
      <c r="E80" s="28"/>
      <c r="F80" s="28"/>
      <c r="G80" s="28"/>
      <c r="H80" s="36"/>
      <c r="I80" s="36"/>
      <c r="J80" s="36"/>
      <c r="K80" s="36"/>
      <c r="L80" s="36"/>
      <c r="M80" s="36"/>
      <c r="N80" s="36"/>
    </row>
    <row r="81" spans="1:14" ht="12.75" customHeight="1" x14ac:dyDescent="0.2">
      <c r="A81" s="70"/>
      <c r="B81" s="36"/>
      <c r="C81" s="28"/>
      <c r="D81" s="28"/>
      <c r="E81" s="28"/>
      <c r="F81" s="28"/>
      <c r="G81" s="28"/>
      <c r="H81" s="36"/>
      <c r="I81" s="36"/>
      <c r="J81" s="36"/>
      <c r="K81" s="36"/>
      <c r="L81" s="36"/>
      <c r="M81" s="36"/>
      <c r="N81" s="36"/>
    </row>
    <row r="82" spans="1:14" ht="12.75" customHeight="1" x14ac:dyDescent="0.2">
      <c r="A82" s="70"/>
      <c r="B82" s="36"/>
      <c r="C82" s="28"/>
      <c r="D82" s="28"/>
      <c r="E82" s="28"/>
      <c r="F82" s="28"/>
      <c r="G82" s="28"/>
      <c r="H82" s="36"/>
      <c r="I82" s="36"/>
      <c r="J82" s="36"/>
      <c r="K82" s="36"/>
      <c r="L82" s="36"/>
      <c r="M82" s="36"/>
      <c r="N82" s="36"/>
    </row>
    <row r="83" spans="1:14" ht="12.75" customHeight="1" x14ac:dyDescent="0.2">
      <c r="A83" s="70"/>
      <c r="B83" s="36"/>
      <c r="C83" s="28"/>
      <c r="D83" s="28"/>
      <c r="E83" s="28"/>
      <c r="F83" s="28"/>
      <c r="G83" s="28"/>
      <c r="H83" s="36"/>
      <c r="I83" s="36"/>
      <c r="J83" s="36"/>
      <c r="K83" s="36"/>
      <c r="L83" s="36"/>
      <c r="M83" s="36"/>
      <c r="N83" s="36"/>
    </row>
    <row r="84" spans="1:14" ht="12.75" customHeight="1" x14ac:dyDescent="0.2">
      <c r="A84" s="70"/>
      <c r="B84" s="36"/>
      <c r="C84" s="28"/>
      <c r="D84" s="28"/>
      <c r="E84" s="28"/>
      <c r="F84" s="28"/>
      <c r="G84" s="28"/>
      <c r="H84" s="36"/>
      <c r="I84" s="36"/>
      <c r="J84" s="36"/>
      <c r="K84" s="36"/>
      <c r="L84" s="36"/>
      <c r="M84" s="36"/>
      <c r="N84" s="36"/>
    </row>
    <row r="85" spans="1:14" ht="12.75" customHeight="1" x14ac:dyDescent="0.2">
      <c r="A85" s="70"/>
      <c r="B85" s="36"/>
      <c r="C85" s="28"/>
      <c r="D85" s="28"/>
      <c r="E85" s="28"/>
      <c r="F85" s="28"/>
      <c r="G85" s="28"/>
      <c r="H85" s="36"/>
      <c r="I85" s="36"/>
      <c r="J85" s="36"/>
      <c r="K85" s="36"/>
      <c r="L85" s="36"/>
      <c r="M85" s="36"/>
      <c r="N85" s="36"/>
    </row>
    <row r="86" spans="1:14" ht="12.75" customHeight="1" x14ac:dyDescent="0.2">
      <c r="A86" s="70"/>
      <c r="B86" s="36"/>
      <c r="C86" s="28"/>
      <c r="D86" s="28"/>
      <c r="E86" s="28"/>
      <c r="F86" s="28"/>
      <c r="G86" s="28"/>
      <c r="H86" s="36"/>
      <c r="I86" s="36"/>
      <c r="J86" s="36"/>
      <c r="K86" s="36"/>
      <c r="L86" s="36"/>
      <c r="M86" s="36"/>
      <c r="N86" s="36"/>
    </row>
    <row r="87" spans="1:14" ht="12.75" customHeight="1" x14ac:dyDescent="0.2">
      <c r="A87" s="70"/>
      <c r="B87" s="36"/>
      <c r="C87" s="28"/>
      <c r="D87" s="28"/>
      <c r="E87" s="28"/>
      <c r="F87" s="28"/>
      <c r="G87" s="28"/>
      <c r="H87" s="36"/>
      <c r="I87" s="36"/>
      <c r="J87" s="36"/>
      <c r="K87" s="36"/>
      <c r="L87" s="36"/>
      <c r="M87" s="36"/>
      <c r="N87" s="36"/>
    </row>
    <row r="88" spans="1:14" ht="12.75" customHeight="1" x14ac:dyDescent="0.2">
      <c r="A88" s="70"/>
      <c r="B88" s="36"/>
      <c r="C88" s="28"/>
      <c r="D88" s="28"/>
      <c r="E88" s="28"/>
      <c r="F88" s="28"/>
      <c r="G88" s="28"/>
      <c r="H88" s="36"/>
      <c r="I88" s="36"/>
      <c r="J88" s="36"/>
      <c r="K88" s="36"/>
      <c r="L88" s="36"/>
      <c r="M88" s="36"/>
      <c r="N88" s="36"/>
    </row>
    <row r="89" spans="1:14" ht="12.75" customHeight="1" x14ac:dyDescent="0.2">
      <c r="A89" s="70"/>
      <c r="B89" s="36"/>
      <c r="C89" s="28"/>
      <c r="D89" s="28"/>
      <c r="E89" s="28"/>
      <c r="F89" s="28"/>
      <c r="G89" s="28"/>
      <c r="H89" s="36"/>
      <c r="I89" s="36"/>
      <c r="J89" s="36"/>
      <c r="K89" s="36"/>
      <c r="L89" s="36"/>
      <c r="M89" s="36"/>
      <c r="N89" s="36"/>
    </row>
    <row r="90" spans="1:14" ht="12.75" customHeight="1" x14ac:dyDescent="0.2">
      <c r="A90" s="70"/>
      <c r="B90" s="36"/>
      <c r="C90" s="28"/>
      <c r="D90" s="28"/>
      <c r="E90" s="28"/>
      <c r="F90" s="28"/>
      <c r="G90" s="28"/>
      <c r="H90" s="36"/>
      <c r="I90" s="36"/>
      <c r="J90" s="36"/>
      <c r="K90" s="36"/>
      <c r="L90" s="36"/>
      <c r="M90" s="36"/>
      <c r="N90" s="36"/>
    </row>
    <row r="91" spans="1:14" ht="12.75" customHeight="1" x14ac:dyDescent="0.2">
      <c r="A91" s="70"/>
      <c r="B91" s="36"/>
      <c r="C91" s="28"/>
      <c r="D91" s="28"/>
      <c r="E91" s="28"/>
      <c r="F91" s="28"/>
      <c r="G91" s="28"/>
      <c r="H91" s="36"/>
      <c r="I91" s="36"/>
      <c r="J91" s="36"/>
      <c r="K91" s="36"/>
      <c r="L91" s="36"/>
      <c r="M91" s="36"/>
      <c r="N91" s="36"/>
    </row>
    <row r="92" spans="1:14" ht="12.75" customHeight="1" x14ac:dyDescent="0.2">
      <c r="A92" s="70"/>
      <c r="B92" s="36"/>
      <c r="C92" s="28"/>
      <c r="D92" s="28"/>
      <c r="E92" s="28"/>
      <c r="F92" s="28"/>
      <c r="G92" s="28"/>
      <c r="H92" s="36"/>
      <c r="I92" s="36"/>
      <c r="J92" s="36"/>
      <c r="K92" s="36"/>
      <c r="L92" s="36"/>
      <c r="M92" s="36"/>
      <c r="N92" s="36"/>
    </row>
    <row r="93" spans="1:14" ht="12.75" customHeight="1" x14ac:dyDescent="0.2">
      <c r="A93" s="70"/>
      <c r="B93" s="36"/>
      <c r="C93" s="28"/>
      <c r="D93" s="28"/>
      <c r="E93" s="28"/>
      <c r="F93" s="28"/>
      <c r="G93" s="28"/>
      <c r="H93" s="36"/>
      <c r="I93" s="36"/>
      <c r="J93" s="36"/>
      <c r="K93" s="36"/>
      <c r="L93" s="36"/>
      <c r="M93" s="36"/>
      <c r="N93" s="36"/>
    </row>
    <row r="94" spans="1:14" ht="12.75" customHeight="1" x14ac:dyDescent="0.2">
      <c r="A94" s="70"/>
      <c r="B94" s="36"/>
      <c r="C94" s="28"/>
      <c r="D94" s="28"/>
      <c r="E94" s="28"/>
      <c r="F94" s="28"/>
      <c r="G94" s="28"/>
      <c r="H94" s="36"/>
      <c r="I94" s="36"/>
      <c r="J94" s="36"/>
      <c r="K94" s="36"/>
      <c r="L94" s="36"/>
      <c r="M94" s="36"/>
      <c r="N94" s="36"/>
    </row>
    <row r="95" spans="1:14" ht="12.75" customHeight="1" x14ac:dyDescent="0.2">
      <c r="A95" s="70"/>
      <c r="B95" s="36"/>
      <c r="C95" s="28"/>
      <c r="D95" s="28"/>
      <c r="E95" s="28"/>
      <c r="F95" s="28"/>
      <c r="G95" s="28"/>
      <c r="H95" s="36"/>
      <c r="I95" s="36"/>
      <c r="J95" s="36"/>
      <c r="K95" s="36"/>
      <c r="L95" s="36"/>
      <c r="M95" s="36"/>
      <c r="N95" s="36"/>
    </row>
    <row r="96" spans="1:14" ht="12.75" customHeight="1" x14ac:dyDescent="0.2">
      <c r="A96" s="70"/>
      <c r="B96" s="36"/>
      <c r="C96" s="28"/>
      <c r="D96" s="28"/>
      <c r="E96" s="28"/>
      <c r="F96" s="28"/>
      <c r="G96" s="28"/>
      <c r="H96" s="36"/>
      <c r="I96" s="36"/>
      <c r="J96" s="36"/>
      <c r="K96" s="36"/>
      <c r="L96" s="36"/>
      <c r="M96" s="36"/>
      <c r="N96" s="36"/>
    </row>
    <row r="97" spans="1:14" ht="12.75" customHeight="1" x14ac:dyDescent="0.2">
      <c r="A97" s="70"/>
      <c r="B97" s="36"/>
      <c r="C97" s="28"/>
      <c r="D97" s="28"/>
      <c r="E97" s="28"/>
      <c r="F97" s="28"/>
      <c r="G97" s="28"/>
      <c r="H97" s="36"/>
      <c r="I97" s="36"/>
      <c r="J97" s="36"/>
      <c r="K97" s="36"/>
      <c r="L97" s="36"/>
      <c r="M97" s="36"/>
      <c r="N97" s="36"/>
    </row>
    <row r="98" spans="1:14" ht="12.75" customHeight="1" x14ac:dyDescent="0.2">
      <c r="A98" s="70"/>
      <c r="B98" s="36"/>
      <c r="C98" s="28"/>
      <c r="D98" s="28"/>
      <c r="E98" s="28"/>
      <c r="F98" s="28"/>
      <c r="G98" s="28"/>
      <c r="H98" s="36"/>
      <c r="I98" s="36"/>
      <c r="J98" s="36"/>
      <c r="K98" s="36"/>
      <c r="L98" s="36"/>
      <c r="M98" s="36"/>
      <c r="N98" s="36"/>
    </row>
    <row r="99" spans="1:14" ht="12.75" customHeight="1" x14ac:dyDescent="0.2">
      <c r="A99" s="70"/>
      <c r="B99" s="36"/>
      <c r="C99" s="28"/>
      <c r="D99" s="28"/>
      <c r="E99" s="28"/>
      <c r="F99" s="28"/>
      <c r="G99" s="28"/>
      <c r="H99" s="36"/>
      <c r="I99" s="36"/>
      <c r="J99" s="36"/>
      <c r="K99" s="36"/>
      <c r="L99" s="36"/>
      <c r="M99" s="36"/>
      <c r="N99" s="36"/>
    </row>
    <row r="100" spans="1:14" ht="12.75" customHeight="1" x14ac:dyDescent="0.2">
      <c r="A100" s="70"/>
      <c r="B100" s="36"/>
      <c r="C100" s="28"/>
      <c r="D100" s="28"/>
      <c r="E100" s="28"/>
      <c r="F100" s="28"/>
      <c r="G100" s="28"/>
      <c r="H100" s="36"/>
      <c r="I100" s="36"/>
      <c r="J100" s="36"/>
      <c r="K100" s="36"/>
      <c r="L100" s="36"/>
      <c r="M100" s="36"/>
      <c r="N100" s="36"/>
    </row>
  </sheetData>
  <mergeCells count="2">
    <mergeCell ref="B1:G1"/>
    <mergeCell ref="F2:G2"/>
  </mergeCells>
  <pageMargins left="1.45" right="0.7" top="0.5" bottom="0.5" header="0" footer="0"/>
  <pageSetup orientation="portrait"/>
  <rowBreaks count="1" manualBreakCount="1">
    <brk id="53" man="1"/>
  </row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14.42578125" defaultRowHeight="15" customHeight="1" x14ac:dyDescent="0.2"/>
  <cols>
    <col min="1" max="1" width="35.7109375" customWidth="1"/>
    <col min="2" max="2" width="10.85546875" customWidth="1"/>
    <col min="3" max="11" width="9.140625" customWidth="1"/>
  </cols>
  <sheetData>
    <row r="1" spans="1:11" ht="12.75" customHeight="1" x14ac:dyDescent="0.25">
      <c r="A1" s="515" t="s">
        <v>971</v>
      </c>
      <c r="B1" s="497"/>
      <c r="C1" s="497"/>
      <c r="D1" s="497"/>
      <c r="E1" s="497"/>
      <c r="F1" s="497"/>
      <c r="G1" s="75"/>
      <c r="H1" s="75"/>
      <c r="I1" s="75"/>
      <c r="J1" s="75"/>
      <c r="K1" s="75"/>
    </row>
    <row r="2" spans="1:11" ht="12.75" customHeight="1" x14ac:dyDescent="0.2">
      <c r="A2" s="75"/>
      <c r="B2" s="75"/>
      <c r="C2" s="75"/>
      <c r="D2" s="75" t="s">
        <v>972</v>
      </c>
      <c r="E2" s="75"/>
      <c r="F2" s="75"/>
      <c r="G2" s="75"/>
      <c r="H2" s="75"/>
      <c r="I2" s="75"/>
      <c r="J2" s="75"/>
      <c r="K2" s="75"/>
    </row>
    <row r="3" spans="1:11" ht="12.75" customHeight="1" x14ac:dyDescent="0.2">
      <c r="A3" s="76" t="s">
        <v>255</v>
      </c>
      <c r="B3" s="77" t="s">
        <v>957</v>
      </c>
      <c r="C3" s="77" t="s">
        <v>958</v>
      </c>
      <c r="D3" s="77" t="s">
        <v>959</v>
      </c>
      <c r="E3" s="77" t="s">
        <v>960</v>
      </c>
      <c r="F3" s="77" t="s">
        <v>961</v>
      </c>
      <c r="G3" s="75"/>
      <c r="H3" s="75"/>
      <c r="I3" s="75"/>
      <c r="J3" s="75"/>
      <c r="K3" s="75"/>
    </row>
    <row r="4" spans="1:11" ht="15" customHeight="1" x14ac:dyDescent="0.2">
      <c r="A4" s="78" t="s">
        <v>205</v>
      </c>
      <c r="B4" s="79">
        <v>17.739999999999998</v>
      </c>
      <c r="C4" s="79">
        <v>15.53</v>
      </c>
      <c r="D4" s="79">
        <v>87.5</v>
      </c>
      <c r="E4" s="79">
        <v>10.43</v>
      </c>
      <c r="F4" s="79">
        <v>58.8</v>
      </c>
      <c r="G4" s="75"/>
      <c r="H4" s="75"/>
      <c r="I4" s="75"/>
      <c r="J4" s="75"/>
      <c r="K4" s="75"/>
    </row>
    <row r="5" spans="1:11" ht="15" customHeight="1" x14ac:dyDescent="0.2">
      <c r="A5" s="78" t="s">
        <v>206</v>
      </c>
      <c r="B5" s="79">
        <v>1.46</v>
      </c>
      <c r="C5" s="79">
        <v>1.01</v>
      </c>
      <c r="D5" s="79">
        <v>69.3</v>
      </c>
      <c r="E5" s="79">
        <v>0.94</v>
      </c>
      <c r="F5" s="79">
        <v>64.5</v>
      </c>
      <c r="G5" s="75"/>
      <c r="H5" s="75"/>
      <c r="I5" s="75"/>
      <c r="J5" s="75"/>
      <c r="K5" s="75"/>
    </row>
    <row r="6" spans="1:11" ht="15" customHeight="1" x14ac:dyDescent="0.2">
      <c r="A6" s="78" t="s">
        <v>8</v>
      </c>
      <c r="B6" s="79">
        <v>20.89</v>
      </c>
      <c r="C6" s="79">
        <v>16.18</v>
      </c>
      <c r="D6" s="79">
        <v>77.400000000000006</v>
      </c>
      <c r="E6" s="79">
        <v>12.2</v>
      </c>
      <c r="F6" s="79">
        <v>58.4</v>
      </c>
      <c r="G6" s="75"/>
      <c r="H6" s="75"/>
      <c r="I6" s="75"/>
      <c r="J6" s="75"/>
      <c r="K6" s="75"/>
    </row>
    <row r="7" spans="1:11" ht="15" customHeight="1" x14ac:dyDescent="0.2">
      <c r="A7" s="78" t="s">
        <v>9</v>
      </c>
      <c r="B7" s="79">
        <v>66.290000000000006</v>
      </c>
      <c r="C7" s="79">
        <v>54.92</v>
      </c>
      <c r="D7" s="79">
        <v>82.8</v>
      </c>
      <c r="E7" s="79">
        <v>33.21</v>
      </c>
      <c r="F7" s="79">
        <v>50.1</v>
      </c>
      <c r="G7" s="75"/>
      <c r="H7" s="75"/>
      <c r="I7" s="75"/>
      <c r="J7" s="75"/>
      <c r="K7" s="75"/>
    </row>
    <row r="8" spans="1:11" ht="15" customHeight="1" x14ac:dyDescent="0.2">
      <c r="A8" s="78" t="s">
        <v>10</v>
      </c>
      <c r="B8" s="79">
        <v>14.13</v>
      </c>
      <c r="C8" s="79">
        <v>10.57</v>
      </c>
      <c r="D8" s="79">
        <v>74.8</v>
      </c>
      <c r="E8" s="79">
        <v>5.85</v>
      </c>
      <c r="F8" s="79">
        <v>41.4</v>
      </c>
      <c r="G8" s="75"/>
      <c r="H8" s="75"/>
      <c r="I8" s="75"/>
      <c r="J8" s="75"/>
      <c r="K8" s="75"/>
    </row>
    <row r="9" spans="1:11" ht="15" customHeight="1" x14ac:dyDescent="0.2">
      <c r="A9" s="78" t="s">
        <v>11</v>
      </c>
      <c r="B9" s="79">
        <v>20.29</v>
      </c>
      <c r="C9" s="79">
        <v>15.96</v>
      </c>
      <c r="D9" s="79">
        <v>78.599999999999994</v>
      </c>
      <c r="E9" s="79">
        <v>10.93</v>
      </c>
      <c r="F9" s="79">
        <v>53.8</v>
      </c>
      <c r="G9" s="75"/>
      <c r="H9" s="75"/>
      <c r="I9" s="75"/>
      <c r="J9" s="75"/>
      <c r="K9" s="75"/>
    </row>
    <row r="10" spans="1:11" ht="15" customHeight="1" x14ac:dyDescent="0.2">
      <c r="A10" s="78" t="s">
        <v>12</v>
      </c>
      <c r="B10" s="79">
        <v>40.770000000000003</v>
      </c>
      <c r="C10" s="79">
        <v>37.07</v>
      </c>
      <c r="D10" s="79">
        <v>90.9</v>
      </c>
      <c r="E10" s="79">
        <v>26.12</v>
      </c>
      <c r="F10" s="79">
        <v>64.099999999999994</v>
      </c>
      <c r="G10" s="75"/>
      <c r="H10" s="75"/>
      <c r="I10" s="75"/>
      <c r="J10" s="75"/>
      <c r="K10" s="75"/>
    </row>
    <row r="11" spans="1:11" ht="15" customHeight="1" x14ac:dyDescent="0.2">
      <c r="A11" s="78" t="s">
        <v>207</v>
      </c>
      <c r="B11" s="79">
        <v>4.05</v>
      </c>
      <c r="C11" s="79">
        <v>2.86</v>
      </c>
      <c r="D11" s="79">
        <v>70.5</v>
      </c>
      <c r="E11" s="79">
        <v>2.06</v>
      </c>
      <c r="F11" s="79">
        <v>50.8</v>
      </c>
      <c r="G11" s="75"/>
      <c r="H11" s="75"/>
      <c r="I11" s="75"/>
      <c r="J11" s="75"/>
      <c r="K11" s="75"/>
    </row>
    <row r="12" spans="1:11" ht="15" customHeight="1" x14ac:dyDescent="0.2">
      <c r="A12" s="78" t="s">
        <v>208</v>
      </c>
      <c r="B12" s="79">
        <v>3.59</v>
      </c>
      <c r="C12" s="79">
        <v>3.22</v>
      </c>
      <c r="D12" s="79">
        <v>89.9</v>
      </c>
      <c r="E12" s="79">
        <v>2.0699999999999998</v>
      </c>
      <c r="F12" s="79">
        <v>57.6</v>
      </c>
      <c r="G12" s="75"/>
      <c r="H12" s="75"/>
      <c r="I12" s="75"/>
      <c r="J12" s="75"/>
      <c r="K12" s="75"/>
    </row>
    <row r="13" spans="1:11" ht="15" customHeight="1" x14ac:dyDescent="0.2">
      <c r="A13" s="78" t="s">
        <v>268</v>
      </c>
      <c r="B13" s="79">
        <v>4.67</v>
      </c>
      <c r="C13" s="79">
        <v>3.31</v>
      </c>
      <c r="D13" s="79">
        <v>70.900000000000006</v>
      </c>
      <c r="E13" s="79">
        <v>2.4300000000000002</v>
      </c>
      <c r="F13" s="79">
        <v>52</v>
      </c>
      <c r="G13" s="75"/>
      <c r="H13" s="75"/>
      <c r="I13" s="75"/>
      <c r="J13" s="75"/>
      <c r="K13" s="75"/>
    </row>
    <row r="14" spans="1:11" ht="15" customHeight="1" x14ac:dyDescent="0.2">
      <c r="A14" s="78" t="s">
        <v>13</v>
      </c>
      <c r="B14" s="79">
        <v>1.79</v>
      </c>
      <c r="C14" s="79">
        <v>1.38</v>
      </c>
      <c r="D14" s="79">
        <v>77.099999999999994</v>
      </c>
      <c r="E14" s="79">
        <v>0.73</v>
      </c>
      <c r="F14" s="79">
        <v>41</v>
      </c>
      <c r="G14" s="75"/>
      <c r="H14" s="75"/>
      <c r="I14" s="75"/>
      <c r="J14" s="75"/>
      <c r="K14" s="75"/>
    </row>
    <row r="15" spans="1:11" ht="15" customHeight="1" x14ac:dyDescent="0.2">
      <c r="A15" s="78" t="s">
        <v>14</v>
      </c>
      <c r="B15" s="79">
        <v>1.91</v>
      </c>
      <c r="C15" s="79">
        <v>1.47</v>
      </c>
      <c r="D15" s="79">
        <v>77</v>
      </c>
      <c r="E15" s="79">
        <v>0.8</v>
      </c>
      <c r="F15" s="79">
        <v>42</v>
      </c>
      <c r="G15" s="75"/>
      <c r="H15" s="75"/>
      <c r="I15" s="75"/>
      <c r="J15" s="75"/>
      <c r="K15" s="75"/>
    </row>
    <row r="16" spans="1:11" ht="15" customHeight="1" x14ac:dyDescent="0.2">
      <c r="A16" s="78" t="s">
        <v>209</v>
      </c>
      <c r="B16" s="79">
        <v>4.3099999999999996</v>
      </c>
      <c r="C16" s="79">
        <v>2.92</v>
      </c>
      <c r="D16" s="79">
        <v>67.8</v>
      </c>
      <c r="E16" s="79">
        <v>2.62</v>
      </c>
      <c r="F16" s="79">
        <v>60.9</v>
      </c>
      <c r="G16" s="75"/>
      <c r="H16" s="75"/>
      <c r="I16" s="75"/>
      <c r="J16" s="75"/>
      <c r="K16" s="75"/>
    </row>
    <row r="17" spans="1:11" ht="15" customHeight="1" x14ac:dyDescent="0.2">
      <c r="A17" s="78" t="s">
        <v>210</v>
      </c>
      <c r="B17" s="79">
        <v>0.94</v>
      </c>
      <c r="C17" s="79">
        <v>0.81</v>
      </c>
      <c r="D17" s="79">
        <v>85.8</v>
      </c>
      <c r="E17" s="79">
        <v>0.62</v>
      </c>
      <c r="F17" s="79">
        <v>66.099999999999994</v>
      </c>
      <c r="G17" s="75"/>
      <c r="H17" s="75"/>
      <c r="I17" s="75"/>
      <c r="J17" s="75"/>
      <c r="K17" s="75"/>
    </row>
    <row r="18" spans="1:11" ht="15" customHeight="1" x14ac:dyDescent="0.2">
      <c r="A18" s="78" t="s">
        <v>15</v>
      </c>
      <c r="B18" s="79">
        <v>28.07</v>
      </c>
      <c r="C18" s="79">
        <v>25.99</v>
      </c>
      <c r="D18" s="79">
        <v>92.6</v>
      </c>
      <c r="E18" s="79">
        <v>19.03</v>
      </c>
      <c r="F18" s="79">
        <v>67.8</v>
      </c>
      <c r="G18" s="75"/>
      <c r="H18" s="75"/>
      <c r="I18" s="75"/>
      <c r="J18" s="75"/>
      <c r="K18" s="75"/>
    </row>
    <row r="19" spans="1:11" ht="15" customHeight="1" x14ac:dyDescent="0.2">
      <c r="A19" s="78" t="s">
        <v>16</v>
      </c>
      <c r="B19" s="79">
        <v>214.91</v>
      </c>
      <c r="C19" s="79">
        <v>173.98</v>
      </c>
      <c r="D19" s="79">
        <v>81</v>
      </c>
      <c r="E19" s="79">
        <v>88.35</v>
      </c>
      <c r="F19" s="79">
        <v>41.1</v>
      </c>
      <c r="G19" s="75"/>
      <c r="H19" s="75"/>
      <c r="I19" s="75"/>
      <c r="J19" s="75"/>
      <c r="K19" s="75"/>
    </row>
    <row r="20" spans="1:11" ht="15" customHeight="1" x14ac:dyDescent="0.2">
      <c r="A20" s="78" t="s">
        <v>211</v>
      </c>
      <c r="B20" s="79">
        <v>3.95</v>
      </c>
      <c r="C20" s="79">
        <v>3.28</v>
      </c>
      <c r="D20" s="79">
        <v>83.2</v>
      </c>
      <c r="E20" s="79">
        <v>2.34</v>
      </c>
      <c r="F20" s="79">
        <v>59.4</v>
      </c>
      <c r="G20" s="75"/>
      <c r="H20" s="75"/>
      <c r="I20" s="75"/>
      <c r="J20" s="75"/>
      <c r="K20" s="75"/>
    </row>
    <row r="21" spans="1:11" ht="15" customHeight="1" x14ac:dyDescent="0.2">
      <c r="A21" s="78" t="s">
        <v>17</v>
      </c>
      <c r="B21" s="79">
        <v>11.26</v>
      </c>
      <c r="C21" s="79">
        <v>9.08</v>
      </c>
      <c r="D21" s="79">
        <v>80.599999999999994</v>
      </c>
      <c r="E21" s="79">
        <v>3.11</v>
      </c>
      <c r="F21" s="79">
        <v>27.6</v>
      </c>
      <c r="G21" s="75"/>
      <c r="H21" s="75"/>
      <c r="I21" s="75"/>
      <c r="J21" s="75"/>
      <c r="K21" s="75"/>
    </row>
    <row r="22" spans="1:11" ht="15" customHeight="1" x14ac:dyDescent="0.2">
      <c r="A22" s="78" t="s">
        <v>18</v>
      </c>
      <c r="B22" s="79">
        <v>25.71</v>
      </c>
      <c r="C22" s="79">
        <v>20.68</v>
      </c>
      <c r="D22" s="79">
        <v>80.400000000000006</v>
      </c>
      <c r="E22" s="79">
        <v>9.66</v>
      </c>
      <c r="F22" s="79">
        <v>37.6</v>
      </c>
      <c r="G22" s="75"/>
      <c r="H22" s="75"/>
      <c r="I22" s="75"/>
      <c r="J22" s="75"/>
      <c r="K22" s="75"/>
    </row>
    <row r="23" spans="1:11" ht="15" customHeight="1" x14ac:dyDescent="0.2">
      <c r="A23" s="78" t="s">
        <v>213</v>
      </c>
      <c r="B23" s="79">
        <v>0.57999999999999996</v>
      </c>
      <c r="C23" s="79">
        <v>0.42</v>
      </c>
      <c r="D23" s="79">
        <v>71.3</v>
      </c>
      <c r="E23" s="79">
        <v>0.32</v>
      </c>
      <c r="F23" s="79">
        <v>55.6</v>
      </c>
      <c r="G23" s="75"/>
      <c r="H23" s="75"/>
      <c r="I23" s="75"/>
      <c r="J23" s="75"/>
      <c r="K23" s="75"/>
    </row>
    <row r="24" spans="1:11" ht="15" customHeight="1" x14ac:dyDescent="0.2">
      <c r="A24" s="78" t="s">
        <v>214</v>
      </c>
      <c r="B24" s="79">
        <v>2.44</v>
      </c>
      <c r="C24" s="79">
        <v>1.88</v>
      </c>
      <c r="D24" s="79">
        <v>77.099999999999994</v>
      </c>
      <c r="E24" s="79">
        <v>1.63</v>
      </c>
      <c r="F24" s="79">
        <v>66.900000000000006</v>
      </c>
      <c r="G24" s="75"/>
      <c r="H24" s="75"/>
      <c r="I24" s="75"/>
      <c r="J24" s="75"/>
      <c r="K24" s="75"/>
    </row>
    <row r="25" spans="1:11" ht="15" customHeight="1" x14ac:dyDescent="0.2">
      <c r="A25" s="78" t="s">
        <v>963</v>
      </c>
      <c r="B25" s="79">
        <v>7.22</v>
      </c>
      <c r="C25" s="79">
        <v>7.22</v>
      </c>
      <c r="D25" s="79">
        <v>100</v>
      </c>
      <c r="E25" s="79">
        <v>7.22</v>
      </c>
      <c r="F25" s="79">
        <v>100</v>
      </c>
      <c r="G25" s="75"/>
      <c r="H25" s="75"/>
      <c r="I25" s="75"/>
      <c r="J25" s="75"/>
      <c r="K25" s="75"/>
    </row>
    <row r="26" spans="1:11" ht="15" customHeight="1" x14ac:dyDescent="0.2">
      <c r="A26" s="78" t="s">
        <v>263</v>
      </c>
      <c r="B26" s="79">
        <v>6.09</v>
      </c>
      <c r="C26" s="79">
        <v>4.16</v>
      </c>
      <c r="D26" s="79">
        <v>68.3</v>
      </c>
      <c r="E26" s="79">
        <v>4</v>
      </c>
      <c r="F26" s="79">
        <v>65.7</v>
      </c>
      <c r="G26" s="75"/>
      <c r="H26" s="75"/>
      <c r="I26" s="75"/>
      <c r="J26" s="75"/>
      <c r="K26" s="75"/>
    </row>
    <row r="27" spans="1:11" ht="15" customHeight="1" x14ac:dyDescent="0.2">
      <c r="A27" s="78" t="s">
        <v>21</v>
      </c>
      <c r="B27" s="79">
        <v>4.16</v>
      </c>
      <c r="C27" s="79">
        <v>2.34</v>
      </c>
      <c r="D27" s="79">
        <v>56.2</v>
      </c>
      <c r="E27" s="79">
        <v>1.82</v>
      </c>
      <c r="F27" s="79">
        <v>43.7</v>
      </c>
      <c r="G27" s="75"/>
      <c r="H27" s="75"/>
      <c r="I27" s="75"/>
      <c r="J27" s="75"/>
      <c r="K27" s="75"/>
    </row>
    <row r="28" spans="1:11" ht="15" customHeight="1" x14ac:dyDescent="0.2">
      <c r="A28" s="78" t="s">
        <v>264</v>
      </c>
      <c r="B28" s="79">
        <v>0.04</v>
      </c>
      <c r="C28" s="79">
        <v>0.02</v>
      </c>
      <c r="D28" s="79">
        <v>63.3</v>
      </c>
      <c r="E28" s="79">
        <v>0.01</v>
      </c>
      <c r="F28" s="79">
        <v>15</v>
      </c>
      <c r="G28" s="75"/>
      <c r="H28" s="75"/>
      <c r="I28" s="75"/>
      <c r="J28" s="75"/>
      <c r="K28" s="75"/>
    </row>
    <row r="29" spans="1:11" ht="15" customHeight="1" x14ac:dyDescent="0.2">
      <c r="A29" s="78" t="s">
        <v>965</v>
      </c>
      <c r="B29" s="79">
        <v>0.36</v>
      </c>
      <c r="C29" s="79">
        <v>0.21</v>
      </c>
      <c r="D29" s="79">
        <v>57.4</v>
      </c>
      <c r="E29" s="79">
        <v>0.19</v>
      </c>
      <c r="F29" s="79">
        <v>52.9</v>
      </c>
      <c r="G29" s="75"/>
      <c r="H29" s="75"/>
      <c r="I29" s="75"/>
      <c r="J29" s="75"/>
      <c r="K29" s="75"/>
    </row>
    <row r="30" spans="1:11" ht="15" customHeight="1" x14ac:dyDescent="0.2">
      <c r="A30" s="78" t="s">
        <v>966</v>
      </c>
      <c r="B30" s="79">
        <v>0.01</v>
      </c>
      <c r="C30" s="79">
        <v>0</v>
      </c>
      <c r="D30" s="79">
        <v>56.6</v>
      </c>
      <c r="E30" s="79">
        <v>0</v>
      </c>
      <c r="F30" s="79">
        <v>46.2</v>
      </c>
      <c r="G30" s="75"/>
      <c r="H30" s="75"/>
      <c r="I30" s="75"/>
      <c r="J30" s="75"/>
      <c r="K30" s="75"/>
    </row>
    <row r="31" spans="1:11" ht="15" customHeight="1" x14ac:dyDescent="0.2">
      <c r="A31" s="78" t="s">
        <v>265</v>
      </c>
      <c r="B31" s="79">
        <v>0.28999999999999998</v>
      </c>
      <c r="C31" s="79">
        <v>0.23</v>
      </c>
      <c r="D31" s="79">
        <v>79.3</v>
      </c>
      <c r="E31" s="79">
        <v>0.18</v>
      </c>
      <c r="F31" s="79">
        <v>61.3</v>
      </c>
      <c r="G31" s="75"/>
      <c r="H31" s="75"/>
      <c r="I31" s="75"/>
      <c r="J31" s="75"/>
      <c r="K31" s="75"/>
    </row>
    <row r="32" spans="1:11" ht="15" customHeight="1" x14ac:dyDescent="0.2">
      <c r="A32" s="78" t="s">
        <v>266</v>
      </c>
      <c r="B32" s="79">
        <v>6.77</v>
      </c>
      <c r="C32" s="79">
        <v>4.76</v>
      </c>
      <c r="D32" s="79">
        <v>70.400000000000006</v>
      </c>
      <c r="E32" s="79">
        <v>4.62</v>
      </c>
      <c r="F32" s="79">
        <v>68.2</v>
      </c>
      <c r="G32" s="75"/>
      <c r="H32" s="75"/>
      <c r="I32" s="75"/>
      <c r="J32" s="75"/>
      <c r="K32" s="75"/>
    </row>
    <row r="33" spans="1:11" ht="15" customHeight="1" x14ac:dyDescent="0.2">
      <c r="A33" s="78" t="s">
        <v>267</v>
      </c>
      <c r="B33" s="79">
        <v>7.48</v>
      </c>
      <c r="C33" s="79">
        <v>5.14</v>
      </c>
      <c r="D33" s="79">
        <v>68.7</v>
      </c>
      <c r="E33" s="79">
        <v>4.82</v>
      </c>
      <c r="F33" s="79">
        <v>64.5</v>
      </c>
      <c r="G33" s="75"/>
      <c r="H33" s="75"/>
      <c r="I33" s="75"/>
      <c r="J33" s="75"/>
      <c r="K33" s="75"/>
    </row>
    <row r="34" spans="1:11" ht="15" customHeight="1" x14ac:dyDescent="0.2">
      <c r="A34" s="78" t="s">
        <v>967</v>
      </c>
      <c r="B34" s="79">
        <v>2.0299999999999998</v>
      </c>
      <c r="C34" s="79">
        <v>1.86</v>
      </c>
      <c r="D34" s="79">
        <v>91.4</v>
      </c>
      <c r="E34" s="79">
        <v>1.84</v>
      </c>
      <c r="F34" s="79">
        <v>90.7</v>
      </c>
      <c r="G34" s="75"/>
      <c r="H34" s="75"/>
      <c r="I34" s="75"/>
      <c r="J34" s="75"/>
      <c r="K34" s="75"/>
    </row>
    <row r="35" spans="1:11" ht="15" customHeight="1" x14ac:dyDescent="0.2">
      <c r="A35" s="78" t="s">
        <v>269</v>
      </c>
      <c r="B35" s="79">
        <v>1.07</v>
      </c>
      <c r="C35" s="79">
        <v>0.94</v>
      </c>
      <c r="D35" s="79">
        <v>87.3</v>
      </c>
      <c r="E35" s="79">
        <v>0.94</v>
      </c>
      <c r="F35" s="79">
        <v>87.3</v>
      </c>
      <c r="G35" s="75"/>
      <c r="H35" s="75"/>
      <c r="I35" s="75"/>
      <c r="J35" s="75"/>
      <c r="K35" s="75"/>
    </row>
    <row r="36" spans="1:11" ht="15" customHeight="1" x14ac:dyDescent="0.2">
      <c r="A36" s="78" t="s">
        <v>270</v>
      </c>
      <c r="B36" s="79">
        <v>0.03</v>
      </c>
      <c r="C36" s="79">
        <v>0.01</v>
      </c>
      <c r="D36" s="79">
        <v>47.9</v>
      </c>
      <c r="E36" s="79">
        <v>0</v>
      </c>
      <c r="F36" s="79">
        <v>0</v>
      </c>
      <c r="G36" s="75"/>
      <c r="H36" s="75"/>
      <c r="I36" s="75"/>
      <c r="J36" s="75"/>
      <c r="K36" s="75"/>
    </row>
    <row r="37" spans="1:11" ht="15" customHeight="1" x14ac:dyDescent="0.2">
      <c r="A37" s="78" t="s">
        <v>222</v>
      </c>
      <c r="B37" s="79">
        <v>0.36</v>
      </c>
      <c r="C37" s="79">
        <v>0.25</v>
      </c>
      <c r="D37" s="79">
        <v>69.900000000000006</v>
      </c>
      <c r="E37" s="79">
        <v>0.23</v>
      </c>
      <c r="F37" s="79">
        <v>62.5</v>
      </c>
      <c r="G37" s="75"/>
      <c r="H37" s="75"/>
      <c r="I37" s="75"/>
      <c r="J37" s="75"/>
      <c r="K37" s="75"/>
    </row>
    <row r="38" spans="1:11" ht="15" customHeight="1" x14ac:dyDescent="0.2">
      <c r="A38" s="78" t="s">
        <v>228</v>
      </c>
      <c r="B38" s="79">
        <v>0.12</v>
      </c>
      <c r="C38" s="79">
        <v>0.08</v>
      </c>
      <c r="D38" s="79">
        <v>61.4</v>
      </c>
      <c r="E38" s="79">
        <v>0.04</v>
      </c>
      <c r="F38" s="79">
        <v>29</v>
      </c>
      <c r="G38" s="75"/>
      <c r="H38" s="75"/>
      <c r="I38" s="75"/>
      <c r="J38" s="75"/>
      <c r="K38" s="75"/>
    </row>
    <row r="39" spans="1:11" ht="15" customHeight="1" x14ac:dyDescent="0.2">
      <c r="A39" s="78" t="s">
        <v>271</v>
      </c>
      <c r="B39" s="79">
        <v>1.08</v>
      </c>
      <c r="C39" s="79">
        <v>0.9</v>
      </c>
      <c r="D39" s="79">
        <v>82.6</v>
      </c>
      <c r="E39" s="79">
        <v>0.75</v>
      </c>
      <c r="F39" s="79">
        <v>69.599999999999994</v>
      </c>
      <c r="G39" s="75"/>
      <c r="H39" s="75"/>
      <c r="I39" s="75"/>
      <c r="J39" s="75"/>
      <c r="K39" s="75"/>
    </row>
    <row r="40" spans="1:11" ht="15" customHeight="1" x14ac:dyDescent="0.2">
      <c r="A40" s="78" t="s">
        <v>272</v>
      </c>
      <c r="B40" s="79">
        <v>0.05</v>
      </c>
      <c r="C40" s="79">
        <v>0.03</v>
      </c>
      <c r="D40" s="79">
        <v>55.4</v>
      </c>
      <c r="E40" s="79">
        <v>0.03</v>
      </c>
      <c r="F40" s="79">
        <v>49.2</v>
      </c>
      <c r="G40" s="75"/>
      <c r="H40" s="75"/>
      <c r="I40" s="75"/>
      <c r="J40" s="75"/>
      <c r="K40" s="75"/>
    </row>
    <row r="41" spans="1:11" ht="15" customHeight="1" x14ac:dyDescent="0.2">
      <c r="A41" s="78" t="s">
        <v>273</v>
      </c>
      <c r="B41" s="79">
        <v>1.56</v>
      </c>
      <c r="C41" s="79">
        <v>1.28</v>
      </c>
      <c r="D41" s="79">
        <v>82.3</v>
      </c>
      <c r="E41" s="79">
        <v>0.88</v>
      </c>
      <c r="F41" s="79">
        <v>56.4</v>
      </c>
      <c r="G41" s="75"/>
      <c r="H41" s="75"/>
      <c r="I41" s="75"/>
      <c r="J41" s="75"/>
      <c r="K41" s="75"/>
    </row>
    <row r="42" spans="1:11" ht="15" customHeight="1" x14ac:dyDescent="0.2">
      <c r="A42" s="78" t="s">
        <v>274</v>
      </c>
      <c r="B42" s="79">
        <v>7.0000000000000007E-2</v>
      </c>
      <c r="C42" s="79">
        <v>0.05</v>
      </c>
      <c r="D42" s="79">
        <v>66.8</v>
      </c>
      <c r="E42" s="79">
        <v>0.03</v>
      </c>
      <c r="F42" s="79">
        <v>35.299999999999997</v>
      </c>
      <c r="G42" s="75"/>
      <c r="H42" s="75"/>
      <c r="I42" s="75"/>
      <c r="J42" s="75"/>
      <c r="K42" s="75"/>
    </row>
    <row r="43" spans="1:11" ht="15" customHeight="1" x14ac:dyDescent="0.2">
      <c r="A43" s="78" t="s">
        <v>275</v>
      </c>
      <c r="B43" s="79">
        <v>0.54</v>
      </c>
      <c r="C43" s="79">
        <v>0.34</v>
      </c>
      <c r="D43" s="79">
        <v>62.8</v>
      </c>
      <c r="E43" s="79">
        <v>0.21</v>
      </c>
      <c r="F43" s="79">
        <v>38.5</v>
      </c>
      <c r="G43" s="75"/>
      <c r="H43" s="75"/>
      <c r="I43" s="75"/>
      <c r="J43" s="75"/>
      <c r="K43" s="75"/>
    </row>
    <row r="44" spans="1:11" ht="15" customHeight="1" x14ac:dyDescent="0.2">
      <c r="A44" s="78" t="s">
        <v>9</v>
      </c>
      <c r="B44" s="79">
        <v>20.8</v>
      </c>
      <c r="C44" s="79">
        <v>16.43</v>
      </c>
      <c r="D44" s="79">
        <v>79</v>
      </c>
      <c r="E44" s="79">
        <v>9.66</v>
      </c>
      <c r="F44" s="79">
        <v>46.4</v>
      </c>
      <c r="G44" s="75"/>
      <c r="H44" s="75"/>
      <c r="I44" s="75"/>
      <c r="J44" s="75"/>
      <c r="K44" s="75"/>
    </row>
    <row r="45" spans="1:11" ht="15" customHeight="1" x14ac:dyDescent="0.2">
      <c r="A45" s="78" t="s">
        <v>12</v>
      </c>
      <c r="B45" s="79">
        <v>8.77</v>
      </c>
      <c r="C45" s="79">
        <v>6.95</v>
      </c>
      <c r="D45" s="79">
        <v>79.2</v>
      </c>
      <c r="E45" s="79">
        <v>4.84</v>
      </c>
      <c r="F45" s="79">
        <v>55.2</v>
      </c>
      <c r="G45" s="75"/>
      <c r="H45" s="75"/>
      <c r="I45" s="75"/>
      <c r="J45" s="75"/>
      <c r="K45" s="75"/>
    </row>
    <row r="46" spans="1:11" ht="15" customHeight="1" x14ac:dyDescent="0.2">
      <c r="A46" s="78" t="s">
        <v>16</v>
      </c>
      <c r="B46" s="79">
        <v>22.89</v>
      </c>
      <c r="C46" s="79">
        <v>16.96</v>
      </c>
      <c r="D46" s="79">
        <v>74.099999999999994</v>
      </c>
      <c r="E46" s="79">
        <v>0</v>
      </c>
      <c r="F46" s="79">
        <v>0</v>
      </c>
      <c r="G46" s="75"/>
      <c r="H46" s="75"/>
      <c r="I46" s="75"/>
      <c r="J46" s="75"/>
      <c r="K46" s="75"/>
    </row>
    <row r="47" spans="1:11" ht="15" customHeight="1" x14ac:dyDescent="0.2">
      <c r="A47" s="80"/>
      <c r="B47" s="81">
        <v>581.55999999999995</v>
      </c>
      <c r="C47" s="81">
        <v>472.69</v>
      </c>
      <c r="D47" s="81">
        <v>81.28</v>
      </c>
      <c r="E47" s="81">
        <v>277.8</v>
      </c>
      <c r="F47" s="81">
        <v>47.77</v>
      </c>
      <c r="G47" s="75"/>
      <c r="H47" s="75"/>
      <c r="I47" s="75"/>
      <c r="J47" s="75"/>
      <c r="K47" s="75"/>
    </row>
    <row r="48" spans="1:11" ht="15" customHeight="1" x14ac:dyDescent="0.2">
      <c r="A48" s="75"/>
      <c r="B48" s="75"/>
      <c r="C48" s="75" t="s">
        <v>973</v>
      </c>
      <c r="D48" s="75"/>
      <c r="E48" s="75"/>
      <c r="F48" s="75"/>
      <c r="G48" s="75"/>
      <c r="H48" s="75"/>
      <c r="I48" s="75"/>
      <c r="J48" s="75"/>
      <c r="K48" s="75"/>
    </row>
    <row r="49" spans="1:11" ht="12.75" customHeight="1" x14ac:dyDescent="0.2">
      <c r="A49" s="75"/>
      <c r="B49" s="75"/>
      <c r="C49" s="75"/>
      <c r="D49" s="75"/>
      <c r="E49" s="75"/>
      <c r="F49" s="75"/>
      <c r="G49" s="75"/>
      <c r="H49" s="75"/>
      <c r="I49" s="75"/>
      <c r="J49" s="75"/>
      <c r="K49" s="75"/>
    </row>
    <row r="50" spans="1:11" ht="12.75" customHeight="1" x14ac:dyDescent="0.2">
      <c r="A50" s="75"/>
      <c r="B50" s="75"/>
      <c r="C50" s="75"/>
      <c r="D50" s="75"/>
      <c r="E50" s="75"/>
      <c r="F50" s="75"/>
      <c r="G50" s="75"/>
      <c r="H50" s="75"/>
      <c r="I50" s="75"/>
      <c r="J50" s="75"/>
      <c r="K50" s="75"/>
    </row>
    <row r="51" spans="1:11" ht="12.75" customHeight="1" x14ac:dyDescent="0.2">
      <c r="A51" s="75"/>
      <c r="B51" s="75"/>
      <c r="C51" s="75"/>
      <c r="D51" s="75"/>
      <c r="E51" s="75"/>
      <c r="F51" s="75"/>
      <c r="G51" s="75"/>
      <c r="H51" s="75"/>
      <c r="I51" s="75"/>
      <c r="J51" s="75"/>
      <c r="K51" s="75"/>
    </row>
    <row r="52" spans="1:11" ht="12.75" customHeight="1" x14ac:dyDescent="0.2">
      <c r="A52" s="75"/>
      <c r="B52" s="75"/>
      <c r="C52" s="75"/>
      <c r="D52" s="75"/>
      <c r="E52" s="75"/>
      <c r="F52" s="75"/>
      <c r="G52" s="75"/>
      <c r="H52" s="75"/>
      <c r="I52" s="75"/>
      <c r="J52" s="75"/>
      <c r="K52" s="75"/>
    </row>
    <row r="53" spans="1:11" ht="12.75" customHeight="1" x14ac:dyDescent="0.2">
      <c r="A53" s="75"/>
      <c r="B53" s="75"/>
      <c r="C53" s="75"/>
      <c r="D53" s="75"/>
      <c r="E53" s="75"/>
      <c r="F53" s="75"/>
      <c r="G53" s="75"/>
      <c r="H53" s="75"/>
      <c r="I53" s="75"/>
      <c r="J53" s="75"/>
      <c r="K53" s="75"/>
    </row>
    <row r="54" spans="1:11" ht="12.75" customHeight="1" x14ac:dyDescent="0.2">
      <c r="A54" s="75"/>
      <c r="B54" s="75"/>
      <c r="C54" s="75"/>
      <c r="D54" s="75"/>
      <c r="E54" s="75"/>
      <c r="F54" s="75"/>
      <c r="G54" s="75"/>
      <c r="H54" s="75"/>
      <c r="I54" s="75"/>
      <c r="J54" s="75"/>
      <c r="K54" s="75"/>
    </row>
    <row r="55" spans="1:11" ht="12.75" customHeight="1" x14ac:dyDescent="0.2">
      <c r="A55" s="75"/>
      <c r="B55" s="75"/>
      <c r="C55" s="75"/>
      <c r="D55" s="75"/>
      <c r="E55" s="75"/>
      <c r="F55" s="75"/>
      <c r="G55" s="75"/>
      <c r="H55" s="75"/>
      <c r="I55" s="75"/>
      <c r="J55" s="75"/>
      <c r="K55" s="75"/>
    </row>
    <row r="56" spans="1:11" ht="12.75" customHeight="1" x14ac:dyDescent="0.2">
      <c r="A56" s="75"/>
      <c r="B56" s="75"/>
      <c r="C56" s="75"/>
      <c r="D56" s="75"/>
      <c r="E56" s="75"/>
      <c r="F56" s="75"/>
      <c r="G56" s="75"/>
      <c r="H56" s="75"/>
      <c r="I56" s="75"/>
      <c r="J56" s="75"/>
      <c r="K56" s="75"/>
    </row>
    <row r="57" spans="1:11" ht="12.75" customHeight="1" x14ac:dyDescent="0.2">
      <c r="A57" s="75"/>
      <c r="B57" s="75"/>
      <c r="C57" s="75"/>
      <c r="D57" s="75"/>
      <c r="E57" s="75"/>
      <c r="F57" s="75"/>
      <c r="G57" s="75"/>
      <c r="H57" s="75"/>
      <c r="I57" s="75"/>
      <c r="J57" s="75"/>
      <c r="K57" s="75"/>
    </row>
    <row r="58" spans="1:11" ht="12.75" customHeight="1" x14ac:dyDescent="0.2">
      <c r="A58" s="75"/>
      <c r="B58" s="75"/>
      <c r="C58" s="75"/>
      <c r="D58" s="75"/>
      <c r="E58" s="75"/>
      <c r="F58" s="75"/>
      <c r="G58" s="75"/>
      <c r="H58" s="75"/>
      <c r="I58" s="75"/>
      <c r="J58" s="75"/>
      <c r="K58" s="75"/>
    </row>
    <row r="59" spans="1:11" ht="12.75" customHeight="1" x14ac:dyDescent="0.2">
      <c r="A59" s="75"/>
      <c r="B59" s="75"/>
      <c r="C59" s="75"/>
      <c r="D59" s="75"/>
      <c r="E59" s="75"/>
      <c r="F59" s="75"/>
      <c r="G59" s="75"/>
      <c r="H59" s="75"/>
      <c r="I59" s="75"/>
      <c r="J59" s="75"/>
      <c r="K59" s="75"/>
    </row>
    <row r="60" spans="1:11" ht="12.75" customHeight="1" x14ac:dyDescent="0.2">
      <c r="A60" s="75"/>
      <c r="B60" s="75"/>
      <c r="C60" s="75"/>
      <c r="D60" s="75"/>
      <c r="E60" s="75"/>
      <c r="F60" s="75"/>
      <c r="G60" s="75"/>
      <c r="H60" s="75"/>
      <c r="I60" s="75"/>
      <c r="J60" s="75"/>
      <c r="K60" s="75"/>
    </row>
    <row r="61" spans="1:11" ht="12.75" customHeight="1" x14ac:dyDescent="0.2">
      <c r="A61" s="75"/>
      <c r="B61" s="75"/>
      <c r="C61" s="75"/>
      <c r="D61" s="75"/>
      <c r="E61" s="75"/>
      <c r="F61" s="75"/>
      <c r="G61" s="75"/>
      <c r="H61" s="75"/>
      <c r="I61" s="75"/>
      <c r="J61" s="75"/>
      <c r="K61" s="75"/>
    </row>
    <row r="62" spans="1:11" ht="12.75" customHeight="1" x14ac:dyDescent="0.2">
      <c r="A62" s="75"/>
      <c r="B62" s="75"/>
      <c r="C62" s="75"/>
      <c r="D62" s="75"/>
      <c r="E62" s="75"/>
      <c r="F62" s="75"/>
      <c r="G62" s="75"/>
      <c r="H62" s="75"/>
      <c r="I62" s="75"/>
      <c r="J62" s="75"/>
      <c r="K62" s="75"/>
    </row>
    <row r="63" spans="1:11" ht="12.75" customHeight="1" x14ac:dyDescent="0.2">
      <c r="A63" s="75"/>
      <c r="B63" s="75"/>
      <c r="C63" s="75"/>
      <c r="D63" s="75"/>
      <c r="E63" s="75"/>
      <c r="F63" s="75"/>
      <c r="G63" s="75"/>
      <c r="H63" s="75"/>
      <c r="I63" s="75"/>
      <c r="J63" s="75"/>
      <c r="K63" s="75"/>
    </row>
    <row r="64" spans="1:11" ht="12.75" customHeight="1" x14ac:dyDescent="0.2">
      <c r="A64" s="75"/>
      <c r="B64" s="75"/>
      <c r="C64" s="75"/>
      <c r="D64" s="75"/>
      <c r="E64" s="75"/>
      <c r="F64" s="75"/>
      <c r="G64" s="75"/>
      <c r="H64" s="75"/>
      <c r="I64" s="75"/>
      <c r="J64" s="75"/>
      <c r="K64" s="75"/>
    </row>
    <row r="65" spans="1:11" ht="12.75" customHeight="1" x14ac:dyDescent="0.2">
      <c r="A65" s="75"/>
      <c r="B65" s="75"/>
      <c r="C65" s="75"/>
      <c r="D65" s="75"/>
      <c r="E65" s="75"/>
      <c r="F65" s="75"/>
      <c r="G65" s="75"/>
      <c r="H65" s="75"/>
      <c r="I65" s="75"/>
      <c r="J65" s="75"/>
      <c r="K65" s="75"/>
    </row>
    <row r="66" spans="1:11" ht="12.75" customHeight="1" x14ac:dyDescent="0.2">
      <c r="A66" s="75"/>
      <c r="B66" s="75"/>
      <c r="C66" s="75"/>
      <c r="D66" s="75"/>
      <c r="E66" s="75"/>
      <c r="F66" s="75"/>
      <c r="G66" s="75"/>
      <c r="H66" s="75"/>
      <c r="I66" s="75"/>
      <c r="J66" s="75"/>
      <c r="K66" s="75"/>
    </row>
    <row r="67" spans="1:11" ht="12.75" customHeight="1" x14ac:dyDescent="0.2">
      <c r="A67" s="75"/>
      <c r="B67" s="75"/>
      <c r="C67" s="75"/>
      <c r="D67" s="75"/>
      <c r="E67" s="75"/>
      <c r="F67" s="75"/>
      <c r="G67" s="75"/>
      <c r="H67" s="75"/>
      <c r="I67" s="75"/>
      <c r="J67" s="75"/>
      <c r="K67" s="75"/>
    </row>
    <row r="68" spans="1:11" ht="12.75" customHeight="1" x14ac:dyDescent="0.2">
      <c r="A68" s="75"/>
      <c r="B68" s="75"/>
      <c r="C68" s="75"/>
      <c r="D68" s="75"/>
      <c r="E68" s="75"/>
      <c r="F68" s="75"/>
      <c r="G68" s="75"/>
      <c r="H68" s="75"/>
      <c r="I68" s="75"/>
      <c r="J68" s="75"/>
      <c r="K68" s="75"/>
    </row>
    <row r="69" spans="1:11" ht="12.75" customHeight="1" x14ac:dyDescent="0.2">
      <c r="A69" s="75"/>
      <c r="B69" s="75"/>
      <c r="C69" s="75"/>
      <c r="D69" s="75"/>
      <c r="E69" s="75"/>
      <c r="F69" s="75"/>
      <c r="G69" s="75"/>
      <c r="H69" s="75"/>
      <c r="I69" s="75"/>
      <c r="J69" s="75"/>
      <c r="K69" s="75"/>
    </row>
    <row r="70" spans="1:11" ht="12.75" customHeight="1" x14ac:dyDescent="0.2">
      <c r="A70" s="75"/>
      <c r="B70" s="75"/>
      <c r="C70" s="75"/>
      <c r="D70" s="75"/>
      <c r="E70" s="75"/>
      <c r="F70" s="75"/>
      <c r="G70" s="75"/>
      <c r="H70" s="75"/>
      <c r="I70" s="75"/>
      <c r="J70" s="75"/>
      <c r="K70" s="75"/>
    </row>
    <row r="71" spans="1:11" ht="12.75" customHeight="1" x14ac:dyDescent="0.2">
      <c r="A71" s="75"/>
      <c r="B71" s="75"/>
      <c r="C71" s="75"/>
      <c r="D71" s="75"/>
      <c r="E71" s="75"/>
      <c r="F71" s="75"/>
      <c r="G71" s="75"/>
      <c r="H71" s="75"/>
      <c r="I71" s="75"/>
      <c r="J71" s="75"/>
      <c r="K71" s="75"/>
    </row>
    <row r="72" spans="1:11" ht="12.75" customHeight="1" x14ac:dyDescent="0.2">
      <c r="A72" s="75"/>
      <c r="B72" s="75"/>
      <c r="C72" s="75"/>
      <c r="D72" s="75"/>
      <c r="E72" s="75"/>
      <c r="F72" s="75"/>
      <c r="G72" s="75"/>
      <c r="H72" s="75"/>
      <c r="I72" s="75"/>
      <c r="J72" s="75"/>
      <c r="K72" s="75"/>
    </row>
    <row r="73" spans="1:11" ht="12.75" customHeight="1" x14ac:dyDescent="0.2">
      <c r="A73" s="75"/>
      <c r="B73" s="75"/>
      <c r="C73" s="75"/>
      <c r="D73" s="75"/>
      <c r="E73" s="75"/>
      <c r="F73" s="75"/>
      <c r="G73" s="75"/>
      <c r="H73" s="75"/>
      <c r="I73" s="75"/>
      <c r="J73" s="75"/>
      <c r="K73" s="75"/>
    </row>
    <row r="74" spans="1:11" ht="12.75" customHeight="1" x14ac:dyDescent="0.2">
      <c r="A74" s="75"/>
      <c r="B74" s="75"/>
      <c r="C74" s="75"/>
      <c r="D74" s="75"/>
      <c r="E74" s="75"/>
      <c r="F74" s="75"/>
      <c r="G74" s="75"/>
      <c r="H74" s="75"/>
      <c r="I74" s="75"/>
      <c r="J74" s="75"/>
      <c r="K74" s="75"/>
    </row>
    <row r="75" spans="1:11" ht="12.75" customHeight="1" x14ac:dyDescent="0.2">
      <c r="A75" s="75"/>
      <c r="B75" s="75"/>
      <c r="C75" s="75"/>
      <c r="D75" s="75"/>
      <c r="E75" s="75"/>
      <c r="F75" s="75"/>
      <c r="G75" s="75"/>
      <c r="H75" s="75"/>
      <c r="I75" s="75"/>
      <c r="J75" s="75"/>
      <c r="K75" s="75"/>
    </row>
    <row r="76" spans="1:11" ht="12.75" customHeight="1" x14ac:dyDescent="0.2">
      <c r="A76" s="75"/>
      <c r="B76" s="75"/>
      <c r="C76" s="75"/>
      <c r="D76" s="75"/>
      <c r="E76" s="75"/>
      <c r="F76" s="75"/>
      <c r="G76" s="75"/>
      <c r="H76" s="75"/>
      <c r="I76" s="75"/>
      <c r="J76" s="75"/>
      <c r="K76" s="75"/>
    </row>
    <row r="77" spans="1:11" ht="12.75" customHeight="1" x14ac:dyDescent="0.2">
      <c r="A77" s="75"/>
      <c r="B77" s="75"/>
      <c r="C77" s="75"/>
      <c r="D77" s="75"/>
      <c r="E77" s="75"/>
      <c r="F77" s="75"/>
      <c r="G77" s="75"/>
      <c r="H77" s="75"/>
      <c r="I77" s="75"/>
      <c r="J77" s="75"/>
      <c r="K77" s="75"/>
    </row>
    <row r="78" spans="1:11" ht="12.75" customHeight="1" x14ac:dyDescent="0.2">
      <c r="A78" s="75"/>
      <c r="B78" s="75"/>
      <c r="C78" s="75"/>
      <c r="D78" s="75"/>
      <c r="E78" s="75"/>
      <c r="F78" s="75"/>
      <c r="G78" s="75"/>
      <c r="H78" s="75"/>
      <c r="I78" s="75"/>
      <c r="J78" s="75"/>
      <c r="K78" s="75"/>
    </row>
    <row r="79" spans="1:11" ht="12.75" customHeight="1" x14ac:dyDescent="0.2">
      <c r="A79" s="75"/>
      <c r="B79" s="75"/>
      <c r="C79" s="75"/>
      <c r="D79" s="75"/>
      <c r="E79" s="75"/>
      <c r="F79" s="75"/>
      <c r="G79" s="75"/>
      <c r="H79" s="75"/>
      <c r="I79" s="75"/>
      <c r="J79" s="75"/>
      <c r="K79" s="75"/>
    </row>
    <row r="80" spans="1:11" ht="12.75" customHeight="1" x14ac:dyDescent="0.2">
      <c r="A80" s="75"/>
      <c r="B80" s="75"/>
      <c r="C80" s="75"/>
      <c r="D80" s="75"/>
      <c r="E80" s="75"/>
      <c r="F80" s="75"/>
      <c r="G80" s="75"/>
      <c r="H80" s="75"/>
      <c r="I80" s="75"/>
      <c r="J80" s="75"/>
      <c r="K80" s="75"/>
    </row>
    <row r="81" spans="1:11" ht="12.75" customHeight="1" x14ac:dyDescent="0.2">
      <c r="A81" s="75"/>
      <c r="B81" s="75"/>
      <c r="C81" s="75"/>
      <c r="D81" s="75"/>
      <c r="E81" s="75"/>
      <c r="F81" s="75"/>
      <c r="G81" s="75"/>
      <c r="H81" s="75"/>
      <c r="I81" s="75"/>
      <c r="J81" s="75"/>
      <c r="K81" s="75"/>
    </row>
    <row r="82" spans="1:11" ht="12.75" customHeight="1" x14ac:dyDescent="0.2">
      <c r="A82" s="75"/>
      <c r="B82" s="75"/>
      <c r="C82" s="75"/>
      <c r="D82" s="75"/>
      <c r="E82" s="75"/>
      <c r="F82" s="75"/>
      <c r="G82" s="75"/>
      <c r="H82" s="75"/>
      <c r="I82" s="75"/>
      <c r="J82" s="75"/>
      <c r="K82" s="75"/>
    </row>
    <row r="83" spans="1:11" ht="12.75" customHeight="1" x14ac:dyDescent="0.2">
      <c r="A83" s="75"/>
      <c r="B83" s="75"/>
      <c r="C83" s="75"/>
      <c r="D83" s="75"/>
      <c r="E83" s="75"/>
      <c r="F83" s="75"/>
      <c r="G83" s="75"/>
      <c r="H83" s="75"/>
      <c r="I83" s="75"/>
      <c r="J83" s="75"/>
      <c r="K83" s="75"/>
    </row>
    <row r="84" spans="1:11" ht="12.75" customHeight="1" x14ac:dyDescent="0.2">
      <c r="A84" s="75"/>
      <c r="B84" s="75"/>
      <c r="C84" s="75"/>
      <c r="D84" s="75"/>
      <c r="E84" s="75"/>
      <c r="F84" s="75"/>
      <c r="G84" s="75"/>
      <c r="H84" s="75"/>
      <c r="I84" s="75"/>
      <c r="J84" s="75"/>
      <c r="K84" s="75"/>
    </row>
    <row r="85" spans="1:11" ht="12.75" customHeight="1" x14ac:dyDescent="0.2">
      <c r="A85" s="75"/>
      <c r="B85" s="75"/>
      <c r="C85" s="75"/>
      <c r="D85" s="75"/>
      <c r="E85" s="75"/>
      <c r="F85" s="75"/>
      <c r="G85" s="75"/>
      <c r="H85" s="75"/>
      <c r="I85" s="75"/>
      <c r="J85" s="75"/>
      <c r="K85" s="75"/>
    </row>
    <row r="86" spans="1:11" ht="12.75" customHeight="1" x14ac:dyDescent="0.2">
      <c r="A86" s="75"/>
      <c r="B86" s="75"/>
      <c r="C86" s="75"/>
      <c r="D86" s="75"/>
      <c r="E86" s="75"/>
      <c r="F86" s="75"/>
      <c r="G86" s="75"/>
      <c r="H86" s="75"/>
      <c r="I86" s="75"/>
      <c r="J86" s="75"/>
      <c r="K86" s="75"/>
    </row>
    <row r="87" spans="1:11" ht="12.75" customHeight="1" x14ac:dyDescent="0.2">
      <c r="A87" s="75"/>
      <c r="B87" s="75"/>
      <c r="C87" s="75"/>
      <c r="D87" s="75"/>
      <c r="E87" s="75"/>
      <c r="F87" s="75"/>
      <c r="G87" s="75"/>
      <c r="H87" s="75"/>
      <c r="I87" s="75"/>
      <c r="J87" s="75"/>
      <c r="K87" s="75"/>
    </row>
    <row r="88" spans="1:11" ht="12.75" customHeight="1" x14ac:dyDescent="0.2">
      <c r="A88" s="75"/>
      <c r="B88" s="75"/>
      <c r="C88" s="75"/>
      <c r="D88" s="75"/>
      <c r="E88" s="75"/>
      <c r="F88" s="75"/>
      <c r="G88" s="75"/>
      <c r="H88" s="75"/>
      <c r="I88" s="75"/>
      <c r="J88" s="75"/>
      <c r="K88" s="75"/>
    </row>
    <row r="89" spans="1:11" ht="12.75" customHeight="1" x14ac:dyDescent="0.2">
      <c r="A89" s="75"/>
      <c r="B89" s="75"/>
      <c r="C89" s="75"/>
      <c r="D89" s="75"/>
      <c r="E89" s="75"/>
      <c r="F89" s="75"/>
      <c r="G89" s="75"/>
      <c r="H89" s="75"/>
      <c r="I89" s="75"/>
      <c r="J89" s="75"/>
      <c r="K89" s="75"/>
    </row>
    <row r="90" spans="1:11" ht="12.75" customHeight="1" x14ac:dyDescent="0.2">
      <c r="A90" s="75"/>
      <c r="B90" s="75"/>
      <c r="C90" s="75"/>
      <c r="D90" s="75"/>
      <c r="E90" s="75"/>
      <c r="F90" s="75"/>
      <c r="G90" s="75"/>
      <c r="H90" s="75"/>
      <c r="I90" s="75"/>
      <c r="J90" s="75"/>
      <c r="K90" s="75"/>
    </row>
    <row r="91" spans="1:11" ht="12.75" customHeight="1" x14ac:dyDescent="0.2">
      <c r="A91" s="75"/>
      <c r="B91" s="75"/>
      <c r="C91" s="75"/>
      <c r="D91" s="75"/>
      <c r="E91" s="75"/>
      <c r="F91" s="75"/>
      <c r="G91" s="75"/>
      <c r="H91" s="75"/>
      <c r="I91" s="75"/>
      <c r="J91" s="75"/>
      <c r="K91" s="75"/>
    </row>
    <row r="92" spans="1:11" ht="12.75" customHeight="1" x14ac:dyDescent="0.2">
      <c r="A92" s="75"/>
      <c r="B92" s="75"/>
      <c r="C92" s="75"/>
      <c r="D92" s="75"/>
      <c r="E92" s="75"/>
      <c r="F92" s="75"/>
      <c r="G92" s="75"/>
      <c r="H92" s="75"/>
      <c r="I92" s="75"/>
      <c r="J92" s="75"/>
      <c r="K92" s="75"/>
    </row>
    <row r="93" spans="1:11" ht="12.75" customHeight="1" x14ac:dyDescent="0.2">
      <c r="A93" s="75"/>
      <c r="B93" s="75"/>
      <c r="C93" s="75"/>
      <c r="D93" s="75"/>
      <c r="E93" s="75"/>
      <c r="F93" s="75"/>
      <c r="G93" s="75"/>
      <c r="H93" s="75"/>
      <c r="I93" s="75"/>
      <c r="J93" s="75"/>
      <c r="K93" s="75"/>
    </row>
    <row r="94" spans="1:11" ht="12.75" customHeight="1" x14ac:dyDescent="0.2">
      <c r="A94" s="75"/>
      <c r="B94" s="75"/>
      <c r="C94" s="75"/>
      <c r="D94" s="75"/>
      <c r="E94" s="75"/>
      <c r="F94" s="75"/>
      <c r="G94" s="75"/>
      <c r="H94" s="75"/>
      <c r="I94" s="75"/>
      <c r="J94" s="75"/>
      <c r="K94" s="75"/>
    </row>
    <row r="95" spans="1:11" ht="12.75" customHeight="1" x14ac:dyDescent="0.2">
      <c r="A95" s="75"/>
      <c r="B95" s="75"/>
      <c r="C95" s="75"/>
      <c r="D95" s="75"/>
      <c r="E95" s="75"/>
      <c r="F95" s="75"/>
      <c r="G95" s="75"/>
      <c r="H95" s="75"/>
      <c r="I95" s="75"/>
      <c r="J95" s="75"/>
      <c r="K95" s="75"/>
    </row>
    <row r="96" spans="1:11" ht="12.75" customHeight="1" x14ac:dyDescent="0.2">
      <c r="A96" s="75"/>
      <c r="B96" s="75"/>
      <c r="C96" s="75"/>
      <c r="D96" s="75"/>
      <c r="E96" s="75"/>
      <c r="F96" s="75"/>
      <c r="G96" s="75"/>
      <c r="H96" s="75"/>
      <c r="I96" s="75"/>
      <c r="J96" s="75"/>
      <c r="K96" s="75"/>
    </row>
    <row r="97" spans="1:11" ht="12.75" customHeight="1" x14ac:dyDescent="0.2">
      <c r="A97" s="75"/>
      <c r="B97" s="75"/>
      <c r="C97" s="75"/>
      <c r="D97" s="75"/>
      <c r="E97" s="75"/>
      <c r="F97" s="75"/>
      <c r="G97" s="75"/>
      <c r="H97" s="75"/>
      <c r="I97" s="75"/>
      <c r="J97" s="75"/>
      <c r="K97" s="75"/>
    </row>
    <row r="98" spans="1:11" ht="12.75" customHeight="1" x14ac:dyDescent="0.2">
      <c r="A98" s="75"/>
      <c r="B98" s="75"/>
      <c r="C98" s="75"/>
      <c r="D98" s="75"/>
      <c r="E98" s="75"/>
      <c r="F98" s="75"/>
      <c r="G98" s="75"/>
      <c r="H98" s="75"/>
      <c r="I98" s="75"/>
      <c r="J98" s="75"/>
      <c r="K98" s="75"/>
    </row>
    <row r="99" spans="1:11" ht="12.75" customHeight="1" x14ac:dyDescent="0.2">
      <c r="A99" s="75"/>
      <c r="B99" s="75"/>
      <c r="C99" s="75"/>
      <c r="D99" s="75"/>
      <c r="E99" s="75"/>
      <c r="F99" s="75"/>
      <c r="G99" s="75"/>
      <c r="H99" s="75"/>
      <c r="I99" s="75"/>
      <c r="J99" s="75"/>
      <c r="K99" s="75"/>
    </row>
    <row r="100" spans="1:11" ht="12.75" customHeight="1" x14ac:dyDescent="0.2">
      <c r="A100" s="75"/>
      <c r="B100" s="75"/>
      <c r="C100" s="75"/>
      <c r="D100" s="75"/>
      <c r="E100" s="75"/>
      <c r="F100" s="75"/>
      <c r="G100" s="75"/>
      <c r="H100" s="75"/>
      <c r="I100" s="75"/>
      <c r="J100" s="75"/>
      <c r="K100" s="75"/>
    </row>
  </sheetData>
  <mergeCells count="1">
    <mergeCell ref="A1:F1"/>
  </mergeCells>
  <pageMargins left="1.45" right="0.7" top="0.75" bottom="0.75" header="0" footer="0"/>
  <pageSetup scale="85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defaultColWidth="14.42578125" defaultRowHeight="15" customHeight="1" x14ac:dyDescent="0.2"/>
  <cols>
    <col min="1" max="11" width="8.7109375" customWidth="1"/>
  </cols>
  <sheetData>
    <row r="1" ht="13.5" customHeight="1" x14ac:dyDescent="0.2"/>
    <row r="2" ht="13.5" customHeight="1" x14ac:dyDescent="0.2"/>
    <row r="3" ht="13.5" customHeight="1" x14ac:dyDescent="0.2"/>
    <row r="4" ht="13.5" customHeight="1" x14ac:dyDescent="0.2"/>
    <row r="5" ht="13.5" customHeight="1" x14ac:dyDescent="0.2"/>
    <row r="6" ht="13.5" customHeight="1" x14ac:dyDescent="0.2"/>
    <row r="7" ht="13.5" customHeight="1" x14ac:dyDescent="0.2"/>
    <row r="8" ht="13.5" customHeight="1" x14ac:dyDescent="0.2"/>
    <row r="9" ht="13.5" customHeight="1" x14ac:dyDescent="0.2"/>
    <row r="10" ht="13.5" customHeight="1" x14ac:dyDescent="0.2"/>
    <row r="11" ht="13.5" customHeight="1" x14ac:dyDescent="0.2"/>
    <row r="12" ht="13.5" customHeight="1" x14ac:dyDescent="0.2"/>
    <row r="13" ht="13.5" customHeight="1" x14ac:dyDescent="0.2"/>
    <row r="14" ht="13.5" customHeight="1" x14ac:dyDescent="0.2"/>
    <row r="15" ht="13.5" customHeight="1" x14ac:dyDescent="0.2"/>
    <row r="16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  <row r="29" ht="13.5" customHeight="1" x14ac:dyDescent="0.2"/>
    <row r="30" ht="13.5" customHeight="1" x14ac:dyDescent="0.2"/>
    <row r="31" ht="13.5" customHeight="1" x14ac:dyDescent="0.2"/>
    <row r="32" ht="13.5" customHeight="1" x14ac:dyDescent="0.2"/>
    <row r="33" ht="13.5" customHeight="1" x14ac:dyDescent="0.2"/>
    <row r="34" ht="13.5" customHeight="1" x14ac:dyDescent="0.2"/>
    <row r="35" ht="13.5" customHeight="1" x14ac:dyDescent="0.2"/>
    <row r="36" ht="13.5" customHeight="1" x14ac:dyDescent="0.2"/>
    <row r="37" ht="13.5" customHeight="1" x14ac:dyDescent="0.2"/>
    <row r="38" ht="13.5" customHeight="1" x14ac:dyDescent="0.2"/>
    <row r="39" ht="13.5" customHeight="1" x14ac:dyDescent="0.2"/>
    <row r="40" ht="13.5" customHeight="1" x14ac:dyDescent="0.2"/>
    <row r="41" ht="13.5" customHeight="1" x14ac:dyDescent="0.2"/>
    <row r="42" ht="13.5" customHeight="1" x14ac:dyDescent="0.2"/>
    <row r="43" ht="13.5" customHeight="1" x14ac:dyDescent="0.2"/>
    <row r="44" ht="13.5" customHeight="1" x14ac:dyDescent="0.2"/>
    <row r="45" ht="13.5" customHeight="1" x14ac:dyDescent="0.2"/>
    <row r="46" ht="13.5" customHeight="1" x14ac:dyDescent="0.2"/>
    <row r="47" ht="13.5" customHeight="1" x14ac:dyDescent="0.2"/>
    <row r="48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"/>
  <sheetViews>
    <sheetView zoomScaleNormal="100" workbookViewId="0">
      <pane xSplit="2" ySplit="3" topLeftCell="C40" activePane="bottomRight" state="frozen"/>
      <selection pane="topRight" activeCell="C1" sqref="C1"/>
      <selection pane="bottomLeft" activeCell="A4" sqref="A4"/>
      <selection pane="bottomRight" activeCell="E56" sqref="E56"/>
    </sheetView>
  </sheetViews>
  <sheetFormatPr defaultColWidth="14.42578125" defaultRowHeight="15" customHeight="1" x14ac:dyDescent="0.2"/>
  <cols>
    <col min="1" max="1" width="5.28515625" style="330" customWidth="1"/>
    <col min="2" max="2" width="28.140625" style="330" customWidth="1"/>
    <col min="3" max="3" width="19" style="330" customWidth="1"/>
    <col min="4" max="4" width="19.28515625" style="330" customWidth="1"/>
    <col min="5" max="5" width="16.42578125" style="330" customWidth="1"/>
    <col min="6" max="16384" width="14.42578125" style="330"/>
  </cols>
  <sheetData>
    <row r="1" spans="1:5" ht="13.5" customHeight="1" x14ac:dyDescent="0.2">
      <c r="A1" s="389" t="s">
        <v>1054</v>
      </c>
      <c r="B1" s="377"/>
      <c r="C1" s="377"/>
      <c r="D1" s="377"/>
      <c r="E1" s="377"/>
    </row>
    <row r="2" spans="1:5" ht="15" customHeight="1" x14ac:dyDescent="0.2">
      <c r="A2" s="393" t="s">
        <v>74</v>
      </c>
      <c r="B2" s="386"/>
      <c r="C2" s="386"/>
      <c r="D2" s="386"/>
      <c r="E2" s="386"/>
    </row>
    <row r="3" spans="1:5" ht="19.5" customHeight="1" x14ac:dyDescent="0.2">
      <c r="A3" s="333" t="s">
        <v>1</v>
      </c>
      <c r="B3" s="334" t="s">
        <v>75</v>
      </c>
      <c r="C3" s="170" t="s">
        <v>76</v>
      </c>
      <c r="D3" s="170" t="s">
        <v>77</v>
      </c>
      <c r="E3" s="335" t="s">
        <v>78</v>
      </c>
    </row>
    <row r="4" spans="1:5" ht="13.5" customHeight="1" x14ac:dyDescent="0.2">
      <c r="A4" s="336">
        <v>1</v>
      </c>
      <c r="B4" s="337" t="s">
        <v>984</v>
      </c>
      <c r="C4" s="131">
        <v>145151.47341999999</v>
      </c>
      <c r="D4" s="131">
        <v>261430.76264610002</v>
      </c>
      <c r="E4" s="338">
        <f t="shared" ref="E4:E56" si="0">(D4/C4)*100</f>
        <v>180.10892792637557</v>
      </c>
    </row>
    <row r="5" spans="1:5" ht="13.5" customHeight="1" x14ac:dyDescent="0.2">
      <c r="A5" s="336">
        <v>2</v>
      </c>
      <c r="B5" s="337" t="s">
        <v>985</v>
      </c>
      <c r="C5" s="131">
        <v>150426.03639999998</v>
      </c>
      <c r="D5" s="131">
        <v>84197.994931299996</v>
      </c>
      <c r="E5" s="338">
        <f t="shared" si="0"/>
        <v>55.973019662239807</v>
      </c>
    </row>
    <row r="6" spans="1:5" ht="13.5" customHeight="1" x14ac:dyDescent="0.2">
      <c r="A6" s="336">
        <v>3</v>
      </c>
      <c r="B6" s="337" t="s">
        <v>986</v>
      </c>
      <c r="C6" s="131">
        <v>439021.88420000003</v>
      </c>
      <c r="D6" s="131">
        <v>106599.18207049998</v>
      </c>
      <c r="E6" s="338">
        <f t="shared" si="0"/>
        <v>24.281063406383144</v>
      </c>
    </row>
    <row r="7" spans="1:5" ht="13.5" customHeight="1" x14ac:dyDescent="0.2">
      <c r="A7" s="336">
        <v>4</v>
      </c>
      <c r="B7" s="337" t="s">
        <v>987</v>
      </c>
      <c r="C7" s="131">
        <v>217134.6298</v>
      </c>
      <c r="D7" s="131">
        <v>256770.80381729992</v>
      </c>
      <c r="E7" s="338">
        <f t="shared" si="0"/>
        <v>118.25419282673073</v>
      </c>
    </row>
    <row r="8" spans="1:5" ht="13.5" customHeight="1" x14ac:dyDescent="0.2">
      <c r="A8" s="336">
        <v>5</v>
      </c>
      <c r="B8" s="337" t="s">
        <v>988</v>
      </c>
      <c r="C8" s="131">
        <v>579731.10930000001</v>
      </c>
      <c r="D8" s="131">
        <v>312648.06974220002</v>
      </c>
      <c r="E8" s="338">
        <f t="shared" si="0"/>
        <v>53.929841736405848</v>
      </c>
    </row>
    <row r="9" spans="1:5" ht="13.5" customHeight="1" x14ac:dyDescent="0.2">
      <c r="A9" s="336">
        <v>6</v>
      </c>
      <c r="B9" s="337" t="s">
        <v>886</v>
      </c>
      <c r="C9" s="131">
        <v>388140.4681</v>
      </c>
      <c r="D9" s="131">
        <v>440017.22104369989</v>
      </c>
      <c r="E9" s="338">
        <f t="shared" si="0"/>
        <v>113.36545843767428</v>
      </c>
    </row>
    <row r="10" spans="1:5" ht="13.5" customHeight="1" x14ac:dyDescent="0.2">
      <c r="A10" s="336">
        <v>7</v>
      </c>
      <c r="B10" s="337" t="s">
        <v>989</v>
      </c>
      <c r="C10" s="131">
        <v>811071.85679999995</v>
      </c>
      <c r="D10" s="131">
        <v>432967.69637699996</v>
      </c>
      <c r="E10" s="338">
        <f t="shared" si="0"/>
        <v>53.382162473893388</v>
      </c>
    </row>
    <row r="11" spans="1:5" ht="13.5" customHeight="1" x14ac:dyDescent="0.2">
      <c r="A11" s="336">
        <v>8</v>
      </c>
      <c r="B11" s="337" t="s">
        <v>990</v>
      </c>
      <c r="C11" s="131">
        <v>458483.03149999998</v>
      </c>
      <c r="D11" s="131">
        <v>210294.3919858</v>
      </c>
      <c r="E11" s="338">
        <f t="shared" si="0"/>
        <v>45.867431843178259</v>
      </c>
    </row>
    <row r="12" spans="1:5" ht="13.5" customHeight="1" x14ac:dyDescent="0.2">
      <c r="A12" s="336">
        <v>9</v>
      </c>
      <c r="B12" s="337" t="s">
        <v>887</v>
      </c>
      <c r="C12" s="131">
        <v>12211343.98</v>
      </c>
      <c r="D12" s="131">
        <v>8179671.5148500018</v>
      </c>
      <c r="E12" s="338">
        <f t="shared" si="0"/>
        <v>66.984203608110974</v>
      </c>
    </row>
    <row r="13" spans="1:5" ht="15.75" customHeight="1" x14ac:dyDescent="0.2">
      <c r="A13" s="336">
        <v>10</v>
      </c>
      <c r="B13" s="337" t="s">
        <v>991</v>
      </c>
      <c r="C13" s="131">
        <v>343353.87819999998</v>
      </c>
      <c r="D13" s="131">
        <v>280616.27927410003</v>
      </c>
      <c r="E13" s="338">
        <f t="shared" si="0"/>
        <v>81.728006319661844</v>
      </c>
    </row>
    <row r="14" spans="1:5" ht="13.5" customHeight="1" x14ac:dyDescent="0.2">
      <c r="A14" s="336">
        <v>11</v>
      </c>
      <c r="B14" s="337" t="s">
        <v>888</v>
      </c>
      <c r="C14" s="131">
        <v>726627.76009999996</v>
      </c>
      <c r="D14" s="131">
        <v>344961.32085089997</v>
      </c>
      <c r="E14" s="338">
        <f t="shared" si="0"/>
        <v>47.474283229067069</v>
      </c>
    </row>
    <row r="15" spans="1:5" ht="13.5" customHeight="1" x14ac:dyDescent="0.2">
      <c r="A15" s="336">
        <v>12</v>
      </c>
      <c r="B15" s="337" t="s">
        <v>992</v>
      </c>
      <c r="C15" s="131">
        <v>1097999.4351000001</v>
      </c>
      <c r="D15" s="131">
        <v>727580.91280129971</v>
      </c>
      <c r="E15" s="338">
        <f t="shared" si="0"/>
        <v>66.26423380036033</v>
      </c>
    </row>
    <row r="16" spans="1:5" ht="13.5" customHeight="1" x14ac:dyDescent="0.2">
      <c r="A16" s="336">
        <v>13</v>
      </c>
      <c r="B16" s="337" t="s">
        <v>993</v>
      </c>
      <c r="C16" s="131">
        <v>420922.24589999998</v>
      </c>
      <c r="D16" s="131">
        <v>251269.42849309999</v>
      </c>
      <c r="E16" s="338">
        <f t="shared" si="0"/>
        <v>59.694974770422313</v>
      </c>
    </row>
    <row r="17" spans="1:5" ht="13.5" customHeight="1" x14ac:dyDescent="0.2">
      <c r="A17" s="336">
        <v>14</v>
      </c>
      <c r="B17" s="337" t="s">
        <v>994</v>
      </c>
      <c r="C17" s="131">
        <v>295396.92609999998</v>
      </c>
      <c r="D17" s="131">
        <v>206096.28474309997</v>
      </c>
      <c r="E17" s="338">
        <f t="shared" si="0"/>
        <v>69.769271963693598</v>
      </c>
    </row>
    <row r="18" spans="1:5" ht="13.5" customHeight="1" x14ac:dyDescent="0.2">
      <c r="A18" s="336">
        <v>15</v>
      </c>
      <c r="B18" s="337" t="s">
        <v>889</v>
      </c>
      <c r="C18" s="131">
        <v>743456.28339999996</v>
      </c>
      <c r="D18" s="131">
        <v>818697.70900329971</v>
      </c>
      <c r="E18" s="338">
        <f t="shared" si="0"/>
        <v>110.12049091295633</v>
      </c>
    </row>
    <row r="19" spans="1:5" ht="13.5" customHeight="1" x14ac:dyDescent="0.2">
      <c r="A19" s="336">
        <v>16</v>
      </c>
      <c r="B19" s="337" t="s">
        <v>890</v>
      </c>
      <c r="C19" s="131">
        <v>977156.78489999997</v>
      </c>
      <c r="D19" s="131">
        <v>961466.56146750005</v>
      </c>
      <c r="E19" s="338">
        <f t="shared" si="0"/>
        <v>98.394298266669082</v>
      </c>
    </row>
    <row r="20" spans="1:5" ht="13.5" customHeight="1" x14ac:dyDescent="0.2">
      <c r="A20" s="336">
        <v>17</v>
      </c>
      <c r="B20" s="337" t="s">
        <v>995</v>
      </c>
      <c r="C20" s="131">
        <v>152452.96659999999</v>
      </c>
      <c r="D20" s="131">
        <v>66981.171310000005</v>
      </c>
      <c r="E20" s="338">
        <f t="shared" si="0"/>
        <v>43.93562998727505</v>
      </c>
    </row>
    <row r="21" spans="1:5" ht="13.5" customHeight="1" x14ac:dyDescent="0.2">
      <c r="A21" s="336">
        <v>18</v>
      </c>
      <c r="B21" s="337" t="s">
        <v>996</v>
      </c>
      <c r="C21" s="131">
        <v>441803.6409</v>
      </c>
      <c r="D21" s="131">
        <v>543809.53311309998</v>
      </c>
      <c r="E21" s="338">
        <f t="shared" si="0"/>
        <v>123.08851326016766</v>
      </c>
    </row>
    <row r="22" spans="1:5" ht="13.5" customHeight="1" x14ac:dyDescent="0.2">
      <c r="A22" s="336">
        <v>19</v>
      </c>
      <c r="B22" s="337" t="s">
        <v>997</v>
      </c>
      <c r="C22" s="131">
        <v>443980.83419999998</v>
      </c>
      <c r="D22" s="131">
        <v>442921.93748620007</v>
      </c>
      <c r="E22" s="338">
        <f t="shared" si="0"/>
        <v>99.761499453978033</v>
      </c>
    </row>
    <row r="23" spans="1:5" ht="13.5" customHeight="1" x14ac:dyDescent="0.2">
      <c r="A23" s="336">
        <v>20</v>
      </c>
      <c r="B23" s="337" t="s">
        <v>891</v>
      </c>
      <c r="C23" s="131">
        <v>2765085.7289999998</v>
      </c>
      <c r="D23" s="131">
        <v>1408729.5481590996</v>
      </c>
      <c r="E23" s="338">
        <f t="shared" si="0"/>
        <v>50.947047803417298</v>
      </c>
    </row>
    <row r="24" spans="1:5" ht="13.5" customHeight="1" x14ac:dyDescent="0.2">
      <c r="A24" s="336">
        <v>21</v>
      </c>
      <c r="B24" s="337" t="s">
        <v>998</v>
      </c>
      <c r="C24" s="131">
        <v>273492.37900000002</v>
      </c>
      <c r="D24" s="131">
        <v>344935.2047356001</v>
      </c>
      <c r="E24" s="338">
        <f t="shared" si="0"/>
        <v>126.12241920481451</v>
      </c>
    </row>
    <row r="25" spans="1:5" ht="13.5" customHeight="1" x14ac:dyDescent="0.2">
      <c r="A25" s="336">
        <v>22</v>
      </c>
      <c r="B25" s="337" t="s">
        <v>999</v>
      </c>
      <c r="C25" s="131">
        <v>893845.80940000003</v>
      </c>
      <c r="D25" s="131">
        <v>793462.62170670019</v>
      </c>
      <c r="E25" s="338">
        <f t="shared" si="0"/>
        <v>88.769518563757359</v>
      </c>
    </row>
    <row r="26" spans="1:5" ht="13.5" customHeight="1" x14ac:dyDescent="0.2">
      <c r="A26" s="336">
        <v>23</v>
      </c>
      <c r="B26" s="337" t="s">
        <v>892</v>
      </c>
      <c r="C26" s="131">
        <v>8790324.1527799889</v>
      </c>
      <c r="D26" s="131">
        <v>7103582.873914415</v>
      </c>
      <c r="E26" s="338">
        <f t="shared" si="0"/>
        <v>80.811387048427179</v>
      </c>
    </row>
    <row r="27" spans="1:5" ht="13.5" customHeight="1" x14ac:dyDescent="0.2">
      <c r="A27" s="336">
        <v>24</v>
      </c>
      <c r="B27" s="337" t="s">
        <v>893</v>
      </c>
      <c r="C27" s="131">
        <v>3678994.7549999999</v>
      </c>
      <c r="D27" s="131">
        <v>2505337.9869219004</v>
      </c>
      <c r="E27" s="338">
        <f t="shared" si="0"/>
        <v>68.098438670426987</v>
      </c>
    </row>
    <row r="28" spans="1:5" ht="13.5" customHeight="1" x14ac:dyDescent="0.2">
      <c r="A28" s="336">
        <v>25</v>
      </c>
      <c r="B28" s="337" t="s">
        <v>1000</v>
      </c>
      <c r="C28" s="131">
        <v>247149.63750000001</v>
      </c>
      <c r="D28" s="131">
        <v>230235.95306399994</v>
      </c>
      <c r="E28" s="338">
        <f t="shared" si="0"/>
        <v>93.156500407167272</v>
      </c>
    </row>
    <row r="29" spans="1:5" ht="13.5" customHeight="1" x14ac:dyDescent="0.2">
      <c r="A29" s="336">
        <v>26</v>
      </c>
      <c r="B29" s="337" t="s">
        <v>894</v>
      </c>
      <c r="C29" s="131">
        <v>661926.10350000008</v>
      </c>
      <c r="D29" s="131">
        <v>378939.89406319993</v>
      </c>
      <c r="E29" s="338">
        <f t="shared" si="0"/>
        <v>57.248066220612479</v>
      </c>
    </row>
    <row r="30" spans="1:5" ht="13.5" customHeight="1" x14ac:dyDescent="0.2">
      <c r="A30" s="336">
        <v>27</v>
      </c>
      <c r="B30" s="337" t="s">
        <v>1001</v>
      </c>
      <c r="C30" s="131">
        <v>815963.66899999999</v>
      </c>
      <c r="D30" s="131">
        <v>990574.7794637999</v>
      </c>
      <c r="E30" s="338">
        <f t="shared" si="0"/>
        <v>121.39937317035128</v>
      </c>
    </row>
    <row r="31" spans="1:5" ht="13.5" customHeight="1" x14ac:dyDescent="0.2">
      <c r="A31" s="336">
        <v>28</v>
      </c>
      <c r="B31" s="337" t="s">
        <v>1002</v>
      </c>
      <c r="C31" s="131">
        <v>390594.35080000001</v>
      </c>
      <c r="D31" s="131">
        <v>165750.36465110001</v>
      </c>
      <c r="E31" s="338">
        <f t="shared" si="0"/>
        <v>42.435422916797599</v>
      </c>
    </row>
    <row r="32" spans="1:5" ht="13.5" customHeight="1" x14ac:dyDescent="0.2">
      <c r="A32" s="336">
        <v>29</v>
      </c>
      <c r="B32" s="337" t="s">
        <v>895</v>
      </c>
      <c r="C32" s="131">
        <v>572680.06689999998</v>
      </c>
      <c r="D32" s="131">
        <v>623152.04389510001</v>
      </c>
      <c r="E32" s="338">
        <f t="shared" si="0"/>
        <v>108.81329382884097</v>
      </c>
    </row>
    <row r="33" spans="1:5" ht="13.5" customHeight="1" x14ac:dyDescent="0.2">
      <c r="A33" s="336">
        <v>30</v>
      </c>
      <c r="B33" s="337" t="s">
        <v>1003</v>
      </c>
      <c r="C33" s="131">
        <v>514462.5184</v>
      </c>
      <c r="D33" s="131">
        <v>367908.69974429999</v>
      </c>
      <c r="E33" s="338">
        <f t="shared" si="0"/>
        <v>71.513217500958376</v>
      </c>
    </row>
    <row r="34" spans="1:5" ht="13.5" customHeight="1" x14ac:dyDescent="0.2">
      <c r="A34" s="336">
        <v>31</v>
      </c>
      <c r="B34" s="337" t="s">
        <v>1004</v>
      </c>
      <c r="C34" s="131">
        <v>442972.72129999998</v>
      </c>
      <c r="D34" s="131">
        <v>485596.20980980003</v>
      </c>
      <c r="E34" s="338">
        <f t="shared" si="0"/>
        <v>109.62214747326024</v>
      </c>
    </row>
    <row r="35" spans="1:5" ht="13.5" customHeight="1" x14ac:dyDescent="0.2">
      <c r="A35" s="336">
        <v>32</v>
      </c>
      <c r="B35" s="337" t="s">
        <v>1005</v>
      </c>
      <c r="C35" s="131">
        <v>471476.07660000003</v>
      </c>
      <c r="D35" s="131">
        <v>397783.89328309993</v>
      </c>
      <c r="E35" s="338">
        <f t="shared" si="0"/>
        <v>84.369899773425729</v>
      </c>
    </row>
    <row r="36" spans="1:5" ht="13.5" customHeight="1" x14ac:dyDescent="0.2">
      <c r="A36" s="336">
        <v>33</v>
      </c>
      <c r="B36" s="337" t="s">
        <v>1006</v>
      </c>
      <c r="C36" s="131">
        <v>105595.9388</v>
      </c>
      <c r="D36" s="131">
        <v>29489.424190800004</v>
      </c>
      <c r="E36" s="338">
        <f t="shared" si="0"/>
        <v>27.926665102768141</v>
      </c>
    </row>
    <row r="37" spans="1:5" ht="13.5" customHeight="1" x14ac:dyDescent="0.2">
      <c r="A37" s="336">
        <v>34</v>
      </c>
      <c r="B37" s="337" t="s">
        <v>1007</v>
      </c>
      <c r="C37" s="131">
        <v>303566.03990000003</v>
      </c>
      <c r="D37" s="131">
        <v>139985.71313000002</v>
      </c>
      <c r="E37" s="338">
        <f t="shared" si="0"/>
        <v>46.113759357309455</v>
      </c>
    </row>
    <row r="38" spans="1:5" ht="13.5" customHeight="1" x14ac:dyDescent="0.2">
      <c r="A38" s="336">
        <v>35</v>
      </c>
      <c r="B38" s="337" t="s">
        <v>896</v>
      </c>
      <c r="C38" s="131">
        <v>442767.53879999998</v>
      </c>
      <c r="D38" s="131">
        <v>705402.04940669995</v>
      </c>
      <c r="E38" s="338">
        <f t="shared" si="0"/>
        <v>159.3165685358278</v>
      </c>
    </row>
    <row r="39" spans="1:5" ht="13.5" customHeight="1" x14ac:dyDescent="0.2">
      <c r="A39" s="336">
        <v>36</v>
      </c>
      <c r="B39" s="337" t="s">
        <v>1008</v>
      </c>
      <c r="C39" s="131">
        <v>399433.78409999999</v>
      </c>
      <c r="D39" s="131">
        <v>594236.67631300003</v>
      </c>
      <c r="E39" s="338">
        <f t="shared" si="0"/>
        <v>148.76975858512515</v>
      </c>
    </row>
    <row r="40" spans="1:5" ht="13.5" customHeight="1" x14ac:dyDescent="0.2">
      <c r="A40" s="336">
        <v>37</v>
      </c>
      <c r="B40" s="337" t="s">
        <v>897</v>
      </c>
      <c r="C40" s="131">
        <v>766234.85889999999</v>
      </c>
      <c r="D40" s="131">
        <v>843478.46494819981</v>
      </c>
      <c r="E40" s="338">
        <f t="shared" si="0"/>
        <v>110.08093082049153</v>
      </c>
    </row>
    <row r="41" spans="1:5" ht="13.5" customHeight="1" x14ac:dyDescent="0.2">
      <c r="A41" s="336">
        <v>38</v>
      </c>
      <c r="B41" s="337" t="s">
        <v>898</v>
      </c>
      <c r="C41" s="131">
        <v>1351915.4210000001</v>
      </c>
      <c r="D41" s="131">
        <v>471059.48332239984</v>
      </c>
      <c r="E41" s="338">
        <f t="shared" si="0"/>
        <v>34.843857537623265</v>
      </c>
    </row>
    <row r="42" spans="1:5" ht="13.5" customHeight="1" x14ac:dyDescent="0.2">
      <c r="A42" s="336">
        <v>39</v>
      </c>
      <c r="B42" s="337" t="s">
        <v>1009</v>
      </c>
      <c r="C42" s="131">
        <v>1254233.5680000002</v>
      </c>
      <c r="D42" s="131">
        <v>699178.13761740015</v>
      </c>
      <c r="E42" s="338">
        <f t="shared" si="0"/>
        <v>55.745449289186944</v>
      </c>
    </row>
    <row r="43" spans="1:5" ht="13.5" customHeight="1" x14ac:dyDescent="0.2">
      <c r="A43" s="336">
        <v>40</v>
      </c>
      <c r="B43" s="337" t="s">
        <v>1010</v>
      </c>
      <c r="C43" s="131">
        <v>1218129.672</v>
      </c>
      <c r="D43" s="131">
        <v>555255.27841909998</v>
      </c>
      <c r="E43" s="338">
        <f t="shared" si="0"/>
        <v>45.582608418646252</v>
      </c>
    </row>
    <row r="44" spans="1:5" ht="13.5" customHeight="1" x14ac:dyDescent="0.2">
      <c r="A44" s="336">
        <v>41</v>
      </c>
      <c r="B44" s="337" t="s">
        <v>1011</v>
      </c>
      <c r="C44" s="131">
        <v>554773.93449999997</v>
      </c>
      <c r="D44" s="131">
        <v>693535.17391859973</v>
      </c>
      <c r="E44" s="338">
        <f t="shared" si="0"/>
        <v>125.01221322585403</v>
      </c>
    </row>
    <row r="45" spans="1:5" ht="13.5" customHeight="1" x14ac:dyDescent="0.2">
      <c r="A45" s="336">
        <v>42</v>
      </c>
      <c r="B45" s="337" t="s">
        <v>899</v>
      </c>
      <c r="C45" s="131">
        <v>501730.64890000003</v>
      </c>
      <c r="D45" s="131">
        <v>319188.78296899993</v>
      </c>
      <c r="E45" s="338">
        <f t="shared" si="0"/>
        <v>63.617557282735874</v>
      </c>
    </row>
    <row r="46" spans="1:5" ht="13.5" customHeight="1" x14ac:dyDescent="0.2">
      <c r="A46" s="336">
        <v>43</v>
      </c>
      <c r="B46" s="337" t="s">
        <v>900</v>
      </c>
      <c r="C46" s="131">
        <v>519527.2647</v>
      </c>
      <c r="D46" s="131">
        <v>175510.13382700001</v>
      </c>
      <c r="E46" s="338">
        <f t="shared" si="0"/>
        <v>33.782660844248085</v>
      </c>
    </row>
    <row r="47" spans="1:5" ht="13.5" customHeight="1" x14ac:dyDescent="0.2">
      <c r="A47" s="336">
        <v>44</v>
      </c>
      <c r="B47" s="337" t="s">
        <v>1012</v>
      </c>
      <c r="C47" s="131">
        <v>332761.1422</v>
      </c>
      <c r="D47" s="131">
        <v>523995.92127039999</v>
      </c>
      <c r="E47" s="338">
        <f t="shared" si="0"/>
        <v>157.46908362138686</v>
      </c>
    </row>
    <row r="48" spans="1:5" ht="13.5" customHeight="1" x14ac:dyDescent="0.2">
      <c r="A48" s="336">
        <v>45</v>
      </c>
      <c r="B48" s="337" t="s">
        <v>1013</v>
      </c>
      <c r="C48" s="131">
        <v>133472.58749999999</v>
      </c>
      <c r="D48" s="131">
        <v>113244.0912658</v>
      </c>
      <c r="E48" s="338">
        <f t="shared" si="0"/>
        <v>84.84445636884054</v>
      </c>
    </row>
    <row r="49" spans="1:5" ht="13.5" customHeight="1" x14ac:dyDescent="0.2">
      <c r="A49" s="336">
        <v>46</v>
      </c>
      <c r="B49" s="337" t="s">
        <v>1014</v>
      </c>
      <c r="C49" s="131">
        <v>505990.80530000001</v>
      </c>
      <c r="D49" s="131">
        <v>314134.60717319994</v>
      </c>
      <c r="E49" s="338">
        <f t="shared" si="0"/>
        <v>62.083066309268354</v>
      </c>
    </row>
    <row r="50" spans="1:5" ht="13.5" customHeight="1" x14ac:dyDescent="0.2">
      <c r="A50" s="336">
        <v>47</v>
      </c>
      <c r="B50" s="337" t="s">
        <v>901</v>
      </c>
      <c r="C50" s="131">
        <v>405492.59979999997</v>
      </c>
      <c r="D50" s="131">
        <v>129680.30430650001</v>
      </c>
      <c r="E50" s="338">
        <f t="shared" si="0"/>
        <v>31.980929952966314</v>
      </c>
    </row>
    <row r="51" spans="1:5" ht="13.5" customHeight="1" x14ac:dyDescent="0.2">
      <c r="A51" s="336">
        <v>48</v>
      </c>
      <c r="B51" s="337" t="s">
        <v>902</v>
      </c>
      <c r="C51" s="131">
        <v>1415679.0080000001</v>
      </c>
      <c r="D51" s="131">
        <v>188666.72610770003</v>
      </c>
      <c r="E51" s="338">
        <f t="shared" si="0"/>
        <v>13.32694241007634</v>
      </c>
    </row>
    <row r="52" spans="1:5" ht="13.5" customHeight="1" x14ac:dyDescent="0.2">
      <c r="A52" s="336">
        <v>49</v>
      </c>
      <c r="B52" s="337" t="s">
        <v>1015</v>
      </c>
      <c r="C52" s="131">
        <v>365588.95170000003</v>
      </c>
      <c r="D52" s="131">
        <v>169571.19286319998</v>
      </c>
      <c r="E52" s="338">
        <f t="shared" si="0"/>
        <v>46.383018982025753</v>
      </c>
    </row>
    <row r="53" spans="1:5" ht="13.5" customHeight="1" x14ac:dyDescent="0.2">
      <c r="A53" s="336">
        <v>50</v>
      </c>
      <c r="B53" s="337" t="s">
        <v>903</v>
      </c>
      <c r="C53" s="131">
        <v>1589720.963</v>
      </c>
      <c r="D53" s="131">
        <v>1533901.3288176006</v>
      </c>
      <c r="E53" s="338">
        <f t="shared" si="0"/>
        <v>96.488714970641084</v>
      </c>
    </row>
    <row r="54" spans="1:5" ht="13.5" customHeight="1" x14ac:dyDescent="0.2">
      <c r="A54" s="336">
        <v>51</v>
      </c>
      <c r="B54" s="337" t="s">
        <v>1016</v>
      </c>
      <c r="C54" s="131">
        <v>271754.73820000002</v>
      </c>
      <c r="D54" s="131">
        <v>73589.845961900006</v>
      </c>
      <c r="E54" s="338">
        <f t="shared" si="0"/>
        <v>27.079507959762228</v>
      </c>
    </row>
    <row r="55" spans="1:5" ht="13.5" customHeight="1" x14ac:dyDescent="0.2">
      <c r="A55" s="336">
        <v>52</v>
      </c>
      <c r="B55" s="337" t="s">
        <v>1017</v>
      </c>
      <c r="C55" s="131">
        <v>590904.80059999996</v>
      </c>
      <c r="D55" s="131">
        <v>667183.62475289998</v>
      </c>
      <c r="E55" s="338">
        <f t="shared" si="0"/>
        <v>112.90881781218347</v>
      </c>
    </row>
    <row r="56" spans="1:5" ht="13.5" customHeight="1" x14ac:dyDescent="0.2">
      <c r="A56" s="333"/>
      <c r="B56" s="334" t="s">
        <v>79</v>
      </c>
      <c r="C56" s="133">
        <f>SUM(C4:C55)</f>
        <v>54591897.460000008</v>
      </c>
      <c r="D56" s="133">
        <f>SUM(D4:D55)</f>
        <v>39665275.810000002</v>
      </c>
      <c r="E56" s="339">
        <f t="shared" si="0"/>
        <v>72.657807578612051</v>
      </c>
    </row>
    <row r="57" spans="1:5" ht="13.5" customHeight="1" x14ac:dyDescent="0.2">
      <c r="A57" s="340"/>
      <c r="B57" s="332"/>
      <c r="C57" s="144"/>
      <c r="D57" s="144"/>
      <c r="E57" s="332"/>
    </row>
    <row r="58" spans="1:5" ht="13.5" customHeight="1" x14ac:dyDescent="0.2">
      <c r="A58" s="340"/>
      <c r="B58" s="332"/>
      <c r="C58" s="144"/>
      <c r="D58" s="144"/>
      <c r="E58" s="332"/>
    </row>
    <row r="59" spans="1:5" ht="13.5" customHeight="1" x14ac:dyDescent="0.2">
      <c r="A59" s="340"/>
      <c r="B59" s="332"/>
      <c r="C59" s="144"/>
      <c r="D59" s="144"/>
      <c r="E59" s="332"/>
    </row>
    <row r="60" spans="1:5" ht="13.5" customHeight="1" x14ac:dyDescent="0.2">
      <c r="A60" s="340"/>
      <c r="B60" s="332"/>
      <c r="C60" s="144"/>
      <c r="D60" s="144"/>
      <c r="E60" s="332"/>
    </row>
    <row r="61" spans="1:5" ht="13.5" customHeight="1" x14ac:dyDescent="0.2">
      <c r="A61" s="340"/>
      <c r="B61" s="332"/>
      <c r="C61" s="144"/>
      <c r="D61" s="144"/>
      <c r="E61" s="332"/>
    </row>
    <row r="62" spans="1:5" ht="13.5" customHeight="1" x14ac:dyDescent="0.2">
      <c r="A62" s="340"/>
      <c r="B62" s="332"/>
      <c r="C62" s="144"/>
      <c r="D62" s="144"/>
      <c r="E62" s="332"/>
    </row>
    <row r="63" spans="1:5" ht="13.5" customHeight="1" x14ac:dyDescent="0.2">
      <c r="A63" s="340"/>
      <c r="B63" s="332"/>
      <c r="C63" s="144"/>
      <c r="D63" s="144"/>
      <c r="E63" s="332"/>
    </row>
    <row r="64" spans="1:5" ht="13.5" customHeight="1" x14ac:dyDescent="0.2">
      <c r="A64" s="340"/>
      <c r="B64" s="332"/>
      <c r="C64" s="144"/>
      <c r="D64" s="144"/>
      <c r="E64" s="332"/>
    </row>
    <row r="65" spans="1:5" ht="13.5" customHeight="1" x14ac:dyDescent="0.2">
      <c r="A65" s="340"/>
      <c r="B65" s="332"/>
      <c r="C65" s="144"/>
      <c r="D65" s="144"/>
      <c r="E65" s="332"/>
    </row>
    <row r="66" spans="1:5" ht="13.5" customHeight="1" x14ac:dyDescent="0.2">
      <c r="A66" s="340"/>
      <c r="B66" s="332"/>
      <c r="C66" s="144"/>
      <c r="D66" s="144"/>
      <c r="E66" s="332"/>
    </row>
    <row r="67" spans="1:5" ht="13.5" customHeight="1" x14ac:dyDescent="0.2">
      <c r="A67" s="340"/>
      <c r="B67" s="332"/>
      <c r="C67" s="144"/>
      <c r="D67" s="144"/>
      <c r="E67" s="332"/>
    </row>
    <row r="68" spans="1:5" ht="13.5" customHeight="1" x14ac:dyDescent="0.2">
      <c r="A68" s="340"/>
      <c r="B68" s="332"/>
      <c r="C68" s="144"/>
      <c r="D68" s="144"/>
      <c r="E68" s="332"/>
    </row>
    <row r="69" spans="1:5" ht="13.5" customHeight="1" x14ac:dyDescent="0.2">
      <c r="A69" s="340"/>
      <c r="B69" s="332"/>
      <c r="C69" s="144"/>
      <c r="D69" s="144"/>
      <c r="E69" s="332"/>
    </row>
    <row r="70" spans="1:5" ht="13.5" customHeight="1" x14ac:dyDescent="0.2">
      <c r="A70" s="340"/>
      <c r="B70" s="332"/>
      <c r="C70" s="144"/>
      <c r="D70" s="144"/>
      <c r="E70" s="332"/>
    </row>
    <row r="71" spans="1:5" ht="13.5" customHeight="1" x14ac:dyDescent="0.2">
      <c r="A71" s="340"/>
      <c r="B71" s="332"/>
      <c r="C71" s="144"/>
      <c r="D71" s="144"/>
      <c r="E71" s="332"/>
    </row>
    <row r="72" spans="1:5" ht="13.5" customHeight="1" x14ac:dyDescent="0.2">
      <c r="A72" s="340"/>
      <c r="B72" s="332"/>
      <c r="C72" s="144"/>
      <c r="D72" s="144"/>
      <c r="E72" s="332"/>
    </row>
    <row r="73" spans="1:5" ht="13.5" customHeight="1" x14ac:dyDescent="0.2">
      <c r="A73" s="340"/>
      <c r="B73" s="332"/>
      <c r="C73" s="144"/>
      <c r="D73" s="144"/>
      <c r="E73" s="332"/>
    </row>
    <row r="74" spans="1:5" ht="13.5" customHeight="1" x14ac:dyDescent="0.2">
      <c r="A74" s="340"/>
      <c r="B74" s="332"/>
      <c r="C74" s="144"/>
      <c r="D74" s="144"/>
      <c r="E74" s="332"/>
    </row>
    <row r="75" spans="1:5" ht="13.5" customHeight="1" x14ac:dyDescent="0.2">
      <c r="A75" s="340"/>
      <c r="B75" s="332"/>
      <c r="C75" s="144"/>
      <c r="D75" s="144"/>
      <c r="E75" s="332"/>
    </row>
    <row r="76" spans="1:5" ht="13.5" customHeight="1" x14ac:dyDescent="0.2">
      <c r="A76" s="340"/>
      <c r="B76" s="332"/>
      <c r="C76" s="144"/>
      <c r="D76" s="144"/>
      <c r="E76" s="332"/>
    </row>
    <row r="77" spans="1:5" ht="13.5" customHeight="1" x14ac:dyDescent="0.2">
      <c r="A77" s="340"/>
      <c r="B77" s="332"/>
      <c r="C77" s="144"/>
      <c r="D77" s="144"/>
      <c r="E77" s="332"/>
    </row>
    <row r="78" spans="1:5" ht="13.5" customHeight="1" x14ac:dyDescent="0.2">
      <c r="A78" s="340"/>
      <c r="B78" s="332"/>
      <c r="C78" s="144"/>
      <c r="D78" s="144"/>
      <c r="E78" s="332"/>
    </row>
    <row r="79" spans="1:5" ht="13.5" customHeight="1" x14ac:dyDescent="0.2">
      <c r="A79" s="340"/>
      <c r="B79" s="332"/>
      <c r="C79" s="144"/>
      <c r="D79" s="144"/>
      <c r="E79" s="332"/>
    </row>
    <row r="80" spans="1:5" ht="13.5" customHeight="1" x14ac:dyDescent="0.2">
      <c r="A80" s="340"/>
      <c r="B80" s="332"/>
      <c r="C80" s="144"/>
      <c r="D80" s="144"/>
      <c r="E80" s="332"/>
    </row>
    <row r="81" spans="1:5" ht="13.5" customHeight="1" x14ac:dyDescent="0.2">
      <c r="A81" s="340"/>
      <c r="B81" s="332"/>
      <c r="C81" s="144"/>
      <c r="D81" s="144"/>
      <c r="E81" s="332"/>
    </row>
    <row r="82" spans="1:5" ht="13.5" customHeight="1" x14ac:dyDescent="0.2">
      <c r="A82" s="340"/>
      <c r="B82" s="332"/>
      <c r="C82" s="144"/>
      <c r="D82" s="144"/>
      <c r="E82" s="332"/>
    </row>
    <row r="83" spans="1:5" ht="13.5" customHeight="1" x14ac:dyDescent="0.2">
      <c r="A83" s="340"/>
      <c r="B83" s="332"/>
      <c r="C83" s="144"/>
      <c r="D83" s="144"/>
      <c r="E83" s="332"/>
    </row>
    <row r="84" spans="1:5" ht="13.5" customHeight="1" x14ac:dyDescent="0.2">
      <c r="A84" s="340"/>
      <c r="B84" s="332"/>
      <c r="C84" s="144"/>
      <c r="D84" s="144"/>
      <c r="E84" s="332"/>
    </row>
    <row r="85" spans="1:5" ht="13.5" customHeight="1" x14ac:dyDescent="0.2">
      <c r="A85" s="340"/>
      <c r="B85" s="332"/>
      <c r="C85" s="144"/>
      <c r="D85" s="144"/>
      <c r="E85" s="332"/>
    </row>
    <row r="86" spans="1:5" ht="13.5" customHeight="1" x14ac:dyDescent="0.2">
      <c r="A86" s="340"/>
      <c r="B86" s="332"/>
      <c r="C86" s="144"/>
      <c r="D86" s="144"/>
      <c r="E86" s="332"/>
    </row>
    <row r="87" spans="1:5" ht="13.5" customHeight="1" x14ac:dyDescent="0.2">
      <c r="A87" s="340"/>
      <c r="B87" s="332"/>
      <c r="C87" s="144"/>
      <c r="D87" s="144"/>
      <c r="E87" s="332"/>
    </row>
    <row r="88" spans="1:5" ht="13.5" customHeight="1" x14ac:dyDescent="0.2">
      <c r="A88" s="340"/>
      <c r="B88" s="332"/>
      <c r="C88" s="144"/>
      <c r="D88" s="144"/>
      <c r="E88" s="332"/>
    </row>
    <row r="89" spans="1:5" ht="13.5" customHeight="1" x14ac:dyDescent="0.2">
      <c r="A89" s="340"/>
      <c r="B89" s="332"/>
      <c r="C89" s="144"/>
      <c r="D89" s="144"/>
      <c r="E89" s="332"/>
    </row>
    <row r="90" spans="1:5" ht="13.5" customHeight="1" x14ac:dyDescent="0.2">
      <c r="A90" s="340"/>
      <c r="B90" s="332"/>
      <c r="C90" s="144"/>
      <c r="D90" s="144"/>
      <c r="E90" s="332"/>
    </row>
    <row r="91" spans="1:5" ht="13.5" customHeight="1" x14ac:dyDescent="0.2">
      <c r="A91" s="340"/>
      <c r="B91" s="332"/>
      <c r="C91" s="144"/>
      <c r="D91" s="144"/>
      <c r="E91" s="332"/>
    </row>
    <row r="92" spans="1:5" ht="13.5" customHeight="1" x14ac:dyDescent="0.2">
      <c r="A92" s="340"/>
      <c r="B92" s="332"/>
      <c r="C92" s="144"/>
      <c r="D92" s="144"/>
      <c r="E92" s="332"/>
    </row>
    <row r="93" spans="1:5" ht="13.5" customHeight="1" x14ac:dyDescent="0.2">
      <c r="A93" s="340"/>
      <c r="B93" s="332"/>
      <c r="C93" s="144"/>
      <c r="D93" s="144"/>
      <c r="E93" s="332"/>
    </row>
    <row r="94" spans="1:5" ht="13.5" customHeight="1" x14ac:dyDescent="0.2">
      <c r="A94" s="340"/>
      <c r="B94" s="332"/>
      <c r="C94" s="144"/>
      <c r="D94" s="144"/>
      <c r="E94" s="332"/>
    </row>
    <row r="95" spans="1:5" ht="13.5" customHeight="1" x14ac:dyDescent="0.2">
      <c r="A95" s="340"/>
      <c r="B95" s="332"/>
      <c r="C95" s="144"/>
      <c r="D95" s="144"/>
      <c r="E95" s="332"/>
    </row>
    <row r="96" spans="1:5" ht="13.5" customHeight="1" x14ac:dyDescent="0.2">
      <c r="A96" s="340"/>
      <c r="B96" s="332"/>
      <c r="C96" s="144"/>
      <c r="D96" s="144"/>
      <c r="E96" s="332"/>
    </row>
    <row r="97" spans="1:5" ht="13.5" customHeight="1" x14ac:dyDescent="0.2">
      <c r="A97" s="340"/>
      <c r="B97" s="332"/>
      <c r="C97" s="144"/>
      <c r="D97" s="144"/>
      <c r="E97" s="332"/>
    </row>
    <row r="98" spans="1:5" ht="13.5" customHeight="1" x14ac:dyDescent="0.2">
      <c r="A98" s="340"/>
      <c r="B98" s="332"/>
      <c r="C98" s="144"/>
      <c r="D98" s="144"/>
      <c r="E98" s="332"/>
    </row>
    <row r="99" spans="1:5" ht="13.5" customHeight="1" x14ac:dyDescent="0.2">
      <c r="A99" s="340"/>
      <c r="B99" s="332"/>
      <c r="C99" s="144"/>
      <c r="D99" s="144"/>
      <c r="E99" s="332"/>
    </row>
    <row r="100" spans="1:5" ht="13.5" customHeight="1" x14ac:dyDescent="0.2">
      <c r="A100" s="340"/>
      <c r="B100" s="332"/>
      <c r="C100" s="144"/>
      <c r="D100" s="144"/>
      <c r="E100" s="332"/>
    </row>
  </sheetData>
  <autoFilter ref="A3:E56"/>
  <mergeCells count="2">
    <mergeCell ref="A1:E1"/>
    <mergeCell ref="A2:E2"/>
  </mergeCells>
  <conditionalFormatting sqref="E4:E56">
    <cfRule type="cellIs" dxfId="39" priority="2" operator="lessThan">
      <formula>40</formula>
    </cfRule>
  </conditionalFormatting>
  <pageMargins left="1.4566929133858268" right="0.70866141732283472" top="0.74803149606299213" bottom="0.74803149606299213" header="0" footer="0"/>
  <pageSetup scale="8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10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S16" sqref="S16"/>
    </sheetView>
  </sheetViews>
  <sheetFormatPr defaultColWidth="14.42578125" defaultRowHeight="15" customHeight="1" x14ac:dyDescent="0.2"/>
  <cols>
    <col min="1" max="1" width="4.42578125" style="83" customWidth="1"/>
    <col min="2" max="2" width="24.140625" style="83" customWidth="1"/>
    <col min="3" max="3" width="10.7109375" style="83" customWidth="1"/>
    <col min="4" max="4" width="10.85546875" style="83" customWidth="1"/>
    <col min="5" max="5" width="10.42578125" style="83" customWidth="1"/>
    <col min="6" max="6" width="10.5703125" style="83" customWidth="1"/>
    <col min="7" max="8" width="9.140625" style="83" customWidth="1"/>
    <col min="9" max="9" width="9.5703125" style="83" customWidth="1"/>
    <col min="10" max="10" width="10.7109375" style="83" customWidth="1"/>
    <col min="11" max="11" width="10" style="83" customWidth="1"/>
    <col min="12" max="12" width="9.85546875" style="83" customWidth="1"/>
    <col min="13" max="13" width="9" style="83" customWidth="1"/>
    <col min="14" max="14" width="11.42578125" style="168" hidden="1" customWidth="1"/>
    <col min="15" max="15" width="9.28515625" style="168" hidden="1" customWidth="1"/>
    <col min="16" max="16" width="9.7109375" style="83" hidden="1" customWidth="1"/>
    <col min="17" max="17" width="11" style="83" customWidth="1"/>
    <col min="18" max="21" width="4.42578125" style="83" customWidth="1"/>
    <col min="22" max="16384" width="14.42578125" style="83"/>
  </cols>
  <sheetData>
    <row r="1" spans="1:21" ht="15" customHeight="1" x14ac:dyDescent="0.2">
      <c r="A1" s="395" t="s">
        <v>1025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161"/>
      <c r="O1" s="161"/>
      <c r="P1" s="161"/>
      <c r="Q1" s="151"/>
      <c r="R1" s="151"/>
      <c r="S1" s="151"/>
      <c r="T1" s="151"/>
      <c r="U1" s="151"/>
    </row>
    <row r="2" spans="1:21" ht="15" customHeight="1" x14ac:dyDescent="0.2">
      <c r="A2" s="85"/>
      <c r="B2" s="86" t="s">
        <v>80</v>
      </c>
      <c r="C2" s="151"/>
      <c r="D2" s="151"/>
      <c r="E2" s="151"/>
      <c r="F2" s="151"/>
      <c r="G2" s="151"/>
      <c r="H2" s="151" t="s">
        <v>81</v>
      </c>
      <c r="I2" s="151"/>
      <c r="J2" s="152" t="s">
        <v>82</v>
      </c>
      <c r="K2" s="151"/>
      <c r="L2" s="151"/>
      <c r="M2" s="161"/>
      <c r="N2" s="161"/>
      <c r="O2" s="161"/>
      <c r="P2" s="161"/>
      <c r="Q2" s="151"/>
      <c r="R2" s="151"/>
      <c r="S2" s="151"/>
      <c r="T2" s="151"/>
      <c r="U2" s="151"/>
    </row>
    <row r="3" spans="1:21" ht="21.75" customHeight="1" x14ac:dyDescent="0.2">
      <c r="A3" s="400" t="s">
        <v>1</v>
      </c>
      <c r="B3" s="400" t="s">
        <v>83</v>
      </c>
      <c r="C3" s="378" t="s">
        <v>1026</v>
      </c>
      <c r="D3" s="401"/>
      <c r="E3" s="401"/>
      <c r="F3" s="401"/>
      <c r="G3" s="401"/>
      <c r="H3" s="401"/>
      <c r="I3" s="401"/>
      <c r="J3" s="401"/>
      <c r="K3" s="401"/>
      <c r="L3" s="394"/>
      <c r="M3" s="397" t="s">
        <v>978</v>
      </c>
      <c r="N3" s="161"/>
      <c r="O3" s="161"/>
      <c r="P3" s="161"/>
      <c r="Q3" s="151"/>
      <c r="R3" s="151"/>
      <c r="S3" s="151"/>
      <c r="T3" s="151"/>
      <c r="U3" s="151"/>
    </row>
    <row r="4" spans="1:21" ht="24.75" customHeight="1" x14ac:dyDescent="0.2">
      <c r="A4" s="398"/>
      <c r="B4" s="398"/>
      <c r="C4" s="378" t="s">
        <v>84</v>
      </c>
      <c r="D4" s="394"/>
      <c r="E4" s="378" t="s">
        <v>85</v>
      </c>
      <c r="F4" s="394"/>
      <c r="G4" s="378" t="s">
        <v>86</v>
      </c>
      <c r="H4" s="394"/>
      <c r="I4" s="378" t="s">
        <v>87</v>
      </c>
      <c r="J4" s="394"/>
      <c r="K4" s="378" t="s">
        <v>88</v>
      </c>
      <c r="L4" s="394"/>
      <c r="M4" s="398"/>
      <c r="N4" s="161"/>
      <c r="O4" s="161"/>
      <c r="P4" s="161"/>
      <c r="Q4" s="151"/>
      <c r="R4" s="151"/>
      <c r="S4" s="151"/>
      <c r="T4" s="151"/>
      <c r="U4" s="151"/>
    </row>
    <row r="5" spans="1:21" ht="21.75" customHeight="1" x14ac:dyDescent="0.2">
      <c r="A5" s="399"/>
      <c r="B5" s="399"/>
      <c r="C5" s="162" t="s">
        <v>89</v>
      </c>
      <c r="D5" s="162" t="s">
        <v>90</v>
      </c>
      <c r="E5" s="162" t="s">
        <v>89</v>
      </c>
      <c r="F5" s="162" t="s">
        <v>90</v>
      </c>
      <c r="G5" s="162" t="s">
        <v>89</v>
      </c>
      <c r="H5" s="162" t="s">
        <v>90</v>
      </c>
      <c r="I5" s="162" t="s">
        <v>89</v>
      </c>
      <c r="J5" s="162" t="s">
        <v>90</v>
      </c>
      <c r="K5" s="162" t="s">
        <v>89</v>
      </c>
      <c r="L5" s="162" t="s">
        <v>90</v>
      </c>
      <c r="M5" s="399"/>
      <c r="N5" s="161"/>
      <c r="O5" s="161"/>
      <c r="P5" s="161"/>
      <c r="Q5" s="151"/>
      <c r="R5" s="151"/>
      <c r="S5" s="151"/>
      <c r="T5" s="151"/>
      <c r="U5" s="151"/>
    </row>
    <row r="6" spans="1:21" ht="13.5" customHeight="1" x14ac:dyDescent="0.2">
      <c r="A6" s="137">
        <v>1</v>
      </c>
      <c r="B6" s="125" t="s">
        <v>8</v>
      </c>
      <c r="C6" s="135">
        <v>104258</v>
      </c>
      <c r="D6" s="135">
        <v>216387</v>
      </c>
      <c r="E6" s="135">
        <v>88385</v>
      </c>
      <c r="F6" s="135">
        <v>173183</v>
      </c>
      <c r="G6" s="135">
        <v>1748</v>
      </c>
      <c r="H6" s="135">
        <v>35776</v>
      </c>
      <c r="I6" s="135">
        <v>2714</v>
      </c>
      <c r="J6" s="135">
        <v>136371</v>
      </c>
      <c r="K6" s="135">
        <f t="shared" ref="K6:L6" si="0">C6+G6+I6</f>
        <v>108720</v>
      </c>
      <c r="L6" s="135">
        <f t="shared" si="0"/>
        <v>388534</v>
      </c>
      <c r="M6" s="163">
        <f>L6*100/'CD Ratio_3(i)'!F6</f>
        <v>24.404543558769291</v>
      </c>
      <c r="N6" s="161">
        <f>E6*100/C6</f>
        <v>84.775269044102131</v>
      </c>
      <c r="O6" s="161">
        <f>F6*100/D6</f>
        <v>80.033920706881645</v>
      </c>
      <c r="P6" s="161">
        <f>L6/K6</f>
        <v>3.5737122884473878</v>
      </c>
      <c r="Q6" s="151"/>
      <c r="R6" s="151"/>
      <c r="S6" s="151"/>
      <c r="T6" s="151"/>
      <c r="U6" s="151"/>
    </row>
    <row r="7" spans="1:21" ht="13.5" customHeight="1" x14ac:dyDescent="0.2">
      <c r="A7" s="137">
        <v>2</v>
      </c>
      <c r="B7" s="125" t="s">
        <v>9</v>
      </c>
      <c r="C7" s="135">
        <v>502938</v>
      </c>
      <c r="D7" s="135">
        <v>1016175</v>
      </c>
      <c r="E7" s="135">
        <v>386859</v>
      </c>
      <c r="F7" s="135">
        <v>867289</v>
      </c>
      <c r="G7" s="135">
        <v>760</v>
      </c>
      <c r="H7" s="135">
        <v>38305</v>
      </c>
      <c r="I7" s="135">
        <v>10746</v>
      </c>
      <c r="J7" s="135">
        <v>54343</v>
      </c>
      <c r="K7" s="135">
        <f t="shared" ref="K7:K55" si="1">C7+G7+I7</f>
        <v>514444</v>
      </c>
      <c r="L7" s="135">
        <f t="shared" ref="L7:L55" si="2">D7+H7+J7</f>
        <v>1108823</v>
      </c>
      <c r="M7" s="163">
        <f>L7*100/'CD Ratio_3(i)'!F7</f>
        <v>40.03502992455315</v>
      </c>
      <c r="N7" s="161">
        <f t="shared" ref="N7:N57" si="3">E7*100/C7</f>
        <v>76.919819142717387</v>
      </c>
      <c r="O7" s="161">
        <f t="shared" ref="O7:O57" si="4">F7*100/D7</f>
        <v>85.348389795064833</v>
      </c>
      <c r="P7" s="161">
        <f t="shared" ref="P7:P57" si="5">L7/K7</f>
        <v>2.1553813437419818</v>
      </c>
      <c r="Q7" s="151"/>
      <c r="R7" s="151"/>
      <c r="S7" s="151"/>
      <c r="T7" s="151"/>
      <c r="U7" s="151"/>
    </row>
    <row r="8" spans="1:21" ht="13.5" customHeight="1" x14ac:dyDescent="0.2">
      <c r="A8" s="137">
        <v>3</v>
      </c>
      <c r="B8" s="125" t="s">
        <v>10</v>
      </c>
      <c r="C8" s="135">
        <v>45352</v>
      </c>
      <c r="D8" s="135">
        <v>82657</v>
      </c>
      <c r="E8" s="135">
        <v>38147</v>
      </c>
      <c r="F8" s="135">
        <v>71232</v>
      </c>
      <c r="G8" s="135">
        <v>224</v>
      </c>
      <c r="H8" s="135">
        <v>7761</v>
      </c>
      <c r="I8" s="135">
        <v>8269</v>
      </c>
      <c r="J8" s="135">
        <v>30673</v>
      </c>
      <c r="K8" s="135">
        <f t="shared" si="1"/>
        <v>53845</v>
      </c>
      <c r="L8" s="135">
        <f t="shared" si="2"/>
        <v>121091</v>
      </c>
      <c r="M8" s="163">
        <f>L8*100/'CD Ratio_3(i)'!F8</f>
        <v>19.342250704423332</v>
      </c>
      <c r="N8" s="161">
        <f t="shared" si="3"/>
        <v>84.113159287352261</v>
      </c>
      <c r="O8" s="161">
        <f t="shared" si="4"/>
        <v>86.177819180468688</v>
      </c>
      <c r="P8" s="161">
        <f t="shared" si="5"/>
        <v>2.2488810474510168</v>
      </c>
      <c r="Q8" s="151"/>
      <c r="R8" s="151"/>
      <c r="S8" s="151"/>
      <c r="T8" s="151"/>
      <c r="U8" s="151"/>
    </row>
    <row r="9" spans="1:21" ht="13.5" customHeight="1" x14ac:dyDescent="0.2">
      <c r="A9" s="137">
        <v>4</v>
      </c>
      <c r="B9" s="125" t="s">
        <v>11</v>
      </c>
      <c r="C9" s="135">
        <v>115739</v>
      </c>
      <c r="D9" s="135">
        <v>285264</v>
      </c>
      <c r="E9" s="135">
        <v>72881</v>
      </c>
      <c r="F9" s="135">
        <v>148050.63</v>
      </c>
      <c r="G9" s="135">
        <v>358</v>
      </c>
      <c r="H9" s="135">
        <v>2608</v>
      </c>
      <c r="I9" s="135">
        <v>3184</v>
      </c>
      <c r="J9" s="135">
        <v>19652</v>
      </c>
      <c r="K9" s="135">
        <f t="shared" si="1"/>
        <v>119281</v>
      </c>
      <c r="L9" s="135">
        <f t="shared" si="2"/>
        <v>307524</v>
      </c>
      <c r="M9" s="163">
        <f>L9*100/'CD Ratio_3(i)'!F9</f>
        <v>17.811255046997193</v>
      </c>
      <c r="N9" s="169">
        <f t="shared" si="3"/>
        <v>62.970131070771302</v>
      </c>
      <c r="O9" s="169">
        <f t="shared" si="4"/>
        <v>51.89951413427562</v>
      </c>
      <c r="P9" s="161">
        <f t="shared" si="5"/>
        <v>2.5781473998373587</v>
      </c>
      <c r="Q9" s="151"/>
      <c r="R9" s="151"/>
      <c r="S9" s="151"/>
      <c r="T9" s="151"/>
      <c r="U9" s="151"/>
    </row>
    <row r="10" spans="1:21" ht="13.5" customHeight="1" x14ac:dyDescent="0.2">
      <c r="A10" s="137">
        <v>5</v>
      </c>
      <c r="B10" s="125" t="s">
        <v>12</v>
      </c>
      <c r="C10" s="135">
        <v>307235</v>
      </c>
      <c r="D10" s="135">
        <v>553141</v>
      </c>
      <c r="E10" s="135">
        <v>260648</v>
      </c>
      <c r="F10" s="135">
        <v>482095</v>
      </c>
      <c r="G10" s="135">
        <v>652</v>
      </c>
      <c r="H10" s="135">
        <v>36742</v>
      </c>
      <c r="I10" s="135">
        <v>716</v>
      </c>
      <c r="J10" s="135">
        <v>33188</v>
      </c>
      <c r="K10" s="135">
        <f t="shared" si="1"/>
        <v>308603</v>
      </c>
      <c r="L10" s="135">
        <f t="shared" si="2"/>
        <v>623071</v>
      </c>
      <c r="M10" s="163">
        <f>L10*100/'CD Ratio_3(i)'!F10</f>
        <v>34.763476286255482</v>
      </c>
      <c r="N10" s="161">
        <f t="shared" si="3"/>
        <v>84.836688528325226</v>
      </c>
      <c r="O10" s="161">
        <f t="shared" si="4"/>
        <v>87.155896959364796</v>
      </c>
      <c r="P10" s="161">
        <f t="shared" si="5"/>
        <v>2.0190049999513939</v>
      </c>
      <c r="Q10" s="151"/>
      <c r="R10" s="151"/>
      <c r="S10" s="151"/>
      <c r="T10" s="151"/>
      <c r="U10" s="151"/>
    </row>
    <row r="11" spans="1:21" ht="13.5" customHeight="1" x14ac:dyDescent="0.2">
      <c r="A11" s="137">
        <v>6</v>
      </c>
      <c r="B11" s="125" t="s">
        <v>13</v>
      </c>
      <c r="C11" s="135">
        <v>104084</v>
      </c>
      <c r="D11" s="135">
        <v>229430</v>
      </c>
      <c r="E11" s="135">
        <v>83079</v>
      </c>
      <c r="F11" s="135">
        <v>170459</v>
      </c>
      <c r="G11" s="135">
        <v>12741</v>
      </c>
      <c r="H11" s="135">
        <v>33401</v>
      </c>
      <c r="I11" s="135">
        <v>8264</v>
      </c>
      <c r="J11" s="135">
        <v>25570</v>
      </c>
      <c r="K11" s="135">
        <f t="shared" si="1"/>
        <v>125089</v>
      </c>
      <c r="L11" s="135">
        <f t="shared" si="2"/>
        <v>288401</v>
      </c>
      <c r="M11" s="163">
        <f>L11*100/'CD Ratio_3(i)'!F11</f>
        <v>26.650495305684927</v>
      </c>
      <c r="N11" s="161">
        <f t="shared" si="3"/>
        <v>79.819184504823028</v>
      </c>
      <c r="O11" s="161">
        <f t="shared" si="4"/>
        <v>74.296735387699954</v>
      </c>
      <c r="P11" s="161">
        <f t="shared" si="5"/>
        <v>2.3055664366970716</v>
      </c>
      <c r="Q11" s="151"/>
      <c r="R11" s="151"/>
      <c r="S11" s="151"/>
      <c r="T11" s="151"/>
      <c r="U11" s="151"/>
    </row>
    <row r="12" spans="1:21" ht="13.5" customHeight="1" x14ac:dyDescent="0.2">
      <c r="A12" s="137">
        <v>7</v>
      </c>
      <c r="B12" s="125" t="s">
        <v>14</v>
      </c>
      <c r="C12" s="135">
        <v>5662</v>
      </c>
      <c r="D12" s="135">
        <v>13219.87</v>
      </c>
      <c r="E12" s="135">
        <v>3580</v>
      </c>
      <c r="F12" s="135">
        <v>8787.7000000000007</v>
      </c>
      <c r="G12" s="135">
        <v>11</v>
      </c>
      <c r="H12" s="135">
        <v>590.5</v>
      </c>
      <c r="I12" s="135">
        <v>313</v>
      </c>
      <c r="J12" s="135">
        <v>1629.35</v>
      </c>
      <c r="K12" s="135">
        <f t="shared" si="1"/>
        <v>5986</v>
      </c>
      <c r="L12" s="135">
        <f t="shared" si="2"/>
        <v>15439.720000000001</v>
      </c>
      <c r="M12" s="163">
        <f>L12*100/'CD Ratio_3(i)'!F12</f>
        <v>12.017739563855557</v>
      </c>
      <c r="N12" s="161">
        <f t="shared" si="3"/>
        <v>63.228541151536561</v>
      </c>
      <c r="O12" s="161">
        <f t="shared" si="4"/>
        <v>66.473422204605654</v>
      </c>
      <c r="P12" s="161">
        <f t="shared" si="5"/>
        <v>2.5793050451052459</v>
      </c>
      <c r="Q12" s="151"/>
      <c r="R12" s="151"/>
      <c r="S12" s="151"/>
      <c r="T12" s="151"/>
      <c r="U12" s="151"/>
    </row>
    <row r="13" spans="1:21" ht="13.5" customHeight="1" x14ac:dyDescent="0.2">
      <c r="A13" s="137">
        <v>8</v>
      </c>
      <c r="B13" s="125" t="s">
        <v>983</v>
      </c>
      <c r="C13" s="135">
        <v>5335</v>
      </c>
      <c r="D13" s="135">
        <v>9817</v>
      </c>
      <c r="E13" s="135">
        <v>4575</v>
      </c>
      <c r="F13" s="135">
        <v>9033</v>
      </c>
      <c r="G13" s="135">
        <v>126</v>
      </c>
      <c r="H13" s="135">
        <v>4158</v>
      </c>
      <c r="I13" s="135">
        <v>464</v>
      </c>
      <c r="J13" s="135">
        <v>1350</v>
      </c>
      <c r="K13" s="135">
        <f t="shared" si="1"/>
        <v>5925</v>
      </c>
      <c r="L13" s="135">
        <f t="shared" si="2"/>
        <v>15325</v>
      </c>
      <c r="M13" s="163">
        <f>L13*100/'CD Ratio_3(i)'!F13</f>
        <v>15.421073286575364</v>
      </c>
      <c r="N13" s="161">
        <f t="shared" si="3"/>
        <v>85.754451733833179</v>
      </c>
      <c r="O13" s="161">
        <f t="shared" si="4"/>
        <v>92.013853519405117</v>
      </c>
      <c r="P13" s="161">
        <f t="shared" si="5"/>
        <v>2.5864978902953588</v>
      </c>
      <c r="Q13" s="151"/>
      <c r="R13" s="151"/>
      <c r="S13" s="151"/>
      <c r="T13" s="151"/>
      <c r="U13" s="151"/>
    </row>
    <row r="14" spans="1:21" ht="13.5" customHeight="1" x14ac:dyDescent="0.2">
      <c r="A14" s="137">
        <v>9</v>
      </c>
      <c r="B14" s="125" t="s">
        <v>15</v>
      </c>
      <c r="C14" s="135">
        <v>205970</v>
      </c>
      <c r="D14" s="135">
        <v>369472.71</v>
      </c>
      <c r="E14" s="135">
        <v>179388</v>
      </c>
      <c r="F14" s="135">
        <v>329595.96999999997</v>
      </c>
      <c r="G14" s="135">
        <v>871</v>
      </c>
      <c r="H14" s="135">
        <v>29585.29</v>
      </c>
      <c r="I14" s="135">
        <v>2506</v>
      </c>
      <c r="J14" s="135">
        <v>81803.06</v>
      </c>
      <c r="K14" s="135">
        <f t="shared" si="1"/>
        <v>209347</v>
      </c>
      <c r="L14" s="135">
        <f t="shared" si="2"/>
        <v>480861.06</v>
      </c>
      <c r="M14" s="163">
        <f>L14*100/'CD Ratio_3(i)'!F14</f>
        <v>18.504239499482935</v>
      </c>
      <c r="N14" s="161">
        <f t="shared" si="3"/>
        <v>87.094237024809445</v>
      </c>
      <c r="O14" s="161">
        <f t="shared" si="4"/>
        <v>89.207121684305164</v>
      </c>
      <c r="P14" s="161">
        <f t="shared" si="5"/>
        <v>2.2969570139529107</v>
      </c>
      <c r="Q14" s="151"/>
      <c r="R14" s="151"/>
      <c r="S14" s="151"/>
      <c r="T14" s="151"/>
      <c r="U14" s="151"/>
    </row>
    <row r="15" spans="1:21" ht="13.5" customHeight="1" x14ac:dyDescent="0.2">
      <c r="A15" s="137">
        <v>10</v>
      </c>
      <c r="B15" s="125" t="s">
        <v>16</v>
      </c>
      <c r="C15" s="135">
        <v>611388</v>
      </c>
      <c r="D15" s="135">
        <v>1369553</v>
      </c>
      <c r="E15" s="135">
        <v>582030</v>
      </c>
      <c r="F15" s="135">
        <v>1277257</v>
      </c>
      <c r="G15" s="135">
        <v>69</v>
      </c>
      <c r="H15" s="135">
        <v>4440</v>
      </c>
      <c r="I15" s="135">
        <v>2554</v>
      </c>
      <c r="J15" s="135">
        <v>132051</v>
      </c>
      <c r="K15" s="135">
        <f t="shared" si="1"/>
        <v>614011</v>
      </c>
      <c r="L15" s="135">
        <f t="shared" si="2"/>
        <v>1506044</v>
      </c>
      <c r="M15" s="163">
        <f>L15*100/'CD Ratio_3(i)'!F15</f>
        <v>19.344075189482268</v>
      </c>
      <c r="N15" s="161">
        <f t="shared" si="3"/>
        <v>95.198139315786378</v>
      </c>
      <c r="O15" s="161">
        <f t="shared" si="4"/>
        <v>93.260866866780617</v>
      </c>
      <c r="P15" s="161">
        <f t="shared" si="5"/>
        <v>2.4527964482720992</v>
      </c>
      <c r="Q15" s="151"/>
      <c r="R15" s="151"/>
      <c r="S15" s="151"/>
      <c r="T15" s="151"/>
      <c r="U15" s="151"/>
    </row>
    <row r="16" spans="1:21" ht="13.5" customHeight="1" x14ac:dyDescent="0.2">
      <c r="A16" s="137">
        <v>11</v>
      </c>
      <c r="B16" s="125" t="s">
        <v>17</v>
      </c>
      <c r="C16" s="135">
        <v>63547</v>
      </c>
      <c r="D16" s="135">
        <v>140893</v>
      </c>
      <c r="E16" s="135">
        <v>50889</v>
      </c>
      <c r="F16" s="135">
        <v>95397</v>
      </c>
      <c r="G16" s="135">
        <v>308</v>
      </c>
      <c r="H16" s="135">
        <v>3316</v>
      </c>
      <c r="I16" s="135">
        <v>120</v>
      </c>
      <c r="J16" s="135">
        <v>2131</v>
      </c>
      <c r="K16" s="135">
        <f t="shared" si="1"/>
        <v>63975</v>
      </c>
      <c r="L16" s="135">
        <f t="shared" si="2"/>
        <v>146340</v>
      </c>
      <c r="M16" s="163">
        <f>L16*100/'CD Ratio_3(i)'!F16</f>
        <v>22.270955684846346</v>
      </c>
      <c r="N16" s="161">
        <f t="shared" si="3"/>
        <v>80.080885014241431</v>
      </c>
      <c r="O16" s="161">
        <f t="shared" si="4"/>
        <v>67.708828685598291</v>
      </c>
      <c r="P16" s="161">
        <f t="shared" si="5"/>
        <v>2.2874560375146542</v>
      </c>
      <c r="Q16" s="151"/>
      <c r="R16" s="151"/>
      <c r="S16" s="151"/>
      <c r="T16" s="151"/>
      <c r="U16" s="151"/>
    </row>
    <row r="17" spans="1:21" ht="13.5" customHeight="1" x14ac:dyDescent="0.2">
      <c r="A17" s="137">
        <v>12</v>
      </c>
      <c r="B17" s="125" t="s">
        <v>18</v>
      </c>
      <c r="C17" s="135">
        <v>183485</v>
      </c>
      <c r="D17" s="135">
        <v>453036</v>
      </c>
      <c r="E17" s="135">
        <v>160572</v>
      </c>
      <c r="F17" s="135">
        <v>395654</v>
      </c>
      <c r="G17" s="135">
        <v>807</v>
      </c>
      <c r="H17" s="135">
        <v>13240</v>
      </c>
      <c r="I17" s="135">
        <v>2899</v>
      </c>
      <c r="J17" s="135">
        <v>92655</v>
      </c>
      <c r="K17" s="135">
        <f t="shared" si="1"/>
        <v>187191</v>
      </c>
      <c r="L17" s="135">
        <f t="shared" si="2"/>
        <v>558931</v>
      </c>
      <c r="M17" s="163">
        <f>L17*100/'CD Ratio_3(i)'!F17</f>
        <v>33.849680386866638</v>
      </c>
      <c r="N17" s="161">
        <f t="shared" si="3"/>
        <v>87.512330708232284</v>
      </c>
      <c r="O17" s="161">
        <f t="shared" si="4"/>
        <v>87.333898409839392</v>
      </c>
      <c r="P17" s="161">
        <f t="shared" si="5"/>
        <v>2.9858860735825976</v>
      </c>
      <c r="Q17" s="151"/>
      <c r="R17" s="151"/>
      <c r="S17" s="151"/>
      <c r="T17" s="151"/>
      <c r="U17" s="151"/>
    </row>
    <row r="18" spans="1:21" s="167" customFormat="1" ht="13.5" customHeight="1" x14ac:dyDescent="0.2">
      <c r="A18" s="142"/>
      <c r="B18" s="126" t="s">
        <v>19</v>
      </c>
      <c r="C18" s="143">
        <f t="shared" ref="C18:L18" si="6">SUM(C6:C17)</f>
        <v>2254993</v>
      </c>
      <c r="D18" s="143">
        <f t="shared" si="6"/>
        <v>4739045.58</v>
      </c>
      <c r="E18" s="143">
        <f t="shared" si="6"/>
        <v>1911033</v>
      </c>
      <c r="F18" s="143">
        <f t="shared" si="6"/>
        <v>4028033.3</v>
      </c>
      <c r="G18" s="143">
        <f t="shared" si="6"/>
        <v>18675</v>
      </c>
      <c r="H18" s="143">
        <f t="shared" si="6"/>
        <v>209922.79</v>
      </c>
      <c r="I18" s="143">
        <f t="shared" si="6"/>
        <v>42749</v>
      </c>
      <c r="J18" s="143">
        <f t="shared" si="6"/>
        <v>611416.40999999992</v>
      </c>
      <c r="K18" s="143">
        <f t="shared" si="6"/>
        <v>2316417</v>
      </c>
      <c r="L18" s="143">
        <f t="shared" si="6"/>
        <v>5560384.7800000003</v>
      </c>
      <c r="M18" s="164">
        <f>L18*100/'CD Ratio_3(i)'!F18</f>
        <v>24.702781957004017</v>
      </c>
      <c r="N18" s="161">
        <f t="shared" si="3"/>
        <v>84.746737573021292</v>
      </c>
      <c r="O18" s="161">
        <f t="shared" si="4"/>
        <v>84.996719951362024</v>
      </c>
      <c r="P18" s="161">
        <f t="shared" si="5"/>
        <v>2.4004247853473708</v>
      </c>
      <c r="Q18" s="158"/>
      <c r="R18" s="158"/>
      <c r="S18" s="158"/>
      <c r="T18" s="158"/>
      <c r="U18" s="158"/>
    </row>
    <row r="19" spans="1:21" ht="13.5" customHeight="1" x14ac:dyDescent="0.2">
      <c r="A19" s="137">
        <v>13</v>
      </c>
      <c r="B19" s="125" t="s">
        <v>20</v>
      </c>
      <c r="C19" s="135">
        <v>100987</v>
      </c>
      <c r="D19" s="135">
        <v>320707.42</v>
      </c>
      <c r="E19" s="135">
        <v>43829</v>
      </c>
      <c r="F19" s="135">
        <v>196871.19</v>
      </c>
      <c r="G19" s="135">
        <v>60</v>
      </c>
      <c r="H19" s="135">
        <v>6528.58</v>
      </c>
      <c r="I19" s="135">
        <v>438</v>
      </c>
      <c r="J19" s="135">
        <v>102560.75</v>
      </c>
      <c r="K19" s="135">
        <f t="shared" si="1"/>
        <v>101485</v>
      </c>
      <c r="L19" s="135">
        <f t="shared" si="2"/>
        <v>429796.75</v>
      </c>
      <c r="M19" s="163">
        <f>L19*100/'CD Ratio_3(i)'!F19</f>
        <v>29.069597566186694</v>
      </c>
      <c r="N19" s="161">
        <f t="shared" si="3"/>
        <v>43.400635725390394</v>
      </c>
      <c r="O19" s="161">
        <f t="shared" si="4"/>
        <v>61.386540417430943</v>
      </c>
      <c r="P19" s="161">
        <f t="shared" si="5"/>
        <v>4.2350766123072372</v>
      </c>
      <c r="Q19" s="151"/>
      <c r="R19" s="151"/>
      <c r="S19" s="151"/>
      <c r="T19" s="151"/>
      <c r="U19" s="151"/>
    </row>
    <row r="20" spans="1:21" ht="13.5" customHeight="1" x14ac:dyDescent="0.2">
      <c r="A20" s="137">
        <v>14</v>
      </c>
      <c r="B20" s="125" t="s">
        <v>21</v>
      </c>
      <c r="C20" s="135">
        <v>47443</v>
      </c>
      <c r="D20" s="135">
        <v>24224.78</v>
      </c>
      <c r="E20" s="135">
        <v>705</v>
      </c>
      <c r="F20" s="135">
        <v>6434.76</v>
      </c>
      <c r="G20" s="135">
        <v>868</v>
      </c>
      <c r="H20" s="135">
        <v>598.89</v>
      </c>
      <c r="I20" s="135">
        <v>76587</v>
      </c>
      <c r="J20" s="135">
        <v>37947.440000000002</v>
      </c>
      <c r="K20" s="135">
        <f t="shared" si="1"/>
        <v>124898</v>
      </c>
      <c r="L20" s="135">
        <f t="shared" si="2"/>
        <v>62771.11</v>
      </c>
      <c r="M20" s="163">
        <f>L20*100/'CD Ratio_3(i)'!F20</f>
        <v>8.22287363614649</v>
      </c>
      <c r="N20" s="161">
        <f t="shared" si="3"/>
        <v>1.4859937187783234</v>
      </c>
      <c r="O20" s="161">
        <f t="shared" si="4"/>
        <v>26.562718010235802</v>
      </c>
      <c r="P20" s="161">
        <f t="shared" si="5"/>
        <v>0.50257898445131233</v>
      </c>
      <c r="Q20" s="151"/>
      <c r="R20" s="151"/>
      <c r="S20" s="151"/>
      <c r="T20" s="151"/>
      <c r="U20" s="151"/>
    </row>
    <row r="21" spans="1:21" ht="13.5" customHeight="1" x14ac:dyDescent="0.2">
      <c r="A21" s="137">
        <v>15</v>
      </c>
      <c r="B21" s="125" t="s">
        <v>22</v>
      </c>
      <c r="C21" s="135">
        <v>0</v>
      </c>
      <c r="D21" s="135">
        <v>0</v>
      </c>
      <c r="E21" s="135">
        <v>0</v>
      </c>
      <c r="F21" s="135">
        <v>0</v>
      </c>
      <c r="G21" s="135">
        <v>0</v>
      </c>
      <c r="H21" s="135">
        <v>0</v>
      </c>
      <c r="I21" s="135">
        <v>388</v>
      </c>
      <c r="J21" s="135">
        <v>367</v>
      </c>
      <c r="K21" s="135">
        <f t="shared" si="1"/>
        <v>388</v>
      </c>
      <c r="L21" s="135">
        <f t="shared" si="2"/>
        <v>367</v>
      </c>
      <c r="M21" s="163">
        <f>L21*100/'CD Ratio_3(i)'!F21</f>
        <v>27.6355421686747</v>
      </c>
      <c r="N21" s="161" t="e">
        <f t="shared" si="3"/>
        <v>#DIV/0!</v>
      </c>
      <c r="O21" s="161" t="e">
        <f t="shared" si="4"/>
        <v>#DIV/0!</v>
      </c>
      <c r="P21" s="161">
        <f t="shared" si="5"/>
        <v>0.94587628865979378</v>
      </c>
      <c r="Q21" s="151"/>
      <c r="R21" s="151"/>
      <c r="S21" s="151"/>
      <c r="T21" s="151"/>
      <c r="U21" s="151"/>
    </row>
    <row r="22" spans="1:21" ht="13.5" customHeight="1" x14ac:dyDescent="0.2">
      <c r="A22" s="137">
        <v>16</v>
      </c>
      <c r="B22" s="125" t="s">
        <v>23</v>
      </c>
      <c r="C22" s="135">
        <v>26</v>
      </c>
      <c r="D22" s="135">
        <v>19</v>
      </c>
      <c r="E22" s="135">
        <v>0</v>
      </c>
      <c r="F22" s="135">
        <v>0</v>
      </c>
      <c r="G22" s="135">
        <v>1</v>
      </c>
      <c r="H22" s="135">
        <v>147.22999999999999</v>
      </c>
      <c r="I22" s="135">
        <v>5</v>
      </c>
      <c r="J22" s="135">
        <v>91.92</v>
      </c>
      <c r="K22" s="135">
        <f t="shared" si="1"/>
        <v>32</v>
      </c>
      <c r="L22" s="135">
        <f t="shared" si="2"/>
        <v>258.14999999999998</v>
      </c>
      <c r="M22" s="163">
        <f>L22*100/'CD Ratio_3(i)'!F22</f>
        <v>1.7440964884307926</v>
      </c>
      <c r="N22" s="161">
        <f t="shared" si="3"/>
        <v>0</v>
      </c>
      <c r="O22" s="161">
        <f t="shared" si="4"/>
        <v>0</v>
      </c>
      <c r="P22" s="161">
        <f t="shared" si="5"/>
        <v>8.0671874999999993</v>
      </c>
      <c r="Q22" s="151"/>
      <c r="R22" s="151"/>
      <c r="S22" s="151"/>
      <c r="T22" s="151"/>
      <c r="U22" s="151"/>
    </row>
    <row r="23" spans="1:21" ht="12.75" customHeight="1" x14ac:dyDescent="0.2">
      <c r="A23" s="137">
        <v>17</v>
      </c>
      <c r="B23" s="125" t="s">
        <v>24</v>
      </c>
      <c r="C23" s="135">
        <v>71876</v>
      </c>
      <c r="D23" s="135">
        <v>63612.17</v>
      </c>
      <c r="E23" s="135">
        <v>12118</v>
      </c>
      <c r="F23" s="135">
        <v>44209.71</v>
      </c>
      <c r="G23" s="135">
        <v>1</v>
      </c>
      <c r="H23" s="135">
        <v>36.33</v>
      </c>
      <c r="I23" s="135">
        <v>32</v>
      </c>
      <c r="J23" s="135">
        <v>659.55</v>
      </c>
      <c r="K23" s="135">
        <f t="shared" si="1"/>
        <v>71909</v>
      </c>
      <c r="L23" s="135">
        <f t="shared" si="2"/>
        <v>64308.05</v>
      </c>
      <c r="M23" s="163">
        <f>L23*100/'CD Ratio_3(i)'!F23</f>
        <v>50.568649160413869</v>
      </c>
      <c r="N23" s="161">
        <f t="shared" si="3"/>
        <v>16.859591518726695</v>
      </c>
      <c r="O23" s="161">
        <f t="shared" si="4"/>
        <v>69.498823888573526</v>
      </c>
      <c r="P23" s="161">
        <f t="shared" si="5"/>
        <v>0.89429765397933503</v>
      </c>
      <c r="Q23" s="151"/>
      <c r="R23" s="151"/>
      <c r="S23" s="151"/>
      <c r="T23" s="151"/>
      <c r="U23" s="151"/>
    </row>
    <row r="24" spans="1:21" ht="13.5" customHeight="1" x14ac:dyDescent="0.2">
      <c r="A24" s="137">
        <v>18</v>
      </c>
      <c r="B24" s="125" t="s">
        <v>25</v>
      </c>
      <c r="C24" s="135">
        <v>0</v>
      </c>
      <c r="D24" s="135">
        <v>0</v>
      </c>
      <c r="E24" s="135">
        <v>0</v>
      </c>
      <c r="F24" s="135">
        <v>0</v>
      </c>
      <c r="G24" s="135">
        <v>0</v>
      </c>
      <c r="H24" s="135">
        <v>0</v>
      </c>
      <c r="I24" s="135">
        <v>8</v>
      </c>
      <c r="J24" s="135">
        <v>41</v>
      </c>
      <c r="K24" s="135">
        <f t="shared" si="1"/>
        <v>8</v>
      </c>
      <c r="L24" s="135">
        <f t="shared" si="2"/>
        <v>41</v>
      </c>
      <c r="M24" s="163">
        <f>L24*100/'CD Ratio_3(i)'!F24</f>
        <v>9.213483146067416</v>
      </c>
      <c r="N24" s="161" t="e">
        <f t="shared" si="3"/>
        <v>#DIV/0!</v>
      </c>
      <c r="O24" s="161" t="e">
        <f t="shared" si="4"/>
        <v>#DIV/0!</v>
      </c>
      <c r="P24" s="161">
        <f t="shared" si="5"/>
        <v>5.125</v>
      </c>
      <c r="Q24" s="151"/>
      <c r="R24" s="151"/>
      <c r="S24" s="151"/>
      <c r="T24" s="151"/>
      <c r="U24" s="151"/>
    </row>
    <row r="25" spans="1:21" ht="13.5" customHeight="1" x14ac:dyDescent="0.2">
      <c r="A25" s="137">
        <v>19</v>
      </c>
      <c r="B25" s="125" t="s">
        <v>26</v>
      </c>
      <c r="C25" s="135">
        <v>8808</v>
      </c>
      <c r="D25" s="135">
        <v>15209</v>
      </c>
      <c r="E25" s="135">
        <v>8616</v>
      </c>
      <c r="F25" s="135">
        <v>14502</v>
      </c>
      <c r="G25" s="135">
        <v>5</v>
      </c>
      <c r="H25" s="135">
        <v>2817</v>
      </c>
      <c r="I25" s="135">
        <v>7</v>
      </c>
      <c r="J25" s="135">
        <v>16</v>
      </c>
      <c r="K25" s="135">
        <f t="shared" si="1"/>
        <v>8820</v>
      </c>
      <c r="L25" s="135">
        <f t="shared" si="2"/>
        <v>18042</v>
      </c>
      <c r="M25" s="163">
        <f>L25*100/'CD Ratio_3(i)'!F25</f>
        <v>26.110741266027961</v>
      </c>
      <c r="N25" s="161">
        <f t="shared" si="3"/>
        <v>97.820163487738427</v>
      </c>
      <c r="O25" s="161">
        <f t="shared" si="4"/>
        <v>95.351436649352351</v>
      </c>
      <c r="P25" s="161">
        <f t="shared" si="5"/>
        <v>2.045578231292517</v>
      </c>
      <c r="Q25" s="151"/>
      <c r="R25" s="151"/>
      <c r="S25" s="151"/>
      <c r="T25" s="151"/>
      <c r="U25" s="151"/>
    </row>
    <row r="26" spans="1:21" ht="13.5" customHeight="1" x14ac:dyDescent="0.2">
      <c r="A26" s="137">
        <v>20</v>
      </c>
      <c r="B26" s="125" t="s">
        <v>27</v>
      </c>
      <c r="C26" s="135">
        <v>320146</v>
      </c>
      <c r="D26" s="135">
        <v>597826.38</v>
      </c>
      <c r="E26" s="135">
        <v>54227</v>
      </c>
      <c r="F26" s="135">
        <v>311874.74</v>
      </c>
      <c r="G26" s="135">
        <v>145</v>
      </c>
      <c r="H26" s="135">
        <v>7188.85</v>
      </c>
      <c r="I26" s="135">
        <v>1441</v>
      </c>
      <c r="J26" s="135">
        <v>126786.34</v>
      </c>
      <c r="K26" s="135">
        <f t="shared" si="1"/>
        <v>321732</v>
      </c>
      <c r="L26" s="135">
        <f t="shared" si="2"/>
        <v>731801.57</v>
      </c>
      <c r="M26" s="163">
        <f>L26*100/'CD Ratio_3(i)'!F26</f>
        <v>24.392292404121115</v>
      </c>
      <c r="N26" s="161">
        <f t="shared" si="3"/>
        <v>16.938209441942114</v>
      </c>
      <c r="O26" s="161">
        <f t="shared" si="4"/>
        <v>52.168112755412366</v>
      </c>
      <c r="P26" s="161">
        <f t="shared" si="5"/>
        <v>2.2745688026058954</v>
      </c>
      <c r="Q26" s="151"/>
      <c r="R26" s="151"/>
      <c r="S26" s="151"/>
      <c r="T26" s="151"/>
      <c r="U26" s="151"/>
    </row>
    <row r="27" spans="1:21" ht="13.5" customHeight="1" x14ac:dyDescent="0.2">
      <c r="A27" s="137">
        <v>21</v>
      </c>
      <c r="B27" s="125" t="s">
        <v>28</v>
      </c>
      <c r="C27" s="135">
        <v>170195</v>
      </c>
      <c r="D27" s="135">
        <v>571704</v>
      </c>
      <c r="E27" s="135">
        <v>105112</v>
      </c>
      <c r="F27" s="135">
        <v>460268</v>
      </c>
      <c r="G27" s="135">
        <v>25</v>
      </c>
      <c r="H27" s="135">
        <v>72</v>
      </c>
      <c r="I27" s="135">
        <v>332</v>
      </c>
      <c r="J27" s="135">
        <v>45555</v>
      </c>
      <c r="K27" s="135">
        <f t="shared" si="1"/>
        <v>170552</v>
      </c>
      <c r="L27" s="135">
        <f t="shared" si="2"/>
        <v>617331</v>
      </c>
      <c r="M27" s="163">
        <f>L27*100/'CD Ratio_3(i)'!F27</f>
        <v>25.210354797608545</v>
      </c>
      <c r="N27" s="161">
        <f t="shared" si="3"/>
        <v>61.759746173506862</v>
      </c>
      <c r="O27" s="161">
        <f t="shared" si="4"/>
        <v>80.508095098162684</v>
      </c>
      <c r="P27" s="161">
        <f t="shared" si="5"/>
        <v>3.6196057507387778</v>
      </c>
      <c r="Q27" s="151"/>
      <c r="R27" s="151"/>
      <c r="S27" s="151"/>
      <c r="T27" s="151"/>
      <c r="U27" s="151"/>
    </row>
    <row r="28" spans="1:21" ht="13.5" customHeight="1" x14ac:dyDescent="0.2">
      <c r="A28" s="137">
        <v>22</v>
      </c>
      <c r="B28" s="125" t="s">
        <v>29</v>
      </c>
      <c r="C28" s="135">
        <v>27667</v>
      </c>
      <c r="D28" s="135">
        <v>61773.83</v>
      </c>
      <c r="E28" s="135">
        <v>24986</v>
      </c>
      <c r="F28" s="135">
        <v>57254.8</v>
      </c>
      <c r="G28" s="135">
        <v>62</v>
      </c>
      <c r="H28" s="135">
        <v>2903.57</v>
      </c>
      <c r="I28" s="135">
        <v>647</v>
      </c>
      <c r="J28" s="135">
        <v>6947.95</v>
      </c>
      <c r="K28" s="135">
        <f t="shared" si="1"/>
        <v>28376</v>
      </c>
      <c r="L28" s="135">
        <f t="shared" si="2"/>
        <v>71625.350000000006</v>
      </c>
      <c r="M28" s="163">
        <f>L28*100/'CD Ratio_3(i)'!F28</f>
        <v>20.512967454234758</v>
      </c>
      <c r="N28" s="161">
        <f t="shared" si="3"/>
        <v>90.309755304152958</v>
      </c>
      <c r="O28" s="161">
        <f t="shared" si="4"/>
        <v>92.684555903365549</v>
      </c>
      <c r="P28" s="161">
        <f t="shared" si="5"/>
        <v>2.524152452776995</v>
      </c>
      <c r="Q28" s="151"/>
      <c r="R28" s="151"/>
      <c r="S28" s="151"/>
      <c r="T28" s="151"/>
      <c r="U28" s="151"/>
    </row>
    <row r="29" spans="1:21" ht="13.5" customHeight="1" x14ac:dyDescent="0.2">
      <c r="A29" s="137">
        <v>23</v>
      </c>
      <c r="B29" s="125" t="s">
        <v>30</v>
      </c>
      <c r="C29" s="135">
        <v>150538</v>
      </c>
      <c r="D29" s="135">
        <v>80982</v>
      </c>
      <c r="E29" s="135">
        <v>2947</v>
      </c>
      <c r="F29" s="135">
        <v>27967</v>
      </c>
      <c r="G29" s="135">
        <v>1</v>
      </c>
      <c r="H29" s="135">
        <v>99</v>
      </c>
      <c r="I29" s="135">
        <v>96</v>
      </c>
      <c r="J29" s="135">
        <v>4408</v>
      </c>
      <c r="K29" s="135">
        <f t="shared" si="1"/>
        <v>150635</v>
      </c>
      <c r="L29" s="135">
        <f t="shared" si="2"/>
        <v>85489</v>
      </c>
      <c r="M29" s="163">
        <f>L29*100/'CD Ratio_3(i)'!F29</f>
        <v>21.57380325692785</v>
      </c>
      <c r="N29" s="161">
        <f t="shared" si="3"/>
        <v>1.957645245718689</v>
      </c>
      <c r="O29" s="161">
        <f t="shared" si="4"/>
        <v>34.534834901583068</v>
      </c>
      <c r="P29" s="161">
        <f t="shared" si="5"/>
        <v>0.56752414777442162</v>
      </c>
      <c r="Q29" s="151"/>
      <c r="R29" s="151"/>
      <c r="S29" s="151"/>
      <c r="T29" s="151"/>
      <c r="U29" s="151"/>
    </row>
    <row r="30" spans="1:21" ht="13.5" customHeight="1" x14ac:dyDescent="0.2">
      <c r="A30" s="137">
        <v>24</v>
      </c>
      <c r="B30" s="125" t="s">
        <v>31</v>
      </c>
      <c r="C30" s="135">
        <v>503010</v>
      </c>
      <c r="D30" s="135">
        <v>298561</v>
      </c>
      <c r="E30" s="135">
        <v>6839</v>
      </c>
      <c r="F30" s="135">
        <v>65380</v>
      </c>
      <c r="G30" s="135">
        <v>6</v>
      </c>
      <c r="H30" s="135">
        <v>215</v>
      </c>
      <c r="I30" s="135">
        <v>6</v>
      </c>
      <c r="J30" s="135">
        <v>251</v>
      </c>
      <c r="K30" s="135">
        <f t="shared" si="1"/>
        <v>503022</v>
      </c>
      <c r="L30" s="135">
        <f t="shared" si="2"/>
        <v>299027</v>
      </c>
      <c r="M30" s="163">
        <f>L30*100/'CD Ratio_3(i)'!F30</f>
        <v>36.218785314669219</v>
      </c>
      <c r="N30" s="161">
        <f t="shared" si="3"/>
        <v>1.359615116995686</v>
      </c>
      <c r="O30" s="161">
        <f t="shared" si="4"/>
        <v>21.898372526887304</v>
      </c>
      <c r="P30" s="161">
        <f t="shared" si="5"/>
        <v>0.59446107724910635</v>
      </c>
      <c r="Q30" s="151"/>
      <c r="R30" s="151"/>
      <c r="S30" s="151"/>
      <c r="T30" s="151"/>
      <c r="U30" s="151"/>
    </row>
    <row r="31" spans="1:21" ht="13.5" customHeight="1" x14ac:dyDescent="0.2">
      <c r="A31" s="137">
        <v>25</v>
      </c>
      <c r="B31" s="125" t="s">
        <v>32</v>
      </c>
      <c r="C31" s="135">
        <v>0</v>
      </c>
      <c r="D31" s="135">
        <v>0</v>
      </c>
      <c r="E31" s="135">
        <v>1</v>
      </c>
      <c r="F31" s="135">
        <v>61</v>
      </c>
      <c r="G31" s="135">
        <v>0</v>
      </c>
      <c r="H31" s="135">
        <v>0</v>
      </c>
      <c r="I31" s="135">
        <v>302</v>
      </c>
      <c r="J31" s="135">
        <v>1057</v>
      </c>
      <c r="K31" s="135">
        <f t="shared" si="1"/>
        <v>302</v>
      </c>
      <c r="L31" s="135">
        <f t="shared" si="2"/>
        <v>1057</v>
      </c>
      <c r="M31" s="163">
        <f>L31*100/'CD Ratio_3(i)'!F31</f>
        <v>26.339396959880389</v>
      </c>
      <c r="N31" s="161" t="e">
        <f t="shared" si="3"/>
        <v>#DIV/0!</v>
      </c>
      <c r="O31" s="161" t="e">
        <f t="shared" si="4"/>
        <v>#DIV/0!</v>
      </c>
      <c r="P31" s="161">
        <f t="shared" si="5"/>
        <v>3.5</v>
      </c>
      <c r="Q31" s="151"/>
      <c r="R31" s="151"/>
      <c r="S31" s="151"/>
      <c r="T31" s="151"/>
      <c r="U31" s="151"/>
    </row>
    <row r="32" spans="1:21" ht="13.5" customHeight="1" x14ac:dyDescent="0.2">
      <c r="A32" s="137">
        <v>26</v>
      </c>
      <c r="B32" s="125" t="s">
        <v>33</v>
      </c>
      <c r="C32" s="135">
        <v>625</v>
      </c>
      <c r="D32" s="135">
        <v>3679.21</v>
      </c>
      <c r="E32" s="135">
        <v>240</v>
      </c>
      <c r="F32" s="135">
        <v>548.72</v>
      </c>
      <c r="G32" s="135">
        <v>51</v>
      </c>
      <c r="H32" s="135">
        <v>495.32</v>
      </c>
      <c r="I32" s="135">
        <v>358</v>
      </c>
      <c r="J32" s="135">
        <v>415.07</v>
      </c>
      <c r="K32" s="135">
        <f t="shared" si="1"/>
        <v>1034</v>
      </c>
      <c r="L32" s="135">
        <f t="shared" si="2"/>
        <v>4589.5999999999995</v>
      </c>
      <c r="M32" s="163">
        <f>L32*100/'CD Ratio_3(i)'!F32</f>
        <v>11.116092394162065</v>
      </c>
      <c r="N32" s="161">
        <f t="shared" si="3"/>
        <v>38.4</v>
      </c>
      <c r="O32" s="161">
        <f t="shared" si="4"/>
        <v>14.914071227247154</v>
      </c>
      <c r="P32" s="161">
        <f t="shared" si="5"/>
        <v>4.4386847195357833</v>
      </c>
      <c r="Q32" s="151"/>
      <c r="R32" s="151"/>
      <c r="S32" s="151"/>
      <c r="T32" s="151"/>
      <c r="U32" s="151"/>
    </row>
    <row r="33" spans="1:21" ht="13.5" customHeight="1" x14ac:dyDescent="0.2">
      <c r="A33" s="137">
        <v>27</v>
      </c>
      <c r="B33" s="125" t="s">
        <v>34</v>
      </c>
      <c r="C33" s="135">
        <v>15</v>
      </c>
      <c r="D33" s="135">
        <v>100.47</v>
      </c>
      <c r="E33" s="135">
        <v>1</v>
      </c>
      <c r="F33" s="135">
        <v>79.319999999999993</v>
      </c>
      <c r="G33" s="135">
        <v>0</v>
      </c>
      <c r="H33" s="135">
        <v>0</v>
      </c>
      <c r="I33" s="135">
        <v>46</v>
      </c>
      <c r="J33" s="135">
        <v>1032.47</v>
      </c>
      <c r="K33" s="135">
        <f t="shared" si="1"/>
        <v>61</v>
      </c>
      <c r="L33" s="135">
        <f t="shared" si="2"/>
        <v>1132.94</v>
      </c>
      <c r="M33" s="163">
        <f>L33*100/'CD Ratio_3(i)'!F33</f>
        <v>13.054259278463363</v>
      </c>
      <c r="N33" s="161">
        <f t="shared" si="3"/>
        <v>6.666666666666667</v>
      </c>
      <c r="O33" s="161">
        <f t="shared" si="4"/>
        <v>78.948939982084198</v>
      </c>
      <c r="P33" s="161">
        <f t="shared" si="5"/>
        <v>18.572786885245904</v>
      </c>
      <c r="Q33" s="151"/>
      <c r="R33" s="151"/>
      <c r="S33" s="151"/>
      <c r="T33" s="151"/>
      <c r="U33" s="151"/>
    </row>
    <row r="34" spans="1:21" ht="13.5" customHeight="1" x14ac:dyDescent="0.2">
      <c r="A34" s="137">
        <v>28</v>
      </c>
      <c r="B34" s="125" t="s">
        <v>35</v>
      </c>
      <c r="C34" s="135">
        <v>147396</v>
      </c>
      <c r="D34" s="135">
        <v>174882.61</v>
      </c>
      <c r="E34" s="135">
        <v>1606</v>
      </c>
      <c r="F34" s="135">
        <v>1558.41</v>
      </c>
      <c r="G34" s="135">
        <v>91</v>
      </c>
      <c r="H34" s="135">
        <v>8463.4500000000007</v>
      </c>
      <c r="I34" s="135">
        <v>536</v>
      </c>
      <c r="J34" s="135">
        <v>82101.710000000006</v>
      </c>
      <c r="K34" s="135">
        <f t="shared" si="1"/>
        <v>148023</v>
      </c>
      <c r="L34" s="135">
        <f t="shared" si="2"/>
        <v>265447.77</v>
      </c>
      <c r="M34" s="163">
        <f>L34*100/'CD Ratio_3(i)'!F34</f>
        <v>38.984487069179799</v>
      </c>
      <c r="N34" s="161">
        <f t="shared" si="3"/>
        <v>1.0895818068332925</v>
      </c>
      <c r="O34" s="161">
        <f t="shared" si="4"/>
        <v>0.89111776179461188</v>
      </c>
      <c r="P34" s="161">
        <f t="shared" si="5"/>
        <v>1.7932873269694576</v>
      </c>
      <c r="Q34" s="151"/>
      <c r="R34" s="151"/>
      <c r="S34" s="151"/>
      <c r="T34" s="151"/>
      <c r="U34" s="151"/>
    </row>
    <row r="35" spans="1:21" ht="13.5" customHeight="1" x14ac:dyDescent="0.2">
      <c r="A35" s="137">
        <v>29</v>
      </c>
      <c r="B35" s="125" t="s">
        <v>36</v>
      </c>
      <c r="C35" s="135">
        <v>0</v>
      </c>
      <c r="D35" s="135">
        <v>0</v>
      </c>
      <c r="E35" s="135">
        <v>0</v>
      </c>
      <c r="F35" s="135">
        <v>0</v>
      </c>
      <c r="G35" s="135">
        <v>0</v>
      </c>
      <c r="H35" s="135">
        <v>0</v>
      </c>
      <c r="I35" s="135">
        <v>46</v>
      </c>
      <c r="J35" s="135">
        <v>643</v>
      </c>
      <c r="K35" s="135">
        <f t="shared" si="1"/>
        <v>46</v>
      </c>
      <c r="L35" s="135">
        <f t="shared" si="2"/>
        <v>643</v>
      </c>
      <c r="M35" s="163">
        <f>L35*100/'CD Ratio_3(i)'!F35</f>
        <v>8.8445667125171941</v>
      </c>
      <c r="N35" s="161" t="e">
        <f t="shared" si="3"/>
        <v>#DIV/0!</v>
      </c>
      <c r="O35" s="161" t="e">
        <f t="shared" si="4"/>
        <v>#DIV/0!</v>
      </c>
      <c r="P35" s="161">
        <f t="shared" si="5"/>
        <v>13.978260869565217</v>
      </c>
      <c r="Q35" s="151"/>
      <c r="R35" s="151"/>
      <c r="S35" s="151"/>
      <c r="T35" s="151"/>
      <c r="U35" s="151"/>
    </row>
    <row r="36" spans="1:21" ht="13.5" customHeight="1" x14ac:dyDescent="0.2">
      <c r="A36" s="137">
        <v>30</v>
      </c>
      <c r="B36" s="125" t="s">
        <v>37</v>
      </c>
      <c r="C36" s="135">
        <v>140540</v>
      </c>
      <c r="D36" s="135">
        <v>52878.19</v>
      </c>
      <c r="E36" s="135">
        <v>4900</v>
      </c>
      <c r="F36" s="135">
        <v>15271.8</v>
      </c>
      <c r="G36" s="135">
        <v>1</v>
      </c>
      <c r="H36" s="135">
        <v>83.67</v>
      </c>
      <c r="I36" s="135">
        <v>6</v>
      </c>
      <c r="J36" s="135">
        <v>1955.73</v>
      </c>
      <c r="K36" s="135">
        <f t="shared" si="1"/>
        <v>140547</v>
      </c>
      <c r="L36" s="135">
        <f t="shared" si="2"/>
        <v>54917.590000000004</v>
      </c>
      <c r="M36" s="163">
        <f>L36*100/'CD Ratio_3(i)'!F36</f>
        <v>66.123133613120785</v>
      </c>
      <c r="N36" s="161">
        <f t="shared" si="3"/>
        <v>3.4865518713533512</v>
      </c>
      <c r="O36" s="161">
        <f t="shared" si="4"/>
        <v>28.881094455010658</v>
      </c>
      <c r="P36" s="161">
        <f t="shared" si="5"/>
        <v>0.39074181590499979</v>
      </c>
      <c r="Q36" s="151"/>
      <c r="R36" s="151"/>
      <c r="S36" s="151"/>
      <c r="T36" s="151"/>
      <c r="U36" s="151"/>
    </row>
    <row r="37" spans="1:21" ht="13.5" customHeight="1" x14ac:dyDescent="0.2">
      <c r="A37" s="137">
        <v>31</v>
      </c>
      <c r="B37" s="125" t="s">
        <v>38</v>
      </c>
      <c r="C37" s="135">
        <v>0</v>
      </c>
      <c r="D37" s="135">
        <v>0</v>
      </c>
      <c r="E37" s="135">
        <v>0</v>
      </c>
      <c r="F37" s="135">
        <v>0</v>
      </c>
      <c r="G37" s="135">
        <v>0</v>
      </c>
      <c r="H37" s="135">
        <v>0</v>
      </c>
      <c r="I37" s="135">
        <v>532</v>
      </c>
      <c r="J37" s="135">
        <v>1166</v>
      </c>
      <c r="K37" s="135">
        <f t="shared" si="1"/>
        <v>532</v>
      </c>
      <c r="L37" s="135">
        <f t="shared" si="2"/>
        <v>1166</v>
      </c>
      <c r="M37" s="163">
        <f>L37*100/'CD Ratio_3(i)'!F37</f>
        <v>13.798816568047338</v>
      </c>
      <c r="N37" s="161" t="e">
        <f t="shared" si="3"/>
        <v>#DIV/0!</v>
      </c>
      <c r="O37" s="161" t="e">
        <f t="shared" si="4"/>
        <v>#DIV/0!</v>
      </c>
      <c r="P37" s="161">
        <f t="shared" si="5"/>
        <v>2.1917293233082709</v>
      </c>
      <c r="Q37" s="151"/>
      <c r="R37" s="151"/>
      <c r="S37" s="151"/>
      <c r="T37" s="151"/>
      <c r="U37" s="151"/>
    </row>
    <row r="38" spans="1:21" ht="13.5" customHeight="1" x14ac:dyDescent="0.2">
      <c r="A38" s="137">
        <v>32</v>
      </c>
      <c r="B38" s="125" t="s">
        <v>39</v>
      </c>
      <c r="C38" s="135">
        <v>0</v>
      </c>
      <c r="D38" s="135">
        <v>0</v>
      </c>
      <c r="E38" s="135">
        <v>0</v>
      </c>
      <c r="F38" s="135">
        <v>0</v>
      </c>
      <c r="G38" s="135">
        <v>0</v>
      </c>
      <c r="H38" s="135">
        <v>0</v>
      </c>
      <c r="I38" s="135">
        <v>0</v>
      </c>
      <c r="J38" s="135">
        <v>0</v>
      </c>
      <c r="K38" s="135">
        <f t="shared" si="1"/>
        <v>0</v>
      </c>
      <c r="L38" s="135">
        <f t="shared" si="2"/>
        <v>0</v>
      </c>
      <c r="M38" s="163" t="e">
        <f>L38*100/'CD Ratio_3(i)'!F38</f>
        <v>#DIV/0!</v>
      </c>
      <c r="N38" s="161" t="e">
        <f t="shared" si="3"/>
        <v>#DIV/0!</v>
      </c>
      <c r="O38" s="161" t="e">
        <f t="shared" si="4"/>
        <v>#DIV/0!</v>
      </c>
      <c r="P38" s="161" t="e">
        <f t="shared" si="5"/>
        <v>#DIV/0!</v>
      </c>
      <c r="Q38" s="151"/>
      <c r="R38" s="151"/>
      <c r="S38" s="151"/>
      <c r="T38" s="151"/>
      <c r="U38" s="151"/>
    </row>
    <row r="39" spans="1:21" ht="13.5" customHeight="1" x14ac:dyDescent="0.2">
      <c r="A39" s="137">
        <v>33</v>
      </c>
      <c r="B39" s="125" t="s">
        <v>40</v>
      </c>
      <c r="C39" s="135">
        <v>369</v>
      </c>
      <c r="D39" s="135">
        <v>592.84</v>
      </c>
      <c r="E39" s="135">
        <v>367</v>
      </c>
      <c r="F39" s="135">
        <v>582.34</v>
      </c>
      <c r="G39" s="135">
        <v>0</v>
      </c>
      <c r="H39" s="135">
        <v>0</v>
      </c>
      <c r="I39" s="135">
        <v>0</v>
      </c>
      <c r="J39" s="135">
        <v>0</v>
      </c>
      <c r="K39" s="135">
        <f t="shared" si="1"/>
        <v>369</v>
      </c>
      <c r="L39" s="135">
        <f t="shared" si="2"/>
        <v>592.84</v>
      </c>
      <c r="M39" s="163">
        <f>L39*100/'CD Ratio_3(i)'!F39</f>
        <v>10.438408214937819</v>
      </c>
      <c r="N39" s="161">
        <f t="shared" si="3"/>
        <v>99.457994579945805</v>
      </c>
      <c r="O39" s="161">
        <f t="shared" si="4"/>
        <v>98.228864449092498</v>
      </c>
      <c r="P39" s="161">
        <f t="shared" si="5"/>
        <v>1.6066124661246612</v>
      </c>
      <c r="Q39" s="151"/>
      <c r="R39" s="151"/>
      <c r="S39" s="151"/>
      <c r="T39" s="151"/>
      <c r="U39" s="151"/>
    </row>
    <row r="40" spans="1:21" ht="13.5" customHeight="1" x14ac:dyDescent="0.2">
      <c r="A40" s="137">
        <v>34</v>
      </c>
      <c r="B40" s="125" t="s">
        <v>41</v>
      </c>
      <c r="C40" s="135">
        <v>110154</v>
      </c>
      <c r="D40" s="135">
        <v>40187</v>
      </c>
      <c r="E40" s="135">
        <v>1893</v>
      </c>
      <c r="F40" s="135">
        <v>9203</v>
      </c>
      <c r="G40" s="135">
        <v>12</v>
      </c>
      <c r="H40" s="135">
        <v>1525</v>
      </c>
      <c r="I40" s="135">
        <v>131</v>
      </c>
      <c r="J40" s="135">
        <v>37239</v>
      </c>
      <c r="K40" s="135">
        <f t="shared" si="1"/>
        <v>110297</v>
      </c>
      <c r="L40" s="135">
        <f t="shared" si="2"/>
        <v>78951</v>
      </c>
      <c r="M40" s="163">
        <f>L40*100/'CD Ratio_3(i)'!F40</f>
        <v>25.574984451124703</v>
      </c>
      <c r="N40" s="161">
        <f t="shared" si="3"/>
        <v>1.7185031864480635</v>
      </c>
      <c r="O40" s="161">
        <f t="shared" si="4"/>
        <v>22.900440440938613</v>
      </c>
      <c r="P40" s="161">
        <f t="shared" si="5"/>
        <v>0.7158036936634723</v>
      </c>
      <c r="Q40" s="151"/>
      <c r="R40" s="151"/>
      <c r="S40" s="151"/>
      <c r="T40" s="151"/>
      <c r="U40" s="151"/>
    </row>
    <row r="41" spans="1:21" s="167" customFormat="1" ht="13.5" customHeight="1" x14ac:dyDescent="0.2">
      <c r="A41" s="142"/>
      <c r="B41" s="126" t="s">
        <v>42</v>
      </c>
      <c r="C41" s="143">
        <f t="shared" ref="C41:L41" si="7">SUM(C19:C40)</f>
        <v>1799795</v>
      </c>
      <c r="D41" s="143">
        <f t="shared" si="7"/>
        <v>2306939.9</v>
      </c>
      <c r="E41" s="143">
        <f t="shared" si="7"/>
        <v>268387</v>
      </c>
      <c r="F41" s="143">
        <f t="shared" si="7"/>
        <v>1212066.79</v>
      </c>
      <c r="G41" s="143">
        <f t="shared" si="7"/>
        <v>1329</v>
      </c>
      <c r="H41" s="143">
        <f t="shared" si="7"/>
        <v>31173.889999999996</v>
      </c>
      <c r="I41" s="143">
        <f t="shared" si="7"/>
        <v>81944</v>
      </c>
      <c r="J41" s="143">
        <f t="shared" si="7"/>
        <v>451241.93</v>
      </c>
      <c r="K41" s="143">
        <f t="shared" si="7"/>
        <v>1883068</v>
      </c>
      <c r="L41" s="143">
        <f t="shared" si="7"/>
        <v>2789355.7199999997</v>
      </c>
      <c r="M41" s="164">
        <f>L41*100/'CD Ratio_3(i)'!F41</f>
        <v>26.258523568604463</v>
      </c>
      <c r="N41" s="161">
        <f t="shared" si="3"/>
        <v>14.912087209932242</v>
      </c>
      <c r="O41" s="161">
        <f t="shared" si="4"/>
        <v>52.540024558073668</v>
      </c>
      <c r="P41" s="161">
        <f t="shared" si="5"/>
        <v>1.481282524051176</v>
      </c>
      <c r="Q41" s="158"/>
      <c r="R41" s="158"/>
      <c r="S41" s="158"/>
      <c r="T41" s="158"/>
      <c r="U41" s="158"/>
    </row>
    <row r="42" spans="1:21" s="167" customFormat="1" ht="13.5" customHeight="1" x14ac:dyDescent="0.2">
      <c r="A42" s="142"/>
      <c r="B42" s="126" t="s">
        <v>43</v>
      </c>
      <c r="C42" s="143">
        <f t="shared" ref="C42:L42" si="8">C41+C18</f>
        <v>4054788</v>
      </c>
      <c r="D42" s="143">
        <f t="shared" si="8"/>
        <v>7045985.4800000004</v>
      </c>
      <c r="E42" s="143">
        <f t="shared" si="8"/>
        <v>2179420</v>
      </c>
      <c r="F42" s="143">
        <f t="shared" si="8"/>
        <v>5240100.09</v>
      </c>
      <c r="G42" s="143">
        <f t="shared" si="8"/>
        <v>20004</v>
      </c>
      <c r="H42" s="143">
        <f t="shared" si="8"/>
        <v>241096.68</v>
      </c>
      <c r="I42" s="143">
        <f t="shared" si="8"/>
        <v>124693</v>
      </c>
      <c r="J42" s="143">
        <f t="shared" si="8"/>
        <v>1062658.3399999999</v>
      </c>
      <c r="K42" s="143">
        <f t="shared" si="8"/>
        <v>4199485</v>
      </c>
      <c r="L42" s="143">
        <f t="shared" si="8"/>
        <v>8349740.5</v>
      </c>
      <c r="M42" s="164">
        <f>L42*100/'CD Ratio_3(i)'!F42</f>
        <v>25.201581308992488</v>
      </c>
      <c r="N42" s="161">
        <f t="shared" si="3"/>
        <v>53.749295894137994</v>
      </c>
      <c r="O42" s="161">
        <f t="shared" si="4"/>
        <v>74.370009771862314</v>
      </c>
      <c r="P42" s="161">
        <f t="shared" si="5"/>
        <v>1.9882772530441233</v>
      </c>
      <c r="Q42" s="158"/>
      <c r="R42" s="158"/>
      <c r="S42" s="158"/>
      <c r="T42" s="158"/>
      <c r="U42" s="158"/>
    </row>
    <row r="43" spans="1:21" ht="13.5" customHeight="1" x14ac:dyDescent="0.2">
      <c r="A43" s="137">
        <v>35</v>
      </c>
      <c r="B43" s="125" t="s">
        <v>44</v>
      </c>
      <c r="C43" s="135">
        <v>186773</v>
      </c>
      <c r="D43" s="135">
        <v>193883</v>
      </c>
      <c r="E43" s="135">
        <v>174757</v>
      </c>
      <c r="F43" s="135">
        <v>184100</v>
      </c>
      <c r="G43" s="135">
        <v>122</v>
      </c>
      <c r="H43" s="135">
        <v>4694</v>
      </c>
      <c r="I43" s="135">
        <v>475</v>
      </c>
      <c r="J43" s="135">
        <v>522</v>
      </c>
      <c r="K43" s="135">
        <f t="shared" si="1"/>
        <v>187370</v>
      </c>
      <c r="L43" s="135">
        <f t="shared" si="2"/>
        <v>199099</v>
      </c>
      <c r="M43" s="163">
        <f>L43*100/'CD Ratio_3(i)'!F43</f>
        <v>61.641320635549668</v>
      </c>
      <c r="N43" s="161">
        <f t="shared" si="3"/>
        <v>93.566521927687617</v>
      </c>
      <c r="O43" s="161">
        <f t="shared" si="4"/>
        <v>94.954173393231997</v>
      </c>
      <c r="P43" s="161">
        <f t="shared" si="5"/>
        <v>1.062598067993809</v>
      </c>
      <c r="Q43" s="151"/>
      <c r="R43" s="151"/>
      <c r="S43" s="151"/>
      <c r="T43" s="151"/>
      <c r="U43" s="151"/>
    </row>
    <row r="44" spans="1:21" ht="13.5" customHeight="1" x14ac:dyDescent="0.2">
      <c r="A44" s="137">
        <v>36</v>
      </c>
      <c r="B44" s="125" t="s">
        <v>45</v>
      </c>
      <c r="C44" s="135">
        <v>389231</v>
      </c>
      <c r="D44" s="135">
        <v>673484.84</v>
      </c>
      <c r="E44" s="135">
        <v>325390</v>
      </c>
      <c r="F44" s="135">
        <v>609384.03</v>
      </c>
      <c r="G44" s="135">
        <v>178</v>
      </c>
      <c r="H44" s="135">
        <v>9158.81</v>
      </c>
      <c r="I44" s="135">
        <v>156</v>
      </c>
      <c r="J44" s="135">
        <v>1420.56</v>
      </c>
      <c r="K44" s="135">
        <f t="shared" si="1"/>
        <v>389565</v>
      </c>
      <c r="L44" s="135">
        <f t="shared" si="2"/>
        <v>684064.21000000008</v>
      </c>
      <c r="M44" s="163">
        <f>L44*100/'CD Ratio_3(i)'!F44</f>
        <v>56.07550632023532</v>
      </c>
      <c r="N44" s="161">
        <f t="shared" si="3"/>
        <v>83.598171779740056</v>
      </c>
      <c r="O44" s="161">
        <f t="shared" si="4"/>
        <v>90.482219317661261</v>
      </c>
      <c r="P44" s="161">
        <f t="shared" si="5"/>
        <v>1.7559693760989823</v>
      </c>
      <c r="Q44" s="151"/>
      <c r="R44" s="151"/>
      <c r="S44" s="151"/>
      <c r="T44" s="151"/>
      <c r="U44" s="151"/>
    </row>
    <row r="45" spans="1:21" s="167" customFormat="1" ht="13.5" customHeight="1" x14ac:dyDescent="0.2">
      <c r="A45" s="142"/>
      <c r="B45" s="126" t="s">
        <v>46</v>
      </c>
      <c r="C45" s="143">
        <f t="shared" ref="C45:L45" si="9">SUM(C43:C44)</f>
        <v>576004</v>
      </c>
      <c r="D45" s="143">
        <f t="shared" si="9"/>
        <v>867367.84</v>
      </c>
      <c r="E45" s="143">
        <f t="shared" si="9"/>
        <v>500147</v>
      </c>
      <c r="F45" s="143">
        <f t="shared" si="9"/>
        <v>793484.03</v>
      </c>
      <c r="G45" s="143">
        <f t="shared" si="9"/>
        <v>300</v>
      </c>
      <c r="H45" s="143">
        <f t="shared" si="9"/>
        <v>13852.81</v>
      </c>
      <c r="I45" s="143">
        <f t="shared" si="9"/>
        <v>631</v>
      </c>
      <c r="J45" s="143">
        <f t="shared" si="9"/>
        <v>1942.56</v>
      </c>
      <c r="K45" s="143">
        <f t="shared" si="9"/>
        <v>576935</v>
      </c>
      <c r="L45" s="143">
        <f t="shared" si="9"/>
        <v>883163.21000000008</v>
      </c>
      <c r="M45" s="164">
        <f>L45*100/'CD Ratio_3(i)'!F45</f>
        <v>57.240677280047969</v>
      </c>
      <c r="N45" s="161">
        <f t="shared" si="3"/>
        <v>86.830473399490288</v>
      </c>
      <c r="O45" s="161">
        <f t="shared" si="4"/>
        <v>91.481836587346848</v>
      </c>
      <c r="P45" s="161">
        <f t="shared" si="5"/>
        <v>1.5307845944517149</v>
      </c>
      <c r="Q45" s="158"/>
      <c r="R45" s="158"/>
      <c r="S45" s="158"/>
      <c r="T45" s="158"/>
      <c r="U45" s="158"/>
    </row>
    <row r="46" spans="1:21" ht="13.5" customHeight="1" x14ac:dyDescent="0.2">
      <c r="A46" s="137">
        <v>37</v>
      </c>
      <c r="B46" s="125" t="s">
        <v>47</v>
      </c>
      <c r="C46" s="135">
        <v>4013228</v>
      </c>
      <c r="D46" s="135">
        <v>3280920</v>
      </c>
      <c r="E46" s="135">
        <v>3904148</v>
      </c>
      <c r="F46" s="135">
        <v>3243120</v>
      </c>
      <c r="G46" s="135">
        <v>0</v>
      </c>
      <c r="H46" s="135">
        <v>0</v>
      </c>
      <c r="I46" s="135">
        <v>0</v>
      </c>
      <c r="J46" s="135">
        <v>0</v>
      </c>
      <c r="K46" s="135">
        <f t="shared" si="1"/>
        <v>4013228</v>
      </c>
      <c r="L46" s="135">
        <f t="shared" si="2"/>
        <v>3280920</v>
      </c>
      <c r="M46" s="163">
        <f>L46*100/'CD Ratio_3(i)'!F46</f>
        <v>86.854981470397249</v>
      </c>
      <c r="N46" s="161">
        <f t="shared" si="3"/>
        <v>97.281988464149066</v>
      </c>
      <c r="O46" s="161">
        <f t="shared" si="4"/>
        <v>98.847884130061075</v>
      </c>
      <c r="P46" s="161">
        <f t="shared" si="5"/>
        <v>0.81752644006271258</v>
      </c>
      <c r="Q46" s="151"/>
      <c r="R46" s="151"/>
      <c r="S46" s="151"/>
      <c r="T46" s="151"/>
      <c r="U46" s="151"/>
    </row>
    <row r="47" spans="1:21" s="167" customFormat="1" ht="13.5" customHeight="1" x14ac:dyDescent="0.2">
      <c r="A47" s="142"/>
      <c r="B47" s="126" t="s">
        <v>48</v>
      </c>
      <c r="C47" s="143">
        <f t="shared" ref="C47:L47" si="10">C46</f>
        <v>4013228</v>
      </c>
      <c r="D47" s="143">
        <f t="shared" si="10"/>
        <v>3280920</v>
      </c>
      <c r="E47" s="143">
        <f t="shared" si="10"/>
        <v>3904148</v>
      </c>
      <c r="F47" s="143">
        <f t="shared" si="10"/>
        <v>3243120</v>
      </c>
      <c r="G47" s="143">
        <f t="shared" si="10"/>
        <v>0</v>
      </c>
      <c r="H47" s="143">
        <f t="shared" si="10"/>
        <v>0</v>
      </c>
      <c r="I47" s="143">
        <f t="shared" si="10"/>
        <v>0</v>
      </c>
      <c r="J47" s="143">
        <f t="shared" si="10"/>
        <v>0</v>
      </c>
      <c r="K47" s="143">
        <f t="shared" si="10"/>
        <v>4013228</v>
      </c>
      <c r="L47" s="143">
        <f t="shared" si="10"/>
        <v>3280920</v>
      </c>
      <c r="M47" s="164">
        <f>L47*100/'CD Ratio_3(i)'!F47</f>
        <v>86.854981470397249</v>
      </c>
      <c r="N47" s="161">
        <f t="shared" si="3"/>
        <v>97.281988464149066</v>
      </c>
      <c r="O47" s="161">
        <f t="shared" si="4"/>
        <v>98.847884130061075</v>
      </c>
      <c r="P47" s="161">
        <f t="shared" si="5"/>
        <v>0.81752644006271258</v>
      </c>
      <c r="Q47" s="158"/>
      <c r="R47" s="158"/>
      <c r="S47" s="158"/>
      <c r="T47" s="158"/>
      <c r="U47" s="158"/>
    </row>
    <row r="48" spans="1:21" ht="13.5" customHeight="1" x14ac:dyDescent="0.2">
      <c r="A48" s="137">
        <v>38</v>
      </c>
      <c r="B48" s="125" t="s">
        <v>49</v>
      </c>
      <c r="C48" s="135">
        <v>42763</v>
      </c>
      <c r="D48" s="135">
        <v>132810.76999999999</v>
      </c>
      <c r="E48" s="135">
        <v>4</v>
      </c>
      <c r="F48" s="135">
        <v>6.59</v>
      </c>
      <c r="G48" s="135">
        <v>115</v>
      </c>
      <c r="H48" s="135">
        <v>5381.25</v>
      </c>
      <c r="I48" s="135">
        <v>2924</v>
      </c>
      <c r="J48" s="135">
        <v>32229.919999999998</v>
      </c>
      <c r="K48" s="135">
        <f t="shared" si="1"/>
        <v>45802</v>
      </c>
      <c r="L48" s="135">
        <f t="shared" si="2"/>
        <v>170421.94</v>
      </c>
      <c r="M48" s="163">
        <f>L48*100/'CD Ratio_3(i)'!F48</f>
        <v>21.740412051001083</v>
      </c>
      <c r="N48" s="161">
        <f t="shared" si="3"/>
        <v>9.3538806912517834E-3</v>
      </c>
      <c r="O48" s="161">
        <f t="shared" si="4"/>
        <v>4.9619469866788671E-3</v>
      </c>
      <c r="P48" s="161">
        <f t="shared" si="5"/>
        <v>3.7208405746473954</v>
      </c>
      <c r="Q48" s="165"/>
      <c r="R48" s="165"/>
      <c r="S48" s="165"/>
      <c r="T48" s="165"/>
      <c r="U48" s="165"/>
    </row>
    <row r="49" spans="1:21" ht="13.5" customHeight="1" x14ac:dyDescent="0.2">
      <c r="A49" s="137">
        <v>39</v>
      </c>
      <c r="B49" s="125" t="s">
        <v>50</v>
      </c>
      <c r="C49" s="135">
        <v>23105</v>
      </c>
      <c r="D49" s="135">
        <v>8989</v>
      </c>
      <c r="E49" s="135">
        <v>0</v>
      </c>
      <c r="F49" s="135">
        <v>0</v>
      </c>
      <c r="G49" s="135">
        <v>0</v>
      </c>
      <c r="H49" s="135">
        <v>0</v>
      </c>
      <c r="I49" s="135">
        <v>0</v>
      </c>
      <c r="J49" s="135">
        <v>0</v>
      </c>
      <c r="K49" s="135">
        <f t="shared" si="1"/>
        <v>23105</v>
      </c>
      <c r="L49" s="135">
        <f t="shared" si="2"/>
        <v>8989</v>
      </c>
      <c r="M49" s="163">
        <f>L49*100/'CD Ratio_3(i)'!F49</f>
        <v>14.480403370008215</v>
      </c>
      <c r="N49" s="161">
        <f t="shared" si="3"/>
        <v>0</v>
      </c>
      <c r="O49" s="161">
        <f t="shared" si="4"/>
        <v>0</v>
      </c>
      <c r="P49" s="161">
        <f t="shared" si="5"/>
        <v>0.38904998917983119</v>
      </c>
      <c r="Q49" s="151"/>
      <c r="R49" s="151"/>
      <c r="S49" s="151"/>
      <c r="T49" s="151"/>
      <c r="U49" s="151"/>
    </row>
    <row r="50" spans="1:21" ht="13.5" customHeight="1" x14ac:dyDescent="0.2">
      <c r="A50" s="137">
        <v>40</v>
      </c>
      <c r="B50" s="125" t="s">
        <v>51</v>
      </c>
      <c r="C50" s="135">
        <v>7</v>
      </c>
      <c r="D50" s="135">
        <v>6.24</v>
      </c>
      <c r="E50" s="135">
        <v>7</v>
      </c>
      <c r="F50" s="135">
        <v>6.24</v>
      </c>
      <c r="G50" s="135">
        <v>354</v>
      </c>
      <c r="H50" s="135">
        <v>65.569999999999993</v>
      </c>
      <c r="I50" s="135">
        <v>170633</v>
      </c>
      <c r="J50" s="135">
        <v>54050.44</v>
      </c>
      <c r="K50" s="135">
        <f t="shared" si="1"/>
        <v>170994</v>
      </c>
      <c r="L50" s="135">
        <f t="shared" si="2"/>
        <v>54122.25</v>
      </c>
      <c r="M50" s="163">
        <f>L50*100/'CD Ratio_3(i)'!F50</f>
        <v>49.577028066832774</v>
      </c>
      <c r="N50" s="161">
        <f t="shared" si="3"/>
        <v>100</v>
      </c>
      <c r="O50" s="161">
        <f t="shared" si="4"/>
        <v>100</v>
      </c>
      <c r="P50" s="161">
        <f t="shared" si="5"/>
        <v>0.31651549177164112</v>
      </c>
      <c r="Q50" s="151"/>
      <c r="R50" s="151"/>
      <c r="S50" s="151"/>
      <c r="T50" s="151"/>
      <c r="U50" s="151"/>
    </row>
    <row r="51" spans="1:21" ht="13.5" customHeight="1" x14ac:dyDescent="0.2">
      <c r="A51" s="137">
        <v>41</v>
      </c>
      <c r="B51" s="125" t="s">
        <v>52</v>
      </c>
      <c r="C51" s="135">
        <v>150609</v>
      </c>
      <c r="D51" s="135">
        <v>32774.559999999998</v>
      </c>
      <c r="E51" s="135">
        <v>0</v>
      </c>
      <c r="F51" s="135">
        <v>0</v>
      </c>
      <c r="G51" s="135">
        <v>0</v>
      </c>
      <c r="H51" s="135">
        <v>0</v>
      </c>
      <c r="I51" s="135">
        <v>0</v>
      </c>
      <c r="J51" s="135">
        <v>0</v>
      </c>
      <c r="K51" s="135">
        <f t="shared" si="1"/>
        <v>150609</v>
      </c>
      <c r="L51" s="135">
        <f t="shared" si="2"/>
        <v>32774.559999999998</v>
      </c>
      <c r="M51" s="163">
        <f>L51*100/'CD Ratio_3(i)'!F51</f>
        <v>69.98050981939555</v>
      </c>
      <c r="N51" s="161">
        <f t="shared" si="3"/>
        <v>0</v>
      </c>
      <c r="O51" s="161">
        <f t="shared" si="4"/>
        <v>0</v>
      </c>
      <c r="P51" s="161">
        <f t="shared" si="5"/>
        <v>0.21761355563080559</v>
      </c>
      <c r="Q51" s="151"/>
      <c r="R51" s="151"/>
      <c r="S51" s="151"/>
      <c r="T51" s="151"/>
      <c r="U51" s="151"/>
    </row>
    <row r="52" spans="1:21" ht="13.5" customHeight="1" x14ac:dyDescent="0.2">
      <c r="A52" s="137">
        <v>42</v>
      </c>
      <c r="B52" s="125" t="s">
        <v>53</v>
      </c>
      <c r="C52" s="135">
        <v>102881</v>
      </c>
      <c r="D52" s="135">
        <v>32898</v>
      </c>
      <c r="E52" s="135">
        <v>0</v>
      </c>
      <c r="F52" s="135">
        <v>0</v>
      </c>
      <c r="G52" s="135">
        <v>0</v>
      </c>
      <c r="H52" s="135">
        <v>0</v>
      </c>
      <c r="I52" s="135">
        <v>0</v>
      </c>
      <c r="J52" s="135">
        <v>0</v>
      </c>
      <c r="K52" s="135">
        <f t="shared" si="1"/>
        <v>102881</v>
      </c>
      <c r="L52" s="135">
        <f t="shared" si="2"/>
        <v>32898</v>
      </c>
      <c r="M52" s="163">
        <f>L52*100/'CD Ratio_3(i)'!F52</f>
        <v>29.896672997755342</v>
      </c>
      <c r="N52" s="161">
        <f t="shared" si="3"/>
        <v>0</v>
      </c>
      <c r="O52" s="161">
        <f t="shared" si="4"/>
        <v>0</v>
      </c>
      <c r="P52" s="161">
        <f t="shared" si="5"/>
        <v>0.31976749837190538</v>
      </c>
      <c r="Q52" s="151"/>
      <c r="R52" s="151"/>
      <c r="S52" s="151"/>
      <c r="T52" s="151"/>
      <c r="U52" s="151"/>
    </row>
    <row r="53" spans="1:21" ht="13.5" customHeight="1" x14ac:dyDescent="0.2">
      <c r="A53" s="137">
        <v>43</v>
      </c>
      <c r="B53" s="125" t="s">
        <v>54</v>
      </c>
      <c r="C53" s="135">
        <v>54077</v>
      </c>
      <c r="D53" s="135">
        <v>13118.77</v>
      </c>
      <c r="E53" s="135">
        <v>0</v>
      </c>
      <c r="F53" s="135">
        <v>0</v>
      </c>
      <c r="G53" s="135">
        <v>113</v>
      </c>
      <c r="H53" s="135">
        <v>25.55</v>
      </c>
      <c r="I53" s="135">
        <v>4442</v>
      </c>
      <c r="J53" s="135">
        <v>997</v>
      </c>
      <c r="K53" s="135">
        <f t="shared" si="1"/>
        <v>58632</v>
      </c>
      <c r="L53" s="135">
        <f t="shared" si="2"/>
        <v>14141.32</v>
      </c>
      <c r="M53" s="163">
        <f>L53*100/'CD Ratio_3(i)'!F53</f>
        <v>41.270956772270374</v>
      </c>
      <c r="N53" s="161">
        <f t="shared" si="3"/>
        <v>0</v>
      </c>
      <c r="O53" s="161">
        <f t="shared" si="4"/>
        <v>0</v>
      </c>
      <c r="P53" s="161">
        <f t="shared" si="5"/>
        <v>0.2411877473052258</v>
      </c>
      <c r="Q53" s="151"/>
      <c r="R53" s="151"/>
      <c r="S53" s="151"/>
      <c r="T53" s="151"/>
      <c r="U53" s="151"/>
    </row>
    <row r="54" spans="1:21" ht="13.5" customHeight="1" x14ac:dyDescent="0.2">
      <c r="A54" s="137">
        <v>44</v>
      </c>
      <c r="B54" s="125" t="s">
        <v>55</v>
      </c>
      <c r="C54" s="135">
        <v>36767</v>
      </c>
      <c r="D54" s="135">
        <v>10953.08</v>
      </c>
      <c r="E54" s="135">
        <v>0</v>
      </c>
      <c r="F54" s="135">
        <v>0</v>
      </c>
      <c r="G54" s="135">
        <v>0</v>
      </c>
      <c r="H54" s="135">
        <v>0</v>
      </c>
      <c r="I54" s="135">
        <v>0</v>
      </c>
      <c r="J54" s="135">
        <v>0</v>
      </c>
      <c r="K54" s="135">
        <f t="shared" si="1"/>
        <v>36767</v>
      </c>
      <c r="L54" s="135">
        <f t="shared" si="2"/>
        <v>10953.08</v>
      </c>
      <c r="M54" s="163">
        <f>L54*100/'CD Ratio_3(i)'!F54</f>
        <v>40.732260510523631</v>
      </c>
      <c r="N54" s="161">
        <f t="shared" si="3"/>
        <v>0</v>
      </c>
      <c r="O54" s="161">
        <f t="shared" si="4"/>
        <v>0</v>
      </c>
      <c r="P54" s="161">
        <f t="shared" si="5"/>
        <v>0.29790518671634891</v>
      </c>
      <c r="Q54" s="151"/>
      <c r="R54" s="151"/>
      <c r="S54" s="151"/>
      <c r="T54" s="151"/>
      <c r="U54" s="151"/>
    </row>
    <row r="55" spans="1:21" ht="13.5" customHeight="1" x14ac:dyDescent="0.2">
      <c r="A55" s="137">
        <v>45</v>
      </c>
      <c r="B55" s="125" t="s">
        <v>56</v>
      </c>
      <c r="C55" s="135">
        <v>21119</v>
      </c>
      <c r="D55" s="135">
        <v>4887</v>
      </c>
      <c r="E55" s="135">
        <v>0</v>
      </c>
      <c r="F55" s="135">
        <v>0</v>
      </c>
      <c r="G55" s="135">
        <v>0</v>
      </c>
      <c r="H55" s="135">
        <v>0</v>
      </c>
      <c r="I55" s="135">
        <v>0</v>
      </c>
      <c r="J55" s="135">
        <v>0</v>
      </c>
      <c r="K55" s="135">
        <f t="shared" si="1"/>
        <v>21119</v>
      </c>
      <c r="L55" s="135">
        <f t="shared" si="2"/>
        <v>4887</v>
      </c>
      <c r="M55" s="163">
        <f>L55*100/'CD Ratio_3(i)'!F55</f>
        <v>12.237998647734956</v>
      </c>
      <c r="N55" s="161">
        <f t="shared" si="3"/>
        <v>0</v>
      </c>
      <c r="O55" s="161">
        <f t="shared" si="4"/>
        <v>0</v>
      </c>
      <c r="P55" s="161">
        <f t="shared" si="5"/>
        <v>0.23140300203608125</v>
      </c>
      <c r="Q55" s="151"/>
      <c r="R55" s="151"/>
      <c r="S55" s="151"/>
      <c r="T55" s="151"/>
      <c r="U55" s="151"/>
    </row>
    <row r="56" spans="1:21" s="167" customFormat="1" ht="13.5" customHeight="1" x14ac:dyDescent="0.2">
      <c r="A56" s="142"/>
      <c r="B56" s="126" t="s">
        <v>57</v>
      </c>
      <c r="C56" s="143">
        <f t="shared" ref="C56:L56" si="11">SUM(C48:C55)</f>
        <v>431328</v>
      </c>
      <c r="D56" s="143">
        <f t="shared" si="11"/>
        <v>236437.41999999995</v>
      </c>
      <c r="E56" s="143">
        <f t="shared" si="11"/>
        <v>11</v>
      </c>
      <c r="F56" s="143">
        <f t="shared" si="11"/>
        <v>12.83</v>
      </c>
      <c r="G56" s="143">
        <f t="shared" si="11"/>
        <v>582</v>
      </c>
      <c r="H56" s="143">
        <f t="shared" si="11"/>
        <v>5472.37</v>
      </c>
      <c r="I56" s="143">
        <f t="shared" si="11"/>
        <v>177999</v>
      </c>
      <c r="J56" s="143">
        <f t="shared" si="11"/>
        <v>87277.36</v>
      </c>
      <c r="K56" s="143">
        <f t="shared" si="11"/>
        <v>609909</v>
      </c>
      <c r="L56" s="143">
        <f t="shared" si="11"/>
        <v>329187.15000000002</v>
      </c>
      <c r="M56" s="164">
        <f>L56*100/'CD Ratio_3(i)'!F56</f>
        <v>27.136015006043692</v>
      </c>
      <c r="N56" s="161">
        <f t="shared" si="3"/>
        <v>2.5502633726537578E-3</v>
      </c>
      <c r="O56" s="161">
        <f t="shared" si="4"/>
        <v>5.4263830150066781E-3</v>
      </c>
      <c r="P56" s="161">
        <f t="shared" si="5"/>
        <v>0.53973158290826995</v>
      </c>
      <c r="Q56" s="158"/>
      <c r="R56" s="158"/>
      <c r="S56" s="158"/>
      <c r="T56" s="158"/>
      <c r="U56" s="158"/>
    </row>
    <row r="57" spans="1:21" s="167" customFormat="1" ht="13.5" customHeight="1" x14ac:dyDescent="0.2">
      <c r="A57" s="142"/>
      <c r="B57" s="126" t="s">
        <v>6</v>
      </c>
      <c r="C57" s="143">
        <f t="shared" ref="C57:L57" si="12">C56+C47+C45+C42</f>
        <v>9075348</v>
      </c>
      <c r="D57" s="143">
        <f t="shared" si="12"/>
        <v>11430710.74</v>
      </c>
      <c r="E57" s="143">
        <f t="shared" si="12"/>
        <v>6583726</v>
      </c>
      <c r="F57" s="143">
        <f t="shared" si="12"/>
        <v>9276716.9499999993</v>
      </c>
      <c r="G57" s="143">
        <f t="shared" si="12"/>
        <v>20886</v>
      </c>
      <c r="H57" s="143">
        <f t="shared" si="12"/>
        <v>260421.86</v>
      </c>
      <c r="I57" s="143">
        <f t="shared" si="12"/>
        <v>303323</v>
      </c>
      <c r="J57" s="143">
        <f t="shared" si="12"/>
        <v>1151878.2599999998</v>
      </c>
      <c r="K57" s="143">
        <f t="shared" si="12"/>
        <v>9399557</v>
      </c>
      <c r="L57" s="143">
        <f t="shared" si="12"/>
        <v>12843010.859999999</v>
      </c>
      <c r="M57" s="164">
        <f>L57*100/'CD Ratio_3(i)'!F57</f>
        <v>32.378473608803574</v>
      </c>
      <c r="N57" s="161">
        <f t="shared" si="3"/>
        <v>72.545163006421348</v>
      </c>
      <c r="O57" s="161">
        <f t="shared" si="4"/>
        <v>81.15608172585074</v>
      </c>
      <c r="P57" s="161">
        <f t="shared" si="5"/>
        <v>1.3663421435712342</v>
      </c>
      <c r="Q57" s="158"/>
      <c r="R57" s="158"/>
      <c r="S57" s="158"/>
      <c r="T57" s="158"/>
      <c r="U57" s="158"/>
    </row>
    <row r="58" spans="1:21" ht="13.5" customHeight="1" x14ac:dyDescent="0.2">
      <c r="A58" s="85"/>
      <c r="B58" s="84"/>
      <c r="C58" s="151"/>
      <c r="D58" s="151"/>
      <c r="E58" s="151"/>
      <c r="F58" s="152"/>
      <c r="G58" s="152" t="s">
        <v>60</v>
      </c>
      <c r="H58" s="151"/>
      <c r="I58" s="151"/>
      <c r="J58" s="151"/>
      <c r="K58" s="151"/>
      <c r="L58" s="151"/>
      <c r="M58" s="161"/>
      <c r="N58" s="161"/>
      <c r="O58" s="161"/>
      <c r="P58" s="161"/>
      <c r="Q58" s="151"/>
      <c r="R58" s="151"/>
      <c r="S58" s="151"/>
      <c r="T58" s="151"/>
      <c r="U58" s="151"/>
    </row>
    <row r="59" spans="1:21" ht="13.5" customHeight="1" x14ac:dyDescent="0.2">
      <c r="A59" s="85"/>
      <c r="B59" s="84"/>
      <c r="C59" s="151"/>
      <c r="D59" s="151"/>
      <c r="E59" s="151"/>
      <c r="F59" s="151"/>
      <c r="G59" s="151"/>
      <c r="H59" s="151"/>
      <c r="I59" s="151"/>
      <c r="J59" s="151"/>
      <c r="K59" s="151"/>
      <c r="L59" s="151"/>
      <c r="M59" s="151"/>
      <c r="N59" s="161"/>
      <c r="O59" s="161"/>
      <c r="P59" s="161"/>
      <c r="Q59" s="151"/>
      <c r="R59" s="151"/>
      <c r="S59" s="151"/>
      <c r="T59" s="151"/>
      <c r="U59" s="151"/>
    </row>
    <row r="60" spans="1:21" ht="13.5" customHeight="1" x14ac:dyDescent="0.2">
      <c r="A60" s="85"/>
      <c r="B60" s="84"/>
      <c r="C60" s="151"/>
      <c r="D60" s="151"/>
      <c r="E60" s="151"/>
      <c r="F60" s="151"/>
      <c r="G60" s="151"/>
      <c r="H60" s="151"/>
      <c r="I60" s="151"/>
      <c r="J60" s="151"/>
      <c r="K60" s="151"/>
      <c r="L60" s="151"/>
      <c r="M60" s="161"/>
      <c r="N60" s="161"/>
      <c r="O60" s="161"/>
      <c r="P60" s="161"/>
      <c r="Q60" s="151"/>
      <c r="R60" s="151"/>
      <c r="S60" s="151"/>
      <c r="T60" s="151"/>
      <c r="U60" s="151"/>
    </row>
    <row r="61" spans="1:21" ht="13.5" customHeight="1" x14ac:dyDescent="0.2">
      <c r="A61" s="85"/>
      <c r="B61" s="84"/>
      <c r="C61" s="151"/>
      <c r="D61" s="151"/>
      <c r="E61" s="151"/>
      <c r="F61" s="151"/>
      <c r="G61" s="151"/>
      <c r="H61" s="151"/>
      <c r="I61" s="151"/>
      <c r="J61" s="151"/>
      <c r="K61" s="151"/>
      <c r="L61" s="161"/>
      <c r="M61" s="161"/>
      <c r="N61" s="161"/>
      <c r="O61" s="161"/>
      <c r="P61" s="161"/>
      <c r="Q61" s="151"/>
      <c r="R61" s="151"/>
      <c r="S61" s="151"/>
      <c r="T61" s="151"/>
      <c r="U61" s="151"/>
    </row>
    <row r="62" spans="1:21" ht="13.5" customHeight="1" x14ac:dyDescent="0.2">
      <c r="A62" s="85"/>
      <c r="B62" s="84"/>
      <c r="C62" s="151"/>
      <c r="D62" s="151"/>
      <c r="E62" s="151"/>
      <c r="F62" s="151"/>
      <c r="G62" s="151"/>
      <c r="H62" s="151"/>
      <c r="I62" s="151"/>
      <c r="J62" s="151"/>
      <c r="K62" s="151"/>
      <c r="L62" s="151"/>
      <c r="M62" s="161"/>
      <c r="N62" s="161"/>
      <c r="O62" s="161"/>
      <c r="P62" s="161"/>
      <c r="Q62" s="151"/>
      <c r="R62" s="151"/>
      <c r="S62" s="151"/>
      <c r="T62" s="151"/>
      <c r="U62" s="151"/>
    </row>
    <row r="63" spans="1:21" ht="13.5" customHeight="1" x14ac:dyDescent="0.2">
      <c r="A63" s="85"/>
      <c r="B63" s="84"/>
      <c r="C63" s="151"/>
      <c r="D63" s="151"/>
      <c r="E63" s="151"/>
      <c r="F63" s="151"/>
      <c r="G63" s="151"/>
      <c r="H63" s="151"/>
      <c r="I63" s="151"/>
      <c r="J63" s="151"/>
      <c r="K63" s="151"/>
      <c r="L63" s="151"/>
      <c r="M63" s="161"/>
      <c r="N63" s="161"/>
      <c r="O63" s="161"/>
      <c r="P63" s="161"/>
      <c r="Q63" s="151"/>
      <c r="R63" s="151"/>
      <c r="S63" s="151"/>
      <c r="T63" s="151"/>
      <c r="U63" s="151"/>
    </row>
    <row r="64" spans="1:21" ht="13.5" customHeight="1" x14ac:dyDescent="0.2">
      <c r="A64" s="85"/>
      <c r="B64" s="84"/>
      <c r="C64" s="151"/>
      <c r="D64" s="151"/>
      <c r="E64" s="151"/>
      <c r="F64" s="151"/>
      <c r="G64" s="151"/>
      <c r="H64" s="151"/>
      <c r="I64" s="151"/>
      <c r="J64" s="151"/>
      <c r="K64" s="151"/>
      <c r="L64" s="151"/>
      <c r="M64" s="161"/>
      <c r="N64" s="161"/>
      <c r="O64" s="161"/>
      <c r="P64" s="161"/>
      <c r="Q64" s="151"/>
      <c r="R64" s="151"/>
      <c r="S64" s="151"/>
      <c r="T64" s="151"/>
      <c r="U64" s="151"/>
    </row>
    <row r="65" spans="1:21" ht="13.5" customHeight="1" x14ac:dyDescent="0.2">
      <c r="A65" s="85"/>
      <c r="B65" s="84"/>
      <c r="C65" s="151"/>
      <c r="D65" s="151"/>
      <c r="E65" s="151"/>
      <c r="F65" s="151"/>
      <c r="G65" s="151"/>
      <c r="H65" s="151"/>
      <c r="I65" s="151"/>
      <c r="J65" s="151"/>
      <c r="K65" s="151"/>
      <c r="L65" s="151"/>
      <c r="M65" s="161"/>
      <c r="N65" s="161"/>
      <c r="O65" s="161"/>
      <c r="P65" s="161"/>
      <c r="Q65" s="151"/>
      <c r="R65" s="151"/>
      <c r="S65" s="151"/>
      <c r="T65" s="151"/>
      <c r="U65" s="151"/>
    </row>
    <row r="66" spans="1:21" ht="13.5" customHeight="1" x14ac:dyDescent="0.2">
      <c r="A66" s="85"/>
      <c r="B66" s="84"/>
      <c r="C66" s="151"/>
      <c r="D66" s="151"/>
      <c r="E66" s="151"/>
      <c r="F66" s="151"/>
      <c r="G66" s="151"/>
      <c r="H66" s="151"/>
      <c r="I66" s="151"/>
      <c r="J66" s="151"/>
      <c r="K66" s="151"/>
      <c r="L66" s="151"/>
      <c r="M66" s="161"/>
      <c r="N66" s="161"/>
      <c r="O66" s="161"/>
      <c r="P66" s="161"/>
      <c r="Q66" s="151"/>
      <c r="R66" s="151"/>
      <c r="S66" s="151"/>
      <c r="T66" s="151"/>
      <c r="U66" s="151"/>
    </row>
    <row r="67" spans="1:21" ht="13.5" customHeight="1" x14ac:dyDescent="0.2">
      <c r="A67" s="85"/>
      <c r="B67" s="84"/>
      <c r="C67" s="151"/>
      <c r="D67" s="151"/>
      <c r="E67" s="151"/>
      <c r="F67" s="151"/>
      <c r="G67" s="151"/>
      <c r="H67" s="151"/>
      <c r="I67" s="151"/>
      <c r="J67" s="151"/>
      <c r="K67" s="151"/>
      <c r="L67" s="151"/>
      <c r="M67" s="161"/>
      <c r="N67" s="161"/>
      <c r="O67" s="161"/>
      <c r="P67" s="161"/>
      <c r="Q67" s="151"/>
      <c r="R67" s="151"/>
      <c r="S67" s="151"/>
      <c r="T67" s="151"/>
      <c r="U67" s="151"/>
    </row>
    <row r="68" spans="1:21" ht="13.5" customHeight="1" x14ac:dyDescent="0.2">
      <c r="A68" s="85"/>
      <c r="B68" s="84"/>
      <c r="C68" s="151"/>
      <c r="D68" s="151"/>
      <c r="E68" s="151"/>
      <c r="F68" s="151"/>
      <c r="G68" s="151"/>
      <c r="H68" s="151"/>
      <c r="I68" s="151"/>
      <c r="J68" s="151"/>
      <c r="K68" s="151"/>
      <c r="L68" s="151"/>
      <c r="M68" s="161"/>
      <c r="N68" s="161"/>
      <c r="O68" s="161"/>
      <c r="P68" s="161"/>
      <c r="Q68" s="151"/>
      <c r="R68" s="151"/>
      <c r="S68" s="151"/>
      <c r="T68" s="151"/>
      <c r="U68" s="151"/>
    </row>
    <row r="69" spans="1:21" ht="13.5" customHeight="1" x14ac:dyDescent="0.2">
      <c r="A69" s="85"/>
      <c r="B69" s="84"/>
      <c r="C69" s="151"/>
      <c r="D69" s="151"/>
      <c r="E69" s="151"/>
      <c r="F69" s="151"/>
      <c r="G69" s="151"/>
      <c r="H69" s="151"/>
      <c r="I69" s="151"/>
      <c r="J69" s="151"/>
      <c r="K69" s="151"/>
      <c r="L69" s="151"/>
      <c r="M69" s="161"/>
      <c r="N69" s="161"/>
      <c r="O69" s="161"/>
      <c r="P69" s="161"/>
      <c r="Q69" s="151"/>
      <c r="R69" s="151"/>
      <c r="S69" s="151"/>
      <c r="T69" s="151"/>
      <c r="U69" s="151"/>
    </row>
    <row r="70" spans="1:21" ht="13.5" customHeight="1" x14ac:dyDescent="0.2">
      <c r="A70" s="85"/>
      <c r="B70" s="84"/>
      <c r="C70" s="151"/>
      <c r="D70" s="151"/>
      <c r="E70" s="151"/>
      <c r="F70" s="151"/>
      <c r="G70" s="151"/>
      <c r="H70" s="151"/>
      <c r="I70" s="151"/>
      <c r="J70" s="151"/>
      <c r="K70" s="151"/>
      <c r="L70" s="151"/>
      <c r="M70" s="161"/>
      <c r="N70" s="161"/>
      <c r="O70" s="161"/>
      <c r="P70" s="161"/>
      <c r="Q70" s="151"/>
      <c r="R70" s="151"/>
      <c r="S70" s="151"/>
      <c r="T70" s="151"/>
      <c r="U70" s="151"/>
    </row>
    <row r="71" spans="1:21" ht="13.5" customHeight="1" x14ac:dyDescent="0.2">
      <c r="A71" s="85"/>
      <c r="B71" s="84"/>
      <c r="C71" s="151"/>
      <c r="D71" s="151"/>
      <c r="E71" s="151"/>
      <c r="F71" s="151"/>
      <c r="G71" s="151"/>
      <c r="H71" s="151"/>
      <c r="I71" s="151"/>
      <c r="J71" s="151"/>
      <c r="K71" s="151"/>
      <c r="L71" s="151"/>
      <c r="M71" s="161"/>
      <c r="N71" s="161"/>
      <c r="O71" s="161"/>
      <c r="P71" s="161"/>
      <c r="Q71" s="151"/>
      <c r="R71" s="151"/>
      <c r="S71" s="151"/>
      <c r="T71" s="151"/>
      <c r="U71" s="151"/>
    </row>
    <row r="72" spans="1:21" ht="13.5" customHeight="1" x14ac:dyDescent="0.2">
      <c r="A72" s="85"/>
      <c r="B72" s="84"/>
      <c r="C72" s="151"/>
      <c r="D72" s="151"/>
      <c r="E72" s="151"/>
      <c r="F72" s="151"/>
      <c r="G72" s="151"/>
      <c r="H72" s="151"/>
      <c r="I72" s="151"/>
      <c r="J72" s="151"/>
      <c r="K72" s="151"/>
      <c r="L72" s="151"/>
      <c r="M72" s="161"/>
      <c r="N72" s="161"/>
      <c r="O72" s="161"/>
      <c r="P72" s="161"/>
      <c r="Q72" s="151"/>
      <c r="R72" s="151"/>
      <c r="S72" s="151"/>
      <c r="T72" s="151"/>
      <c r="U72" s="151"/>
    </row>
    <row r="73" spans="1:21" ht="13.5" customHeight="1" x14ac:dyDescent="0.2">
      <c r="A73" s="85"/>
      <c r="B73" s="84"/>
      <c r="C73" s="151"/>
      <c r="D73" s="151"/>
      <c r="E73" s="151"/>
      <c r="F73" s="151"/>
      <c r="G73" s="151"/>
      <c r="H73" s="151"/>
      <c r="I73" s="151"/>
      <c r="J73" s="151"/>
      <c r="K73" s="151"/>
      <c r="L73" s="151"/>
      <c r="M73" s="161"/>
      <c r="N73" s="161"/>
      <c r="O73" s="161"/>
      <c r="P73" s="161"/>
      <c r="Q73" s="151"/>
      <c r="R73" s="151"/>
      <c r="S73" s="151"/>
      <c r="T73" s="151"/>
      <c r="U73" s="151"/>
    </row>
    <row r="74" spans="1:21" ht="13.5" customHeight="1" x14ac:dyDescent="0.2">
      <c r="A74" s="85"/>
      <c r="B74" s="84"/>
      <c r="C74" s="151"/>
      <c r="D74" s="151"/>
      <c r="E74" s="151"/>
      <c r="F74" s="151"/>
      <c r="G74" s="151"/>
      <c r="H74" s="151"/>
      <c r="I74" s="151"/>
      <c r="J74" s="151"/>
      <c r="K74" s="151"/>
      <c r="L74" s="151"/>
      <c r="M74" s="161"/>
      <c r="N74" s="161"/>
      <c r="O74" s="161"/>
      <c r="P74" s="161"/>
      <c r="Q74" s="151"/>
      <c r="R74" s="151"/>
      <c r="S74" s="151"/>
      <c r="T74" s="151"/>
      <c r="U74" s="151"/>
    </row>
    <row r="75" spans="1:21" ht="13.5" customHeight="1" x14ac:dyDescent="0.2">
      <c r="A75" s="85"/>
      <c r="B75" s="84"/>
      <c r="C75" s="151"/>
      <c r="D75" s="151"/>
      <c r="E75" s="151"/>
      <c r="F75" s="151"/>
      <c r="G75" s="151"/>
      <c r="H75" s="151"/>
      <c r="I75" s="151"/>
      <c r="J75" s="151"/>
      <c r="K75" s="151"/>
      <c r="L75" s="151"/>
      <c r="M75" s="161"/>
      <c r="N75" s="161"/>
      <c r="O75" s="161"/>
      <c r="P75" s="161"/>
      <c r="Q75" s="151"/>
      <c r="R75" s="151"/>
      <c r="S75" s="151"/>
      <c r="T75" s="151"/>
      <c r="U75" s="151"/>
    </row>
    <row r="76" spans="1:21" ht="13.5" customHeight="1" x14ac:dyDescent="0.2">
      <c r="A76" s="85"/>
      <c r="B76" s="84"/>
      <c r="C76" s="151"/>
      <c r="D76" s="151"/>
      <c r="E76" s="151"/>
      <c r="F76" s="151"/>
      <c r="G76" s="151"/>
      <c r="H76" s="151"/>
      <c r="I76" s="151"/>
      <c r="J76" s="151"/>
      <c r="K76" s="151"/>
      <c r="L76" s="151"/>
      <c r="M76" s="161"/>
      <c r="N76" s="161"/>
      <c r="O76" s="161"/>
      <c r="P76" s="161"/>
      <c r="Q76" s="151"/>
      <c r="R76" s="151"/>
      <c r="S76" s="151"/>
      <c r="T76" s="151"/>
      <c r="U76" s="151"/>
    </row>
    <row r="77" spans="1:21" ht="13.5" customHeight="1" x14ac:dyDescent="0.2">
      <c r="A77" s="85"/>
      <c r="B77" s="84"/>
      <c r="C77" s="151"/>
      <c r="D77" s="151"/>
      <c r="E77" s="151"/>
      <c r="F77" s="151"/>
      <c r="G77" s="151"/>
      <c r="H77" s="151"/>
      <c r="I77" s="151"/>
      <c r="J77" s="151"/>
      <c r="K77" s="151"/>
      <c r="L77" s="151"/>
      <c r="M77" s="161"/>
      <c r="N77" s="161"/>
      <c r="O77" s="161"/>
      <c r="P77" s="161"/>
      <c r="Q77" s="151"/>
      <c r="R77" s="151"/>
      <c r="S77" s="151"/>
      <c r="T77" s="151"/>
      <c r="U77" s="151"/>
    </row>
    <row r="78" spans="1:21" ht="13.5" customHeight="1" x14ac:dyDescent="0.2">
      <c r="A78" s="85"/>
      <c r="B78" s="84"/>
      <c r="C78" s="151"/>
      <c r="D78" s="151"/>
      <c r="E78" s="151"/>
      <c r="F78" s="151"/>
      <c r="G78" s="151"/>
      <c r="H78" s="151"/>
      <c r="I78" s="151"/>
      <c r="J78" s="151"/>
      <c r="K78" s="151"/>
      <c r="L78" s="151"/>
      <c r="M78" s="161"/>
      <c r="N78" s="161"/>
      <c r="O78" s="161"/>
      <c r="P78" s="161"/>
      <c r="Q78" s="151"/>
      <c r="R78" s="151"/>
      <c r="S78" s="151"/>
      <c r="T78" s="151"/>
      <c r="U78" s="151"/>
    </row>
    <row r="79" spans="1:21" ht="13.5" customHeight="1" x14ac:dyDescent="0.2">
      <c r="A79" s="85"/>
      <c r="B79" s="84"/>
      <c r="C79" s="151"/>
      <c r="D79" s="151"/>
      <c r="E79" s="151"/>
      <c r="F79" s="151"/>
      <c r="G79" s="151"/>
      <c r="H79" s="151"/>
      <c r="I79" s="151"/>
      <c r="J79" s="151"/>
      <c r="K79" s="151"/>
      <c r="L79" s="151"/>
      <c r="M79" s="161"/>
      <c r="N79" s="161"/>
      <c r="O79" s="161"/>
      <c r="P79" s="161"/>
      <c r="Q79" s="151"/>
      <c r="R79" s="151"/>
      <c r="S79" s="151"/>
      <c r="T79" s="151"/>
      <c r="U79" s="151"/>
    </row>
    <row r="80" spans="1:21" ht="13.5" customHeight="1" x14ac:dyDescent="0.2">
      <c r="A80" s="85"/>
      <c r="B80" s="84"/>
      <c r="C80" s="151"/>
      <c r="D80" s="151"/>
      <c r="E80" s="151"/>
      <c r="F80" s="151"/>
      <c r="G80" s="151"/>
      <c r="H80" s="151"/>
      <c r="I80" s="151"/>
      <c r="J80" s="151"/>
      <c r="K80" s="151"/>
      <c r="L80" s="151"/>
      <c r="M80" s="161"/>
      <c r="N80" s="161"/>
      <c r="O80" s="161"/>
      <c r="P80" s="161"/>
      <c r="Q80" s="151"/>
      <c r="R80" s="151"/>
      <c r="S80" s="151"/>
      <c r="T80" s="151"/>
      <c r="U80" s="151"/>
    </row>
    <row r="81" spans="1:21" ht="13.5" customHeight="1" x14ac:dyDescent="0.2">
      <c r="A81" s="85"/>
      <c r="B81" s="84"/>
      <c r="C81" s="151"/>
      <c r="D81" s="151"/>
      <c r="E81" s="151"/>
      <c r="F81" s="151"/>
      <c r="G81" s="151"/>
      <c r="H81" s="151"/>
      <c r="I81" s="151"/>
      <c r="J81" s="151"/>
      <c r="K81" s="151"/>
      <c r="L81" s="151"/>
      <c r="M81" s="161"/>
      <c r="N81" s="161"/>
      <c r="O81" s="161"/>
      <c r="P81" s="161"/>
      <c r="Q81" s="151"/>
      <c r="R81" s="151"/>
      <c r="S81" s="151"/>
      <c r="T81" s="151"/>
      <c r="U81" s="151"/>
    </row>
    <row r="82" spans="1:21" ht="13.5" customHeight="1" x14ac:dyDescent="0.2">
      <c r="A82" s="85"/>
      <c r="B82" s="84"/>
      <c r="C82" s="151"/>
      <c r="D82" s="151"/>
      <c r="E82" s="151"/>
      <c r="F82" s="151"/>
      <c r="G82" s="151"/>
      <c r="H82" s="151"/>
      <c r="I82" s="151"/>
      <c r="J82" s="151"/>
      <c r="K82" s="151"/>
      <c r="L82" s="151"/>
      <c r="M82" s="161"/>
      <c r="N82" s="161"/>
      <c r="O82" s="161"/>
      <c r="P82" s="161"/>
      <c r="Q82" s="151"/>
      <c r="R82" s="151"/>
      <c r="S82" s="151"/>
      <c r="T82" s="151"/>
      <c r="U82" s="151"/>
    </row>
    <row r="83" spans="1:21" ht="13.5" customHeight="1" x14ac:dyDescent="0.2">
      <c r="A83" s="85"/>
      <c r="B83" s="84"/>
      <c r="C83" s="151"/>
      <c r="D83" s="151"/>
      <c r="E83" s="151"/>
      <c r="F83" s="151"/>
      <c r="G83" s="151"/>
      <c r="H83" s="151"/>
      <c r="I83" s="151"/>
      <c r="J83" s="151"/>
      <c r="K83" s="151"/>
      <c r="L83" s="151"/>
      <c r="M83" s="161"/>
      <c r="N83" s="161"/>
      <c r="O83" s="161"/>
      <c r="P83" s="161"/>
      <c r="Q83" s="151"/>
      <c r="R83" s="151"/>
      <c r="S83" s="151"/>
      <c r="T83" s="151"/>
      <c r="U83" s="151"/>
    </row>
    <row r="84" spans="1:21" ht="13.5" customHeight="1" x14ac:dyDescent="0.2">
      <c r="A84" s="85"/>
      <c r="B84" s="84"/>
      <c r="C84" s="151"/>
      <c r="D84" s="151"/>
      <c r="E84" s="151"/>
      <c r="F84" s="151"/>
      <c r="G84" s="151"/>
      <c r="H84" s="151"/>
      <c r="I84" s="151"/>
      <c r="J84" s="151"/>
      <c r="K84" s="151"/>
      <c r="L84" s="151"/>
      <c r="M84" s="161"/>
      <c r="N84" s="161"/>
      <c r="O84" s="161"/>
      <c r="P84" s="161"/>
      <c r="Q84" s="151"/>
      <c r="R84" s="151"/>
      <c r="S84" s="151"/>
      <c r="T84" s="151"/>
      <c r="U84" s="151"/>
    </row>
    <row r="85" spans="1:21" ht="13.5" customHeight="1" x14ac:dyDescent="0.2">
      <c r="A85" s="85"/>
      <c r="B85" s="84"/>
      <c r="C85" s="151"/>
      <c r="D85" s="151"/>
      <c r="E85" s="151"/>
      <c r="F85" s="151"/>
      <c r="G85" s="151"/>
      <c r="H85" s="151"/>
      <c r="I85" s="151"/>
      <c r="J85" s="151"/>
      <c r="K85" s="151"/>
      <c r="L85" s="151"/>
      <c r="M85" s="161"/>
      <c r="N85" s="161"/>
      <c r="O85" s="161"/>
      <c r="P85" s="161"/>
      <c r="Q85" s="151"/>
      <c r="R85" s="151"/>
      <c r="S85" s="151"/>
      <c r="T85" s="151"/>
      <c r="U85" s="151"/>
    </row>
    <row r="86" spans="1:21" ht="13.5" customHeight="1" x14ac:dyDescent="0.2">
      <c r="A86" s="85"/>
      <c r="B86" s="84"/>
      <c r="C86" s="151"/>
      <c r="D86" s="151"/>
      <c r="E86" s="151"/>
      <c r="F86" s="151"/>
      <c r="G86" s="151"/>
      <c r="H86" s="151"/>
      <c r="I86" s="151"/>
      <c r="J86" s="151"/>
      <c r="K86" s="151"/>
      <c r="L86" s="151"/>
      <c r="M86" s="161"/>
      <c r="N86" s="161"/>
      <c r="O86" s="161"/>
      <c r="P86" s="161"/>
      <c r="Q86" s="151"/>
      <c r="R86" s="151"/>
      <c r="S86" s="151"/>
      <c r="T86" s="151"/>
      <c r="U86" s="151"/>
    </row>
    <row r="87" spans="1:21" ht="13.5" customHeight="1" x14ac:dyDescent="0.2">
      <c r="A87" s="85"/>
      <c r="B87" s="84"/>
      <c r="C87" s="151"/>
      <c r="D87" s="151"/>
      <c r="E87" s="151"/>
      <c r="F87" s="151"/>
      <c r="G87" s="151"/>
      <c r="H87" s="151"/>
      <c r="I87" s="151"/>
      <c r="J87" s="151"/>
      <c r="K87" s="151"/>
      <c r="L87" s="151"/>
      <c r="M87" s="161"/>
      <c r="N87" s="161"/>
      <c r="O87" s="161"/>
      <c r="P87" s="161"/>
      <c r="Q87" s="151"/>
      <c r="R87" s="151"/>
      <c r="S87" s="151"/>
      <c r="T87" s="151"/>
      <c r="U87" s="151"/>
    </row>
    <row r="88" spans="1:21" ht="13.5" customHeight="1" x14ac:dyDescent="0.2">
      <c r="A88" s="85"/>
      <c r="B88" s="84"/>
      <c r="C88" s="151"/>
      <c r="D88" s="151"/>
      <c r="E88" s="151"/>
      <c r="F88" s="151"/>
      <c r="G88" s="151"/>
      <c r="H88" s="151"/>
      <c r="I88" s="151"/>
      <c r="J88" s="151"/>
      <c r="K88" s="151"/>
      <c r="L88" s="151"/>
      <c r="M88" s="161"/>
      <c r="N88" s="161"/>
      <c r="O88" s="161"/>
      <c r="P88" s="161"/>
      <c r="Q88" s="151"/>
      <c r="R88" s="151"/>
      <c r="S88" s="151"/>
      <c r="T88" s="151"/>
      <c r="U88" s="151"/>
    </row>
    <row r="89" spans="1:21" ht="13.5" customHeight="1" x14ac:dyDescent="0.2">
      <c r="A89" s="85"/>
      <c r="B89" s="84"/>
      <c r="C89" s="151"/>
      <c r="D89" s="151"/>
      <c r="E89" s="151"/>
      <c r="F89" s="151"/>
      <c r="G89" s="151"/>
      <c r="H89" s="151"/>
      <c r="I89" s="151"/>
      <c r="J89" s="151"/>
      <c r="K89" s="151"/>
      <c r="L89" s="151"/>
      <c r="M89" s="161"/>
      <c r="N89" s="161"/>
      <c r="O89" s="161"/>
      <c r="P89" s="161"/>
      <c r="Q89" s="151"/>
      <c r="R89" s="151"/>
      <c r="S89" s="151"/>
      <c r="T89" s="151"/>
      <c r="U89" s="151"/>
    </row>
    <row r="90" spans="1:21" ht="13.5" customHeight="1" x14ac:dyDescent="0.2">
      <c r="A90" s="85"/>
      <c r="B90" s="84"/>
      <c r="C90" s="151"/>
      <c r="D90" s="151"/>
      <c r="E90" s="151"/>
      <c r="F90" s="151"/>
      <c r="G90" s="151"/>
      <c r="H90" s="151"/>
      <c r="I90" s="151"/>
      <c r="J90" s="151"/>
      <c r="K90" s="151"/>
      <c r="L90" s="151"/>
      <c r="M90" s="161"/>
      <c r="N90" s="161"/>
      <c r="O90" s="161"/>
      <c r="P90" s="161"/>
      <c r="Q90" s="151"/>
      <c r="R90" s="151"/>
      <c r="S90" s="151"/>
      <c r="T90" s="151"/>
      <c r="U90" s="151"/>
    </row>
    <row r="91" spans="1:21" ht="13.5" customHeight="1" x14ac:dyDescent="0.2">
      <c r="A91" s="85"/>
      <c r="B91" s="84"/>
      <c r="C91" s="151"/>
      <c r="D91" s="151"/>
      <c r="E91" s="151"/>
      <c r="F91" s="151"/>
      <c r="G91" s="151"/>
      <c r="H91" s="151"/>
      <c r="I91" s="151"/>
      <c r="J91" s="151"/>
      <c r="K91" s="151"/>
      <c r="L91" s="151"/>
      <c r="M91" s="161"/>
      <c r="N91" s="161"/>
      <c r="O91" s="161"/>
      <c r="P91" s="161"/>
      <c r="Q91" s="151"/>
      <c r="R91" s="151"/>
      <c r="S91" s="151"/>
      <c r="T91" s="151"/>
      <c r="U91" s="151"/>
    </row>
    <row r="92" spans="1:21" ht="13.5" customHeight="1" x14ac:dyDescent="0.2">
      <c r="A92" s="85"/>
      <c r="B92" s="84"/>
      <c r="C92" s="151"/>
      <c r="D92" s="151"/>
      <c r="E92" s="151"/>
      <c r="F92" s="151"/>
      <c r="G92" s="151"/>
      <c r="H92" s="151"/>
      <c r="I92" s="151"/>
      <c r="J92" s="151"/>
      <c r="K92" s="151"/>
      <c r="L92" s="151"/>
      <c r="M92" s="161"/>
      <c r="N92" s="161"/>
      <c r="O92" s="161"/>
      <c r="P92" s="161"/>
      <c r="Q92" s="151"/>
      <c r="R92" s="151"/>
      <c r="S92" s="151"/>
      <c r="T92" s="151"/>
      <c r="U92" s="151"/>
    </row>
    <row r="93" spans="1:21" ht="13.5" customHeight="1" x14ac:dyDescent="0.2">
      <c r="A93" s="85"/>
      <c r="B93" s="84"/>
      <c r="C93" s="151"/>
      <c r="D93" s="151"/>
      <c r="E93" s="151"/>
      <c r="F93" s="151"/>
      <c r="G93" s="151"/>
      <c r="H93" s="151"/>
      <c r="I93" s="151"/>
      <c r="J93" s="151"/>
      <c r="K93" s="151"/>
      <c r="L93" s="151"/>
      <c r="M93" s="161"/>
      <c r="N93" s="161"/>
      <c r="O93" s="161"/>
      <c r="P93" s="161"/>
      <c r="Q93" s="151"/>
      <c r="R93" s="151"/>
      <c r="S93" s="151"/>
      <c r="T93" s="151"/>
      <c r="U93" s="151"/>
    </row>
    <row r="94" spans="1:21" ht="13.5" customHeight="1" x14ac:dyDescent="0.2">
      <c r="A94" s="85"/>
      <c r="B94" s="84"/>
      <c r="C94" s="151"/>
      <c r="D94" s="151"/>
      <c r="E94" s="151"/>
      <c r="F94" s="151"/>
      <c r="G94" s="151"/>
      <c r="H94" s="151"/>
      <c r="I94" s="151"/>
      <c r="J94" s="151"/>
      <c r="K94" s="151"/>
      <c r="L94" s="151"/>
      <c r="M94" s="161"/>
      <c r="N94" s="161"/>
      <c r="O94" s="161"/>
      <c r="P94" s="161"/>
      <c r="Q94" s="151"/>
      <c r="R94" s="151"/>
      <c r="S94" s="151"/>
      <c r="T94" s="151"/>
      <c r="U94" s="151"/>
    </row>
    <row r="95" spans="1:21" ht="13.5" customHeight="1" x14ac:dyDescent="0.2">
      <c r="A95" s="85"/>
      <c r="B95" s="84"/>
      <c r="C95" s="151"/>
      <c r="D95" s="151"/>
      <c r="E95" s="151"/>
      <c r="F95" s="151"/>
      <c r="G95" s="151"/>
      <c r="H95" s="151"/>
      <c r="I95" s="151"/>
      <c r="J95" s="151"/>
      <c r="K95" s="151"/>
      <c r="L95" s="151"/>
      <c r="M95" s="161"/>
      <c r="N95" s="161"/>
      <c r="O95" s="161"/>
      <c r="P95" s="161"/>
      <c r="Q95" s="151"/>
      <c r="R95" s="151"/>
      <c r="S95" s="151"/>
      <c r="T95" s="151"/>
      <c r="U95" s="151"/>
    </row>
    <row r="96" spans="1:21" ht="13.5" customHeight="1" x14ac:dyDescent="0.2">
      <c r="A96" s="85"/>
      <c r="B96" s="84"/>
      <c r="C96" s="151"/>
      <c r="D96" s="151"/>
      <c r="E96" s="151"/>
      <c r="F96" s="151"/>
      <c r="G96" s="151"/>
      <c r="H96" s="151"/>
      <c r="I96" s="151"/>
      <c r="J96" s="151"/>
      <c r="K96" s="151"/>
      <c r="L96" s="151"/>
      <c r="M96" s="161"/>
      <c r="N96" s="161"/>
      <c r="O96" s="161"/>
      <c r="P96" s="161"/>
      <c r="Q96" s="151"/>
      <c r="R96" s="151"/>
      <c r="S96" s="151"/>
      <c r="T96" s="151"/>
      <c r="U96" s="151"/>
    </row>
    <row r="97" spans="1:21" ht="13.5" customHeight="1" x14ac:dyDescent="0.2">
      <c r="A97" s="85"/>
      <c r="B97" s="84"/>
      <c r="C97" s="151"/>
      <c r="D97" s="151"/>
      <c r="E97" s="151"/>
      <c r="F97" s="151"/>
      <c r="G97" s="151"/>
      <c r="H97" s="151"/>
      <c r="I97" s="151"/>
      <c r="J97" s="151"/>
      <c r="K97" s="151"/>
      <c r="L97" s="151"/>
      <c r="M97" s="161"/>
      <c r="N97" s="161"/>
      <c r="O97" s="161"/>
      <c r="P97" s="161"/>
      <c r="Q97" s="151"/>
      <c r="R97" s="151"/>
      <c r="S97" s="151"/>
      <c r="T97" s="151"/>
      <c r="U97" s="151"/>
    </row>
    <row r="98" spans="1:21" ht="13.5" customHeight="1" x14ac:dyDescent="0.2">
      <c r="A98" s="85"/>
      <c r="B98" s="84"/>
      <c r="C98" s="151"/>
      <c r="D98" s="151"/>
      <c r="E98" s="151"/>
      <c r="F98" s="151"/>
      <c r="G98" s="151"/>
      <c r="H98" s="151"/>
      <c r="I98" s="151"/>
      <c r="J98" s="151"/>
      <c r="K98" s="151"/>
      <c r="L98" s="151"/>
      <c r="M98" s="161"/>
      <c r="N98" s="161"/>
      <c r="O98" s="161"/>
      <c r="P98" s="161"/>
      <c r="Q98" s="151"/>
      <c r="R98" s="151"/>
      <c r="S98" s="151"/>
      <c r="T98" s="151"/>
      <c r="U98" s="151"/>
    </row>
    <row r="99" spans="1:21" ht="13.5" customHeight="1" x14ac:dyDescent="0.2">
      <c r="A99" s="85"/>
      <c r="B99" s="84"/>
      <c r="C99" s="151"/>
      <c r="D99" s="151"/>
      <c r="E99" s="151"/>
      <c r="F99" s="151"/>
      <c r="G99" s="151"/>
      <c r="H99" s="151"/>
      <c r="I99" s="151"/>
      <c r="J99" s="151"/>
      <c r="K99" s="151"/>
      <c r="L99" s="151"/>
      <c r="M99" s="161"/>
      <c r="N99" s="161"/>
      <c r="O99" s="161"/>
      <c r="P99" s="161"/>
      <c r="Q99" s="151"/>
      <c r="R99" s="151"/>
      <c r="S99" s="151"/>
      <c r="T99" s="151"/>
      <c r="U99" s="151"/>
    </row>
    <row r="100" spans="1:21" ht="13.5" customHeight="1" x14ac:dyDescent="0.2">
      <c r="A100" s="85"/>
      <c r="B100" s="84"/>
      <c r="C100" s="151"/>
      <c r="D100" s="151"/>
      <c r="E100" s="151"/>
      <c r="F100" s="151"/>
      <c r="G100" s="151"/>
      <c r="H100" s="151"/>
      <c r="I100" s="151"/>
      <c r="J100" s="151"/>
      <c r="K100" s="151"/>
      <c r="L100" s="151"/>
      <c r="M100" s="161"/>
      <c r="N100" s="161"/>
      <c r="O100" s="161"/>
      <c r="P100" s="161"/>
      <c r="Q100" s="151"/>
      <c r="R100" s="151"/>
      <c r="S100" s="151"/>
      <c r="T100" s="151"/>
      <c r="U100" s="151"/>
    </row>
  </sheetData>
  <autoFilter ref="C5:L47"/>
  <mergeCells count="10">
    <mergeCell ref="I4:J4"/>
    <mergeCell ref="G4:H4"/>
    <mergeCell ref="K4:L4"/>
    <mergeCell ref="A1:M1"/>
    <mergeCell ref="M3:M5"/>
    <mergeCell ref="A3:A5"/>
    <mergeCell ref="B3:B5"/>
    <mergeCell ref="C3:L3"/>
    <mergeCell ref="C4:D4"/>
    <mergeCell ref="E4:F4"/>
  </mergeCells>
  <conditionalFormatting sqref="M6:M57">
    <cfRule type="cellIs" dxfId="38" priority="3" operator="greaterThan">
      <formula>100</formula>
    </cfRule>
    <cfRule type="cellIs" dxfId="37" priority="4" operator="greaterThan">
      <formula>100</formula>
    </cfRule>
  </conditionalFormatting>
  <conditionalFormatting sqref="N1:O100">
    <cfRule type="cellIs" dxfId="36" priority="5" operator="greaterThan">
      <formula>100</formula>
    </cfRule>
  </conditionalFormatting>
  <conditionalFormatting sqref="N1:O100">
    <cfRule type="cellIs" dxfId="35" priority="6" operator="greaterThan">
      <formula>100</formula>
    </cfRule>
  </conditionalFormatting>
  <conditionalFormatting sqref="P6:P58">
    <cfRule type="cellIs" dxfId="34" priority="7" operator="greaterThan">
      <formula>5</formula>
    </cfRule>
  </conditionalFormatting>
  <conditionalFormatting sqref="N1:O1048576">
    <cfRule type="cellIs" dxfId="33" priority="1" operator="greaterThan">
      <formula>100</formula>
    </cfRule>
    <cfRule type="cellIs" dxfId="32" priority="2" operator="greaterThan">
      <formula>100</formula>
    </cfRule>
  </conditionalFormatting>
  <pageMargins left="0.45" right="0.2" top="0.5" bottom="0.5" header="0" footer="0"/>
  <pageSetup paperSize="9" scale="7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99"/>
  <sheetViews>
    <sheetView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A10" sqref="A10:XFD10"/>
    </sheetView>
  </sheetViews>
  <sheetFormatPr defaultColWidth="14.42578125" defaultRowHeight="15" customHeight="1" x14ac:dyDescent="0.2"/>
  <cols>
    <col min="1" max="1" width="4.42578125" style="83" customWidth="1"/>
    <col min="2" max="2" width="25" style="83" customWidth="1"/>
    <col min="3" max="3" width="9.7109375" style="83" customWidth="1"/>
    <col min="4" max="4" width="9.85546875" style="83" customWidth="1"/>
    <col min="5" max="5" width="7.85546875" style="83" customWidth="1"/>
    <col min="6" max="6" width="9.42578125" style="83" customWidth="1"/>
    <col min="7" max="7" width="7.85546875" style="83" customWidth="1"/>
    <col min="8" max="8" width="9.42578125" style="83" customWidth="1"/>
    <col min="9" max="9" width="8.28515625" style="83" customWidth="1"/>
    <col min="10" max="10" width="7.140625" style="83" customWidth="1"/>
    <col min="11" max="11" width="7.85546875" style="83" customWidth="1"/>
    <col min="12" max="12" width="9.42578125" style="83" customWidth="1"/>
    <col min="13" max="13" width="9.140625" style="83" customWidth="1"/>
    <col min="14" max="14" width="9.42578125" style="83" customWidth="1"/>
    <col min="15" max="15" width="9" style="83" customWidth="1"/>
    <col min="16" max="16" width="6.85546875" style="168" hidden="1" customWidth="1"/>
    <col min="17" max="17" width="5.7109375" style="83" customWidth="1"/>
    <col min="18" max="16384" width="14.42578125" style="83"/>
  </cols>
  <sheetData>
    <row r="1" spans="1:17" ht="13.5" customHeight="1" x14ac:dyDescent="0.2">
      <c r="A1" s="395" t="s">
        <v>1049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161"/>
      <c r="Q1" s="84"/>
    </row>
    <row r="2" spans="1:17" ht="13.5" customHeight="1" x14ac:dyDescent="0.2">
      <c r="A2" s="85"/>
      <c r="B2" s="100" t="s">
        <v>979</v>
      </c>
      <c r="C2" s="151"/>
      <c r="D2" s="151"/>
      <c r="E2" s="151"/>
      <c r="F2" s="151"/>
      <c r="G2" s="151"/>
      <c r="H2" s="151"/>
      <c r="I2" s="151" t="s">
        <v>81</v>
      </c>
      <c r="J2" s="151"/>
      <c r="K2" s="151"/>
      <c r="L2" s="151" t="s">
        <v>91</v>
      </c>
      <c r="M2" s="151"/>
      <c r="N2" s="151"/>
      <c r="O2" s="161"/>
      <c r="P2" s="161"/>
      <c r="Q2" s="84"/>
    </row>
    <row r="3" spans="1:17" ht="24.75" customHeight="1" x14ac:dyDescent="0.2">
      <c r="A3" s="403" t="s">
        <v>1</v>
      </c>
      <c r="B3" s="403" t="s">
        <v>83</v>
      </c>
      <c r="C3" s="378" t="s">
        <v>1026</v>
      </c>
      <c r="D3" s="401"/>
      <c r="E3" s="401"/>
      <c r="F3" s="401"/>
      <c r="G3" s="401"/>
      <c r="H3" s="401"/>
      <c r="I3" s="401"/>
      <c r="J3" s="401"/>
      <c r="K3" s="401"/>
      <c r="L3" s="401"/>
      <c r="M3" s="401"/>
      <c r="N3" s="394"/>
      <c r="O3" s="402" t="s">
        <v>92</v>
      </c>
      <c r="P3" s="161"/>
      <c r="Q3" s="84"/>
    </row>
    <row r="4" spans="1:17" ht="24.75" customHeight="1" x14ac:dyDescent="0.2">
      <c r="A4" s="398"/>
      <c r="B4" s="398"/>
      <c r="C4" s="378" t="s">
        <v>93</v>
      </c>
      <c r="D4" s="394"/>
      <c r="E4" s="378" t="s">
        <v>94</v>
      </c>
      <c r="F4" s="394"/>
      <c r="G4" s="378" t="s">
        <v>95</v>
      </c>
      <c r="H4" s="394"/>
      <c r="I4" s="378" t="s">
        <v>96</v>
      </c>
      <c r="J4" s="394"/>
      <c r="K4" s="378" t="s">
        <v>97</v>
      </c>
      <c r="L4" s="394"/>
      <c r="M4" s="378" t="s">
        <v>79</v>
      </c>
      <c r="N4" s="394"/>
      <c r="O4" s="398"/>
      <c r="P4" s="161"/>
      <c r="Q4" s="84"/>
    </row>
    <row r="5" spans="1:17" ht="24.75" customHeight="1" x14ac:dyDescent="0.2">
      <c r="A5" s="399"/>
      <c r="B5" s="399"/>
      <c r="C5" s="162" t="s">
        <v>98</v>
      </c>
      <c r="D5" s="162" t="s">
        <v>99</v>
      </c>
      <c r="E5" s="162" t="s">
        <v>98</v>
      </c>
      <c r="F5" s="162" t="s">
        <v>99</v>
      </c>
      <c r="G5" s="162" t="s">
        <v>98</v>
      </c>
      <c r="H5" s="162" t="s">
        <v>99</v>
      </c>
      <c r="I5" s="162" t="s">
        <v>98</v>
      </c>
      <c r="J5" s="162" t="s">
        <v>99</v>
      </c>
      <c r="K5" s="162" t="s">
        <v>98</v>
      </c>
      <c r="L5" s="162" t="s">
        <v>99</v>
      </c>
      <c r="M5" s="162" t="s">
        <v>98</v>
      </c>
      <c r="N5" s="162" t="s">
        <v>99</v>
      </c>
      <c r="O5" s="399"/>
      <c r="P5" s="161"/>
      <c r="Q5" s="84"/>
    </row>
    <row r="6" spans="1:17" ht="13.5" customHeight="1" x14ac:dyDescent="0.2">
      <c r="A6" s="174">
        <v>1</v>
      </c>
      <c r="B6" s="135" t="s">
        <v>8</v>
      </c>
      <c r="C6" s="135">
        <v>92777</v>
      </c>
      <c r="D6" s="135">
        <v>315658</v>
      </c>
      <c r="E6" s="135">
        <v>1593</v>
      </c>
      <c r="F6" s="135">
        <v>121118</v>
      </c>
      <c r="G6" s="135">
        <v>111</v>
      </c>
      <c r="H6" s="135">
        <v>46222</v>
      </c>
      <c r="I6" s="135">
        <v>945</v>
      </c>
      <c r="J6" s="135">
        <v>9341</v>
      </c>
      <c r="K6" s="135">
        <v>2331</v>
      </c>
      <c r="L6" s="135">
        <v>10631</v>
      </c>
      <c r="M6" s="135">
        <f t="shared" ref="M6:N6" si="0">C6+E6+G6+I6+K6</f>
        <v>97757</v>
      </c>
      <c r="N6" s="135">
        <f t="shared" si="0"/>
        <v>502970</v>
      </c>
      <c r="O6" s="163">
        <f>D6*100/'CD Ratio_3(i)'!F6</f>
        <v>19.827066384599537</v>
      </c>
      <c r="P6" s="161">
        <f>N6/M6</f>
        <v>5.1451046983847704</v>
      </c>
      <c r="Q6" s="84"/>
    </row>
    <row r="7" spans="1:17" ht="13.5" customHeight="1" x14ac:dyDescent="0.2">
      <c r="A7" s="174">
        <v>2</v>
      </c>
      <c r="B7" s="135" t="s">
        <v>9</v>
      </c>
      <c r="C7" s="135">
        <v>198210</v>
      </c>
      <c r="D7" s="135">
        <v>291171.83</v>
      </c>
      <c r="E7" s="135">
        <v>1407</v>
      </c>
      <c r="F7" s="135">
        <v>107036.02</v>
      </c>
      <c r="G7" s="135">
        <v>80</v>
      </c>
      <c r="H7" s="135">
        <v>34587.879999999997</v>
      </c>
      <c r="I7" s="135">
        <v>0</v>
      </c>
      <c r="J7" s="135">
        <v>0</v>
      </c>
      <c r="K7" s="135">
        <v>0</v>
      </c>
      <c r="L7" s="135">
        <v>0</v>
      </c>
      <c r="M7" s="135">
        <f t="shared" ref="M7:M57" si="1">C7+E7+G7+I7+K7</f>
        <v>199697</v>
      </c>
      <c r="N7" s="135">
        <f t="shared" ref="N7:N57" si="2">D7+F7+H7+J7+L7</f>
        <v>432795.73000000004</v>
      </c>
      <c r="O7" s="163">
        <f>D7*100/'CD Ratio_3(i)'!F7</f>
        <v>10.513015086480804</v>
      </c>
      <c r="P7" s="161">
        <f t="shared" ref="P7:P57" si="3">N7/M7</f>
        <v>2.1672620520087937</v>
      </c>
      <c r="Q7" s="84"/>
    </row>
    <row r="8" spans="1:17" ht="13.5" customHeight="1" x14ac:dyDescent="0.2">
      <c r="A8" s="174">
        <v>3</v>
      </c>
      <c r="B8" s="135" t="s">
        <v>10</v>
      </c>
      <c r="C8" s="135">
        <v>24231</v>
      </c>
      <c r="D8" s="135">
        <v>81344</v>
      </c>
      <c r="E8" s="135">
        <v>1083</v>
      </c>
      <c r="F8" s="135">
        <v>64858</v>
      </c>
      <c r="G8" s="135">
        <v>44</v>
      </c>
      <c r="H8" s="135">
        <v>13838</v>
      </c>
      <c r="I8" s="135">
        <v>3</v>
      </c>
      <c r="J8" s="135">
        <v>10</v>
      </c>
      <c r="K8" s="135">
        <v>0</v>
      </c>
      <c r="L8" s="135">
        <v>0</v>
      </c>
      <c r="M8" s="135">
        <f t="shared" si="1"/>
        <v>25361</v>
      </c>
      <c r="N8" s="135">
        <f t="shared" si="2"/>
        <v>160050</v>
      </c>
      <c r="O8" s="163">
        <f>D8*100/'CD Ratio_3(i)'!F8</f>
        <v>12.993335931659756</v>
      </c>
      <c r="P8" s="161">
        <f t="shared" si="3"/>
        <v>6.3108710224360234</v>
      </c>
      <c r="Q8" s="84"/>
    </row>
    <row r="9" spans="1:17" ht="13.5" customHeight="1" x14ac:dyDescent="0.2">
      <c r="A9" s="174">
        <v>4</v>
      </c>
      <c r="B9" s="135" t="s">
        <v>11</v>
      </c>
      <c r="C9" s="135">
        <v>73741</v>
      </c>
      <c r="D9" s="135">
        <v>184650.11</v>
      </c>
      <c r="E9" s="135">
        <v>4204</v>
      </c>
      <c r="F9" s="135">
        <v>80293.179999999993</v>
      </c>
      <c r="G9" s="135">
        <v>203</v>
      </c>
      <c r="H9" s="135">
        <v>14076.69</v>
      </c>
      <c r="I9" s="135">
        <v>0</v>
      </c>
      <c r="J9" s="135">
        <v>0</v>
      </c>
      <c r="K9" s="135">
        <v>2687</v>
      </c>
      <c r="L9" s="135">
        <v>4233.71</v>
      </c>
      <c r="M9" s="135">
        <f t="shared" si="1"/>
        <v>80835</v>
      </c>
      <c r="N9" s="135">
        <f t="shared" si="2"/>
        <v>283253.69</v>
      </c>
      <c r="O9" s="163">
        <f>D9*100/'CD Ratio_3(i)'!F9</f>
        <v>10.694613115288846</v>
      </c>
      <c r="P9" s="161">
        <f t="shared" si="3"/>
        <v>3.5040971113997648</v>
      </c>
      <c r="Q9" s="84"/>
    </row>
    <row r="10" spans="1:17" ht="13.5" customHeight="1" x14ac:dyDescent="0.2">
      <c r="A10" s="174">
        <v>5</v>
      </c>
      <c r="B10" s="135" t="s">
        <v>12</v>
      </c>
      <c r="C10" s="135">
        <v>134598</v>
      </c>
      <c r="D10" s="135">
        <v>207242</v>
      </c>
      <c r="E10" s="135">
        <v>3524</v>
      </c>
      <c r="F10" s="135">
        <v>128034</v>
      </c>
      <c r="G10" s="135">
        <v>93</v>
      </c>
      <c r="H10" s="135">
        <v>19227</v>
      </c>
      <c r="I10" s="135">
        <v>6624</v>
      </c>
      <c r="J10" s="135">
        <v>10678</v>
      </c>
      <c r="K10" s="135">
        <v>7545</v>
      </c>
      <c r="L10" s="135">
        <v>16491</v>
      </c>
      <c r="M10" s="135">
        <f t="shared" si="1"/>
        <v>152384</v>
      </c>
      <c r="N10" s="135">
        <f t="shared" si="2"/>
        <v>381672</v>
      </c>
      <c r="O10" s="163">
        <f>D10*100/'CD Ratio_3(i)'!F10</f>
        <v>11.562811224589428</v>
      </c>
      <c r="P10" s="161">
        <f t="shared" si="3"/>
        <v>2.5046724065518688</v>
      </c>
      <c r="Q10" s="84"/>
    </row>
    <row r="11" spans="1:17" ht="13.5" customHeight="1" x14ac:dyDescent="0.2">
      <c r="A11" s="174">
        <v>6</v>
      </c>
      <c r="B11" s="135" t="s">
        <v>13</v>
      </c>
      <c r="C11" s="135">
        <v>18312</v>
      </c>
      <c r="D11" s="135">
        <v>64546</v>
      </c>
      <c r="E11" s="135">
        <v>2745</v>
      </c>
      <c r="F11" s="135">
        <v>37761</v>
      </c>
      <c r="G11" s="135">
        <v>68</v>
      </c>
      <c r="H11" s="135">
        <v>15463</v>
      </c>
      <c r="I11" s="135">
        <v>0</v>
      </c>
      <c r="J11" s="135">
        <v>0</v>
      </c>
      <c r="K11" s="135">
        <v>0</v>
      </c>
      <c r="L11" s="135">
        <v>0</v>
      </c>
      <c r="M11" s="135">
        <f t="shared" si="1"/>
        <v>21125</v>
      </c>
      <c r="N11" s="135">
        <f t="shared" si="2"/>
        <v>117770</v>
      </c>
      <c r="O11" s="163">
        <f>D11*100/'CD Ratio_3(i)'!F11</f>
        <v>5.9645523767280251</v>
      </c>
      <c r="P11" s="161">
        <f t="shared" si="3"/>
        <v>5.5749112426035499</v>
      </c>
      <c r="Q11" s="172"/>
    </row>
    <row r="12" spans="1:17" ht="13.5" customHeight="1" x14ac:dyDescent="0.2">
      <c r="A12" s="174">
        <v>7</v>
      </c>
      <c r="B12" s="135" t="s">
        <v>14</v>
      </c>
      <c r="C12" s="135">
        <v>9415</v>
      </c>
      <c r="D12" s="135">
        <v>23678.76</v>
      </c>
      <c r="E12" s="135">
        <v>45</v>
      </c>
      <c r="F12" s="135">
        <v>4939.49</v>
      </c>
      <c r="G12" s="135">
        <v>15</v>
      </c>
      <c r="H12" s="135">
        <v>5512.05</v>
      </c>
      <c r="I12" s="135">
        <v>0</v>
      </c>
      <c r="J12" s="135">
        <v>0</v>
      </c>
      <c r="K12" s="135">
        <v>0</v>
      </c>
      <c r="L12" s="135">
        <v>0</v>
      </c>
      <c r="M12" s="135">
        <f t="shared" si="1"/>
        <v>9475</v>
      </c>
      <c r="N12" s="135">
        <f t="shared" si="2"/>
        <v>34130.300000000003</v>
      </c>
      <c r="O12" s="163">
        <f>D12*100/'CD Ratio_3(i)'!F12</f>
        <v>18.430720950576848</v>
      </c>
      <c r="P12" s="161">
        <f t="shared" si="3"/>
        <v>3.6021424802110822</v>
      </c>
      <c r="Q12" s="84"/>
    </row>
    <row r="13" spans="1:17" ht="13.5" customHeight="1" x14ac:dyDescent="0.2">
      <c r="A13" s="174">
        <v>8</v>
      </c>
      <c r="B13" s="135" t="s">
        <v>983</v>
      </c>
      <c r="C13" s="135">
        <v>8756</v>
      </c>
      <c r="D13" s="135">
        <v>19614</v>
      </c>
      <c r="E13" s="135">
        <v>442</v>
      </c>
      <c r="F13" s="135">
        <v>10358</v>
      </c>
      <c r="G13" s="135">
        <v>30</v>
      </c>
      <c r="H13" s="135">
        <v>15652</v>
      </c>
      <c r="I13" s="135">
        <v>43</v>
      </c>
      <c r="J13" s="135">
        <v>40</v>
      </c>
      <c r="K13" s="135">
        <v>0</v>
      </c>
      <c r="L13" s="135">
        <v>0</v>
      </c>
      <c r="M13" s="135">
        <f t="shared" si="1"/>
        <v>9271</v>
      </c>
      <c r="N13" s="135">
        <f t="shared" si="2"/>
        <v>45664</v>
      </c>
      <c r="O13" s="163">
        <f>D13*100/'CD Ratio_3(i)'!F13</f>
        <v>19.736961268704025</v>
      </c>
      <c r="P13" s="161">
        <f t="shared" si="3"/>
        <v>4.9254665084672631</v>
      </c>
      <c r="Q13" s="84"/>
    </row>
    <row r="14" spans="1:17" ht="13.5" customHeight="1" x14ac:dyDescent="0.2">
      <c r="A14" s="174">
        <v>9</v>
      </c>
      <c r="B14" s="135" t="s">
        <v>15</v>
      </c>
      <c r="C14" s="135">
        <v>88933</v>
      </c>
      <c r="D14" s="135">
        <v>211888.8</v>
      </c>
      <c r="E14" s="135">
        <v>8562</v>
      </c>
      <c r="F14" s="135">
        <v>162832</v>
      </c>
      <c r="G14" s="135">
        <v>507</v>
      </c>
      <c r="H14" s="135">
        <v>85765.39</v>
      </c>
      <c r="I14" s="135">
        <v>5</v>
      </c>
      <c r="J14" s="135">
        <v>5.09</v>
      </c>
      <c r="K14" s="135">
        <v>0</v>
      </c>
      <c r="L14" s="135">
        <v>0</v>
      </c>
      <c r="M14" s="135">
        <f t="shared" si="1"/>
        <v>98007</v>
      </c>
      <c r="N14" s="135">
        <f t="shared" si="2"/>
        <v>460491.28</v>
      </c>
      <c r="O14" s="163">
        <f>D14*100/'CD Ratio_3(i)'!F14</f>
        <v>8.1537920796873014</v>
      </c>
      <c r="P14" s="161">
        <f t="shared" si="3"/>
        <v>4.6985550011733856</v>
      </c>
      <c r="Q14" s="84"/>
    </row>
    <row r="15" spans="1:17" ht="13.5" customHeight="1" x14ac:dyDescent="0.2">
      <c r="A15" s="174">
        <v>10</v>
      </c>
      <c r="B15" s="135" t="s">
        <v>16</v>
      </c>
      <c r="C15" s="135">
        <v>116521</v>
      </c>
      <c r="D15" s="135">
        <v>432095</v>
      </c>
      <c r="E15" s="135">
        <v>8299</v>
      </c>
      <c r="F15" s="135">
        <v>319265</v>
      </c>
      <c r="G15" s="135">
        <v>572</v>
      </c>
      <c r="H15" s="135">
        <v>139701</v>
      </c>
      <c r="I15" s="135">
        <v>0</v>
      </c>
      <c r="J15" s="135">
        <v>0</v>
      </c>
      <c r="K15" s="135">
        <v>1146</v>
      </c>
      <c r="L15" s="135">
        <v>20517</v>
      </c>
      <c r="M15" s="135">
        <f t="shared" si="1"/>
        <v>126538</v>
      </c>
      <c r="N15" s="135">
        <f t="shared" si="2"/>
        <v>911578</v>
      </c>
      <c r="O15" s="163">
        <f>D15*100/'CD Ratio_3(i)'!F15</f>
        <v>5.5499561559950044</v>
      </c>
      <c r="P15" s="161">
        <f t="shared" si="3"/>
        <v>7.2039861543567936</v>
      </c>
      <c r="Q15" s="84"/>
    </row>
    <row r="16" spans="1:17" ht="13.5" customHeight="1" x14ac:dyDescent="0.2">
      <c r="A16" s="174">
        <v>11</v>
      </c>
      <c r="B16" s="135" t="s">
        <v>17</v>
      </c>
      <c r="C16" s="135">
        <v>29529</v>
      </c>
      <c r="D16" s="135">
        <v>29053</v>
      </c>
      <c r="E16" s="135">
        <v>2062</v>
      </c>
      <c r="F16" s="135">
        <v>75564</v>
      </c>
      <c r="G16" s="135">
        <v>18</v>
      </c>
      <c r="H16" s="135">
        <v>10737</v>
      </c>
      <c r="I16" s="135">
        <v>158</v>
      </c>
      <c r="J16" s="135">
        <v>103</v>
      </c>
      <c r="K16" s="135">
        <v>9649</v>
      </c>
      <c r="L16" s="135">
        <v>7828</v>
      </c>
      <c r="M16" s="135">
        <f t="shared" si="1"/>
        <v>41416</v>
      </c>
      <c r="N16" s="135">
        <f t="shared" si="2"/>
        <v>123285</v>
      </c>
      <c r="O16" s="163">
        <f>D16*100/'CD Ratio_3(i)'!F16</f>
        <v>4.4214710640415529</v>
      </c>
      <c r="P16" s="161">
        <f t="shared" si="3"/>
        <v>2.9767481166698859</v>
      </c>
      <c r="Q16" s="84"/>
    </row>
    <row r="17" spans="1:17" ht="13.5" customHeight="1" x14ac:dyDescent="0.2">
      <c r="A17" s="174">
        <v>12</v>
      </c>
      <c r="B17" s="135" t="s">
        <v>18</v>
      </c>
      <c r="C17" s="135">
        <v>108132</v>
      </c>
      <c r="D17" s="135">
        <v>246408</v>
      </c>
      <c r="E17" s="135">
        <v>3178</v>
      </c>
      <c r="F17" s="135">
        <v>105256</v>
      </c>
      <c r="G17" s="135">
        <v>579</v>
      </c>
      <c r="H17" s="135">
        <v>33682</v>
      </c>
      <c r="I17" s="135">
        <v>105</v>
      </c>
      <c r="J17" s="135">
        <v>344</v>
      </c>
      <c r="K17" s="135">
        <v>0</v>
      </c>
      <c r="L17" s="135">
        <v>0</v>
      </c>
      <c r="M17" s="135">
        <f t="shared" si="1"/>
        <v>111994</v>
      </c>
      <c r="N17" s="135">
        <f t="shared" si="2"/>
        <v>385690</v>
      </c>
      <c r="O17" s="163">
        <f>D17*100/'CD Ratio_3(i)'!F17</f>
        <v>14.92282955278386</v>
      </c>
      <c r="P17" s="161">
        <f t="shared" si="3"/>
        <v>3.4438452059931781</v>
      </c>
      <c r="Q17" s="84"/>
    </row>
    <row r="18" spans="1:17" s="167" customFormat="1" ht="13.5" customHeight="1" x14ac:dyDescent="0.2">
      <c r="A18" s="162"/>
      <c r="B18" s="143" t="s">
        <v>19</v>
      </c>
      <c r="C18" s="143">
        <f t="shared" ref="C18:L18" si="4">SUM(C6:C17)</f>
        <v>903155</v>
      </c>
      <c r="D18" s="143">
        <f t="shared" si="4"/>
        <v>2107349.5</v>
      </c>
      <c r="E18" s="143">
        <f t="shared" si="4"/>
        <v>37144</v>
      </c>
      <c r="F18" s="143">
        <f t="shared" si="4"/>
        <v>1217314.69</v>
      </c>
      <c r="G18" s="143">
        <f t="shared" si="4"/>
        <v>2320</v>
      </c>
      <c r="H18" s="143">
        <f t="shared" si="4"/>
        <v>434464.01</v>
      </c>
      <c r="I18" s="143">
        <f t="shared" si="4"/>
        <v>7883</v>
      </c>
      <c r="J18" s="143">
        <f t="shared" si="4"/>
        <v>20521.09</v>
      </c>
      <c r="K18" s="143">
        <f t="shared" si="4"/>
        <v>23358</v>
      </c>
      <c r="L18" s="143">
        <f t="shared" si="4"/>
        <v>59700.71</v>
      </c>
      <c r="M18" s="143">
        <f t="shared" si="1"/>
        <v>973860</v>
      </c>
      <c r="N18" s="143">
        <f t="shared" si="2"/>
        <v>3839350</v>
      </c>
      <c r="O18" s="164">
        <f>D18*100/'CD Ratio_3(i)'!F18</f>
        <v>9.3621929534346791</v>
      </c>
      <c r="P18" s="161">
        <f t="shared" si="3"/>
        <v>3.942404452385353</v>
      </c>
      <c r="Q18" s="100"/>
    </row>
    <row r="19" spans="1:17" ht="13.5" customHeight="1" x14ac:dyDescent="0.2">
      <c r="A19" s="174">
        <v>13</v>
      </c>
      <c r="B19" s="135" t="s">
        <v>20</v>
      </c>
      <c r="C19" s="135">
        <v>5937</v>
      </c>
      <c r="D19" s="135">
        <v>106046.61</v>
      </c>
      <c r="E19" s="135">
        <v>2781</v>
      </c>
      <c r="F19" s="135">
        <v>170093.42</v>
      </c>
      <c r="G19" s="135">
        <v>655</v>
      </c>
      <c r="H19" s="135">
        <v>98145.99</v>
      </c>
      <c r="I19" s="135">
        <v>0</v>
      </c>
      <c r="J19" s="135">
        <v>0</v>
      </c>
      <c r="K19" s="135">
        <v>0</v>
      </c>
      <c r="L19" s="135">
        <v>0</v>
      </c>
      <c r="M19" s="135">
        <f t="shared" si="1"/>
        <v>9373</v>
      </c>
      <c r="N19" s="135">
        <f t="shared" si="2"/>
        <v>374286.02</v>
      </c>
      <c r="O19" s="163">
        <f>D19*100/'CD Ratio_3(i)'!F19</f>
        <v>7.1725351016692178</v>
      </c>
      <c r="P19" s="161">
        <f t="shared" si="3"/>
        <v>39.932361037021231</v>
      </c>
      <c r="Q19" s="84"/>
    </row>
    <row r="20" spans="1:17" s="346" customFormat="1" ht="13.5" customHeight="1" x14ac:dyDescent="0.2">
      <c r="A20" s="174">
        <v>14</v>
      </c>
      <c r="B20" s="135" t="s">
        <v>21</v>
      </c>
      <c r="C20" s="135">
        <v>404</v>
      </c>
      <c r="D20" s="135">
        <v>3108.17</v>
      </c>
      <c r="E20" s="135">
        <v>21</v>
      </c>
      <c r="F20" s="135">
        <v>1122.52</v>
      </c>
      <c r="G20" s="135">
        <v>0</v>
      </c>
      <c r="H20" s="135">
        <v>0</v>
      </c>
      <c r="I20" s="135">
        <v>0</v>
      </c>
      <c r="J20" s="135">
        <v>0</v>
      </c>
      <c r="K20" s="135">
        <v>0</v>
      </c>
      <c r="L20" s="135">
        <v>0</v>
      </c>
      <c r="M20" s="135">
        <f t="shared" si="1"/>
        <v>425</v>
      </c>
      <c r="N20" s="135">
        <f t="shared" si="2"/>
        <v>4230.6900000000005</v>
      </c>
      <c r="O20" s="163">
        <f>D20*100/'CD Ratio_3(i)'!F20</f>
        <v>0.40716324993554259</v>
      </c>
      <c r="P20" s="161">
        <f t="shared" si="3"/>
        <v>9.9545647058823548</v>
      </c>
      <c r="Q20" s="84"/>
    </row>
    <row r="21" spans="1:17" ht="13.5" customHeight="1" x14ac:dyDescent="0.2">
      <c r="A21" s="174">
        <v>15</v>
      </c>
      <c r="B21" s="135" t="s">
        <v>22</v>
      </c>
      <c r="C21" s="135">
        <v>15</v>
      </c>
      <c r="D21" s="135">
        <v>38</v>
      </c>
      <c r="E21" s="135">
        <v>0</v>
      </c>
      <c r="F21" s="135">
        <v>0</v>
      </c>
      <c r="G21" s="135">
        <v>0</v>
      </c>
      <c r="H21" s="135">
        <v>0</v>
      </c>
      <c r="I21" s="135">
        <v>0</v>
      </c>
      <c r="J21" s="135">
        <v>0</v>
      </c>
      <c r="K21" s="135">
        <v>0</v>
      </c>
      <c r="L21" s="135">
        <v>0</v>
      </c>
      <c r="M21" s="135">
        <f t="shared" si="1"/>
        <v>15</v>
      </c>
      <c r="N21" s="135">
        <f t="shared" si="2"/>
        <v>38</v>
      </c>
      <c r="O21" s="163">
        <f>D21*100/'CD Ratio_3(i)'!F21</f>
        <v>2.8614457831325302</v>
      </c>
      <c r="P21" s="161">
        <f t="shared" si="3"/>
        <v>2.5333333333333332</v>
      </c>
      <c r="Q21" s="84"/>
    </row>
    <row r="22" spans="1:17" ht="13.5" customHeight="1" x14ac:dyDescent="0.2">
      <c r="A22" s="174">
        <v>16</v>
      </c>
      <c r="B22" s="135" t="s">
        <v>23</v>
      </c>
      <c r="C22" s="135">
        <v>90</v>
      </c>
      <c r="D22" s="135">
        <v>2547.3000000000002</v>
      </c>
      <c r="E22" s="135">
        <v>67</v>
      </c>
      <c r="F22" s="135">
        <v>5612.19</v>
      </c>
      <c r="G22" s="135">
        <v>9</v>
      </c>
      <c r="H22" s="135">
        <v>3176.9</v>
      </c>
      <c r="I22" s="135">
        <v>0</v>
      </c>
      <c r="J22" s="135">
        <v>0</v>
      </c>
      <c r="K22" s="135">
        <v>0</v>
      </c>
      <c r="L22" s="135">
        <v>0</v>
      </c>
      <c r="M22" s="135">
        <f t="shared" si="1"/>
        <v>166</v>
      </c>
      <c r="N22" s="135">
        <f t="shared" si="2"/>
        <v>11336.39</v>
      </c>
      <c r="O22" s="163">
        <f>D22*100/'CD Ratio_3(i)'!F22</f>
        <v>17.209905035753472</v>
      </c>
      <c r="P22" s="161">
        <f t="shared" si="3"/>
        <v>68.291506024096378</v>
      </c>
      <c r="Q22" s="84"/>
    </row>
    <row r="23" spans="1:17" ht="13.5" customHeight="1" x14ac:dyDescent="0.2">
      <c r="A23" s="174">
        <v>17</v>
      </c>
      <c r="B23" s="135" t="s">
        <v>24</v>
      </c>
      <c r="C23" s="135">
        <v>1618</v>
      </c>
      <c r="D23" s="135">
        <v>18286.8</v>
      </c>
      <c r="E23" s="135">
        <v>74</v>
      </c>
      <c r="F23" s="135">
        <v>1755.89</v>
      </c>
      <c r="G23" s="135">
        <v>1</v>
      </c>
      <c r="H23" s="135">
        <v>13.11</v>
      </c>
      <c r="I23" s="135">
        <v>0</v>
      </c>
      <c r="J23" s="135">
        <v>0</v>
      </c>
      <c r="K23" s="135">
        <v>0</v>
      </c>
      <c r="L23" s="135">
        <v>0</v>
      </c>
      <c r="M23" s="135">
        <f t="shared" si="1"/>
        <v>1693</v>
      </c>
      <c r="N23" s="135">
        <f t="shared" si="2"/>
        <v>20055.8</v>
      </c>
      <c r="O23" s="163">
        <f>D23*100/'CD Ratio_3(i)'!F23</f>
        <v>14.37982917327856</v>
      </c>
      <c r="P23" s="161">
        <f t="shared" si="3"/>
        <v>11.846308328411103</v>
      </c>
      <c r="Q23" s="84"/>
    </row>
    <row r="24" spans="1:17" ht="13.5" customHeight="1" x14ac:dyDescent="0.2">
      <c r="A24" s="174">
        <v>18</v>
      </c>
      <c r="B24" s="135" t="s">
        <v>25</v>
      </c>
      <c r="C24" s="135">
        <v>0</v>
      </c>
      <c r="D24" s="135">
        <v>0</v>
      </c>
      <c r="E24" s="135">
        <v>5</v>
      </c>
      <c r="F24" s="135">
        <v>33</v>
      </c>
      <c r="G24" s="135">
        <v>0</v>
      </c>
      <c r="H24" s="135">
        <v>0</v>
      </c>
      <c r="I24" s="135">
        <v>0</v>
      </c>
      <c r="J24" s="135">
        <v>0</v>
      </c>
      <c r="K24" s="135">
        <v>0</v>
      </c>
      <c r="L24" s="135">
        <v>0</v>
      </c>
      <c r="M24" s="135">
        <f t="shared" si="1"/>
        <v>5</v>
      </c>
      <c r="N24" s="135">
        <f t="shared" si="2"/>
        <v>33</v>
      </c>
      <c r="O24" s="163">
        <f>D24*100/'CD Ratio_3(i)'!F24</f>
        <v>0</v>
      </c>
      <c r="P24" s="161">
        <f t="shared" si="3"/>
        <v>6.6</v>
      </c>
      <c r="Q24" s="84"/>
    </row>
    <row r="25" spans="1:17" ht="13.5" customHeight="1" x14ac:dyDescent="0.2">
      <c r="A25" s="174">
        <v>19</v>
      </c>
      <c r="B25" s="135" t="s">
        <v>26</v>
      </c>
      <c r="C25" s="135">
        <v>80</v>
      </c>
      <c r="D25" s="135">
        <v>1036</v>
      </c>
      <c r="E25" s="135">
        <v>32</v>
      </c>
      <c r="F25" s="135">
        <v>809</v>
      </c>
      <c r="G25" s="135">
        <v>4</v>
      </c>
      <c r="H25" s="135">
        <v>837</v>
      </c>
      <c r="I25" s="135">
        <v>0</v>
      </c>
      <c r="J25" s="135">
        <v>0</v>
      </c>
      <c r="K25" s="135">
        <v>57</v>
      </c>
      <c r="L25" s="135">
        <v>13</v>
      </c>
      <c r="M25" s="135">
        <f t="shared" si="1"/>
        <v>173</v>
      </c>
      <c r="N25" s="135">
        <f t="shared" si="2"/>
        <v>2695</v>
      </c>
      <c r="O25" s="163">
        <f>D25*100/'CD Ratio_3(i)'!F25</f>
        <v>1.4993198066514226</v>
      </c>
      <c r="P25" s="161">
        <f t="shared" si="3"/>
        <v>15.578034682080926</v>
      </c>
      <c r="Q25" s="84"/>
    </row>
    <row r="26" spans="1:17" ht="13.5" customHeight="1" x14ac:dyDescent="0.2">
      <c r="A26" s="174">
        <v>20</v>
      </c>
      <c r="B26" s="135" t="s">
        <v>27</v>
      </c>
      <c r="C26" s="135">
        <v>113129</v>
      </c>
      <c r="D26" s="135">
        <v>294846.90999999997</v>
      </c>
      <c r="E26" s="135">
        <v>14214</v>
      </c>
      <c r="F26" s="135">
        <v>386735.92</v>
      </c>
      <c r="G26" s="135">
        <v>2586</v>
      </c>
      <c r="H26" s="135">
        <v>241140.06</v>
      </c>
      <c r="I26" s="135">
        <v>0</v>
      </c>
      <c r="J26" s="135">
        <v>0</v>
      </c>
      <c r="K26" s="135">
        <v>0</v>
      </c>
      <c r="L26" s="135">
        <v>0</v>
      </c>
      <c r="M26" s="135">
        <f t="shared" si="1"/>
        <v>129929</v>
      </c>
      <c r="N26" s="135">
        <f t="shared" si="2"/>
        <v>922722.8899999999</v>
      </c>
      <c r="O26" s="163">
        <f>D26*100/'CD Ratio_3(i)'!F26</f>
        <v>9.8277898517921756</v>
      </c>
      <c r="P26" s="161">
        <f t="shared" si="3"/>
        <v>7.1017470310708148</v>
      </c>
      <c r="Q26" s="84"/>
    </row>
    <row r="27" spans="1:17" ht="13.5" customHeight="1" x14ac:dyDescent="0.2">
      <c r="A27" s="174">
        <v>21</v>
      </c>
      <c r="B27" s="135" t="s">
        <v>28</v>
      </c>
      <c r="C27" s="135">
        <v>15903</v>
      </c>
      <c r="D27" s="135">
        <v>302919</v>
      </c>
      <c r="E27" s="135">
        <v>7632</v>
      </c>
      <c r="F27" s="135">
        <v>325966</v>
      </c>
      <c r="G27" s="135">
        <v>1284</v>
      </c>
      <c r="H27" s="135">
        <v>101885</v>
      </c>
      <c r="I27" s="135">
        <v>0</v>
      </c>
      <c r="J27" s="135">
        <v>0</v>
      </c>
      <c r="K27" s="135">
        <v>0</v>
      </c>
      <c r="L27" s="135">
        <v>0</v>
      </c>
      <c r="M27" s="135">
        <f t="shared" si="1"/>
        <v>24819</v>
      </c>
      <c r="N27" s="135">
        <f t="shared" si="2"/>
        <v>730770</v>
      </c>
      <c r="O27" s="163">
        <f>D27*100/'CD Ratio_3(i)'!F27</f>
        <v>12.37050377339998</v>
      </c>
      <c r="P27" s="161">
        <f t="shared" si="3"/>
        <v>29.443974374471171</v>
      </c>
      <c r="Q27" s="84"/>
    </row>
    <row r="28" spans="1:17" ht="13.5" customHeight="1" x14ac:dyDescent="0.2">
      <c r="A28" s="174">
        <v>22</v>
      </c>
      <c r="B28" s="135" t="s">
        <v>29</v>
      </c>
      <c r="C28" s="135">
        <v>19063</v>
      </c>
      <c r="D28" s="135">
        <v>61380.62</v>
      </c>
      <c r="E28" s="135">
        <v>303</v>
      </c>
      <c r="F28" s="135">
        <v>27253.33</v>
      </c>
      <c r="G28" s="135">
        <v>12</v>
      </c>
      <c r="H28" s="135">
        <v>3259.49</v>
      </c>
      <c r="I28" s="135">
        <v>19</v>
      </c>
      <c r="J28" s="135">
        <v>1209.25</v>
      </c>
      <c r="K28" s="135">
        <v>0</v>
      </c>
      <c r="L28" s="135">
        <v>0</v>
      </c>
      <c r="M28" s="135">
        <f t="shared" si="1"/>
        <v>19397</v>
      </c>
      <c r="N28" s="135">
        <f t="shared" si="2"/>
        <v>93102.690000000017</v>
      </c>
      <c r="O28" s="163">
        <f>D28*100/'CD Ratio_3(i)'!F28</f>
        <v>17.578952987744575</v>
      </c>
      <c r="P28" s="161">
        <f t="shared" si="3"/>
        <v>4.7998499768005374</v>
      </c>
      <c r="Q28" s="84"/>
    </row>
    <row r="29" spans="1:17" ht="13.5" customHeight="1" x14ac:dyDescent="0.2">
      <c r="A29" s="174">
        <v>23</v>
      </c>
      <c r="B29" s="135" t="s">
        <v>30</v>
      </c>
      <c r="C29" s="135">
        <v>13276</v>
      </c>
      <c r="D29" s="135">
        <v>45702</v>
      </c>
      <c r="E29" s="135">
        <v>870</v>
      </c>
      <c r="F29" s="135">
        <v>29184</v>
      </c>
      <c r="G29" s="135">
        <v>79</v>
      </c>
      <c r="H29" s="135">
        <v>5713</v>
      </c>
      <c r="I29" s="135">
        <v>162</v>
      </c>
      <c r="J29" s="135">
        <v>83</v>
      </c>
      <c r="K29" s="135">
        <v>0</v>
      </c>
      <c r="L29" s="135">
        <v>0</v>
      </c>
      <c r="M29" s="135">
        <f t="shared" si="1"/>
        <v>14387</v>
      </c>
      <c r="N29" s="135">
        <f t="shared" si="2"/>
        <v>80682</v>
      </c>
      <c r="O29" s="163">
        <f>D29*100/'CD Ratio_3(i)'!F29</f>
        <v>11.533249382354649</v>
      </c>
      <c r="P29" s="161">
        <f t="shared" si="3"/>
        <v>5.6079794258705773</v>
      </c>
      <c r="Q29" s="84"/>
    </row>
    <row r="30" spans="1:17" ht="13.5" customHeight="1" x14ac:dyDescent="0.2">
      <c r="A30" s="174">
        <v>24</v>
      </c>
      <c r="B30" s="135" t="s">
        <v>31</v>
      </c>
      <c r="C30" s="135">
        <v>178917</v>
      </c>
      <c r="D30" s="135">
        <v>96719</v>
      </c>
      <c r="E30" s="135">
        <v>4949</v>
      </c>
      <c r="F30" s="135">
        <v>65981</v>
      </c>
      <c r="G30" s="135">
        <v>393</v>
      </c>
      <c r="H30" s="135">
        <v>20746</v>
      </c>
      <c r="I30" s="135">
        <v>0</v>
      </c>
      <c r="J30" s="135">
        <v>0</v>
      </c>
      <c r="K30" s="135">
        <v>0</v>
      </c>
      <c r="L30" s="135">
        <v>0</v>
      </c>
      <c r="M30" s="135">
        <f t="shared" si="1"/>
        <v>184259</v>
      </c>
      <c r="N30" s="135">
        <f t="shared" si="2"/>
        <v>183446</v>
      </c>
      <c r="O30" s="163">
        <f>D30*100/'CD Ratio_3(i)'!F30</f>
        <v>11.7148106921766</v>
      </c>
      <c r="P30" s="161">
        <f t="shared" si="3"/>
        <v>0.99558773248525179</v>
      </c>
      <c r="Q30" s="84"/>
    </row>
    <row r="31" spans="1:17" ht="13.5" customHeight="1" x14ac:dyDescent="0.2">
      <c r="A31" s="174">
        <v>25</v>
      </c>
      <c r="B31" s="135" t="s">
        <v>32</v>
      </c>
      <c r="C31" s="135">
        <v>25</v>
      </c>
      <c r="D31" s="135">
        <v>94</v>
      </c>
      <c r="E31" s="135">
        <v>5</v>
      </c>
      <c r="F31" s="135">
        <v>80</v>
      </c>
      <c r="G31" s="135">
        <v>0</v>
      </c>
      <c r="H31" s="135">
        <v>0</v>
      </c>
      <c r="I31" s="135">
        <v>0</v>
      </c>
      <c r="J31" s="135">
        <v>0</v>
      </c>
      <c r="K31" s="135">
        <v>0</v>
      </c>
      <c r="L31" s="135">
        <v>0</v>
      </c>
      <c r="M31" s="135">
        <f t="shared" si="1"/>
        <v>30</v>
      </c>
      <c r="N31" s="135">
        <f t="shared" si="2"/>
        <v>174</v>
      </c>
      <c r="O31" s="163">
        <f>D31*100/'CD Ratio_3(i)'!F31</f>
        <v>2.342387241465238</v>
      </c>
      <c r="P31" s="161">
        <f t="shared" si="3"/>
        <v>5.8</v>
      </c>
      <c r="Q31" s="84"/>
    </row>
    <row r="32" spans="1:17" s="349" customFormat="1" ht="13.5" customHeight="1" x14ac:dyDescent="0.2">
      <c r="A32" s="174">
        <v>26</v>
      </c>
      <c r="B32" s="135" t="s">
        <v>33</v>
      </c>
      <c r="C32" s="135">
        <v>192</v>
      </c>
      <c r="D32" s="135">
        <v>6470</v>
      </c>
      <c r="E32" s="135">
        <v>118</v>
      </c>
      <c r="F32" s="135">
        <v>6791</v>
      </c>
      <c r="G32" s="135">
        <v>0</v>
      </c>
      <c r="H32" s="135">
        <v>0</v>
      </c>
      <c r="I32" s="135">
        <v>0</v>
      </c>
      <c r="J32" s="135">
        <v>0</v>
      </c>
      <c r="K32" s="135">
        <v>0</v>
      </c>
      <c r="L32" s="135">
        <v>0</v>
      </c>
      <c r="M32" s="135">
        <f t="shared" si="1"/>
        <v>310</v>
      </c>
      <c r="N32" s="135">
        <f t="shared" si="2"/>
        <v>13261</v>
      </c>
      <c r="O32" s="163">
        <f>D32*100/'CD Ratio_3(i)'!F32</f>
        <v>15.670454460133469</v>
      </c>
      <c r="P32" s="161">
        <f t="shared" si="3"/>
        <v>42.777419354838713</v>
      </c>
      <c r="Q32" s="84"/>
    </row>
    <row r="33" spans="1:17" ht="13.5" customHeight="1" x14ac:dyDescent="0.2">
      <c r="A33" s="174">
        <v>27</v>
      </c>
      <c r="B33" s="135" t="s">
        <v>34</v>
      </c>
      <c r="C33" s="135">
        <v>19</v>
      </c>
      <c r="D33" s="135">
        <v>1026.07</v>
      </c>
      <c r="E33" s="135">
        <v>6</v>
      </c>
      <c r="F33" s="135">
        <v>689.09</v>
      </c>
      <c r="G33" s="135">
        <v>0</v>
      </c>
      <c r="H33" s="135">
        <v>0</v>
      </c>
      <c r="I33" s="135">
        <v>0</v>
      </c>
      <c r="J33" s="135">
        <v>0</v>
      </c>
      <c r="K33" s="135">
        <v>0</v>
      </c>
      <c r="L33" s="135">
        <v>0</v>
      </c>
      <c r="M33" s="135">
        <f t="shared" si="1"/>
        <v>25</v>
      </c>
      <c r="N33" s="135">
        <f t="shared" si="2"/>
        <v>1715.1599999999999</v>
      </c>
      <c r="O33" s="163">
        <f>D33*100/'CD Ratio_3(i)'!F33</f>
        <v>11.822853653196907</v>
      </c>
      <c r="P33" s="161">
        <f t="shared" si="3"/>
        <v>68.606399999999994</v>
      </c>
      <c r="Q33" s="84"/>
    </row>
    <row r="34" spans="1:17" ht="13.5" customHeight="1" x14ac:dyDescent="0.2">
      <c r="A34" s="174">
        <v>28</v>
      </c>
      <c r="B34" s="135" t="s">
        <v>35</v>
      </c>
      <c r="C34" s="135">
        <v>4337</v>
      </c>
      <c r="D34" s="135">
        <v>74255.11</v>
      </c>
      <c r="E34" s="135">
        <v>2738</v>
      </c>
      <c r="F34" s="135">
        <v>104688.11</v>
      </c>
      <c r="G34" s="135">
        <v>796</v>
      </c>
      <c r="H34" s="135">
        <v>57378.5</v>
      </c>
      <c r="I34" s="135">
        <v>0</v>
      </c>
      <c r="J34" s="135">
        <v>0</v>
      </c>
      <c r="K34" s="135">
        <v>0</v>
      </c>
      <c r="L34" s="135">
        <v>0</v>
      </c>
      <c r="M34" s="135">
        <f t="shared" si="1"/>
        <v>7871</v>
      </c>
      <c r="N34" s="135">
        <f t="shared" si="2"/>
        <v>236321.72</v>
      </c>
      <c r="O34" s="163">
        <f>D34*100/'CD Ratio_3(i)'!F34</f>
        <v>10.905336954292453</v>
      </c>
      <c r="P34" s="161">
        <f t="shared" si="3"/>
        <v>30.024357769025539</v>
      </c>
      <c r="Q34" s="84"/>
    </row>
    <row r="35" spans="1:17" s="348" customFormat="1" ht="13.5" customHeight="1" x14ac:dyDescent="0.2">
      <c r="A35" s="174">
        <v>29</v>
      </c>
      <c r="B35" s="135" t="s">
        <v>36</v>
      </c>
      <c r="C35" s="135">
        <v>13</v>
      </c>
      <c r="D35" s="135">
        <v>222</v>
      </c>
      <c r="E35" s="135">
        <v>0</v>
      </c>
      <c r="F35" s="135">
        <v>0</v>
      </c>
      <c r="G35" s="135">
        <v>5</v>
      </c>
      <c r="H35" s="135">
        <v>89</v>
      </c>
      <c r="I35" s="135">
        <v>0</v>
      </c>
      <c r="J35" s="135">
        <v>0</v>
      </c>
      <c r="K35" s="135">
        <v>1</v>
      </c>
      <c r="L35" s="135">
        <v>28</v>
      </c>
      <c r="M35" s="135">
        <f t="shared" si="1"/>
        <v>19</v>
      </c>
      <c r="N35" s="135">
        <f t="shared" si="2"/>
        <v>339</v>
      </c>
      <c r="O35" s="163">
        <f>D35*100/'CD Ratio_3(i)'!F35</f>
        <v>3.0536451169188448</v>
      </c>
      <c r="P35" s="161">
        <f t="shared" si="3"/>
        <v>17.842105263157894</v>
      </c>
      <c r="Q35" s="84"/>
    </row>
    <row r="36" spans="1:17" ht="13.5" customHeight="1" x14ac:dyDescent="0.2">
      <c r="A36" s="174">
        <v>30</v>
      </c>
      <c r="B36" s="135" t="s">
        <v>37</v>
      </c>
      <c r="C36" s="135">
        <v>3363</v>
      </c>
      <c r="D36" s="135">
        <v>6760.83</v>
      </c>
      <c r="E36" s="135">
        <v>105</v>
      </c>
      <c r="F36" s="135">
        <v>2575.25</v>
      </c>
      <c r="G36" s="135">
        <v>3</v>
      </c>
      <c r="H36" s="135">
        <v>14.52</v>
      </c>
      <c r="I36" s="135">
        <v>0</v>
      </c>
      <c r="J36" s="135">
        <v>0</v>
      </c>
      <c r="K36" s="135">
        <v>0</v>
      </c>
      <c r="L36" s="135">
        <v>0</v>
      </c>
      <c r="M36" s="135">
        <f t="shared" si="1"/>
        <v>3471</v>
      </c>
      <c r="N36" s="135">
        <f t="shared" si="2"/>
        <v>9350.6</v>
      </c>
      <c r="O36" s="163">
        <f>D36*100/'CD Ratio_3(i)'!F36</f>
        <v>8.1403292720164053</v>
      </c>
      <c r="P36" s="161">
        <f t="shared" si="3"/>
        <v>2.6939210602131953</v>
      </c>
      <c r="Q36" s="84"/>
    </row>
    <row r="37" spans="1:17" ht="13.5" customHeight="1" x14ac:dyDescent="0.2">
      <c r="A37" s="174">
        <v>31</v>
      </c>
      <c r="B37" s="135" t="s">
        <v>38</v>
      </c>
      <c r="C37" s="135">
        <v>52</v>
      </c>
      <c r="D37" s="135">
        <v>707</v>
      </c>
      <c r="E37" s="135">
        <v>18</v>
      </c>
      <c r="F37" s="135">
        <v>2719</v>
      </c>
      <c r="G37" s="135">
        <v>0</v>
      </c>
      <c r="H37" s="135">
        <v>0</v>
      </c>
      <c r="I37" s="135">
        <v>0</v>
      </c>
      <c r="J37" s="135">
        <v>0</v>
      </c>
      <c r="K37" s="135">
        <v>0</v>
      </c>
      <c r="L37" s="135">
        <v>0</v>
      </c>
      <c r="M37" s="135">
        <f t="shared" si="1"/>
        <v>70</v>
      </c>
      <c r="N37" s="135">
        <f t="shared" si="2"/>
        <v>3426</v>
      </c>
      <c r="O37" s="163">
        <f>D37*100/'CD Ratio_3(i)'!F37</f>
        <v>8.3668639053254434</v>
      </c>
      <c r="P37" s="161">
        <f t="shared" si="3"/>
        <v>48.942857142857143</v>
      </c>
      <c r="Q37" s="84"/>
    </row>
    <row r="38" spans="1:17" ht="13.5" customHeight="1" x14ac:dyDescent="0.2">
      <c r="A38" s="174">
        <v>32</v>
      </c>
      <c r="B38" s="135" t="s">
        <v>39</v>
      </c>
      <c r="C38" s="135">
        <v>0</v>
      </c>
      <c r="D38" s="135">
        <v>0</v>
      </c>
      <c r="E38" s="135">
        <v>0</v>
      </c>
      <c r="F38" s="135">
        <v>0</v>
      </c>
      <c r="G38" s="135">
        <v>0</v>
      </c>
      <c r="H38" s="135">
        <v>0</v>
      </c>
      <c r="I38" s="135">
        <v>0</v>
      </c>
      <c r="J38" s="135">
        <v>0</v>
      </c>
      <c r="K38" s="135">
        <v>0</v>
      </c>
      <c r="L38" s="135">
        <v>0</v>
      </c>
      <c r="M38" s="135">
        <f t="shared" si="1"/>
        <v>0</v>
      </c>
      <c r="N38" s="135">
        <f t="shared" si="2"/>
        <v>0</v>
      </c>
      <c r="O38" s="163" t="e">
        <f>D38*100/'CD Ratio_3(i)'!F38</f>
        <v>#DIV/0!</v>
      </c>
      <c r="P38" s="161" t="e">
        <f t="shared" si="3"/>
        <v>#DIV/0!</v>
      </c>
      <c r="Q38" s="84"/>
    </row>
    <row r="39" spans="1:17" ht="13.5" customHeight="1" x14ac:dyDescent="0.2">
      <c r="A39" s="174">
        <v>33</v>
      </c>
      <c r="B39" s="135" t="s">
        <v>40</v>
      </c>
      <c r="C39" s="135">
        <v>114</v>
      </c>
      <c r="D39" s="135">
        <v>1306.3699999999999</v>
      </c>
      <c r="E39" s="135">
        <v>11</v>
      </c>
      <c r="F39" s="135">
        <v>330.26</v>
      </c>
      <c r="G39" s="135">
        <v>1</v>
      </c>
      <c r="H39" s="135">
        <v>2.09</v>
      </c>
      <c r="I39" s="135">
        <v>0</v>
      </c>
      <c r="J39" s="135">
        <v>0</v>
      </c>
      <c r="K39" s="135">
        <v>0</v>
      </c>
      <c r="L39" s="135">
        <v>0</v>
      </c>
      <c r="M39" s="135">
        <f t="shared" si="1"/>
        <v>126</v>
      </c>
      <c r="N39" s="135">
        <f t="shared" si="2"/>
        <v>1638.7199999999998</v>
      </c>
      <c r="O39" s="163">
        <f>D39*100/'CD Ratio_3(i)'!F39</f>
        <v>23.001861108812356</v>
      </c>
      <c r="P39" s="161">
        <f t="shared" si="3"/>
        <v>13.005714285714284</v>
      </c>
      <c r="Q39" s="84"/>
    </row>
    <row r="40" spans="1:17" ht="13.5" customHeight="1" x14ac:dyDescent="0.2">
      <c r="A40" s="174">
        <v>34</v>
      </c>
      <c r="B40" s="135" t="s">
        <v>41</v>
      </c>
      <c r="C40" s="135">
        <v>2541</v>
      </c>
      <c r="D40" s="135">
        <v>51908</v>
      </c>
      <c r="E40" s="135">
        <v>1195</v>
      </c>
      <c r="F40" s="135">
        <v>40218</v>
      </c>
      <c r="G40" s="135">
        <v>356</v>
      </c>
      <c r="H40" s="135">
        <v>12393</v>
      </c>
      <c r="I40" s="135">
        <v>0</v>
      </c>
      <c r="J40" s="135">
        <v>0</v>
      </c>
      <c r="K40" s="135">
        <v>0</v>
      </c>
      <c r="L40" s="135">
        <v>0</v>
      </c>
      <c r="M40" s="135">
        <f t="shared" si="1"/>
        <v>4092</v>
      </c>
      <c r="N40" s="135">
        <f t="shared" si="2"/>
        <v>104519</v>
      </c>
      <c r="O40" s="163">
        <f>D40*100/'CD Ratio_3(i)'!F40</f>
        <v>16.814812895200582</v>
      </c>
      <c r="P40" s="161">
        <f t="shared" si="3"/>
        <v>25.542277614858261</v>
      </c>
      <c r="Q40" s="84"/>
    </row>
    <row r="41" spans="1:17" s="167" customFormat="1" ht="13.5" customHeight="1" x14ac:dyDescent="0.2">
      <c r="A41" s="162"/>
      <c r="B41" s="143" t="s">
        <v>42</v>
      </c>
      <c r="C41" s="143">
        <f t="shared" ref="C41:L41" si="5">SUM(C19:C40)</f>
        <v>359088</v>
      </c>
      <c r="D41" s="143">
        <f t="shared" si="5"/>
        <v>1075379.79</v>
      </c>
      <c r="E41" s="143">
        <f t="shared" si="5"/>
        <v>35144</v>
      </c>
      <c r="F41" s="143">
        <f t="shared" si="5"/>
        <v>1172636.98</v>
      </c>
      <c r="G41" s="143">
        <f t="shared" si="5"/>
        <v>6184</v>
      </c>
      <c r="H41" s="143">
        <f t="shared" si="5"/>
        <v>544793.66</v>
      </c>
      <c r="I41" s="143">
        <f t="shared" si="5"/>
        <v>181</v>
      </c>
      <c r="J41" s="143">
        <f t="shared" si="5"/>
        <v>1292.25</v>
      </c>
      <c r="K41" s="143">
        <f t="shared" si="5"/>
        <v>58</v>
      </c>
      <c r="L41" s="143">
        <f t="shared" si="5"/>
        <v>41</v>
      </c>
      <c r="M41" s="143">
        <f t="shared" si="1"/>
        <v>400655</v>
      </c>
      <c r="N41" s="143">
        <f t="shared" si="2"/>
        <v>2794143.68</v>
      </c>
      <c r="O41" s="164">
        <f>D41*100/'CD Ratio_3(i)'!F41</f>
        <v>10.123443689324759</v>
      </c>
      <c r="P41" s="161">
        <f t="shared" si="3"/>
        <v>6.9739393742746261</v>
      </c>
      <c r="Q41" s="100"/>
    </row>
    <row r="42" spans="1:17" s="167" customFormat="1" ht="13.5" customHeight="1" x14ac:dyDescent="0.2">
      <c r="A42" s="162"/>
      <c r="B42" s="143" t="s">
        <v>43</v>
      </c>
      <c r="C42" s="143">
        <f t="shared" ref="C42:L42" si="6">C41+C18</f>
        <v>1262243</v>
      </c>
      <c r="D42" s="143">
        <f t="shared" si="6"/>
        <v>3182729.29</v>
      </c>
      <c r="E42" s="143">
        <f t="shared" si="6"/>
        <v>72288</v>
      </c>
      <c r="F42" s="143">
        <f t="shared" si="6"/>
        <v>2389951.67</v>
      </c>
      <c r="G42" s="143">
        <f t="shared" si="6"/>
        <v>8504</v>
      </c>
      <c r="H42" s="143">
        <f t="shared" si="6"/>
        <v>979257.67</v>
      </c>
      <c r="I42" s="143">
        <f t="shared" si="6"/>
        <v>8064</v>
      </c>
      <c r="J42" s="143">
        <f t="shared" si="6"/>
        <v>21813.34</v>
      </c>
      <c r="K42" s="143">
        <f t="shared" si="6"/>
        <v>23416</v>
      </c>
      <c r="L42" s="143">
        <f t="shared" si="6"/>
        <v>59741.71</v>
      </c>
      <c r="M42" s="143">
        <f t="shared" si="1"/>
        <v>1374515</v>
      </c>
      <c r="N42" s="143">
        <f t="shared" si="2"/>
        <v>6633493.6799999997</v>
      </c>
      <c r="O42" s="164">
        <f>D42*100/'CD Ratio_3(i)'!F42</f>
        <v>9.6062639295732524</v>
      </c>
      <c r="P42" s="161">
        <f t="shared" si="3"/>
        <v>4.8260613234486343</v>
      </c>
      <c r="Q42" s="100"/>
    </row>
    <row r="43" spans="1:17" ht="13.5" customHeight="1" x14ac:dyDescent="0.2">
      <c r="A43" s="174">
        <v>35</v>
      </c>
      <c r="B43" s="135" t="s">
        <v>44</v>
      </c>
      <c r="C43" s="135">
        <v>72028</v>
      </c>
      <c r="D43" s="135">
        <v>35039</v>
      </c>
      <c r="E43" s="135">
        <v>0</v>
      </c>
      <c r="F43" s="135">
        <v>0</v>
      </c>
      <c r="G43" s="135">
        <v>0</v>
      </c>
      <c r="H43" s="135">
        <v>0</v>
      </c>
      <c r="I43" s="135">
        <v>597</v>
      </c>
      <c r="J43" s="135">
        <v>2023</v>
      </c>
      <c r="K43" s="135">
        <v>0</v>
      </c>
      <c r="L43" s="135">
        <v>0</v>
      </c>
      <c r="M43" s="135">
        <f t="shared" si="1"/>
        <v>72625</v>
      </c>
      <c r="N43" s="135">
        <f t="shared" si="2"/>
        <v>37062</v>
      </c>
      <c r="O43" s="163">
        <f>D43*100/'CD Ratio_3(i)'!F43</f>
        <v>10.848121958166665</v>
      </c>
      <c r="P43" s="161">
        <f t="shared" si="3"/>
        <v>0.51032013769363171</v>
      </c>
      <c r="Q43" s="84"/>
    </row>
    <row r="44" spans="1:17" ht="13.5" customHeight="1" x14ac:dyDescent="0.2">
      <c r="A44" s="174">
        <v>36</v>
      </c>
      <c r="B44" s="135" t="s">
        <v>45</v>
      </c>
      <c r="C44" s="135">
        <v>247069</v>
      </c>
      <c r="D44" s="135">
        <v>178986.89</v>
      </c>
      <c r="E44" s="135">
        <v>14</v>
      </c>
      <c r="F44" s="135">
        <v>1993.63</v>
      </c>
      <c r="G44" s="135">
        <v>0</v>
      </c>
      <c r="H44" s="135">
        <v>0</v>
      </c>
      <c r="I44" s="135">
        <v>0</v>
      </c>
      <c r="J44" s="135">
        <v>0</v>
      </c>
      <c r="K44" s="135">
        <v>0</v>
      </c>
      <c r="L44" s="135">
        <v>0</v>
      </c>
      <c r="M44" s="135">
        <f t="shared" si="1"/>
        <v>247083</v>
      </c>
      <c r="N44" s="135">
        <f t="shared" si="2"/>
        <v>180980.52000000002</v>
      </c>
      <c r="O44" s="163">
        <f>D44*100/'CD Ratio_3(i)'!F44</f>
        <v>14.672278325209065</v>
      </c>
      <c r="P44" s="161">
        <f t="shared" si="3"/>
        <v>0.73246852272313356</v>
      </c>
      <c r="Q44" s="84"/>
    </row>
    <row r="45" spans="1:17" s="167" customFormat="1" ht="13.5" customHeight="1" x14ac:dyDescent="0.2">
      <c r="A45" s="162"/>
      <c r="B45" s="143" t="s">
        <v>46</v>
      </c>
      <c r="C45" s="143">
        <f t="shared" ref="C45:L45" si="7">SUM(C43:C44)</f>
        <v>319097</v>
      </c>
      <c r="D45" s="143">
        <f t="shared" si="7"/>
        <v>214025.89</v>
      </c>
      <c r="E45" s="143">
        <f t="shared" si="7"/>
        <v>14</v>
      </c>
      <c r="F45" s="143">
        <f t="shared" si="7"/>
        <v>1993.63</v>
      </c>
      <c r="G45" s="143">
        <f t="shared" si="7"/>
        <v>0</v>
      </c>
      <c r="H45" s="143">
        <f t="shared" si="7"/>
        <v>0</v>
      </c>
      <c r="I45" s="143">
        <f t="shared" si="7"/>
        <v>597</v>
      </c>
      <c r="J45" s="143">
        <f t="shared" si="7"/>
        <v>2023</v>
      </c>
      <c r="K45" s="143">
        <f t="shared" si="7"/>
        <v>0</v>
      </c>
      <c r="L45" s="143">
        <f t="shared" si="7"/>
        <v>0</v>
      </c>
      <c r="M45" s="143">
        <f t="shared" si="1"/>
        <v>319708</v>
      </c>
      <c r="N45" s="143">
        <f t="shared" si="2"/>
        <v>218042.52000000002</v>
      </c>
      <c r="O45" s="164">
        <f>D45*100/'CD Ratio_3(i)'!F45</f>
        <v>13.871713359827393</v>
      </c>
      <c r="P45" s="161">
        <f t="shared" si="3"/>
        <v>0.68200520474933379</v>
      </c>
      <c r="Q45" s="100"/>
    </row>
    <row r="46" spans="1:17" ht="13.5" customHeight="1" x14ac:dyDescent="0.2">
      <c r="A46" s="174">
        <v>37</v>
      </c>
      <c r="B46" s="135" t="s">
        <v>47</v>
      </c>
      <c r="C46" s="135">
        <v>6426</v>
      </c>
      <c r="D46" s="135">
        <v>6425</v>
      </c>
      <c r="E46" s="135">
        <v>4</v>
      </c>
      <c r="F46" s="135">
        <v>816</v>
      </c>
      <c r="G46" s="135">
        <v>8</v>
      </c>
      <c r="H46" s="135">
        <v>3349</v>
      </c>
      <c r="I46" s="135">
        <v>0</v>
      </c>
      <c r="J46" s="135">
        <v>0</v>
      </c>
      <c r="K46" s="135">
        <v>4</v>
      </c>
      <c r="L46" s="135">
        <v>166943</v>
      </c>
      <c r="M46" s="135">
        <f t="shared" si="1"/>
        <v>6442</v>
      </c>
      <c r="N46" s="135">
        <f t="shared" si="2"/>
        <v>177533</v>
      </c>
      <c r="O46" s="163">
        <f>D46*100/'CD Ratio_3(i)'!F46</f>
        <v>0.17008743155800882</v>
      </c>
      <c r="P46" s="161">
        <f t="shared" si="3"/>
        <v>27.558677429369762</v>
      </c>
      <c r="Q46" s="151"/>
    </row>
    <row r="47" spans="1:17" s="167" customFormat="1" ht="13.5" customHeight="1" x14ac:dyDescent="0.2">
      <c r="A47" s="162"/>
      <c r="B47" s="143" t="s">
        <v>48</v>
      </c>
      <c r="C47" s="143">
        <f t="shared" ref="C47:L47" si="8">C46</f>
        <v>6426</v>
      </c>
      <c r="D47" s="143">
        <f t="shared" si="8"/>
        <v>6425</v>
      </c>
      <c r="E47" s="143">
        <f t="shared" si="8"/>
        <v>4</v>
      </c>
      <c r="F47" s="143">
        <f t="shared" si="8"/>
        <v>816</v>
      </c>
      <c r="G47" s="143">
        <f t="shared" si="8"/>
        <v>8</v>
      </c>
      <c r="H47" s="143">
        <f t="shared" si="8"/>
        <v>3349</v>
      </c>
      <c r="I47" s="143">
        <f t="shared" si="8"/>
        <v>0</v>
      </c>
      <c r="J47" s="143">
        <f t="shared" si="8"/>
        <v>0</v>
      </c>
      <c r="K47" s="143">
        <f t="shared" si="8"/>
        <v>4</v>
      </c>
      <c r="L47" s="143">
        <f t="shared" si="8"/>
        <v>166943</v>
      </c>
      <c r="M47" s="143">
        <f t="shared" si="1"/>
        <v>6442</v>
      </c>
      <c r="N47" s="143">
        <f t="shared" si="2"/>
        <v>177533</v>
      </c>
      <c r="O47" s="164">
        <f>D47*100/'CD Ratio_3(i)'!F47</f>
        <v>0.17008743155800882</v>
      </c>
      <c r="P47" s="161">
        <f t="shared" si="3"/>
        <v>27.558677429369762</v>
      </c>
      <c r="Q47" s="100"/>
    </row>
    <row r="48" spans="1:17" ht="13.5" customHeight="1" x14ac:dyDescent="0.2">
      <c r="A48" s="174">
        <v>38</v>
      </c>
      <c r="B48" s="135" t="s">
        <v>49</v>
      </c>
      <c r="C48" s="135">
        <v>64057</v>
      </c>
      <c r="D48" s="135">
        <v>425472.79</v>
      </c>
      <c r="E48" s="135">
        <v>2831</v>
      </c>
      <c r="F48" s="135">
        <v>31183.26</v>
      </c>
      <c r="G48" s="135">
        <v>31</v>
      </c>
      <c r="H48" s="135">
        <v>3520.52</v>
      </c>
      <c r="I48" s="135">
        <v>0</v>
      </c>
      <c r="J48" s="135">
        <v>0</v>
      </c>
      <c r="K48" s="135">
        <v>0</v>
      </c>
      <c r="L48" s="135">
        <v>0</v>
      </c>
      <c r="M48" s="135">
        <f t="shared" si="1"/>
        <v>66919</v>
      </c>
      <c r="N48" s="135">
        <f t="shared" si="2"/>
        <v>460176.57</v>
      </c>
      <c r="O48" s="163">
        <f>D48*100/'CD Ratio_3(i)'!F48</f>
        <v>54.276777808591156</v>
      </c>
      <c r="P48" s="161">
        <f t="shared" si="3"/>
        <v>6.8766205412513637</v>
      </c>
      <c r="Q48" s="84"/>
    </row>
    <row r="49" spans="1:17" ht="13.5" customHeight="1" x14ac:dyDescent="0.2">
      <c r="A49" s="174">
        <v>39</v>
      </c>
      <c r="B49" s="135" t="s">
        <v>50</v>
      </c>
      <c r="C49" s="135">
        <v>7015</v>
      </c>
      <c r="D49" s="135">
        <v>22779</v>
      </c>
      <c r="E49" s="135">
        <v>511</v>
      </c>
      <c r="F49" s="135">
        <v>4804</v>
      </c>
      <c r="G49" s="135">
        <v>11</v>
      </c>
      <c r="H49" s="135">
        <v>287</v>
      </c>
      <c r="I49" s="135">
        <v>0</v>
      </c>
      <c r="J49" s="135">
        <v>0</v>
      </c>
      <c r="K49" s="135">
        <v>0</v>
      </c>
      <c r="L49" s="135">
        <v>0</v>
      </c>
      <c r="M49" s="135">
        <f t="shared" si="1"/>
        <v>7537</v>
      </c>
      <c r="N49" s="135">
        <f t="shared" si="2"/>
        <v>27870</v>
      </c>
      <c r="O49" s="163">
        <f>D49*100/'CD Ratio_3(i)'!F49</f>
        <v>36.694750068463357</v>
      </c>
      <c r="P49" s="161">
        <f t="shared" si="3"/>
        <v>3.6977577285392065</v>
      </c>
      <c r="Q49" s="84"/>
    </row>
    <row r="50" spans="1:17" ht="13.5" customHeight="1" x14ac:dyDescent="0.2">
      <c r="A50" s="174">
        <v>40</v>
      </c>
      <c r="B50" s="135" t="s">
        <v>51</v>
      </c>
      <c r="C50" s="135">
        <v>136850</v>
      </c>
      <c r="D50" s="135">
        <v>42749.22</v>
      </c>
      <c r="E50" s="135">
        <v>0</v>
      </c>
      <c r="F50" s="135">
        <v>0</v>
      </c>
      <c r="G50" s="135">
        <v>0</v>
      </c>
      <c r="H50" s="135">
        <v>0</v>
      </c>
      <c r="I50" s="135">
        <v>0</v>
      </c>
      <c r="J50" s="135">
        <v>0</v>
      </c>
      <c r="K50" s="135">
        <v>0</v>
      </c>
      <c r="L50" s="135">
        <v>0</v>
      </c>
      <c r="M50" s="135">
        <f t="shared" si="1"/>
        <v>136850</v>
      </c>
      <c r="N50" s="135">
        <f t="shared" si="2"/>
        <v>42749.22</v>
      </c>
      <c r="O50" s="163">
        <f>D50*100/'CD Ratio_3(i)'!F50</f>
        <v>39.159112560457274</v>
      </c>
      <c r="P50" s="161">
        <f t="shared" si="3"/>
        <v>0.31238012422360251</v>
      </c>
      <c r="Q50" s="84"/>
    </row>
    <row r="51" spans="1:17" ht="13.5" customHeight="1" x14ac:dyDescent="0.2">
      <c r="A51" s="174">
        <v>41</v>
      </c>
      <c r="B51" s="135" t="s">
        <v>52</v>
      </c>
      <c r="C51" s="135">
        <v>3</v>
      </c>
      <c r="D51" s="135">
        <v>0.05</v>
      </c>
      <c r="E51" s="135">
        <v>0</v>
      </c>
      <c r="F51" s="135">
        <v>0</v>
      </c>
      <c r="G51" s="135">
        <v>0</v>
      </c>
      <c r="H51" s="135">
        <v>0</v>
      </c>
      <c r="I51" s="135">
        <v>0</v>
      </c>
      <c r="J51" s="135">
        <v>0</v>
      </c>
      <c r="K51" s="135">
        <v>0</v>
      </c>
      <c r="L51" s="135">
        <v>0</v>
      </c>
      <c r="M51" s="135">
        <f t="shared" si="1"/>
        <v>3</v>
      </c>
      <c r="N51" s="135">
        <f t="shared" si="2"/>
        <v>0.05</v>
      </c>
      <c r="O51" s="163">
        <f>D51*100/'CD Ratio_3(i)'!F51</f>
        <v>1.0676041084822428E-4</v>
      </c>
      <c r="P51" s="161">
        <f t="shared" si="3"/>
        <v>1.6666666666666666E-2</v>
      </c>
      <c r="Q51" s="84"/>
    </row>
    <row r="52" spans="1:17" ht="13.5" customHeight="1" x14ac:dyDescent="0.2">
      <c r="A52" s="174">
        <v>42</v>
      </c>
      <c r="B52" s="135" t="s">
        <v>53</v>
      </c>
      <c r="C52" s="135">
        <v>2621</v>
      </c>
      <c r="D52" s="135">
        <v>9820</v>
      </c>
      <c r="E52" s="135">
        <v>15</v>
      </c>
      <c r="F52" s="135">
        <v>1719</v>
      </c>
      <c r="G52" s="135">
        <v>0</v>
      </c>
      <c r="H52" s="135">
        <v>0</v>
      </c>
      <c r="I52" s="135">
        <v>0</v>
      </c>
      <c r="J52" s="135">
        <v>0</v>
      </c>
      <c r="K52" s="135">
        <v>0</v>
      </c>
      <c r="L52" s="135">
        <v>0</v>
      </c>
      <c r="M52" s="135">
        <f t="shared" si="1"/>
        <v>2636</v>
      </c>
      <c r="N52" s="135">
        <f t="shared" si="2"/>
        <v>11539</v>
      </c>
      <c r="O52" s="163">
        <f>D52*100/'CD Ratio_3(i)'!F52</f>
        <v>8.9241087250883773</v>
      </c>
      <c r="P52" s="161">
        <f t="shared" si="3"/>
        <v>4.3774658573596357</v>
      </c>
      <c r="Q52" s="84"/>
    </row>
    <row r="53" spans="1:17" ht="13.5" customHeight="1" x14ac:dyDescent="0.2">
      <c r="A53" s="174">
        <v>43</v>
      </c>
      <c r="B53" s="135" t="s">
        <v>54</v>
      </c>
      <c r="C53" s="135">
        <v>33</v>
      </c>
      <c r="D53" s="135">
        <v>472.48</v>
      </c>
      <c r="E53" s="135">
        <v>3</v>
      </c>
      <c r="F53" s="135">
        <v>114.96</v>
      </c>
      <c r="G53" s="135">
        <v>0</v>
      </c>
      <c r="H53" s="135">
        <v>0</v>
      </c>
      <c r="I53" s="135">
        <v>0</v>
      </c>
      <c r="J53" s="135">
        <v>0</v>
      </c>
      <c r="K53" s="135">
        <v>0</v>
      </c>
      <c r="L53" s="135">
        <v>0</v>
      </c>
      <c r="M53" s="135">
        <f t="shared" si="1"/>
        <v>36</v>
      </c>
      <c r="N53" s="135">
        <f t="shared" si="2"/>
        <v>587.44000000000005</v>
      </c>
      <c r="O53" s="163">
        <f>D53*100/'CD Ratio_3(i)'!F53</f>
        <v>1.3789166538740587</v>
      </c>
      <c r="P53" s="161">
        <f t="shared" si="3"/>
        <v>16.317777777777778</v>
      </c>
      <c r="Q53" s="84"/>
    </row>
    <row r="54" spans="1:17" ht="13.5" customHeight="1" x14ac:dyDescent="0.2">
      <c r="A54" s="174">
        <v>44</v>
      </c>
      <c r="B54" s="135" t="s">
        <v>55</v>
      </c>
      <c r="C54" s="135">
        <v>4738</v>
      </c>
      <c r="D54" s="135">
        <v>3318.54</v>
      </c>
      <c r="E54" s="135">
        <v>27</v>
      </c>
      <c r="F54" s="135">
        <v>908.8</v>
      </c>
      <c r="G54" s="135">
        <v>0</v>
      </c>
      <c r="H54" s="135">
        <v>0</v>
      </c>
      <c r="I54" s="135">
        <v>0</v>
      </c>
      <c r="J54" s="135">
        <v>0</v>
      </c>
      <c r="K54" s="135">
        <v>0</v>
      </c>
      <c r="L54" s="135">
        <v>0</v>
      </c>
      <c r="M54" s="135">
        <f t="shared" si="1"/>
        <v>4765</v>
      </c>
      <c r="N54" s="135">
        <f t="shared" si="2"/>
        <v>4227.34</v>
      </c>
      <c r="O54" s="163">
        <f>D54*100/'CD Ratio_3(i)'!F54</f>
        <v>12.340970374962394</v>
      </c>
      <c r="P54" s="161">
        <f t="shared" si="3"/>
        <v>0.8871647429171039</v>
      </c>
      <c r="Q54" s="84"/>
    </row>
    <row r="55" spans="1:17" ht="13.5" customHeight="1" x14ac:dyDescent="0.2">
      <c r="A55" s="174">
        <v>45</v>
      </c>
      <c r="B55" s="135" t="s">
        <v>56</v>
      </c>
      <c r="C55" s="135">
        <v>46</v>
      </c>
      <c r="D55" s="135">
        <v>735</v>
      </c>
      <c r="E55" s="135">
        <v>0</v>
      </c>
      <c r="F55" s="135">
        <v>0</v>
      </c>
      <c r="G55" s="135">
        <v>0</v>
      </c>
      <c r="H55" s="135">
        <v>0</v>
      </c>
      <c r="I55" s="135">
        <v>0</v>
      </c>
      <c r="J55" s="135">
        <v>0</v>
      </c>
      <c r="K55" s="135">
        <v>0</v>
      </c>
      <c r="L55" s="135">
        <v>0</v>
      </c>
      <c r="M55" s="135">
        <f t="shared" si="1"/>
        <v>46</v>
      </c>
      <c r="N55" s="135">
        <f t="shared" si="2"/>
        <v>735</v>
      </c>
      <c r="O55" s="163">
        <f>D55*100/'CD Ratio_3(i)'!F55</f>
        <v>1.8405829764856134</v>
      </c>
      <c r="P55" s="161">
        <f t="shared" si="3"/>
        <v>15.978260869565217</v>
      </c>
      <c r="Q55" s="84"/>
    </row>
    <row r="56" spans="1:17" s="167" customFormat="1" ht="13.5" customHeight="1" x14ac:dyDescent="0.2">
      <c r="A56" s="162"/>
      <c r="B56" s="143" t="s">
        <v>57</v>
      </c>
      <c r="C56" s="143">
        <f t="shared" ref="C56:L56" si="9">SUM(C48:C55)</f>
        <v>215363</v>
      </c>
      <c r="D56" s="143">
        <f t="shared" si="9"/>
        <v>505347.07999999996</v>
      </c>
      <c r="E56" s="143">
        <f t="shared" si="9"/>
        <v>3387</v>
      </c>
      <c r="F56" s="143">
        <f t="shared" si="9"/>
        <v>38730.019999999997</v>
      </c>
      <c r="G56" s="143">
        <f t="shared" si="9"/>
        <v>42</v>
      </c>
      <c r="H56" s="143">
        <f t="shared" si="9"/>
        <v>3807.52</v>
      </c>
      <c r="I56" s="143">
        <f t="shared" si="9"/>
        <v>0</v>
      </c>
      <c r="J56" s="143">
        <f t="shared" si="9"/>
        <v>0</v>
      </c>
      <c r="K56" s="143">
        <f t="shared" si="9"/>
        <v>0</v>
      </c>
      <c r="L56" s="143">
        <f t="shared" si="9"/>
        <v>0</v>
      </c>
      <c r="M56" s="143">
        <f t="shared" si="1"/>
        <v>218792</v>
      </c>
      <c r="N56" s="143">
        <f t="shared" si="2"/>
        <v>547884.62</v>
      </c>
      <c r="O56" s="164">
        <f>D56*100/'CD Ratio_3(i)'!F56</f>
        <v>41.657476442018954</v>
      </c>
      <c r="P56" s="161">
        <f t="shared" si="3"/>
        <v>2.5041346118688068</v>
      </c>
      <c r="Q56" s="100"/>
    </row>
    <row r="57" spans="1:17" s="167" customFormat="1" ht="13.5" customHeight="1" x14ac:dyDescent="0.2">
      <c r="A57" s="162"/>
      <c r="B57" s="143" t="s">
        <v>6</v>
      </c>
      <c r="C57" s="143">
        <f t="shared" ref="C57:L57" si="10">C56+C47+C45+C42</f>
        <v>1803129</v>
      </c>
      <c r="D57" s="143">
        <f t="shared" si="10"/>
        <v>3908527.26</v>
      </c>
      <c r="E57" s="143">
        <f t="shared" si="10"/>
        <v>75693</v>
      </c>
      <c r="F57" s="143">
        <f t="shared" si="10"/>
        <v>2431491.3199999998</v>
      </c>
      <c r="G57" s="143">
        <f t="shared" si="10"/>
        <v>8554</v>
      </c>
      <c r="H57" s="143">
        <f t="shared" si="10"/>
        <v>986414.19000000006</v>
      </c>
      <c r="I57" s="143">
        <f t="shared" si="10"/>
        <v>8661</v>
      </c>
      <c r="J57" s="143">
        <f t="shared" si="10"/>
        <v>23836.34</v>
      </c>
      <c r="K57" s="143">
        <f t="shared" si="10"/>
        <v>23420</v>
      </c>
      <c r="L57" s="143">
        <f t="shared" si="10"/>
        <v>226684.71</v>
      </c>
      <c r="M57" s="143">
        <f t="shared" si="1"/>
        <v>1919457</v>
      </c>
      <c r="N57" s="143">
        <f t="shared" si="2"/>
        <v>7576953.8200000003</v>
      </c>
      <c r="O57" s="164">
        <f>D57*100/'CD Ratio_3(i)'!F57</f>
        <v>9.8537755762046721</v>
      </c>
      <c r="P57" s="161">
        <f t="shared" si="3"/>
        <v>3.9474465017971232</v>
      </c>
      <c r="Q57" s="100"/>
    </row>
    <row r="58" spans="1:17" ht="13.5" customHeight="1" x14ac:dyDescent="0.2">
      <c r="A58" s="85"/>
      <c r="B58" s="84"/>
      <c r="C58" s="151"/>
      <c r="D58" s="151"/>
      <c r="E58" s="151"/>
      <c r="F58" s="151"/>
      <c r="G58" s="151"/>
      <c r="H58" s="151"/>
      <c r="I58" s="151"/>
      <c r="J58" s="151"/>
      <c r="K58" s="151"/>
      <c r="L58" s="151"/>
      <c r="M58" s="151"/>
      <c r="N58" s="151"/>
      <c r="O58" s="161"/>
      <c r="P58" s="161"/>
      <c r="Q58" s="84"/>
    </row>
    <row r="59" spans="1:17" ht="13.5" customHeight="1" x14ac:dyDescent="0.2">
      <c r="A59" s="85"/>
      <c r="B59" s="84"/>
      <c r="C59" s="151"/>
      <c r="D59" s="151"/>
      <c r="E59" s="151"/>
      <c r="F59" s="151"/>
      <c r="G59" s="151"/>
      <c r="H59" s="151"/>
      <c r="I59" s="151"/>
      <c r="J59" s="151"/>
      <c r="K59" s="151"/>
      <c r="L59" s="151"/>
      <c r="M59" s="151"/>
      <c r="N59" s="151"/>
      <c r="O59" s="161"/>
      <c r="P59" s="161"/>
      <c r="Q59" s="84"/>
    </row>
    <row r="60" spans="1:17" ht="13.5" customHeight="1" x14ac:dyDescent="0.2">
      <c r="A60" s="85"/>
      <c r="B60" s="84"/>
      <c r="C60" s="151"/>
      <c r="D60" s="151"/>
      <c r="E60" s="151"/>
      <c r="F60" s="151"/>
      <c r="G60" s="151"/>
      <c r="H60" s="151"/>
      <c r="I60" s="151"/>
      <c r="J60" s="151"/>
      <c r="K60" s="151"/>
      <c r="L60" s="151"/>
      <c r="M60" s="151"/>
      <c r="N60" s="151"/>
      <c r="O60" s="161"/>
      <c r="P60" s="161"/>
      <c r="Q60" s="84"/>
    </row>
    <row r="61" spans="1:17" ht="13.5" customHeight="1" x14ac:dyDescent="0.2">
      <c r="A61" s="85"/>
      <c r="B61" s="84"/>
      <c r="C61" s="151"/>
      <c r="D61" s="151"/>
      <c r="E61" s="151"/>
      <c r="F61" s="151"/>
      <c r="G61" s="151"/>
      <c r="H61" s="151"/>
      <c r="I61" s="151"/>
      <c r="J61" s="151"/>
      <c r="K61" s="151"/>
      <c r="L61" s="151"/>
      <c r="M61" s="151"/>
      <c r="N61" s="151"/>
      <c r="O61" s="161"/>
      <c r="P61" s="161"/>
      <c r="Q61" s="84"/>
    </row>
    <row r="62" spans="1:17" ht="13.5" customHeight="1" x14ac:dyDescent="0.2">
      <c r="A62" s="85"/>
      <c r="B62" s="84"/>
      <c r="C62" s="151"/>
      <c r="D62" s="151"/>
      <c r="E62" s="151"/>
      <c r="F62" s="151"/>
      <c r="G62" s="151"/>
      <c r="H62" s="151"/>
      <c r="I62" s="151"/>
      <c r="J62" s="151"/>
      <c r="K62" s="151"/>
      <c r="L62" s="151"/>
      <c r="M62" s="151"/>
      <c r="N62" s="151"/>
      <c r="O62" s="161"/>
      <c r="P62" s="161"/>
      <c r="Q62" s="84"/>
    </row>
    <row r="63" spans="1:17" ht="13.5" customHeight="1" x14ac:dyDescent="0.2">
      <c r="A63" s="85"/>
      <c r="B63" s="84"/>
      <c r="C63" s="151"/>
      <c r="D63" s="151"/>
      <c r="E63" s="151"/>
      <c r="F63" s="151"/>
      <c r="G63" s="151"/>
      <c r="H63" s="151"/>
      <c r="I63" s="151"/>
      <c r="J63" s="151"/>
      <c r="K63" s="151"/>
      <c r="L63" s="151"/>
      <c r="M63" s="151"/>
      <c r="N63" s="151"/>
      <c r="O63" s="161"/>
      <c r="P63" s="161"/>
      <c r="Q63" s="84"/>
    </row>
    <row r="64" spans="1:17" ht="13.5" customHeight="1" x14ac:dyDescent="0.2">
      <c r="A64" s="85"/>
      <c r="B64" s="84"/>
      <c r="C64" s="151"/>
      <c r="D64" s="151"/>
      <c r="E64" s="151"/>
      <c r="F64" s="151"/>
      <c r="G64" s="151"/>
      <c r="H64" s="151"/>
      <c r="I64" s="151"/>
      <c r="J64" s="151"/>
      <c r="K64" s="151"/>
      <c r="L64" s="151"/>
      <c r="M64" s="151"/>
      <c r="N64" s="151"/>
      <c r="O64" s="161"/>
      <c r="P64" s="161"/>
      <c r="Q64" s="84"/>
    </row>
    <row r="65" spans="1:17" ht="13.5" customHeight="1" x14ac:dyDescent="0.2">
      <c r="A65" s="85"/>
      <c r="B65" s="84"/>
      <c r="C65" s="151"/>
      <c r="D65" s="151"/>
      <c r="E65" s="151"/>
      <c r="F65" s="151"/>
      <c r="G65" s="151"/>
      <c r="H65" s="151"/>
      <c r="I65" s="151"/>
      <c r="J65" s="151"/>
      <c r="K65" s="151"/>
      <c r="L65" s="151"/>
      <c r="M65" s="151"/>
      <c r="N65" s="151"/>
      <c r="O65" s="161"/>
      <c r="P65" s="161"/>
      <c r="Q65" s="84"/>
    </row>
    <row r="66" spans="1:17" ht="13.5" customHeight="1" x14ac:dyDescent="0.2">
      <c r="A66" s="85"/>
      <c r="B66" s="84"/>
      <c r="C66" s="151"/>
      <c r="D66" s="151"/>
      <c r="E66" s="151"/>
      <c r="F66" s="151"/>
      <c r="G66" s="151"/>
      <c r="H66" s="151"/>
      <c r="I66" s="151"/>
      <c r="J66" s="151"/>
      <c r="K66" s="151"/>
      <c r="L66" s="151"/>
      <c r="M66" s="151"/>
      <c r="N66" s="151"/>
      <c r="O66" s="161"/>
      <c r="P66" s="161"/>
      <c r="Q66" s="84"/>
    </row>
    <row r="67" spans="1:17" ht="13.5" customHeight="1" x14ac:dyDescent="0.2">
      <c r="A67" s="85"/>
      <c r="B67" s="84"/>
      <c r="C67" s="151"/>
      <c r="D67" s="151"/>
      <c r="E67" s="151"/>
      <c r="F67" s="151"/>
      <c r="G67" s="151"/>
      <c r="H67" s="151"/>
      <c r="I67" s="151"/>
      <c r="J67" s="151"/>
      <c r="K67" s="151"/>
      <c r="L67" s="151"/>
      <c r="M67" s="151"/>
      <c r="N67" s="151"/>
      <c r="O67" s="161"/>
      <c r="P67" s="161"/>
      <c r="Q67" s="84"/>
    </row>
    <row r="68" spans="1:17" ht="13.5" customHeight="1" x14ac:dyDescent="0.2">
      <c r="A68" s="85"/>
      <c r="B68" s="84"/>
      <c r="C68" s="151"/>
      <c r="D68" s="151"/>
      <c r="E68" s="151"/>
      <c r="F68" s="151"/>
      <c r="G68" s="151"/>
      <c r="H68" s="151"/>
      <c r="I68" s="151"/>
      <c r="J68" s="151"/>
      <c r="K68" s="151"/>
      <c r="L68" s="151"/>
      <c r="M68" s="151"/>
      <c r="N68" s="151"/>
      <c r="O68" s="161"/>
      <c r="P68" s="161"/>
      <c r="Q68" s="84"/>
    </row>
    <row r="69" spans="1:17" ht="13.5" customHeight="1" x14ac:dyDescent="0.2">
      <c r="A69" s="85"/>
      <c r="B69" s="84"/>
      <c r="C69" s="151"/>
      <c r="D69" s="151"/>
      <c r="E69" s="151"/>
      <c r="F69" s="151"/>
      <c r="G69" s="151"/>
      <c r="H69" s="151"/>
      <c r="I69" s="151"/>
      <c r="J69" s="151"/>
      <c r="K69" s="151"/>
      <c r="L69" s="151"/>
      <c r="M69" s="151"/>
      <c r="N69" s="151"/>
      <c r="O69" s="161"/>
      <c r="P69" s="161"/>
      <c r="Q69" s="84"/>
    </row>
    <row r="70" spans="1:17" ht="13.5" customHeight="1" x14ac:dyDescent="0.2">
      <c r="A70" s="85"/>
      <c r="B70" s="84"/>
      <c r="C70" s="151"/>
      <c r="D70" s="151"/>
      <c r="E70" s="151"/>
      <c r="F70" s="151"/>
      <c r="G70" s="151"/>
      <c r="H70" s="151"/>
      <c r="I70" s="151"/>
      <c r="J70" s="151"/>
      <c r="K70" s="151"/>
      <c r="L70" s="151"/>
      <c r="M70" s="151"/>
      <c r="N70" s="151"/>
      <c r="O70" s="161"/>
      <c r="P70" s="161"/>
      <c r="Q70" s="84"/>
    </row>
    <row r="71" spans="1:17" ht="13.5" customHeight="1" x14ac:dyDescent="0.2">
      <c r="A71" s="85"/>
      <c r="B71" s="84"/>
      <c r="C71" s="151"/>
      <c r="D71" s="151"/>
      <c r="E71" s="151"/>
      <c r="F71" s="151"/>
      <c r="G71" s="151"/>
      <c r="H71" s="151"/>
      <c r="I71" s="151"/>
      <c r="J71" s="151"/>
      <c r="K71" s="151"/>
      <c r="L71" s="151"/>
      <c r="M71" s="151"/>
      <c r="N71" s="151"/>
      <c r="O71" s="161"/>
      <c r="P71" s="161"/>
      <c r="Q71" s="84"/>
    </row>
    <row r="72" spans="1:17" ht="13.5" customHeight="1" x14ac:dyDescent="0.2">
      <c r="A72" s="85"/>
      <c r="B72" s="84"/>
      <c r="C72" s="151"/>
      <c r="D72" s="151"/>
      <c r="E72" s="151"/>
      <c r="F72" s="151"/>
      <c r="G72" s="151"/>
      <c r="H72" s="151"/>
      <c r="I72" s="151"/>
      <c r="J72" s="151"/>
      <c r="K72" s="151"/>
      <c r="L72" s="151"/>
      <c r="M72" s="151"/>
      <c r="N72" s="151"/>
      <c r="O72" s="161"/>
      <c r="P72" s="161"/>
      <c r="Q72" s="84"/>
    </row>
    <row r="73" spans="1:17" ht="13.5" customHeight="1" x14ac:dyDescent="0.2">
      <c r="A73" s="85"/>
      <c r="B73" s="84"/>
      <c r="C73" s="151"/>
      <c r="D73" s="151"/>
      <c r="E73" s="151"/>
      <c r="F73" s="151"/>
      <c r="G73" s="151"/>
      <c r="H73" s="151"/>
      <c r="I73" s="151"/>
      <c r="J73" s="151"/>
      <c r="K73" s="151"/>
      <c r="L73" s="151"/>
      <c r="M73" s="151"/>
      <c r="N73" s="151"/>
      <c r="O73" s="161"/>
      <c r="P73" s="161"/>
      <c r="Q73" s="84"/>
    </row>
    <row r="74" spans="1:17" ht="13.5" customHeight="1" x14ac:dyDescent="0.2">
      <c r="A74" s="85"/>
      <c r="B74" s="84"/>
      <c r="C74" s="151"/>
      <c r="D74" s="151"/>
      <c r="E74" s="151"/>
      <c r="F74" s="151"/>
      <c r="G74" s="151"/>
      <c r="H74" s="151"/>
      <c r="I74" s="151"/>
      <c r="J74" s="151"/>
      <c r="K74" s="151"/>
      <c r="L74" s="151"/>
      <c r="M74" s="151"/>
      <c r="N74" s="151"/>
      <c r="O74" s="161"/>
      <c r="P74" s="161"/>
      <c r="Q74" s="84"/>
    </row>
    <row r="75" spans="1:17" ht="13.5" customHeight="1" x14ac:dyDescent="0.2">
      <c r="A75" s="85"/>
      <c r="B75" s="84"/>
      <c r="C75" s="151"/>
      <c r="D75" s="151"/>
      <c r="E75" s="151"/>
      <c r="F75" s="151"/>
      <c r="G75" s="151"/>
      <c r="H75" s="151"/>
      <c r="I75" s="151"/>
      <c r="J75" s="151"/>
      <c r="K75" s="151"/>
      <c r="L75" s="151"/>
      <c r="M75" s="151"/>
      <c r="N75" s="151"/>
      <c r="O75" s="161"/>
      <c r="P75" s="161"/>
      <c r="Q75" s="84"/>
    </row>
    <row r="76" spans="1:17" ht="13.5" customHeight="1" x14ac:dyDescent="0.2">
      <c r="A76" s="85"/>
      <c r="B76" s="84"/>
      <c r="C76" s="151"/>
      <c r="D76" s="151"/>
      <c r="E76" s="151"/>
      <c r="F76" s="151"/>
      <c r="G76" s="151"/>
      <c r="H76" s="151"/>
      <c r="I76" s="151"/>
      <c r="J76" s="151"/>
      <c r="K76" s="151"/>
      <c r="L76" s="151"/>
      <c r="M76" s="151"/>
      <c r="N76" s="151"/>
      <c r="O76" s="161"/>
      <c r="P76" s="161"/>
      <c r="Q76" s="84"/>
    </row>
    <row r="77" spans="1:17" ht="13.5" customHeight="1" x14ac:dyDescent="0.2">
      <c r="A77" s="85"/>
      <c r="B77" s="84"/>
      <c r="C77" s="151"/>
      <c r="D77" s="151"/>
      <c r="E77" s="151"/>
      <c r="F77" s="151"/>
      <c r="G77" s="151"/>
      <c r="H77" s="151"/>
      <c r="I77" s="151"/>
      <c r="J77" s="151"/>
      <c r="K77" s="151"/>
      <c r="L77" s="151"/>
      <c r="M77" s="151"/>
      <c r="N77" s="151"/>
      <c r="O77" s="161"/>
      <c r="P77" s="161"/>
      <c r="Q77" s="84"/>
    </row>
    <row r="78" spans="1:17" ht="13.5" customHeight="1" x14ac:dyDescent="0.2">
      <c r="A78" s="85"/>
      <c r="B78" s="84"/>
      <c r="C78" s="151"/>
      <c r="D78" s="151"/>
      <c r="E78" s="151"/>
      <c r="F78" s="151"/>
      <c r="G78" s="151"/>
      <c r="H78" s="151"/>
      <c r="I78" s="151"/>
      <c r="J78" s="151"/>
      <c r="K78" s="151"/>
      <c r="L78" s="151"/>
      <c r="M78" s="151"/>
      <c r="N78" s="151"/>
      <c r="O78" s="161"/>
      <c r="P78" s="161"/>
      <c r="Q78" s="84"/>
    </row>
    <row r="79" spans="1:17" ht="13.5" customHeight="1" x14ac:dyDescent="0.2">
      <c r="A79" s="85"/>
      <c r="B79" s="84"/>
      <c r="C79" s="151"/>
      <c r="D79" s="151"/>
      <c r="E79" s="151"/>
      <c r="F79" s="151"/>
      <c r="G79" s="151"/>
      <c r="H79" s="151"/>
      <c r="I79" s="151"/>
      <c r="J79" s="151"/>
      <c r="K79" s="151"/>
      <c r="L79" s="151"/>
      <c r="M79" s="151"/>
      <c r="N79" s="151"/>
      <c r="O79" s="161"/>
      <c r="P79" s="161"/>
      <c r="Q79" s="84"/>
    </row>
    <row r="80" spans="1:17" ht="13.5" customHeight="1" x14ac:dyDescent="0.2">
      <c r="A80" s="85"/>
      <c r="B80" s="84"/>
      <c r="C80" s="151"/>
      <c r="D80" s="151"/>
      <c r="E80" s="151"/>
      <c r="F80" s="151"/>
      <c r="G80" s="151"/>
      <c r="H80" s="151"/>
      <c r="I80" s="151"/>
      <c r="J80" s="151"/>
      <c r="K80" s="151"/>
      <c r="L80" s="151"/>
      <c r="M80" s="151"/>
      <c r="N80" s="151"/>
      <c r="O80" s="161"/>
      <c r="P80" s="161"/>
      <c r="Q80" s="84"/>
    </row>
    <row r="81" spans="1:17" ht="13.5" customHeight="1" x14ac:dyDescent="0.2">
      <c r="A81" s="85"/>
      <c r="B81" s="84"/>
      <c r="C81" s="151"/>
      <c r="D81" s="151"/>
      <c r="E81" s="151"/>
      <c r="F81" s="151"/>
      <c r="G81" s="151"/>
      <c r="H81" s="151"/>
      <c r="I81" s="151"/>
      <c r="J81" s="151"/>
      <c r="K81" s="151"/>
      <c r="L81" s="151"/>
      <c r="M81" s="151"/>
      <c r="N81" s="151"/>
      <c r="O81" s="161"/>
      <c r="P81" s="161"/>
      <c r="Q81" s="84"/>
    </row>
    <row r="82" spans="1:17" ht="13.5" customHeight="1" x14ac:dyDescent="0.2">
      <c r="A82" s="85"/>
      <c r="B82" s="84"/>
      <c r="C82" s="151"/>
      <c r="D82" s="151"/>
      <c r="E82" s="151"/>
      <c r="F82" s="151"/>
      <c r="G82" s="151"/>
      <c r="H82" s="151"/>
      <c r="I82" s="151"/>
      <c r="J82" s="151"/>
      <c r="K82" s="151"/>
      <c r="L82" s="151"/>
      <c r="M82" s="151"/>
      <c r="N82" s="151"/>
      <c r="O82" s="161"/>
      <c r="P82" s="161"/>
      <c r="Q82" s="84"/>
    </row>
    <row r="83" spans="1:17" ht="13.5" customHeight="1" x14ac:dyDescent="0.2">
      <c r="A83" s="85"/>
      <c r="B83" s="84"/>
      <c r="C83" s="151"/>
      <c r="D83" s="151"/>
      <c r="E83" s="151"/>
      <c r="F83" s="151"/>
      <c r="G83" s="151"/>
      <c r="H83" s="151"/>
      <c r="I83" s="151"/>
      <c r="J83" s="151"/>
      <c r="K83" s="151"/>
      <c r="L83" s="151"/>
      <c r="M83" s="151"/>
      <c r="N83" s="151"/>
      <c r="O83" s="161"/>
      <c r="P83" s="161"/>
      <c r="Q83" s="84"/>
    </row>
    <row r="84" spans="1:17" ht="13.5" customHeight="1" x14ac:dyDescent="0.2">
      <c r="A84" s="85"/>
      <c r="B84" s="84"/>
      <c r="C84" s="151"/>
      <c r="D84" s="151"/>
      <c r="E84" s="151"/>
      <c r="F84" s="151"/>
      <c r="G84" s="151"/>
      <c r="H84" s="151"/>
      <c r="I84" s="151"/>
      <c r="J84" s="151"/>
      <c r="K84" s="151"/>
      <c r="L84" s="151"/>
      <c r="M84" s="151"/>
      <c r="N84" s="151"/>
      <c r="O84" s="161"/>
      <c r="P84" s="161"/>
      <c r="Q84" s="84"/>
    </row>
    <row r="85" spans="1:17" ht="13.5" customHeight="1" x14ac:dyDescent="0.2">
      <c r="A85" s="85"/>
      <c r="B85" s="84"/>
      <c r="C85" s="151"/>
      <c r="D85" s="151"/>
      <c r="E85" s="151"/>
      <c r="F85" s="151"/>
      <c r="G85" s="151"/>
      <c r="H85" s="151"/>
      <c r="I85" s="151"/>
      <c r="J85" s="151"/>
      <c r="K85" s="151"/>
      <c r="L85" s="151"/>
      <c r="M85" s="151"/>
      <c r="N85" s="151"/>
      <c r="O85" s="161"/>
      <c r="P85" s="161"/>
      <c r="Q85" s="84"/>
    </row>
    <row r="86" spans="1:17" ht="13.5" customHeight="1" x14ac:dyDescent="0.2">
      <c r="A86" s="85"/>
      <c r="B86" s="84"/>
      <c r="C86" s="151"/>
      <c r="D86" s="151"/>
      <c r="E86" s="151"/>
      <c r="F86" s="151"/>
      <c r="G86" s="151"/>
      <c r="H86" s="151"/>
      <c r="I86" s="151"/>
      <c r="J86" s="151"/>
      <c r="K86" s="151"/>
      <c r="L86" s="151"/>
      <c r="M86" s="151"/>
      <c r="N86" s="151"/>
      <c r="O86" s="161"/>
      <c r="P86" s="161"/>
      <c r="Q86" s="84"/>
    </row>
    <row r="87" spans="1:17" ht="13.5" customHeight="1" x14ac:dyDescent="0.2">
      <c r="A87" s="85"/>
      <c r="B87" s="84"/>
      <c r="C87" s="151"/>
      <c r="D87" s="151"/>
      <c r="E87" s="151"/>
      <c r="F87" s="151"/>
      <c r="G87" s="151"/>
      <c r="H87" s="151"/>
      <c r="I87" s="151"/>
      <c r="J87" s="151"/>
      <c r="K87" s="151"/>
      <c r="L87" s="151"/>
      <c r="M87" s="151"/>
      <c r="N87" s="151"/>
      <c r="O87" s="161"/>
      <c r="P87" s="161"/>
      <c r="Q87" s="84"/>
    </row>
    <row r="88" spans="1:17" ht="13.5" customHeight="1" x14ac:dyDescent="0.2">
      <c r="A88" s="85"/>
      <c r="B88" s="84"/>
      <c r="C88" s="151"/>
      <c r="D88" s="151"/>
      <c r="E88" s="151"/>
      <c r="F88" s="151"/>
      <c r="G88" s="151"/>
      <c r="H88" s="151"/>
      <c r="I88" s="151"/>
      <c r="J88" s="151"/>
      <c r="K88" s="151"/>
      <c r="L88" s="151"/>
      <c r="M88" s="151"/>
      <c r="N88" s="151"/>
      <c r="O88" s="161"/>
      <c r="P88" s="161"/>
      <c r="Q88" s="84"/>
    </row>
    <row r="89" spans="1:17" ht="13.5" customHeight="1" x14ac:dyDescent="0.2">
      <c r="A89" s="85"/>
      <c r="B89" s="84"/>
      <c r="C89" s="151"/>
      <c r="D89" s="151"/>
      <c r="E89" s="151"/>
      <c r="F89" s="151"/>
      <c r="G89" s="151"/>
      <c r="H89" s="151"/>
      <c r="I89" s="151"/>
      <c r="J89" s="151"/>
      <c r="K89" s="151"/>
      <c r="L89" s="151"/>
      <c r="M89" s="151"/>
      <c r="N89" s="151"/>
      <c r="O89" s="161"/>
      <c r="P89" s="161"/>
      <c r="Q89" s="84"/>
    </row>
    <row r="90" spans="1:17" ht="13.5" customHeight="1" x14ac:dyDescent="0.2">
      <c r="A90" s="85"/>
      <c r="B90" s="84"/>
      <c r="C90" s="151"/>
      <c r="D90" s="151"/>
      <c r="E90" s="151"/>
      <c r="F90" s="151"/>
      <c r="G90" s="151"/>
      <c r="H90" s="151"/>
      <c r="I90" s="151"/>
      <c r="J90" s="151"/>
      <c r="K90" s="151"/>
      <c r="L90" s="151"/>
      <c r="M90" s="151"/>
      <c r="N90" s="151"/>
      <c r="O90" s="161"/>
      <c r="P90" s="161"/>
      <c r="Q90" s="84"/>
    </row>
    <row r="91" spans="1:17" ht="13.5" customHeight="1" x14ac:dyDescent="0.2">
      <c r="A91" s="85"/>
      <c r="B91" s="84"/>
      <c r="C91" s="151"/>
      <c r="D91" s="151"/>
      <c r="E91" s="151"/>
      <c r="F91" s="151"/>
      <c r="G91" s="151"/>
      <c r="H91" s="151"/>
      <c r="I91" s="151"/>
      <c r="J91" s="151"/>
      <c r="K91" s="151"/>
      <c r="L91" s="151"/>
      <c r="M91" s="151"/>
      <c r="N91" s="151"/>
      <c r="O91" s="161"/>
      <c r="P91" s="161"/>
      <c r="Q91" s="84"/>
    </row>
    <row r="92" spans="1:17" ht="13.5" customHeight="1" x14ac:dyDescent="0.2">
      <c r="A92" s="85"/>
      <c r="B92" s="84"/>
      <c r="C92" s="151"/>
      <c r="D92" s="151"/>
      <c r="E92" s="151"/>
      <c r="F92" s="151"/>
      <c r="G92" s="151"/>
      <c r="H92" s="151"/>
      <c r="I92" s="151"/>
      <c r="J92" s="151"/>
      <c r="K92" s="151"/>
      <c r="L92" s="151"/>
      <c r="M92" s="151"/>
      <c r="N92" s="151"/>
      <c r="O92" s="161"/>
      <c r="P92" s="161"/>
      <c r="Q92" s="84"/>
    </row>
    <row r="93" spans="1:17" ht="13.5" customHeight="1" x14ac:dyDescent="0.2">
      <c r="A93" s="85"/>
      <c r="B93" s="84"/>
      <c r="C93" s="151"/>
      <c r="D93" s="151"/>
      <c r="E93" s="151"/>
      <c r="F93" s="151"/>
      <c r="G93" s="151"/>
      <c r="H93" s="151"/>
      <c r="I93" s="151"/>
      <c r="J93" s="151"/>
      <c r="K93" s="151"/>
      <c r="L93" s="151"/>
      <c r="M93" s="151"/>
      <c r="N93" s="151"/>
      <c r="O93" s="161"/>
      <c r="P93" s="161"/>
      <c r="Q93" s="84"/>
    </row>
    <row r="94" spans="1:17" ht="13.5" customHeight="1" x14ac:dyDescent="0.2">
      <c r="A94" s="85"/>
      <c r="B94" s="84"/>
      <c r="C94" s="151"/>
      <c r="D94" s="151"/>
      <c r="E94" s="151"/>
      <c r="F94" s="151"/>
      <c r="G94" s="151"/>
      <c r="H94" s="151"/>
      <c r="I94" s="151"/>
      <c r="J94" s="151"/>
      <c r="K94" s="151"/>
      <c r="L94" s="151"/>
      <c r="M94" s="151"/>
      <c r="N94" s="151"/>
      <c r="O94" s="161"/>
      <c r="P94" s="161"/>
      <c r="Q94" s="84"/>
    </row>
    <row r="95" spans="1:17" ht="13.5" customHeight="1" x14ac:dyDescent="0.2">
      <c r="A95" s="85"/>
      <c r="B95" s="84"/>
      <c r="C95" s="151"/>
      <c r="D95" s="151"/>
      <c r="E95" s="151"/>
      <c r="F95" s="151"/>
      <c r="G95" s="151"/>
      <c r="H95" s="151"/>
      <c r="I95" s="151"/>
      <c r="J95" s="151"/>
      <c r="K95" s="151"/>
      <c r="L95" s="151"/>
      <c r="M95" s="151"/>
      <c r="N95" s="151"/>
      <c r="O95" s="161"/>
      <c r="P95" s="161"/>
      <c r="Q95" s="84"/>
    </row>
    <row r="96" spans="1:17" ht="13.5" customHeight="1" x14ac:dyDescent="0.2">
      <c r="A96" s="85"/>
      <c r="B96" s="84"/>
      <c r="C96" s="151"/>
      <c r="D96" s="151"/>
      <c r="E96" s="151"/>
      <c r="F96" s="151"/>
      <c r="G96" s="151"/>
      <c r="H96" s="151"/>
      <c r="I96" s="151"/>
      <c r="J96" s="151"/>
      <c r="K96" s="151"/>
      <c r="L96" s="151"/>
      <c r="M96" s="151"/>
      <c r="N96" s="151"/>
      <c r="O96" s="161"/>
      <c r="P96" s="161"/>
      <c r="Q96" s="84"/>
    </row>
    <row r="97" spans="1:17" ht="13.5" customHeight="1" x14ac:dyDescent="0.2">
      <c r="A97" s="85"/>
      <c r="B97" s="84"/>
      <c r="C97" s="151"/>
      <c r="D97" s="151"/>
      <c r="E97" s="151"/>
      <c r="F97" s="151"/>
      <c r="G97" s="151"/>
      <c r="H97" s="151"/>
      <c r="I97" s="151"/>
      <c r="J97" s="151"/>
      <c r="K97" s="151"/>
      <c r="L97" s="151"/>
      <c r="M97" s="151"/>
      <c r="N97" s="151"/>
      <c r="O97" s="161"/>
      <c r="P97" s="161"/>
      <c r="Q97" s="84"/>
    </row>
    <row r="98" spans="1:17" ht="13.5" customHeight="1" x14ac:dyDescent="0.2">
      <c r="A98" s="85"/>
      <c r="B98" s="84"/>
      <c r="C98" s="151"/>
      <c r="D98" s="151"/>
      <c r="E98" s="151"/>
      <c r="F98" s="151"/>
      <c r="G98" s="151"/>
      <c r="H98" s="151"/>
      <c r="I98" s="151"/>
      <c r="J98" s="151"/>
      <c r="K98" s="151"/>
      <c r="L98" s="151"/>
      <c r="M98" s="151"/>
      <c r="N98" s="151"/>
      <c r="O98" s="161"/>
      <c r="P98" s="161"/>
      <c r="Q98" s="84"/>
    </row>
    <row r="99" spans="1:17" ht="13.5" customHeight="1" x14ac:dyDescent="0.2">
      <c r="A99" s="85"/>
      <c r="B99" s="84"/>
      <c r="C99" s="151"/>
      <c r="D99" s="151"/>
      <c r="E99" s="151"/>
      <c r="F99" s="151"/>
      <c r="G99" s="151"/>
      <c r="H99" s="151"/>
      <c r="I99" s="151"/>
      <c r="J99" s="151"/>
      <c r="K99" s="151"/>
      <c r="L99" s="151"/>
      <c r="M99" s="151"/>
      <c r="N99" s="151"/>
      <c r="O99" s="161"/>
      <c r="P99" s="161"/>
      <c r="Q99" s="84"/>
    </row>
  </sheetData>
  <autoFilter ref="C5:N48"/>
  <mergeCells count="11">
    <mergeCell ref="A1:O1"/>
    <mergeCell ref="O3:O5"/>
    <mergeCell ref="A3:A5"/>
    <mergeCell ref="B3:B5"/>
    <mergeCell ref="M4:N4"/>
    <mergeCell ref="C3:N3"/>
    <mergeCell ref="C4:D4"/>
    <mergeCell ref="E4:F4"/>
    <mergeCell ref="G4:H4"/>
    <mergeCell ref="I4:J4"/>
    <mergeCell ref="K4:L4"/>
  </mergeCells>
  <pageMargins left="0.43307086614173229" right="0" top="0.51181102362204722" bottom="0.51181102362204722" header="0" footer="0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100"/>
  <sheetViews>
    <sheetView zoomScaleNormal="100" workbookViewId="0">
      <pane xSplit="2" ySplit="5" topLeftCell="C54" activePane="bottomRight" state="frozen"/>
      <selection pane="topRight" activeCell="C1" sqref="C1"/>
      <selection pane="bottomLeft" activeCell="A6" sqref="A6"/>
      <selection pane="bottomRight" activeCell="G57" sqref="G57:H57"/>
    </sheetView>
  </sheetViews>
  <sheetFormatPr defaultColWidth="14.42578125" defaultRowHeight="15" customHeight="1" x14ac:dyDescent="0.2"/>
  <cols>
    <col min="1" max="1" width="4.5703125" style="175" customWidth="1"/>
    <col min="2" max="2" width="23.7109375" style="175" customWidth="1"/>
    <col min="3" max="3" width="6.5703125" style="175" customWidth="1"/>
    <col min="4" max="4" width="8.42578125" style="175" customWidth="1"/>
    <col min="5" max="5" width="8.5703125" style="175" customWidth="1"/>
    <col min="6" max="6" width="8.28515625" style="175" customWidth="1"/>
    <col min="7" max="7" width="10.28515625" style="175" customWidth="1"/>
    <col min="8" max="8" width="9.28515625" style="175" customWidth="1"/>
    <col min="9" max="9" width="7" style="175" customWidth="1"/>
    <col min="10" max="10" width="8.28515625" style="175" customWidth="1"/>
    <col min="11" max="11" width="7.42578125" style="175" customWidth="1"/>
    <col min="12" max="12" width="7.7109375" style="175" customWidth="1"/>
    <col min="13" max="13" width="8.85546875" style="175" customWidth="1"/>
    <col min="14" max="14" width="9.5703125" style="175" customWidth="1"/>
    <col min="15" max="15" width="9.42578125" style="175" customWidth="1"/>
    <col min="16" max="16" width="10.28515625" style="175" customWidth="1"/>
    <col min="17" max="17" width="10" style="175" customWidth="1"/>
    <col min="18" max="18" width="13.28515625" style="185" customWidth="1"/>
    <col min="19" max="16384" width="14.42578125" style="175"/>
  </cols>
  <sheetData>
    <row r="1" spans="1:18" ht="13.5" customHeight="1" x14ac:dyDescent="0.2">
      <c r="A1" s="395" t="s">
        <v>1030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  <c r="Q1" s="404"/>
      <c r="R1" s="166"/>
    </row>
    <row r="2" spans="1:18" ht="13.5" customHeight="1" x14ac:dyDescent="0.2">
      <c r="A2" s="99"/>
      <c r="B2" s="100" t="s">
        <v>80</v>
      </c>
      <c r="C2" s="156"/>
      <c r="D2" s="156"/>
      <c r="E2" s="156"/>
      <c r="F2" s="156"/>
      <c r="G2" s="156"/>
      <c r="H2" s="156"/>
      <c r="I2" s="156"/>
      <c r="J2" s="156"/>
      <c r="K2" s="156" t="s">
        <v>100</v>
      </c>
      <c r="L2" s="156"/>
      <c r="M2" s="156"/>
      <c r="N2" s="158" t="s">
        <v>101</v>
      </c>
      <c r="O2" s="156"/>
      <c r="P2" s="156"/>
      <c r="Q2" s="166"/>
      <c r="R2" s="166"/>
    </row>
    <row r="3" spans="1:18" ht="34.5" customHeight="1" x14ac:dyDescent="0.2">
      <c r="A3" s="412" t="s">
        <v>1</v>
      </c>
      <c r="B3" s="412" t="s">
        <v>83</v>
      </c>
      <c r="C3" s="410" t="s">
        <v>1031</v>
      </c>
      <c r="D3" s="411"/>
      <c r="E3" s="411"/>
      <c r="F3" s="411"/>
      <c r="G3" s="411"/>
      <c r="H3" s="411"/>
      <c r="I3" s="411"/>
      <c r="J3" s="411"/>
      <c r="K3" s="411"/>
      <c r="L3" s="411"/>
      <c r="M3" s="411"/>
      <c r="N3" s="411"/>
      <c r="O3" s="411"/>
      <c r="P3" s="409"/>
      <c r="Q3" s="405" t="s">
        <v>102</v>
      </c>
      <c r="R3" s="166"/>
    </row>
    <row r="4" spans="1:18" ht="24.75" customHeight="1" x14ac:dyDescent="0.2">
      <c r="A4" s="406"/>
      <c r="B4" s="406"/>
      <c r="C4" s="408" t="s">
        <v>103</v>
      </c>
      <c r="D4" s="409"/>
      <c r="E4" s="408" t="s">
        <v>104</v>
      </c>
      <c r="F4" s="409"/>
      <c r="G4" s="408" t="s">
        <v>105</v>
      </c>
      <c r="H4" s="409"/>
      <c r="I4" s="408" t="s">
        <v>106</v>
      </c>
      <c r="J4" s="409"/>
      <c r="K4" s="408" t="s">
        <v>107</v>
      </c>
      <c r="L4" s="409"/>
      <c r="M4" s="408" t="s">
        <v>108</v>
      </c>
      <c r="N4" s="409"/>
      <c r="O4" s="408" t="s">
        <v>109</v>
      </c>
      <c r="P4" s="409"/>
      <c r="Q4" s="406"/>
      <c r="R4" s="166"/>
    </row>
    <row r="5" spans="1:18" ht="15" customHeight="1" x14ac:dyDescent="0.2">
      <c r="A5" s="407"/>
      <c r="B5" s="407"/>
      <c r="C5" s="176" t="s">
        <v>98</v>
      </c>
      <c r="D5" s="176" t="s">
        <v>99</v>
      </c>
      <c r="E5" s="176" t="s">
        <v>98</v>
      </c>
      <c r="F5" s="176" t="s">
        <v>99</v>
      </c>
      <c r="G5" s="176" t="s">
        <v>98</v>
      </c>
      <c r="H5" s="176" t="s">
        <v>99</v>
      </c>
      <c r="I5" s="176" t="s">
        <v>98</v>
      </c>
      <c r="J5" s="176" t="s">
        <v>99</v>
      </c>
      <c r="K5" s="176" t="s">
        <v>98</v>
      </c>
      <c r="L5" s="176" t="s">
        <v>99</v>
      </c>
      <c r="M5" s="176" t="s">
        <v>98</v>
      </c>
      <c r="N5" s="176" t="s">
        <v>99</v>
      </c>
      <c r="O5" s="176" t="s">
        <v>98</v>
      </c>
      <c r="P5" s="176" t="s">
        <v>99</v>
      </c>
      <c r="Q5" s="407"/>
      <c r="R5" s="166"/>
    </row>
    <row r="6" spans="1:18" ht="13.5" customHeight="1" x14ac:dyDescent="0.2">
      <c r="A6" s="177">
        <v>1</v>
      </c>
      <c r="B6" s="178" t="s">
        <v>8</v>
      </c>
      <c r="C6" s="179">
        <v>22</v>
      </c>
      <c r="D6" s="179">
        <v>16742</v>
      </c>
      <c r="E6" s="179">
        <v>3503</v>
      </c>
      <c r="F6" s="179">
        <v>9823</v>
      </c>
      <c r="G6" s="179">
        <v>37670</v>
      </c>
      <c r="H6" s="179">
        <v>195774</v>
      </c>
      <c r="I6" s="179">
        <v>35</v>
      </c>
      <c r="J6" s="179">
        <v>563</v>
      </c>
      <c r="K6" s="179">
        <v>7</v>
      </c>
      <c r="L6" s="179">
        <v>2412</v>
      </c>
      <c r="M6" s="179">
        <v>39</v>
      </c>
      <c r="N6" s="179">
        <v>72</v>
      </c>
      <c r="O6" s="178">
        <f>M6+K6+I6+G6+E6+C6+MSMEoutstanding_5!M6+OutstandingAgri_4!K6</f>
        <v>247753</v>
      </c>
      <c r="P6" s="178">
        <f>N6+L6+J6+H6+F6+D6+MSMEoutstanding_5!N6+OutstandingAgri_4!L6</f>
        <v>1116890</v>
      </c>
      <c r="Q6" s="180">
        <f>P6*100/'CD Ratio_3(i)'!F6</f>
        <v>70.153939308667532</v>
      </c>
      <c r="R6" s="166"/>
    </row>
    <row r="7" spans="1:18" ht="13.5" customHeight="1" x14ac:dyDescent="0.2">
      <c r="A7" s="177">
        <v>2</v>
      </c>
      <c r="B7" s="178" t="s">
        <v>9</v>
      </c>
      <c r="C7" s="179">
        <v>0</v>
      </c>
      <c r="D7" s="179">
        <v>0</v>
      </c>
      <c r="E7" s="179">
        <v>7075</v>
      </c>
      <c r="F7" s="179">
        <v>15169.17</v>
      </c>
      <c r="G7" s="179">
        <v>65284</v>
      </c>
      <c r="H7" s="179">
        <v>156218.84</v>
      </c>
      <c r="I7" s="179">
        <v>0</v>
      </c>
      <c r="J7" s="179">
        <v>0</v>
      </c>
      <c r="K7" s="179">
        <v>0</v>
      </c>
      <c r="L7" s="179">
        <v>0</v>
      </c>
      <c r="M7" s="179">
        <v>81</v>
      </c>
      <c r="N7" s="179">
        <v>1097.92</v>
      </c>
      <c r="O7" s="178">
        <f>M7+K7+I7+G7+E7+C7+MSMEoutstanding_5!M7+OutstandingAgri_4!K7</f>
        <v>786581</v>
      </c>
      <c r="P7" s="178">
        <f>N7+L7+J7+H7+F7+D7+MSMEoutstanding_5!N7+OutstandingAgri_4!L7</f>
        <v>1714104.6600000001</v>
      </c>
      <c r="Q7" s="180">
        <f>P7*100/'CD Ratio_3(i)'!F7</f>
        <v>61.889256767686106</v>
      </c>
      <c r="R7" s="166"/>
    </row>
    <row r="8" spans="1:18" ht="13.5" customHeight="1" x14ac:dyDescent="0.2">
      <c r="A8" s="177">
        <v>3</v>
      </c>
      <c r="B8" s="178" t="s">
        <v>10</v>
      </c>
      <c r="C8" s="179">
        <v>0</v>
      </c>
      <c r="D8" s="179">
        <v>0</v>
      </c>
      <c r="E8" s="179">
        <v>836</v>
      </c>
      <c r="F8" s="179">
        <v>2136</v>
      </c>
      <c r="G8" s="179">
        <v>17907</v>
      </c>
      <c r="H8" s="179">
        <v>47428</v>
      </c>
      <c r="I8" s="179">
        <v>0</v>
      </c>
      <c r="J8" s="179">
        <v>0</v>
      </c>
      <c r="K8" s="179">
        <v>0</v>
      </c>
      <c r="L8" s="179">
        <v>0</v>
      </c>
      <c r="M8" s="179">
        <v>8637</v>
      </c>
      <c r="N8" s="179">
        <v>7252</v>
      </c>
      <c r="O8" s="178">
        <f>M8+K8+I8+G8+E8+C8+MSMEoutstanding_5!M8+OutstandingAgri_4!K8</f>
        <v>106586</v>
      </c>
      <c r="P8" s="178">
        <f>N8+L8+J8+H8+F8+D8+MSMEoutstanding_5!N8+OutstandingAgri_4!L8</f>
        <v>337957</v>
      </c>
      <c r="Q8" s="180">
        <f>P8*100/'CD Ratio_3(i)'!F8</f>
        <v>53.982946885522423</v>
      </c>
      <c r="R8" s="166"/>
    </row>
    <row r="9" spans="1:18" ht="13.5" customHeight="1" x14ac:dyDescent="0.2">
      <c r="A9" s="177">
        <v>4</v>
      </c>
      <c r="B9" s="178" t="s">
        <v>11</v>
      </c>
      <c r="C9" s="179">
        <v>0</v>
      </c>
      <c r="D9" s="179">
        <v>0</v>
      </c>
      <c r="E9" s="179">
        <v>3947</v>
      </c>
      <c r="F9" s="179">
        <v>13303</v>
      </c>
      <c r="G9" s="179">
        <v>17828</v>
      </c>
      <c r="H9" s="179">
        <v>125439.99</v>
      </c>
      <c r="I9" s="179">
        <v>6</v>
      </c>
      <c r="J9" s="179">
        <v>27.85</v>
      </c>
      <c r="K9" s="179">
        <v>0</v>
      </c>
      <c r="L9" s="179">
        <v>0</v>
      </c>
      <c r="M9" s="179">
        <v>834</v>
      </c>
      <c r="N9" s="179">
        <v>1297.18</v>
      </c>
      <c r="O9" s="178">
        <f>M9+K9+I9+G9+E9+C9+MSMEoutstanding_5!M9+OutstandingAgri_4!K9</f>
        <v>222731</v>
      </c>
      <c r="P9" s="178">
        <f>N9+L9+J9+H9+F9+D9+MSMEoutstanding_5!N9+OutstandingAgri_4!L9</f>
        <v>730845.71</v>
      </c>
      <c r="Q9" s="180">
        <f>P9*100/'CD Ratio_3(i)'!F9</f>
        <v>42.329311991303925</v>
      </c>
      <c r="R9" s="166"/>
    </row>
    <row r="10" spans="1:18" ht="13.5" customHeight="1" x14ac:dyDescent="0.2">
      <c r="A10" s="177">
        <v>5</v>
      </c>
      <c r="B10" s="178" t="s">
        <v>12</v>
      </c>
      <c r="C10" s="179">
        <v>0</v>
      </c>
      <c r="D10" s="179">
        <v>0</v>
      </c>
      <c r="E10" s="179">
        <v>7081</v>
      </c>
      <c r="F10" s="179">
        <v>21484</v>
      </c>
      <c r="G10" s="179">
        <v>99004</v>
      </c>
      <c r="H10" s="179">
        <v>159554</v>
      </c>
      <c r="I10" s="179">
        <v>33</v>
      </c>
      <c r="J10" s="179">
        <v>912</v>
      </c>
      <c r="K10" s="179">
        <v>3</v>
      </c>
      <c r="L10" s="179">
        <v>6</v>
      </c>
      <c r="M10" s="179">
        <v>520</v>
      </c>
      <c r="N10" s="179">
        <v>110</v>
      </c>
      <c r="O10" s="178">
        <f>M10+K10+I10+G10+E10+C10+MSMEoutstanding_5!M10+OutstandingAgri_4!K10</f>
        <v>567628</v>
      </c>
      <c r="P10" s="178">
        <f>N10+L10+J10+H10+F10+D10+MSMEoutstanding_5!N10+OutstandingAgri_4!L10</f>
        <v>1186809</v>
      </c>
      <c r="Q10" s="180">
        <f>P10*100/'CD Ratio_3(i)'!F10</f>
        <v>66.216541177192624</v>
      </c>
      <c r="R10" s="166"/>
    </row>
    <row r="11" spans="1:18" ht="13.5" customHeight="1" x14ac:dyDescent="0.2">
      <c r="A11" s="177">
        <v>6</v>
      </c>
      <c r="B11" s="178" t="s">
        <v>13</v>
      </c>
      <c r="C11" s="179">
        <v>0</v>
      </c>
      <c r="D11" s="179">
        <v>0</v>
      </c>
      <c r="E11" s="179">
        <v>2107</v>
      </c>
      <c r="F11" s="179">
        <v>9263</v>
      </c>
      <c r="G11" s="179">
        <v>17504</v>
      </c>
      <c r="H11" s="179">
        <v>62687</v>
      </c>
      <c r="I11" s="179">
        <v>9</v>
      </c>
      <c r="J11" s="179">
        <v>18</v>
      </c>
      <c r="K11" s="179">
        <v>2</v>
      </c>
      <c r="L11" s="179">
        <v>15</v>
      </c>
      <c r="M11" s="179">
        <v>0</v>
      </c>
      <c r="N11" s="179">
        <v>0</v>
      </c>
      <c r="O11" s="178">
        <f>M11+K11+I11+G11+E11+C11+MSMEoutstanding_5!M11+OutstandingAgri_4!K11</f>
        <v>165836</v>
      </c>
      <c r="P11" s="178">
        <f>N11+L11+J11+H11+F11+D11+MSMEoutstanding_5!N11+OutstandingAgri_4!L11</f>
        <v>478154</v>
      </c>
      <c r="Q11" s="180">
        <f>P11*100/'CD Ratio_3(i)'!F11</f>
        <v>44.185148222074368</v>
      </c>
      <c r="R11" s="166"/>
    </row>
    <row r="12" spans="1:18" ht="13.5" customHeight="1" x14ac:dyDescent="0.2">
      <c r="A12" s="177">
        <v>7</v>
      </c>
      <c r="B12" s="178" t="s">
        <v>14</v>
      </c>
      <c r="C12" s="179">
        <v>0</v>
      </c>
      <c r="D12" s="179">
        <v>0</v>
      </c>
      <c r="E12" s="179">
        <v>303</v>
      </c>
      <c r="F12" s="179">
        <v>783.1</v>
      </c>
      <c r="G12" s="179">
        <v>4525</v>
      </c>
      <c r="H12" s="179">
        <v>25257.119999999999</v>
      </c>
      <c r="I12" s="179">
        <v>0</v>
      </c>
      <c r="J12" s="179">
        <v>0</v>
      </c>
      <c r="K12" s="179">
        <v>3</v>
      </c>
      <c r="L12" s="179">
        <v>3.08</v>
      </c>
      <c r="M12" s="179">
        <v>942</v>
      </c>
      <c r="N12" s="179">
        <v>169.79</v>
      </c>
      <c r="O12" s="178">
        <f>M12+K12+I12+G12+E12+C12+MSMEoutstanding_5!M12+OutstandingAgri_4!K12</f>
        <v>21234</v>
      </c>
      <c r="P12" s="178">
        <f>N12+L12+J12+H12+F12+D12+MSMEoutstanding_5!N12+OutstandingAgri_4!L12</f>
        <v>75783.11</v>
      </c>
      <c r="Q12" s="180">
        <f>P12*100/'CD Ratio_3(i)'!F12</f>
        <v>58.986929770683517</v>
      </c>
      <c r="R12" s="166"/>
    </row>
    <row r="13" spans="1:18" ht="13.5" customHeight="1" x14ac:dyDescent="0.2">
      <c r="A13" s="177">
        <v>8</v>
      </c>
      <c r="B13" s="178" t="s">
        <v>983</v>
      </c>
      <c r="C13" s="179">
        <v>0</v>
      </c>
      <c r="D13" s="179">
        <v>0</v>
      </c>
      <c r="E13" s="179">
        <v>133</v>
      </c>
      <c r="F13" s="179">
        <v>456</v>
      </c>
      <c r="G13" s="179">
        <v>1307</v>
      </c>
      <c r="H13" s="179">
        <v>10418</v>
      </c>
      <c r="I13" s="179">
        <v>7</v>
      </c>
      <c r="J13" s="179">
        <v>113</v>
      </c>
      <c r="K13" s="179">
        <v>0</v>
      </c>
      <c r="L13" s="179">
        <v>0</v>
      </c>
      <c r="M13" s="179">
        <v>232</v>
      </c>
      <c r="N13" s="179">
        <v>670</v>
      </c>
      <c r="O13" s="178">
        <f>M13+K13+I13+G13+E13+C13+MSMEoutstanding_5!M13+OutstandingAgri_4!K13</f>
        <v>16875</v>
      </c>
      <c r="P13" s="178">
        <f>N13+L13+J13+H13+F13+D13+MSMEoutstanding_5!N13+OutstandingAgri_4!L13</f>
        <v>72646</v>
      </c>
      <c r="Q13" s="180">
        <f>P13*100/'CD Ratio_3(i)'!F13</f>
        <v>73.101421858176437</v>
      </c>
      <c r="R13" s="166"/>
    </row>
    <row r="14" spans="1:18" ht="13.5" customHeight="1" x14ac:dyDescent="0.2">
      <c r="A14" s="177">
        <v>9</v>
      </c>
      <c r="B14" s="178" t="s">
        <v>15</v>
      </c>
      <c r="C14" s="179">
        <v>2</v>
      </c>
      <c r="D14" s="179">
        <v>0</v>
      </c>
      <c r="E14" s="179">
        <v>6959</v>
      </c>
      <c r="F14" s="179">
        <v>28022.41</v>
      </c>
      <c r="G14" s="179">
        <v>53152</v>
      </c>
      <c r="H14" s="179">
        <v>140765.75</v>
      </c>
      <c r="I14" s="179">
        <v>4</v>
      </c>
      <c r="J14" s="179">
        <v>0.04</v>
      </c>
      <c r="K14" s="179">
        <v>1</v>
      </c>
      <c r="L14" s="179">
        <v>1.01</v>
      </c>
      <c r="M14" s="179">
        <v>1325</v>
      </c>
      <c r="N14" s="179">
        <v>385.44</v>
      </c>
      <c r="O14" s="178">
        <f>M14+K14+I14+G14+E14+C14+MSMEoutstanding_5!M14+OutstandingAgri_4!K14</f>
        <v>368797</v>
      </c>
      <c r="P14" s="178">
        <f>N14+L14+J14+H14+F14+D14+MSMEoutstanding_5!N14+OutstandingAgri_4!L14</f>
        <v>1110526.99</v>
      </c>
      <c r="Q14" s="180">
        <f>P14*100/'CD Ratio_3(i)'!F14</f>
        <v>42.734708844171934</v>
      </c>
      <c r="R14" s="166"/>
    </row>
    <row r="15" spans="1:18" ht="13.5" customHeight="1" x14ac:dyDescent="0.2">
      <c r="A15" s="177">
        <v>10</v>
      </c>
      <c r="B15" s="178" t="s">
        <v>16</v>
      </c>
      <c r="C15" s="179">
        <v>3</v>
      </c>
      <c r="D15" s="179">
        <v>3537</v>
      </c>
      <c r="E15" s="179">
        <v>20321</v>
      </c>
      <c r="F15" s="179">
        <v>75599</v>
      </c>
      <c r="G15" s="179">
        <v>1925836</v>
      </c>
      <c r="H15" s="179">
        <v>854289</v>
      </c>
      <c r="I15" s="179">
        <v>1</v>
      </c>
      <c r="J15" s="179">
        <v>10</v>
      </c>
      <c r="K15" s="179">
        <v>6</v>
      </c>
      <c r="L15" s="179">
        <v>87</v>
      </c>
      <c r="M15" s="179">
        <v>0</v>
      </c>
      <c r="N15" s="179">
        <v>0</v>
      </c>
      <c r="O15" s="178">
        <f>M15+K15+I15+G15+E15+C15+MSMEoutstanding_5!M15+OutstandingAgri_4!K15</f>
        <v>2686716</v>
      </c>
      <c r="P15" s="178">
        <f>N15+L15+J15+H15+F15+D15+MSMEoutstanding_5!N15+OutstandingAgri_4!L15</f>
        <v>3351144</v>
      </c>
      <c r="Q15" s="180">
        <f>P15*100/'CD Ratio_3(i)'!F15</f>
        <v>43.043086063078078</v>
      </c>
      <c r="R15" s="166"/>
    </row>
    <row r="16" spans="1:18" ht="13.5" customHeight="1" x14ac:dyDescent="0.2">
      <c r="A16" s="177">
        <v>11</v>
      </c>
      <c r="B16" s="178" t="s">
        <v>17</v>
      </c>
      <c r="C16" s="179">
        <v>0</v>
      </c>
      <c r="D16" s="179">
        <v>0</v>
      </c>
      <c r="E16" s="179">
        <v>1596</v>
      </c>
      <c r="F16" s="179">
        <v>4508</v>
      </c>
      <c r="G16" s="179">
        <v>6655</v>
      </c>
      <c r="H16" s="179">
        <v>62418</v>
      </c>
      <c r="I16" s="179">
        <v>0</v>
      </c>
      <c r="J16" s="179">
        <v>0</v>
      </c>
      <c r="K16" s="179">
        <v>0</v>
      </c>
      <c r="L16" s="179">
        <v>0</v>
      </c>
      <c r="M16" s="179">
        <v>0</v>
      </c>
      <c r="N16" s="179">
        <v>0</v>
      </c>
      <c r="O16" s="178">
        <f>M16+K16+I16+G16+E16+C16+MSMEoutstanding_5!M16+OutstandingAgri_4!K16</f>
        <v>113642</v>
      </c>
      <c r="P16" s="178">
        <f>N16+L16+J16+H16+F16+D16+MSMEoutstanding_5!N16+OutstandingAgri_4!L16</f>
        <v>336551</v>
      </c>
      <c r="Q16" s="180">
        <f>P16*100/'CD Ratio_3(i)'!F16</f>
        <v>51.218480297189572</v>
      </c>
      <c r="R16" s="166"/>
    </row>
    <row r="17" spans="1:18" ht="13.5" customHeight="1" x14ac:dyDescent="0.2">
      <c r="A17" s="177">
        <v>12</v>
      </c>
      <c r="B17" s="178" t="s">
        <v>18</v>
      </c>
      <c r="C17" s="179">
        <v>0</v>
      </c>
      <c r="D17" s="179">
        <v>0</v>
      </c>
      <c r="E17" s="179">
        <v>3683</v>
      </c>
      <c r="F17" s="179">
        <v>10048</v>
      </c>
      <c r="G17" s="179">
        <v>40848</v>
      </c>
      <c r="H17" s="179">
        <v>126597</v>
      </c>
      <c r="I17" s="179">
        <v>18</v>
      </c>
      <c r="J17" s="179">
        <v>37</v>
      </c>
      <c r="K17" s="179">
        <v>1</v>
      </c>
      <c r="L17" s="179">
        <v>1</v>
      </c>
      <c r="M17" s="179">
        <v>2650</v>
      </c>
      <c r="N17" s="179">
        <v>40</v>
      </c>
      <c r="O17" s="178">
        <f>M17+K17+I17+G17+E17+C17+MSMEoutstanding_5!M17+OutstandingAgri_4!K17</f>
        <v>346385</v>
      </c>
      <c r="P17" s="178">
        <f>N17+L17+J17+H17+F17+D17+MSMEoutstanding_5!N17+OutstandingAgri_4!L17</f>
        <v>1081344</v>
      </c>
      <c r="Q17" s="180">
        <f>P17*100/'CD Ratio_3(i)'!F17</f>
        <v>65.487777182256707</v>
      </c>
      <c r="R17" s="166"/>
    </row>
    <row r="18" spans="1:18" ht="13.5" customHeight="1" x14ac:dyDescent="0.2">
      <c r="A18" s="176"/>
      <c r="B18" s="181" t="s">
        <v>19</v>
      </c>
      <c r="C18" s="182">
        <f t="shared" ref="C18:P18" si="0">SUM(C6:C17)</f>
        <v>27</v>
      </c>
      <c r="D18" s="182">
        <f t="shared" si="0"/>
        <v>20279</v>
      </c>
      <c r="E18" s="182">
        <f t="shared" si="0"/>
        <v>57544</v>
      </c>
      <c r="F18" s="182">
        <f t="shared" si="0"/>
        <v>190594.68</v>
      </c>
      <c r="G18" s="182">
        <f t="shared" si="0"/>
        <v>2287520</v>
      </c>
      <c r="H18" s="182">
        <f t="shared" si="0"/>
        <v>1966846.7</v>
      </c>
      <c r="I18" s="182">
        <f t="shared" si="0"/>
        <v>113</v>
      </c>
      <c r="J18" s="182">
        <f t="shared" si="0"/>
        <v>1680.8899999999999</v>
      </c>
      <c r="K18" s="182">
        <f t="shared" si="0"/>
        <v>23</v>
      </c>
      <c r="L18" s="182">
        <f t="shared" si="0"/>
        <v>2525.09</v>
      </c>
      <c r="M18" s="182">
        <f t="shared" si="0"/>
        <v>15260</v>
      </c>
      <c r="N18" s="182">
        <f t="shared" si="0"/>
        <v>11094.330000000002</v>
      </c>
      <c r="O18" s="182">
        <f t="shared" si="0"/>
        <v>5650764</v>
      </c>
      <c r="P18" s="182">
        <f t="shared" si="0"/>
        <v>11592755.470000001</v>
      </c>
      <c r="Q18" s="183">
        <f>P18*100/'CD Ratio_3(i)'!F18</f>
        <v>51.502426897923357</v>
      </c>
      <c r="R18" s="166"/>
    </row>
    <row r="19" spans="1:18" ht="13.5" customHeight="1" x14ac:dyDescent="0.2">
      <c r="A19" s="177">
        <v>13</v>
      </c>
      <c r="B19" s="178" t="s">
        <v>20</v>
      </c>
      <c r="C19" s="179">
        <v>13</v>
      </c>
      <c r="D19" s="179">
        <v>10868.24</v>
      </c>
      <c r="E19" s="179">
        <v>955</v>
      </c>
      <c r="F19" s="179">
        <v>12111.96</v>
      </c>
      <c r="G19" s="179">
        <v>7255</v>
      </c>
      <c r="H19" s="179">
        <v>73225.070000000007</v>
      </c>
      <c r="I19" s="179">
        <v>0</v>
      </c>
      <c r="J19" s="179">
        <v>0</v>
      </c>
      <c r="K19" s="179">
        <v>0</v>
      </c>
      <c r="L19" s="179">
        <v>0</v>
      </c>
      <c r="M19" s="179">
        <v>101803</v>
      </c>
      <c r="N19" s="179">
        <v>15048.19</v>
      </c>
      <c r="O19" s="178">
        <f>M19+K19+I19+G19+E19+C19+MSMEoutstanding_5!M19+OutstandingAgri_4!K19</f>
        <v>220884</v>
      </c>
      <c r="P19" s="178">
        <f>N19+L19+J19+H19+F19+D19+MSMEoutstanding_5!N19+OutstandingAgri_4!L19</f>
        <v>915336.23</v>
      </c>
      <c r="Q19" s="180">
        <f>P19*100/'CD Ratio_3(i)'!F19</f>
        <v>61.909392855694009</v>
      </c>
      <c r="R19" s="166"/>
    </row>
    <row r="20" spans="1:18" ht="13.5" customHeight="1" x14ac:dyDescent="0.2">
      <c r="A20" s="177">
        <v>14</v>
      </c>
      <c r="B20" s="178" t="s">
        <v>21</v>
      </c>
      <c r="C20" s="179">
        <v>0</v>
      </c>
      <c r="D20" s="179">
        <v>0</v>
      </c>
      <c r="E20" s="179">
        <v>0</v>
      </c>
      <c r="F20" s="179">
        <v>0</v>
      </c>
      <c r="G20" s="179">
        <v>44796</v>
      </c>
      <c r="H20" s="179">
        <v>301734.17</v>
      </c>
      <c r="I20" s="179">
        <v>0</v>
      </c>
      <c r="J20" s="179">
        <v>0</v>
      </c>
      <c r="K20" s="179">
        <v>0</v>
      </c>
      <c r="L20" s="179">
        <v>0</v>
      </c>
      <c r="M20" s="179">
        <v>440812</v>
      </c>
      <c r="N20" s="179">
        <v>167401.91</v>
      </c>
      <c r="O20" s="178">
        <f>M20+K20+I20+G20+E20+C20+MSMEoutstanding_5!M20+OutstandingAgri_4!K20</f>
        <v>610931</v>
      </c>
      <c r="P20" s="178">
        <f>N20+L20+J20+H20+F20+D20+MSMEoutstanding_5!N20+OutstandingAgri_4!L20</f>
        <v>536137.88</v>
      </c>
      <c r="Q20" s="180">
        <f>P20*100/'CD Ratio_3(i)'!F20</f>
        <v>70.232851367316442</v>
      </c>
      <c r="R20" s="166"/>
    </row>
    <row r="21" spans="1:18" ht="13.5" customHeight="1" x14ac:dyDescent="0.2">
      <c r="A21" s="177">
        <v>15</v>
      </c>
      <c r="B21" s="178" t="s">
        <v>22</v>
      </c>
      <c r="C21" s="179">
        <v>0</v>
      </c>
      <c r="D21" s="179">
        <v>0</v>
      </c>
      <c r="E21" s="179">
        <v>0</v>
      </c>
      <c r="F21" s="179">
        <v>0</v>
      </c>
      <c r="G21" s="179">
        <v>0</v>
      </c>
      <c r="H21" s="179">
        <v>0</v>
      </c>
      <c r="I21" s="179">
        <v>0</v>
      </c>
      <c r="J21" s="179">
        <v>0</v>
      </c>
      <c r="K21" s="179">
        <v>0</v>
      </c>
      <c r="L21" s="179">
        <v>0</v>
      </c>
      <c r="M21" s="179">
        <v>403</v>
      </c>
      <c r="N21" s="179">
        <v>405</v>
      </c>
      <c r="O21" s="178">
        <f>M21+K21+I21+G21+E21+C21+MSMEoutstanding_5!M21+OutstandingAgri_4!K21</f>
        <v>806</v>
      </c>
      <c r="P21" s="178">
        <f>N21+L21+J21+H21+F21+D21+MSMEoutstanding_5!N21+OutstandingAgri_4!L21</f>
        <v>810</v>
      </c>
      <c r="Q21" s="180">
        <f>P21*100/'CD Ratio_3(i)'!F21</f>
        <v>60.993975903614455</v>
      </c>
      <c r="R21" s="166"/>
    </row>
    <row r="22" spans="1:18" ht="13.5" customHeight="1" x14ac:dyDescent="0.2">
      <c r="A22" s="177">
        <v>16</v>
      </c>
      <c r="B22" s="178" t="s">
        <v>23</v>
      </c>
      <c r="C22" s="179">
        <v>0</v>
      </c>
      <c r="D22" s="179">
        <v>0</v>
      </c>
      <c r="E22" s="179">
        <v>2</v>
      </c>
      <c r="F22" s="179">
        <v>40.119999999999997</v>
      </c>
      <c r="G22" s="179">
        <v>18</v>
      </c>
      <c r="H22" s="179">
        <v>175.56</v>
      </c>
      <c r="I22" s="179">
        <v>0</v>
      </c>
      <c r="J22" s="179">
        <v>0</v>
      </c>
      <c r="K22" s="179">
        <v>0</v>
      </c>
      <c r="L22" s="179">
        <v>0</v>
      </c>
      <c r="M22" s="179">
        <v>3</v>
      </c>
      <c r="N22" s="179">
        <v>14</v>
      </c>
      <c r="O22" s="178">
        <f>M22+K22+I22+G22+E22+C22+MSMEoutstanding_5!M22+OutstandingAgri_4!K22</f>
        <v>221</v>
      </c>
      <c r="P22" s="178">
        <f>N22+L22+J22+H22+F22+D22+MSMEoutstanding_5!N22+OutstandingAgri_4!L22</f>
        <v>11824.22</v>
      </c>
      <c r="Q22" s="180">
        <f>P22*100/'CD Ratio_3(i)'!F22</f>
        <v>79.886037499256815</v>
      </c>
      <c r="R22" s="166"/>
    </row>
    <row r="23" spans="1:18" ht="14.25" customHeight="1" x14ac:dyDescent="0.2">
      <c r="A23" s="177">
        <v>17</v>
      </c>
      <c r="B23" s="178" t="s">
        <v>24</v>
      </c>
      <c r="C23" s="179">
        <v>0</v>
      </c>
      <c r="D23" s="179">
        <v>0</v>
      </c>
      <c r="E23" s="179">
        <v>63</v>
      </c>
      <c r="F23" s="179">
        <v>120.92</v>
      </c>
      <c r="G23" s="179">
        <v>1044</v>
      </c>
      <c r="H23" s="179">
        <v>7309.86</v>
      </c>
      <c r="I23" s="179">
        <v>10</v>
      </c>
      <c r="J23" s="179">
        <v>105.02</v>
      </c>
      <c r="K23" s="179">
        <v>0</v>
      </c>
      <c r="L23" s="179">
        <v>0</v>
      </c>
      <c r="M23" s="179">
        <v>5388</v>
      </c>
      <c r="N23" s="179">
        <v>447.2</v>
      </c>
      <c r="O23" s="178">
        <f>M23+K23+I23+G23+E23+C23+MSMEoutstanding_5!M23+OutstandingAgri_4!K23</f>
        <v>80107</v>
      </c>
      <c r="P23" s="178">
        <f>N23+L23+J23+H23+F23+D23+MSMEoutstanding_5!N23+OutstandingAgri_4!L23</f>
        <v>92346.85</v>
      </c>
      <c r="Q23" s="180">
        <f>P23*100/'CD Ratio_3(i)'!F23</f>
        <v>72.616965663231369</v>
      </c>
      <c r="R23" s="166"/>
    </row>
    <row r="24" spans="1:18" ht="13.5" customHeight="1" x14ac:dyDescent="0.2">
      <c r="A24" s="177">
        <v>18</v>
      </c>
      <c r="B24" s="178" t="s">
        <v>25</v>
      </c>
      <c r="C24" s="179">
        <v>0</v>
      </c>
      <c r="D24" s="179">
        <v>0</v>
      </c>
      <c r="E24" s="179">
        <v>0</v>
      </c>
      <c r="F24" s="179">
        <v>0</v>
      </c>
      <c r="G24" s="179">
        <v>16</v>
      </c>
      <c r="H24" s="179">
        <v>119</v>
      </c>
      <c r="I24" s="179">
        <v>0</v>
      </c>
      <c r="J24" s="179">
        <v>0</v>
      </c>
      <c r="K24" s="179">
        <v>0</v>
      </c>
      <c r="L24" s="179">
        <v>0</v>
      </c>
      <c r="M24" s="179">
        <v>0</v>
      </c>
      <c r="N24" s="179">
        <v>0</v>
      </c>
      <c r="O24" s="178">
        <f>M24+K24+I24+G24+E24+C24+MSMEoutstanding_5!M24+OutstandingAgri_4!K24</f>
        <v>29</v>
      </c>
      <c r="P24" s="178">
        <f>N24+L24+J24+H24+F24+D24+MSMEoutstanding_5!N24+OutstandingAgri_4!L24</f>
        <v>193</v>
      </c>
      <c r="Q24" s="180">
        <f>P24*100/'CD Ratio_3(i)'!F24</f>
        <v>43.370786516853933</v>
      </c>
      <c r="R24" s="166"/>
    </row>
    <row r="25" spans="1:18" ht="13.5" customHeight="1" x14ac:dyDescent="0.2">
      <c r="A25" s="177">
        <v>19</v>
      </c>
      <c r="B25" s="178" t="s">
        <v>26</v>
      </c>
      <c r="C25" s="179">
        <v>0</v>
      </c>
      <c r="D25" s="179">
        <v>0</v>
      </c>
      <c r="E25" s="179">
        <v>13</v>
      </c>
      <c r="F25" s="179">
        <v>40</v>
      </c>
      <c r="G25" s="179">
        <v>142</v>
      </c>
      <c r="H25" s="179">
        <v>1445</v>
      </c>
      <c r="I25" s="179">
        <v>0</v>
      </c>
      <c r="J25" s="179">
        <v>0</v>
      </c>
      <c r="K25" s="179">
        <v>0</v>
      </c>
      <c r="L25" s="179">
        <v>0</v>
      </c>
      <c r="M25" s="179">
        <v>57</v>
      </c>
      <c r="N25" s="179">
        <v>13</v>
      </c>
      <c r="O25" s="178">
        <f>M25+K25+I25+G25+E25+C25+MSMEoutstanding_5!M25+OutstandingAgri_4!K25</f>
        <v>9205</v>
      </c>
      <c r="P25" s="178">
        <f>N25+L25+J25+H25+F25+D25+MSMEoutstanding_5!N25+OutstandingAgri_4!L25</f>
        <v>22235</v>
      </c>
      <c r="Q25" s="180">
        <f>P25*100/'CD Ratio_3(i)'!F25</f>
        <v>32.178934267272567</v>
      </c>
      <c r="R25" s="166"/>
    </row>
    <row r="26" spans="1:18" ht="13.5" customHeight="1" x14ac:dyDescent="0.2">
      <c r="A26" s="177">
        <v>20</v>
      </c>
      <c r="B26" s="178" t="s">
        <v>27</v>
      </c>
      <c r="C26" s="179">
        <v>0</v>
      </c>
      <c r="D26" s="179">
        <v>0</v>
      </c>
      <c r="E26" s="179">
        <v>1645</v>
      </c>
      <c r="F26" s="179">
        <v>3293.28</v>
      </c>
      <c r="G26" s="179">
        <v>14066</v>
      </c>
      <c r="H26" s="179">
        <v>111286.55</v>
      </c>
      <c r="I26" s="179">
        <v>6</v>
      </c>
      <c r="J26" s="179">
        <v>241.4</v>
      </c>
      <c r="K26" s="179">
        <v>0</v>
      </c>
      <c r="L26" s="179">
        <v>0</v>
      </c>
      <c r="M26" s="179">
        <v>39660</v>
      </c>
      <c r="N26" s="179">
        <v>8954.98</v>
      </c>
      <c r="O26" s="178">
        <f>M26+K26+I26+G26+E26+C26+MSMEoutstanding_5!M26+OutstandingAgri_4!K26</f>
        <v>507038</v>
      </c>
      <c r="P26" s="178">
        <f>N26+L26+J26+H26+F26+D26+MSMEoutstanding_5!N26+OutstandingAgri_4!L26</f>
        <v>1778300.67</v>
      </c>
      <c r="Q26" s="180">
        <f>P26*100/'CD Ratio_3(i)'!F26</f>
        <v>59.274032337870615</v>
      </c>
      <c r="R26" s="166"/>
    </row>
    <row r="27" spans="1:18" ht="13.5" customHeight="1" x14ac:dyDescent="0.2">
      <c r="A27" s="177">
        <v>21</v>
      </c>
      <c r="B27" s="178" t="s">
        <v>28</v>
      </c>
      <c r="C27" s="179">
        <v>0</v>
      </c>
      <c r="D27" s="179">
        <v>0</v>
      </c>
      <c r="E27" s="179">
        <v>409</v>
      </c>
      <c r="F27" s="179">
        <v>1803</v>
      </c>
      <c r="G27" s="179">
        <v>7581</v>
      </c>
      <c r="H27" s="179">
        <v>62856</v>
      </c>
      <c r="I27" s="179">
        <v>0</v>
      </c>
      <c r="J27" s="179">
        <v>0</v>
      </c>
      <c r="K27" s="179">
        <v>2</v>
      </c>
      <c r="L27" s="179">
        <v>255</v>
      </c>
      <c r="M27" s="179">
        <v>2165</v>
      </c>
      <c r="N27" s="179">
        <v>1953</v>
      </c>
      <c r="O27" s="178">
        <f>M27+K27+I27+G27+E27+C27+MSMEoutstanding_5!M27+OutstandingAgri_4!K27</f>
        <v>205528</v>
      </c>
      <c r="P27" s="178">
        <f>N27+L27+J27+H27+F27+D27+MSMEoutstanding_5!N27+OutstandingAgri_4!L27</f>
        <v>1414968</v>
      </c>
      <c r="Q27" s="180">
        <f>P27*100/'CD Ratio_3(i)'!F27</f>
        <v>57.783985102420857</v>
      </c>
      <c r="R27" s="166"/>
    </row>
    <row r="28" spans="1:18" ht="13.5" customHeight="1" x14ac:dyDescent="0.2">
      <c r="A28" s="177">
        <v>22</v>
      </c>
      <c r="B28" s="178" t="s">
        <v>29</v>
      </c>
      <c r="C28" s="179">
        <v>0</v>
      </c>
      <c r="D28" s="179">
        <v>0</v>
      </c>
      <c r="E28" s="179">
        <v>675</v>
      </c>
      <c r="F28" s="179">
        <v>2354.0500000000002</v>
      </c>
      <c r="G28" s="179">
        <v>5015</v>
      </c>
      <c r="H28" s="179">
        <v>48836.95</v>
      </c>
      <c r="I28" s="179">
        <v>26</v>
      </c>
      <c r="J28" s="179">
        <v>533.1</v>
      </c>
      <c r="K28" s="179">
        <v>0</v>
      </c>
      <c r="L28" s="179">
        <v>0</v>
      </c>
      <c r="M28" s="179">
        <v>3</v>
      </c>
      <c r="N28" s="179">
        <v>0.37</v>
      </c>
      <c r="O28" s="178">
        <f>M28+K28+I28+G28+E28+C28+MSMEoutstanding_5!M28+OutstandingAgri_4!K28</f>
        <v>53492</v>
      </c>
      <c r="P28" s="178">
        <f>N28+L28+J28+H28+F28+D28+MSMEoutstanding_5!N28+OutstandingAgri_4!L28</f>
        <v>216452.51000000004</v>
      </c>
      <c r="Q28" s="180">
        <f>P28*100/'CD Ratio_3(i)'!F28</f>
        <v>61.990388780193371</v>
      </c>
      <c r="R28" s="166"/>
    </row>
    <row r="29" spans="1:18" ht="13.5" customHeight="1" x14ac:dyDescent="0.2">
      <c r="A29" s="177">
        <v>23</v>
      </c>
      <c r="B29" s="178" t="s">
        <v>30</v>
      </c>
      <c r="C29" s="179">
        <v>0</v>
      </c>
      <c r="D29" s="179">
        <v>0</v>
      </c>
      <c r="E29" s="179">
        <v>0</v>
      </c>
      <c r="F29" s="179">
        <v>0</v>
      </c>
      <c r="G29" s="179">
        <v>5930</v>
      </c>
      <c r="H29" s="179">
        <v>18244</v>
      </c>
      <c r="I29" s="179">
        <v>3118</v>
      </c>
      <c r="J29" s="179">
        <v>646</v>
      </c>
      <c r="K29" s="179">
        <v>0</v>
      </c>
      <c r="L29" s="179">
        <v>0</v>
      </c>
      <c r="M29" s="179">
        <v>0</v>
      </c>
      <c r="N29" s="179">
        <v>0</v>
      </c>
      <c r="O29" s="178">
        <f>M29+K29+I29+G29+E29+C29+MSMEoutstanding_5!M29+OutstandingAgri_4!K29</f>
        <v>174070</v>
      </c>
      <c r="P29" s="178">
        <f>N29+L29+J29+H29+F29+D29+MSMEoutstanding_5!N29+OutstandingAgri_4!L29</f>
        <v>185061</v>
      </c>
      <c r="Q29" s="180">
        <f>P29*100/'CD Ratio_3(i)'!F29</f>
        <v>46.701559317927739</v>
      </c>
      <c r="R29" s="166"/>
    </row>
    <row r="30" spans="1:18" ht="13.5" customHeight="1" x14ac:dyDescent="0.2">
      <c r="A30" s="177">
        <v>24</v>
      </c>
      <c r="B30" s="178" t="s">
        <v>31</v>
      </c>
      <c r="C30" s="179">
        <v>1</v>
      </c>
      <c r="D30" s="179">
        <v>1</v>
      </c>
      <c r="E30" s="179">
        <v>0</v>
      </c>
      <c r="F30" s="179">
        <v>0</v>
      </c>
      <c r="G30" s="179">
        <v>1322</v>
      </c>
      <c r="H30" s="179">
        <v>11397</v>
      </c>
      <c r="I30" s="179">
        <v>3487</v>
      </c>
      <c r="J30" s="179">
        <v>568</v>
      </c>
      <c r="K30" s="179">
        <v>0</v>
      </c>
      <c r="L30" s="179">
        <v>0</v>
      </c>
      <c r="M30" s="179">
        <v>4363</v>
      </c>
      <c r="N30" s="179">
        <v>398</v>
      </c>
      <c r="O30" s="178">
        <f>M30+K30+I30+G30+E30+C30+MSMEoutstanding_5!M30+OutstandingAgri_4!K30</f>
        <v>696454</v>
      </c>
      <c r="P30" s="178">
        <f>N30+L30+J30+H30+F30+D30+MSMEoutstanding_5!N30+OutstandingAgri_4!L30</f>
        <v>494837</v>
      </c>
      <c r="Q30" s="180">
        <f>P30*100/'CD Ratio_3(i)'!F30</f>
        <v>59.935708376684957</v>
      </c>
      <c r="R30" s="166"/>
    </row>
    <row r="31" spans="1:18" ht="13.5" customHeight="1" x14ac:dyDescent="0.2">
      <c r="A31" s="177">
        <v>25</v>
      </c>
      <c r="B31" s="178" t="s">
        <v>32</v>
      </c>
      <c r="C31" s="179">
        <v>0</v>
      </c>
      <c r="D31" s="179">
        <v>0</v>
      </c>
      <c r="E31" s="179">
        <v>10</v>
      </c>
      <c r="F31" s="179">
        <v>48</v>
      </c>
      <c r="G31" s="179">
        <v>94</v>
      </c>
      <c r="H31" s="179">
        <v>541</v>
      </c>
      <c r="I31" s="179">
        <v>0</v>
      </c>
      <c r="J31" s="179">
        <v>0</v>
      </c>
      <c r="K31" s="179">
        <v>0</v>
      </c>
      <c r="L31" s="179">
        <v>0</v>
      </c>
      <c r="M31" s="179">
        <v>8</v>
      </c>
      <c r="N31" s="179">
        <v>1</v>
      </c>
      <c r="O31" s="178">
        <f>M31+K31+I31+G31+E31+C31+MSMEoutstanding_5!M31+OutstandingAgri_4!K31</f>
        <v>444</v>
      </c>
      <c r="P31" s="178">
        <f>N31+L31+J31+H31+F31+D31+MSMEoutstanding_5!N31+OutstandingAgri_4!L31</f>
        <v>1821</v>
      </c>
      <c r="Q31" s="180">
        <f>P31*100/'CD Ratio_3(i)'!F31</f>
        <v>45.37752305008722</v>
      </c>
      <c r="R31" s="166"/>
    </row>
    <row r="32" spans="1:18" ht="13.5" customHeight="1" x14ac:dyDescent="0.2">
      <c r="A32" s="177">
        <v>26</v>
      </c>
      <c r="B32" s="178" t="s">
        <v>33</v>
      </c>
      <c r="C32" s="179">
        <v>0</v>
      </c>
      <c r="D32" s="179">
        <v>0</v>
      </c>
      <c r="E32" s="179">
        <v>13</v>
      </c>
      <c r="F32" s="179">
        <v>52.12</v>
      </c>
      <c r="G32" s="179">
        <v>282</v>
      </c>
      <c r="H32" s="179">
        <v>3006.12</v>
      </c>
      <c r="I32" s="179">
        <v>0</v>
      </c>
      <c r="J32" s="179">
        <v>0</v>
      </c>
      <c r="K32" s="179">
        <v>0</v>
      </c>
      <c r="L32" s="179">
        <v>0</v>
      </c>
      <c r="M32" s="179">
        <v>24</v>
      </c>
      <c r="N32" s="179">
        <v>3</v>
      </c>
      <c r="O32" s="178">
        <f>M32+K32+I32+G32+E32+C32+MSMEoutstanding_5!M32+OutstandingAgri_4!K32</f>
        <v>1663</v>
      </c>
      <c r="P32" s="178">
        <f>N32+L32+J32+H32+F32+D32+MSMEoutstanding_5!N32+OutstandingAgri_4!L32</f>
        <v>20911.84</v>
      </c>
      <c r="Q32" s="180">
        <f>P32*100/'CD Ratio_3(i)'!F32</f>
        <v>50.648846429304086</v>
      </c>
      <c r="R32" s="166"/>
    </row>
    <row r="33" spans="1:18" ht="13.5" customHeight="1" x14ac:dyDescent="0.2">
      <c r="A33" s="177">
        <v>27</v>
      </c>
      <c r="B33" s="178" t="s">
        <v>34</v>
      </c>
      <c r="C33" s="179">
        <v>0</v>
      </c>
      <c r="D33" s="179">
        <v>0</v>
      </c>
      <c r="E33" s="179">
        <v>2</v>
      </c>
      <c r="F33" s="179">
        <v>3.82</v>
      </c>
      <c r="G33" s="179">
        <v>55</v>
      </c>
      <c r="H33" s="179">
        <v>696.17</v>
      </c>
      <c r="I33" s="179">
        <v>0</v>
      </c>
      <c r="J33" s="179">
        <v>0</v>
      </c>
      <c r="K33" s="179">
        <v>0</v>
      </c>
      <c r="L33" s="179">
        <v>0</v>
      </c>
      <c r="M33" s="179">
        <v>14</v>
      </c>
      <c r="N33" s="179">
        <v>0.79</v>
      </c>
      <c r="O33" s="178">
        <f>M33+K33+I33+G33+E33+C33+MSMEoutstanding_5!M33+OutstandingAgri_4!K33</f>
        <v>157</v>
      </c>
      <c r="P33" s="178">
        <f>N33+L33+J33+H33+F33+D33+MSMEoutstanding_5!N33+OutstandingAgri_4!L33</f>
        <v>3548.8799999999997</v>
      </c>
      <c r="Q33" s="180">
        <f>P33*100/'CD Ratio_3(i)'!F33</f>
        <v>40.891838639427554</v>
      </c>
      <c r="R33" s="166"/>
    </row>
    <row r="34" spans="1:18" ht="13.5" customHeight="1" x14ac:dyDescent="0.2">
      <c r="A34" s="177">
        <v>28</v>
      </c>
      <c r="B34" s="178" t="s">
        <v>35</v>
      </c>
      <c r="C34" s="179">
        <v>0</v>
      </c>
      <c r="D34" s="179">
        <v>0</v>
      </c>
      <c r="E34" s="179">
        <v>0</v>
      </c>
      <c r="F34" s="179">
        <v>0</v>
      </c>
      <c r="G34" s="179">
        <v>136</v>
      </c>
      <c r="H34" s="179">
        <v>2677.1</v>
      </c>
      <c r="I34" s="179">
        <v>0</v>
      </c>
      <c r="J34" s="179">
        <v>0</v>
      </c>
      <c r="K34" s="179">
        <v>0</v>
      </c>
      <c r="L34" s="179">
        <v>0</v>
      </c>
      <c r="M34" s="179">
        <v>45534</v>
      </c>
      <c r="N34" s="179">
        <v>10058.629999999999</v>
      </c>
      <c r="O34" s="178">
        <f>M34+K34+I34+G34+E34+C34+MSMEoutstanding_5!M34+OutstandingAgri_4!K34</f>
        <v>201564</v>
      </c>
      <c r="P34" s="178">
        <f>N34+L34+J34+H34+F34+D34+MSMEoutstanding_5!N34+OutstandingAgri_4!L34</f>
        <v>514505.22000000003</v>
      </c>
      <c r="Q34" s="180">
        <f>P34*100/'CD Ratio_3(i)'!F34</f>
        <v>75.56184064426499</v>
      </c>
      <c r="R34" s="166"/>
    </row>
    <row r="35" spans="1:18" ht="13.5" customHeight="1" x14ac:dyDescent="0.2">
      <c r="A35" s="177">
        <v>29</v>
      </c>
      <c r="B35" s="178" t="s">
        <v>36</v>
      </c>
      <c r="C35" s="179">
        <v>0</v>
      </c>
      <c r="D35" s="179">
        <v>0</v>
      </c>
      <c r="E35" s="179">
        <v>0</v>
      </c>
      <c r="F35" s="179">
        <v>0</v>
      </c>
      <c r="G35" s="179">
        <v>0</v>
      </c>
      <c r="H35" s="179">
        <v>0</v>
      </c>
      <c r="I35" s="179">
        <v>0</v>
      </c>
      <c r="J35" s="179">
        <v>0</v>
      </c>
      <c r="K35" s="179">
        <v>0</v>
      </c>
      <c r="L35" s="179">
        <v>0</v>
      </c>
      <c r="M35" s="179">
        <v>0</v>
      </c>
      <c r="N35" s="179">
        <v>0</v>
      </c>
      <c r="O35" s="178">
        <f>M35+K35+I35+G35+E35+C35+MSMEoutstanding_5!M35+OutstandingAgri_4!K35</f>
        <v>65</v>
      </c>
      <c r="P35" s="178">
        <f>N35+L35+J35+H35+F35+D35+MSMEoutstanding_5!N35+OutstandingAgri_4!L35</f>
        <v>982</v>
      </c>
      <c r="Q35" s="180">
        <f>P35*100/'CD Ratio_3(i)'!F35</f>
        <v>13.507565337001376</v>
      </c>
      <c r="R35" s="166"/>
    </row>
    <row r="36" spans="1:18" ht="13.5" customHeight="1" x14ac:dyDescent="0.2">
      <c r="A36" s="177">
        <v>30</v>
      </c>
      <c r="B36" s="178" t="s">
        <v>37</v>
      </c>
      <c r="C36" s="179">
        <v>0</v>
      </c>
      <c r="D36" s="179">
        <v>0</v>
      </c>
      <c r="E36" s="179">
        <v>251</v>
      </c>
      <c r="F36" s="179">
        <v>33.53</v>
      </c>
      <c r="G36" s="179">
        <v>236</v>
      </c>
      <c r="H36" s="179">
        <v>1567.4</v>
      </c>
      <c r="I36" s="179">
        <v>1</v>
      </c>
      <c r="J36" s="179">
        <v>2.61</v>
      </c>
      <c r="K36" s="179">
        <v>0</v>
      </c>
      <c r="L36" s="179">
        <v>0</v>
      </c>
      <c r="M36" s="179">
        <v>47647</v>
      </c>
      <c r="N36" s="179">
        <v>7196.54</v>
      </c>
      <c r="O36" s="178">
        <f>M36+K36+I36+G36+E36+C36+MSMEoutstanding_5!M36+OutstandingAgri_4!K36</f>
        <v>192153</v>
      </c>
      <c r="P36" s="178">
        <f>N36+L36+J36+H36+F36+D36+MSMEoutstanding_5!N36+OutstandingAgri_4!L36</f>
        <v>73068.27</v>
      </c>
      <c r="Q36" s="180">
        <f>P36*100/'CD Ratio_3(i)'!F36</f>
        <v>87.977330762139871</v>
      </c>
      <c r="R36" s="166"/>
    </row>
    <row r="37" spans="1:18" ht="13.5" customHeight="1" x14ac:dyDescent="0.2">
      <c r="A37" s="177">
        <v>31</v>
      </c>
      <c r="B37" s="178" t="s">
        <v>38</v>
      </c>
      <c r="C37" s="179">
        <v>0</v>
      </c>
      <c r="D37" s="179">
        <v>0</v>
      </c>
      <c r="E37" s="179">
        <v>12</v>
      </c>
      <c r="F37" s="179">
        <v>47</v>
      </c>
      <c r="G37" s="179">
        <v>44</v>
      </c>
      <c r="H37" s="179">
        <v>449</v>
      </c>
      <c r="I37" s="179">
        <v>4</v>
      </c>
      <c r="J37" s="179">
        <v>437</v>
      </c>
      <c r="K37" s="179">
        <v>0</v>
      </c>
      <c r="L37" s="179">
        <v>0</v>
      </c>
      <c r="M37" s="179">
        <v>10</v>
      </c>
      <c r="N37" s="179">
        <v>15</v>
      </c>
      <c r="O37" s="178">
        <f>M37+K37+I37+G37+E37+C37+MSMEoutstanding_5!M37+OutstandingAgri_4!K37</f>
        <v>672</v>
      </c>
      <c r="P37" s="178">
        <f>N37+L37+J37+H37+F37+D37+MSMEoutstanding_5!N37+OutstandingAgri_4!L37</f>
        <v>5540</v>
      </c>
      <c r="Q37" s="180">
        <f>P37*100/'CD Ratio_3(i)'!F37</f>
        <v>65.562130177514788</v>
      </c>
      <c r="R37" s="166"/>
    </row>
    <row r="38" spans="1:18" ht="13.5" customHeight="1" x14ac:dyDescent="0.2">
      <c r="A38" s="177">
        <v>32</v>
      </c>
      <c r="B38" s="178" t="s">
        <v>39</v>
      </c>
      <c r="C38" s="179">
        <v>0</v>
      </c>
      <c r="D38" s="179">
        <v>0</v>
      </c>
      <c r="E38" s="179">
        <v>0</v>
      </c>
      <c r="F38" s="179">
        <v>0</v>
      </c>
      <c r="G38" s="179">
        <v>0</v>
      </c>
      <c r="H38" s="179">
        <v>0</v>
      </c>
      <c r="I38" s="179">
        <v>0</v>
      </c>
      <c r="J38" s="179">
        <v>0</v>
      </c>
      <c r="K38" s="179">
        <v>0</v>
      </c>
      <c r="L38" s="179">
        <v>0</v>
      </c>
      <c r="M38" s="179">
        <v>0</v>
      </c>
      <c r="N38" s="179">
        <v>0</v>
      </c>
      <c r="O38" s="178">
        <f>M38+K38+I38+G38+E38+C38+MSMEoutstanding_5!M38+OutstandingAgri_4!K38</f>
        <v>0</v>
      </c>
      <c r="P38" s="178">
        <f>N38+L38+J38+H38+F38+D38+MSMEoutstanding_5!N38+OutstandingAgri_4!L38</f>
        <v>0</v>
      </c>
      <c r="Q38" s="180">
        <v>0</v>
      </c>
      <c r="R38" s="166"/>
    </row>
    <row r="39" spans="1:18" ht="13.5" customHeight="1" x14ac:dyDescent="0.2">
      <c r="A39" s="177">
        <v>33</v>
      </c>
      <c r="B39" s="178" t="s">
        <v>40</v>
      </c>
      <c r="C39" s="179">
        <v>0</v>
      </c>
      <c r="D39" s="179">
        <v>0</v>
      </c>
      <c r="E39" s="179">
        <v>0</v>
      </c>
      <c r="F39" s="179">
        <v>0</v>
      </c>
      <c r="G39" s="179">
        <v>46</v>
      </c>
      <c r="H39" s="179">
        <v>368.67</v>
      </c>
      <c r="I39" s="179">
        <v>0</v>
      </c>
      <c r="J39" s="179">
        <v>0</v>
      </c>
      <c r="K39" s="179">
        <v>0</v>
      </c>
      <c r="L39" s="179">
        <v>0</v>
      </c>
      <c r="M39" s="179">
        <v>5</v>
      </c>
      <c r="N39" s="179">
        <v>0.54</v>
      </c>
      <c r="O39" s="178">
        <f>M39+K39+I39+G39+E39+C39+MSMEoutstanding_5!M39+OutstandingAgri_4!K39</f>
        <v>546</v>
      </c>
      <c r="P39" s="178">
        <f>N39+L39+J39+H39+F39+D39+MSMEoutstanding_5!N39+OutstandingAgri_4!L39</f>
        <v>2600.77</v>
      </c>
      <c r="Q39" s="180">
        <f>P39*100/'CD Ratio_3(i)'!F39</f>
        <v>45.792960888543</v>
      </c>
      <c r="R39" s="166"/>
    </row>
    <row r="40" spans="1:18" ht="13.5" customHeight="1" x14ac:dyDescent="0.2">
      <c r="A40" s="177">
        <v>34</v>
      </c>
      <c r="B40" s="178" t="s">
        <v>41</v>
      </c>
      <c r="C40" s="179">
        <v>0</v>
      </c>
      <c r="D40" s="179">
        <v>0</v>
      </c>
      <c r="E40" s="179">
        <v>0</v>
      </c>
      <c r="F40" s="179">
        <v>0</v>
      </c>
      <c r="G40" s="179">
        <v>2189</v>
      </c>
      <c r="H40" s="179">
        <v>23467</v>
      </c>
      <c r="I40" s="179">
        <v>0</v>
      </c>
      <c r="J40" s="179">
        <v>0</v>
      </c>
      <c r="K40" s="179">
        <v>0</v>
      </c>
      <c r="L40" s="179">
        <v>0</v>
      </c>
      <c r="M40" s="179">
        <v>7295</v>
      </c>
      <c r="N40" s="179">
        <v>1957</v>
      </c>
      <c r="O40" s="178">
        <f>M40+K40+I40+G40+E40+C40+MSMEoutstanding_5!M40+OutstandingAgri_4!K40</f>
        <v>123873</v>
      </c>
      <c r="P40" s="178">
        <f>N40+L40+J40+H40+F40+D40+MSMEoutstanding_5!N40+OutstandingAgri_4!L40</f>
        <v>208894</v>
      </c>
      <c r="Q40" s="180">
        <f>P40*100/'CD Ratio_3(i)'!F40</f>
        <v>67.668057427179434</v>
      </c>
      <c r="R40" s="166"/>
    </row>
    <row r="41" spans="1:18" ht="13.5" customHeight="1" x14ac:dyDescent="0.2">
      <c r="A41" s="176"/>
      <c r="B41" s="181" t="s">
        <v>110</v>
      </c>
      <c r="C41" s="182">
        <f t="shared" ref="C41:P41" si="1">SUM(C19:C40)</f>
        <v>14</v>
      </c>
      <c r="D41" s="182">
        <f t="shared" si="1"/>
        <v>10869.24</v>
      </c>
      <c r="E41" s="182">
        <f t="shared" si="1"/>
        <v>4050</v>
      </c>
      <c r="F41" s="182">
        <f t="shared" si="1"/>
        <v>19947.799999999996</v>
      </c>
      <c r="G41" s="182">
        <f t="shared" si="1"/>
        <v>90267</v>
      </c>
      <c r="H41" s="182">
        <f t="shared" si="1"/>
        <v>669401.62</v>
      </c>
      <c r="I41" s="182">
        <f t="shared" si="1"/>
        <v>6652</v>
      </c>
      <c r="J41" s="182">
        <f t="shared" si="1"/>
        <v>2533.13</v>
      </c>
      <c r="K41" s="182">
        <f t="shared" si="1"/>
        <v>2</v>
      </c>
      <c r="L41" s="182">
        <f t="shared" si="1"/>
        <v>255</v>
      </c>
      <c r="M41" s="182">
        <f t="shared" si="1"/>
        <v>695194</v>
      </c>
      <c r="N41" s="182">
        <f t="shared" si="1"/>
        <v>213868.15000000005</v>
      </c>
      <c r="O41" s="182">
        <f t="shared" si="1"/>
        <v>3079902</v>
      </c>
      <c r="P41" s="182">
        <f t="shared" si="1"/>
        <v>6500374.339999998</v>
      </c>
      <c r="Q41" s="183">
        <f>P41*100/'CD Ratio_3(i)'!F41</f>
        <v>61.193425990013786</v>
      </c>
      <c r="R41" s="166"/>
    </row>
    <row r="42" spans="1:18" ht="13.5" customHeight="1" x14ac:dyDescent="0.2">
      <c r="A42" s="176"/>
      <c r="B42" s="181" t="s">
        <v>43</v>
      </c>
      <c r="C42" s="182">
        <f t="shared" ref="C42:P42" si="2">C41+C18</f>
        <v>41</v>
      </c>
      <c r="D42" s="182">
        <f t="shared" si="2"/>
        <v>31148.239999999998</v>
      </c>
      <c r="E42" s="182">
        <f t="shared" si="2"/>
        <v>61594</v>
      </c>
      <c r="F42" s="182">
        <f t="shared" si="2"/>
        <v>210542.47999999998</v>
      </c>
      <c r="G42" s="182">
        <f t="shared" si="2"/>
        <v>2377787</v>
      </c>
      <c r="H42" s="182">
        <f t="shared" si="2"/>
        <v>2636248.3199999998</v>
      </c>
      <c r="I42" s="182">
        <f t="shared" si="2"/>
        <v>6765</v>
      </c>
      <c r="J42" s="182">
        <f t="shared" si="2"/>
        <v>4214.0200000000004</v>
      </c>
      <c r="K42" s="182">
        <f t="shared" si="2"/>
        <v>25</v>
      </c>
      <c r="L42" s="182">
        <f t="shared" si="2"/>
        <v>2780.09</v>
      </c>
      <c r="M42" s="182">
        <f t="shared" si="2"/>
        <v>710454</v>
      </c>
      <c r="N42" s="182">
        <f t="shared" si="2"/>
        <v>224962.48000000004</v>
      </c>
      <c r="O42" s="182">
        <f t="shared" si="2"/>
        <v>8730666</v>
      </c>
      <c r="P42" s="182">
        <f t="shared" si="2"/>
        <v>18093129.809999999</v>
      </c>
      <c r="Q42" s="183">
        <f>P42*100/'CD Ratio_3(i)'!F42</f>
        <v>54.60953930734383</v>
      </c>
      <c r="R42" s="166"/>
    </row>
    <row r="43" spans="1:18" ht="13.5" customHeight="1" x14ac:dyDescent="0.2">
      <c r="A43" s="177">
        <v>35</v>
      </c>
      <c r="B43" s="178" t="s">
        <v>44</v>
      </c>
      <c r="C43" s="179">
        <v>0</v>
      </c>
      <c r="D43" s="179">
        <v>0</v>
      </c>
      <c r="E43" s="179">
        <v>310</v>
      </c>
      <c r="F43" s="179">
        <v>641</v>
      </c>
      <c r="G43" s="179">
        <v>59542</v>
      </c>
      <c r="H43" s="179">
        <v>47095</v>
      </c>
      <c r="I43" s="179">
        <v>0</v>
      </c>
      <c r="J43" s="179">
        <v>0</v>
      </c>
      <c r="K43" s="179">
        <v>134</v>
      </c>
      <c r="L43" s="179">
        <v>40</v>
      </c>
      <c r="M43" s="179">
        <v>399</v>
      </c>
      <c r="N43" s="179">
        <v>237</v>
      </c>
      <c r="O43" s="178">
        <f>M43+K43+I43+G43+E43+C43+MSMEoutstanding_5!M43+OutstandingAgri_4!K43</f>
        <v>320380</v>
      </c>
      <c r="P43" s="178">
        <f>N43+L43+J43+H43+F43+D43+MSMEoutstanding_5!N43+OutstandingAgri_4!L43</f>
        <v>284174</v>
      </c>
      <c r="Q43" s="180">
        <f>P43*100/'CD Ratio_3(i)'!F43</f>
        <v>87.980656107196367</v>
      </c>
      <c r="R43" s="166"/>
    </row>
    <row r="44" spans="1:18" ht="13.5" customHeight="1" x14ac:dyDescent="0.2">
      <c r="A44" s="177">
        <v>36</v>
      </c>
      <c r="B44" s="178" t="s">
        <v>45</v>
      </c>
      <c r="C44" s="179">
        <v>0</v>
      </c>
      <c r="D44" s="179">
        <v>0</v>
      </c>
      <c r="E44" s="179">
        <v>2940</v>
      </c>
      <c r="F44" s="179">
        <v>6513.65</v>
      </c>
      <c r="G44" s="179">
        <v>215042</v>
      </c>
      <c r="H44" s="179">
        <v>134578.19</v>
      </c>
      <c r="I44" s="179">
        <v>31</v>
      </c>
      <c r="J44" s="179">
        <v>896.78</v>
      </c>
      <c r="K44" s="179">
        <v>57</v>
      </c>
      <c r="L44" s="179">
        <v>16.39</v>
      </c>
      <c r="M44" s="179">
        <v>57246</v>
      </c>
      <c r="N44" s="179">
        <v>61420.38</v>
      </c>
      <c r="O44" s="178">
        <f>M44+K44+I44+G44+E44+C44+MSMEoutstanding_5!M44+OutstandingAgri_4!K44</f>
        <v>911964</v>
      </c>
      <c r="P44" s="178">
        <f>N44+L44+J44+H44+F44+D44+MSMEoutstanding_5!N44+OutstandingAgri_4!L44</f>
        <v>1068470.1200000001</v>
      </c>
      <c r="Q44" s="180">
        <f>P44*100/'CD Ratio_3(i)'!F44</f>
        <v>87.586811429650126</v>
      </c>
      <c r="R44" s="166"/>
    </row>
    <row r="45" spans="1:18" ht="13.5" customHeight="1" x14ac:dyDescent="0.2">
      <c r="A45" s="176"/>
      <c r="B45" s="181" t="s">
        <v>46</v>
      </c>
      <c r="C45" s="182">
        <f t="shared" ref="C45:P45" si="3">C44+C43</f>
        <v>0</v>
      </c>
      <c r="D45" s="182">
        <f t="shared" si="3"/>
        <v>0</v>
      </c>
      <c r="E45" s="182">
        <f t="shared" si="3"/>
        <v>3250</v>
      </c>
      <c r="F45" s="182">
        <f t="shared" si="3"/>
        <v>7154.65</v>
      </c>
      <c r="G45" s="182">
        <f t="shared" si="3"/>
        <v>274584</v>
      </c>
      <c r="H45" s="182">
        <f t="shared" si="3"/>
        <v>181673.19</v>
      </c>
      <c r="I45" s="182">
        <f t="shared" si="3"/>
        <v>31</v>
      </c>
      <c r="J45" s="182">
        <f t="shared" si="3"/>
        <v>896.78</v>
      </c>
      <c r="K45" s="182">
        <f t="shared" si="3"/>
        <v>191</v>
      </c>
      <c r="L45" s="182">
        <f t="shared" si="3"/>
        <v>56.39</v>
      </c>
      <c r="M45" s="182">
        <f t="shared" si="3"/>
        <v>57645</v>
      </c>
      <c r="N45" s="182">
        <f t="shared" si="3"/>
        <v>61657.38</v>
      </c>
      <c r="O45" s="182">
        <f t="shared" si="3"/>
        <v>1232344</v>
      </c>
      <c r="P45" s="182">
        <f t="shared" si="3"/>
        <v>1352644.12</v>
      </c>
      <c r="Q45" s="183">
        <f>P45*100/'CD Ratio_3(i)'!F45</f>
        <v>87.669260529630151</v>
      </c>
      <c r="R45" s="166"/>
    </row>
    <row r="46" spans="1:18" ht="13.5" customHeight="1" x14ac:dyDescent="0.2">
      <c r="A46" s="177">
        <v>37</v>
      </c>
      <c r="B46" s="178" t="s">
        <v>47</v>
      </c>
      <c r="C46" s="179">
        <v>0</v>
      </c>
      <c r="D46" s="179">
        <v>0</v>
      </c>
      <c r="E46" s="179">
        <v>52</v>
      </c>
      <c r="F46" s="179">
        <v>155</v>
      </c>
      <c r="G46" s="179">
        <v>9227</v>
      </c>
      <c r="H46" s="179">
        <v>22471</v>
      </c>
      <c r="I46" s="179">
        <v>0</v>
      </c>
      <c r="J46" s="179">
        <v>0</v>
      </c>
      <c r="K46" s="179">
        <v>0</v>
      </c>
      <c r="L46" s="179">
        <v>0</v>
      </c>
      <c r="M46" s="179">
        <v>0</v>
      </c>
      <c r="N46" s="179">
        <v>0</v>
      </c>
      <c r="O46" s="178">
        <f>M46+K46+I46+G46+E46+C46+MSMEoutstanding_5!M46+OutstandingAgri_4!K46</f>
        <v>4028949</v>
      </c>
      <c r="P46" s="178">
        <f>N46+L46+J46+H46+F46+D46+MSMEoutstanding_5!N46+OutstandingAgri_4!L46</f>
        <v>3481079</v>
      </c>
      <c r="Q46" s="180">
        <f>P46*100/'CD Ratio_3(i)'!F46</f>
        <v>92.153741036657081</v>
      </c>
      <c r="R46" s="166"/>
    </row>
    <row r="47" spans="1:18" ht="13.5" customHeight="1" x14ac:dyDescent="0.2">
      <c r="A47" s="176"/>
      <c r="B47" s="181" t="s">
        <v>48</v>
      </c>
      <c r="C47" s="182">
        <f t="shared" ref="C47:P47" si="4">C46</f>
        <v>0</v>
      </c>
      <c r="D47" s="182">
        <f t="shared" si="4"/>
        <v>0</v>
      </c>
      <c r="E47" s="182">
        <f t="shared" si="4"/>
        <v>52</v>
      </c>
      <c r="F47" s="182">
        <f t="shared" si="4"/>
        <v>155</v>
      </c>
      <c r="G47" s="182">
        <f t="shared" si="4"/>
        <v>9227</v>
      </c>
      <c r="H47" s="182">
        <f t="shared" si="4"/>
        <v>22471</v>
      </c>
      <c r="I47" s="182">
        <f t="shared" si="4"/>
        <v>0</v>
      </c>
      <c r="J47" s="182">
        <f t="shared" si="4"/>
        <v>0</v>
      </c>
      <c r="K47" s="182">
        <f t="shared" si="4"/>
        <v>0</v>
      </c>
      <c r="L47" s="182">
        <f t="shared" si="4"/>
        <v>0</v>
      </c>
      <c r="M47" s="182">
        <f t="shared" si="4"/>
        <v>0</v>
      </c>
      <c r="N47" s="182">
        <f t="shared" si="4"/>
        <v>0</v>
      </c>
      <c r="O47" s="182">
        <f t="shared" si="4"/>
        <v>4028949</v>
      </c>
      <c r="P47" s="182">
        <f t="shared" si="4"/>
        <v>3481079</v>
      </c>
      <c r="Q47" s="183">
        <f>P47*100/'CD Ratio_3(i)'!F47</f>
        <v>92.153741036657081</v>
      </c>
      <c r="R47" s="166"/>
    </row>
    <row r="48" spans="1:18" ht="13.5" customHeight="1" x14ac:dyDescent="0.2">
      <c r="A48" s="177">
        <v>38</v>
      </c>
      <c r="B48" s="178" t="s">
        <v>49</v>
      </c>
      <c r="C48" s="179">
        <v>0</v>
      </c>
      <c r="D48" s="179">
        <v>0</v>
      </c>
      <c r="E48" s="179">
        <v>0</v>
      </c>
      <c r="F48" s="179">
        <v>0</v>
      </c>
      <c r="G48" s="179">
        <v>5111</v>
      </c>
      <c r="H48" s="179">
        <v>39897.18</v>
      </c>
      <c r="I48" s="179">
        <v>86</v>
      </c>
      <c r="J48" s="179">
        <v>1968.73</v>
      </c>
      <c r="K48" s="179">
        <v>0</v>
      </c>
      <c r="L48" s="179">
        <v>0</v>
      </c>
      <c r="M48" s="179">
        <v>351</v>
      </c>
      <c r="N48" s="179">
        <v>18.88</v>
      </c>
      <c r="O48" s="178">
        <f>M48+K48+I48+G48+E48+C48+MSMEoutstanding_5!M48+OutstandingAgri_4!K48</f>
        <v>118269</v>
      </c>
      <c r="P48" s="178">
        <f>N48+L48+J48+H48+F48+D48+MSMEoutstanding_5!N48+OutstandingAgri_4!L48</f>
        <v>672483.3</v>
      </c>
      <c r="Q48" s="180">
        <f>P48*100/'CD Ratio_3(i)'!F48</f>
        <v>85.787452245978287</v>
      </c>
      <c r="R48" s="166"/>
    </row>
    <row r="49" spans="1:18" ht="13.5" customHeight="1" x14ac:dyDescent="0.2">
      <c r="A49" s="177">
        <v>39</v>
      </c>
      <c r="B49" s="178" t="s">
        <v>50</v>
      </c>
      <c r="C49" s="179">
        <v>0</v>
      </c>
      <c r="D49" s="179">
        <v>0</v>
      </c>
      <c r="E49" s="179">
        <v>0</v>
      </c>
      <c r="F49" s="179">
        <v>0</v>
      </c>
      <c r="G49" s="179">
        <v>444</v>
      </c>
      <c r="H49" s="179">
        <v>3291</v>
      </c>
      <c r="I49" s="179">
        <v>0</v>
      </c>
      <c r="J49" s="179">
        <v>0</v>
      </c>
      <c r="K49" s="179">
        <v>0</v>
      </c>
      <c r="L49" s="179">
        <v>0</v>
      </c>
      <c r="M49" s="179">
        <v>40547</v>
      </c>
      <c r="N49" s="179">
        <v>7891</v>
      </c>
      <c r="O49" s="178">
        <f>M49+K49+I49+G49+E49+C49+MSMEoutstanding_5!M49+OutstandingAgri_4!K49</f>
        <v>71633</v>
      </c>
      <c r="P49" s="178">
        <f>N49+L49+J49+H49+F49+D49+MSMEoutstanding_5!N49+OutstandingAgri_4!L49</f>
        <v>48041</v>
      </c>
      <c r="Q49" s="180">
        <f>P49*100/'CD Ratio_3(i)'!F49</f>
        <v>77.389371264719628</v>
      </c>
      <c r="R49" s="166"/>
    </row>
    <row r="50" spans="1:18" ht="13.5" customHeight="1" x14ac:dyDescent="0.2">
      <c r="A50" s="177">
        <v>40</v>
      </c>
      <c r="B50" s="178" t="s">
        <v>51</v>
      </c>
      <c r="C50" s="179">
        <v>0</v>
      </c>
      <c r="D50" s="179">
        <v>0</v>
      </c>
      <c r="E50" s="179">
        <v>1206</v>
      </c>
      <c r="F50" s="179">
        <v>274.08</v>
      </c>
      <c r="G50" s="179">
        <v>1063</v>
      </c>
      <c r="H50" s="179">
        <v>302.08</v>
      </c>
      <c r="I50" s="179">
        <v>0</v>
      </c>
      <c r="J50" s="179">
        <v>0</v>
      </c>
      <c r="K50" s="179">
        <v>0</v>
      </c>
      <c r="L50" s="179">
        <v>0</v>
      </c>
      <c r="M50" s="179">
        <v>46507</v>
      </c>
      <c r="N50" s="179">
        <v>10064.030000000001</v>
      </c>
      <c r="O50" s="178">
        <f>M50+K50+I50+G50+E50+C50+MSMEoutstanding_5!M50+OutstandingAgri_4!K50</f>
        <v>356620</v>
      </c>
      <c r="P50" s="178">
        <f>N50+L50+J50+H50+F50+D50+MSMEoutstanding_5!N50+OutstandingAgri_4!L50</f>
        <v>107511.66</v>
      </c>
      <c r="Q50" s="180">
        <f>P50*100/'CD Ratio_3(i)'!F50</f>
        <v>98.4827605159021</v>
      </c>
      <c r="R50" s="166"/>
    </row>
    <row r="51" spans="1:18" ht="13.5" customHeight="1" x14ac:dyDescent="0.2">
      <c r="A51" s="177">
        <v>41</v>
      </c>
      <c r="B51" s="178" t="s">
        <v>52</v>
      </c>
      <c r="C51" s="179">
        <v>0</v>
      </c>
      <c r="D51" s="179">
        <v>0</v>
      </c>
      <c r="E51" s="179">
        <v>0</v>
      </c>
      <c r="F51" s="179">
        <v>0</v>
      </c>
      <c r="G51" s="179">
        <v>0</v>
      </c>
      <c r="H51" s="179">
        <v>0</v>
      </c>
      <c r="I51" s="179">
        <v>0</v>
      </c>
      <c r="J51" s="179">
        <v>0</v>
      </c>
      <c r="K51" s="179">
        <v>0</v>
      </c>
      <c r="L51" s="179">
        <v>0</v>
      </c>
      <c r="M51" s="179">
        <v>105165</v>
      </c>
      <c r="N51" s="179">
        <v>13505.93</v>
      </c>
      <c r="O51" s="178">
        <f>M51+K51+I51+G51+E51+C51+MSMEoutstanding_5!M51+OutstandingAgri_4!K51</f>
        <v>255777</v>
      </c>
      <c r="P51" s="178">
        <f>N51+L51+J51+H51+F51+D51+MSMEoutstanding_5!N51+OutstandingAgri_4!L51</f>
        <v>46280.539999999994</v>
      </c>
      <c r="Q51" s="180">
        <f>P51*100/'CD Ratio_3(i)'!F51</f>
        <v>98.818589293553543</v>
      </c>
      <c r="R51" s="166"/>
    </row>
    <row r="52" spans="1:18" ht="13.5" customHeight="1" x14ac:dyDescent="0.2">
      <c r="A52" s="177">
        <v>42</v>
      </c>
      <c r="B52" s="178" t="s">
        <v>53</v>
      </c>
      <c r="C52" s="179">
        <v>0</v>
      </c>
      <c r="D52" s="179">
        <v>0</v>
      </c>
      <c r="E52" s="179">
        <v>0</v>
      </c>
      <c r="F52" s="179">
        <v>0</v>
      </c>
      <c r="G52" s="179">
        <v>6944</v>
      </c>
      <c r="H52" s="179">
        <v>14209</v>
      </c>
      <c r="I52" s="179">
        <v>0</v>
      </c>
      <c r="J52" s="179">
        <v>0</v>
      </c>
      <c r="K52" s="179">
        <v>128651</v>
      </c>
      <c r="L52" s="179">
        <v>39347</v>
      </c>
      <c r="M52" s="179">
        <v>0</v>
      </c>
      <c r="N52" s="179">
        <v>0</v>
      </c>
      <c r="O52" s="178">
        <f>M52+K52+I52+G52+E52+C52+MSMEoutstanding_5!M52+OutstandingAgri_4!K52</f>
        <v>241112</v>
      </c>
      <c r="P52" s="178">
        <f>N52+L52+J52+H52+F52+D52+MSMEoutstanding_5!N52+OutstandingAgri_4!L52</f>
        <v>97993</v>
      </c>
      <c r="Q52" s="180">
        <f>P52*100/'CD Ratio_3(i)'!F52</f>
        <v>89.052972128063686</v>
      </c>
      <c r="R52" s="166"/>
    </row>
    <row r="53" spans="1:18" ht="13.5" customHeight="1" x14ac:dyDescent="0.2">
      <c r="A53" s="177">
        <v>43</v>
      </c>
      <c r="B53" s="178" t="s">
        <v>54</v>
      </c>
      <c r="C53" s="179">
        <v>0</v>
      </c>
      <c r="D53" s="179">
        <v>0</v>
      </c>
      <c r="E53" s="179">
        <v>0</v>
      </c>
      <c r="F53" s="179">
        <v>0</v>
      </c>
      <c r="G53" s="179">
        <v>223</v>
      </c>
      <c r="H53" s="179">
        <v>2034.32</v>
      </c>
      <c r="I53" s="179">
        <v>0</v>
      </c>
      <c r="J53" s="179">
        <v>0</v>
      </c>
      <c r="K53" s="179">
        <v>0</v>
      </c>
      <c r="L53" s="179">
        <v>0</v>
      </c>
      <c r="M53" s="179">
        <v>48443</v>
      </c>
      <c r="N53" s="179">
        <v>10355.549999999999</v>
      </c>
      <c r="O53" s="178">
        <f>M53+K53+I53+G53+E53+C53+MSMEoutstanding_5!M53+OutstandingAgri_4!K53</f>
        <v>107334</v>
      </c>
      <c r="P53" s="178">
        <f>N53+L53+J53+H53+F53+D53+MSMEoutstanding_5!N53+OutstandingAgri_4!L53</f>
        <v>27118.629999999997</v>
      </c>
      <c r="Q53" s="180">
        <f>P53*100/'CD Ratio_3(i)'!F53</f>
        <v>79.144790334508684</v>
      </c>
      <c r="R53" s="166"/>
    </row>
    <row r="54" spans="1:18" ht="13.5" customHeight="1" x14ac:dyDescent="0.2">
      <c r="A54" s="177">
        <v>44</v>
      </c>
      <c r="B54" s="178" t="s">
        <v>55</v>
      </c>
      <c r="C54" s="179">
        <v>0</v>
      </c>
      <c r="D54" s="179">
        <v>0</v>
      </c>
      <c r="E54" s="179">
        <v>0</v>
      </c>
      <c r="F54" s="179">
        <v>0</v>
      </c>
      <c r="G54" s="179">
        <v>3804</v>
      </c>
      <c r="H54" s="179">
        <v>3506.46</v>
      </c>
      <c r="I54" s="179">
        <v>0</v>
      </c>
      <c r="J54" s="179">
        <v>0</v>
      </c>
      <c r="K54" s="179">
        <v>0</v>
      </c>
      <c r="L54" s="179">
        <v>0</v>
      </c>
      <c r="M54" s="179">
        <v>15673</v>
      </c>
      <c r="N54" s="179">
        <v>4503.2700000000004</v>
      </c>
      <c r="O54" s="178">
        <f>M54+K54+I54+G54+E54+C54+MSMEoutstanding_5!M54+OutstandingAgri_4!K54</f>
        <v>61009</v>
      </c>
      <c r="P54" s="178">
        <f>N54+L54+J54+H54+F54+D54+MSMEoutstanding_5!N54+OutstandingAgri_4!L54</f>
        <v>23190.15</v>
      </c>
      <c r="Q54" s="180">
        <f>P54*100/'CD Ratio_3(i)'!F54</f>
        <v>86.239416773922912</v>
      </c>
      <c r="R54" s="166"/>
    </row>
    <row r="55" spans="1:18" ht="13.5" customHeight="1" x14ac:dyDescent="0.2">
      <c r="A55" s="177">
        <v>45</v>
      </c>
      <c r="B55" s="178" t="s">
        <v>56</v>
      </c>
      <c r="C55" s="179">
        <v>0</v>
      </c>
      <c r="D55" s="179">
        <v>0</v>
      </c>
      <c r="E55" s="179">
        <v>0</v>
      </c>
      <c r="F55" s="179">
        <v>0</v>
      </c>
      <c r="G55" s="179">
        <v>46</v>
      </c>
      <c r="H55" s="179">
        <v>655</v>
      </c>
      <c r="I55" s="179">
        <v>0</v>
      </c>
      <c r="J55" s="179">
        <v>0</v>
      </c>
      <c r="K55" s="179">
        <v>0</v>
      </c>
      <c r="L55" s="179">
        <v>0</v>
      </c>
      <c r="M55" s="179">
        <v>88454</v>
      </c>
      <c r="N55" s="179">
        <v>33012</v>
      </c>
      <c r="O55" s="178">
        <f>M55+K55+I55+G55+E55+C55+MSMEoutstanding_5!M55+OutstandingAgri_4!K55</f>
        <v>109665</v>
      </c>
      <c r="P55" s="178">
        <f>N55+L55+J55+H55+F55+D55+MSMEoutstanding_5!N55+OutstandingAgri_4!L55</f>
        <v>39289</v>
      </c>
      <c r="Q55" s="180">
        <f>P55*100/'CD Ratio_3(i)'!F55</f>
        <v>98.387298725364985</v>
      </c>
      <c r="R55" s="166"/>
    </row>
    <row r="56" spans="1:18" ht="13.5" customHeight="1" x14ac:dyDescent="0.2">
      <c r="A56" s="176"/>
      <c r="B56" s="181" t="s">
        <v>57</v>
      </c>
      <c r="C56" s="182">
        <f t="shared" ref="C56:P56" si="5">SUM(C48:C55)</f>
        <v>0</v>
      </c>
      <c r="D56" s="182">
        <f t="shared" si="5"/>
        <v>0</v>
      </c>
      <c r="E56" s="182">
        <f t="shared" si="5"/>
        <v>1206</v>
      </c>
      <c r="F56" s="182">
        <f t="shared" si="5"/>
        <v>274.08</v>
      </c>
      <c r="G56" s="182">
        <f t="shared" si="5"/>
        <v>17635</v>
      </c>
      <c r="H56" s="182">
        <f t="shared" si="5"/>
        <v>63895.040000000001</v>
      </c>
      <c r="I56" s="182">
        <f t="shared" si="5"/>
        <v>86</v>
      </c>
      <c r="J56" s="182">
        <f t="shared" si="5"/>
        <v>1968.73</v>
      </c>
      <c r="K56" s="182">
        <f t="shared" si="5"/>
        <v>128651</v>
      </c>
      <c r="L56" s="182">
        <f t="shared" si="5"/>
        <v>39347</v>
      </c>
      <c r="M56" s="182">
        <f t="shared" si="5"/>
        <v>345140</v>
      </c>
      <c r="N56" s="182">
        <f t="shared" si="5"/>
        <v>79350.66</v>
      </c>
      <c r="O56" s="182">
        <f t="shared" si="5"/>
        <v>1321419</v>
      </c>
      <c r="P56" s="182">
        <f t="shared" si="5"/>
        <v>1061907.2800000003</v>
      </c>
      <c r="Q56" s="183">
        <f>P56*100/'CD Ratio_3(i)'!F56</f>
        <v>87.53662433392995</v>
      </c>
      <c r="R56" s="166"/>
    </row>
    <row r="57" spans="1:18" ht="13.5" customHeight="1" x14ac:dyDescent="0.2">
      <c r="A57" s="181"/>
      <c r="B57" s="181" t="s">
        <v>6</v>
      </c>
      <c r="C57" s="182">
        <f t="shared" ref="C57:P57" si="6">C56+C47+C45+C42</f>
        <v>41</v>
      </c>
      <c r="D57" s="182">
        <f t="shared" si="6"/>
        <v>31148.239999999998</v>
      </c>
      <c r="E57" s="182">
        <f t="shared" si="6"/>
        <v>66102</v>
      </c>
      <c r="F57" s="182">
        <f t="shared" si="6"/>
        <v>218126.21</v>
      </c>
      <c r="G57" s="182">
        <f t="shared" si="6"/>
        <v>2679233</v>
      </c>
      <c r="H57" s="182">
        <f t="shared" si="6"/>
        <v>2904287.55</v>
      </c>
      <c r="I57" s="182">
        <f t="shared" si="6"/>
        <v>6882</v>
      </c>
      <c r="J57" s="182">
        <f t="shared" si="6"/>
        <v>7079.5300000000007</v>
      </c>
      <c r="K57" s="182">
        <f t="shared" si="6"/>
        <v>128867</v>
      </c>
      <c r="L57" s="182">
        <f t="shared" si="6"/>
        <v>42183.479999999996</v>
      </c>
      <c r="M57" s="182">
        <f t="shared" si="6"/>
        <v>1113239</v>
      </c>
      <c r="N57" s="182">
        <f t="shared" si="6"/>
        <v>365970.52</v>
      </c>
      <c r="O57" s="182">
        <f t="shared" si="6"/>
        <v>15313378</v>
      </c>
      <c r="P57" s="182">
        <f t="shared" si="6"/>
        <v>23988760.210000001</v>
      </c>
      <c r="Q57" s="183">
        <f>P57*100/'CD Ratio_3(i)'!F57</f>
        <v>60.477986652376181</v>
      </c>
      <c r="R57" s="166"/>
    </row>
    <row r="58" spans="1:18" ht="13.5" customHeight="1" x14ac:dyDescent="0.2">
      <c r="A58" s="99"/>
      <c r="B58" s="99"/>
      <c r="C58" s="156"/>
      <c r="D58" s="156"/>
      <c r="E58" s="156"/>
      <c r="F58" s="156"/>
      <c r="G58" s="156"/>
      <c r="H58" s="184" t="s">
        <v>60</v>
      </c>
      <c r="I58" s="156"/>
      <c r="J58" s="156"/>
      <c r="K58" s="156"/>
      <c r="L58" s="156"/>
      <c r="M58" s="156"/>
      <c r="N58" s="156"/>
      <c r="O58" s="156"/>
      <c r="P58" s="156"/>
      <c r="Q58" s="166"/>
      <c r="R58" s="166"/>
    </row>
    <row r="59" spans="1:18" ht="13.5" customHeight="1" x14ac:dyDescent="0.2">
      <c r="A59" s="99"/>
      <c r="B59" s="99"/>
      <c r="C59" s="156"/>
      <c r="D59" s="156"/>
      <c r="E59" s="156"/>
      <c r="F59" s="156">
        <f>F57+NPS_OS_8!F57</f>
        <v>269762.28999999998</v>
      </c>
      <c r="G59" s="156"/>
      <c r="H59" s="156"/>
      <c r="I59" s="156"/>
      <c r="J59" s="156"/>
      <c r="K59" s="156"/>
      <c r="L59" s="156"/>
      <c r="M59" s="156"/>
      <c r="N59" s="156"/>
      <c r="O59" s="156"/>
      <c r="P59" s="156"/>
      <c r="Q59" s="166"/>
      <c r="R59" s="166"/>
    </row>
    <row r="60" spans="1:18" ht="13.5" customHeight="1" x14ac:dyDescent="0.2">
      <c r="A60" s="166"/>
      <c r="B60" s="166"/>
      <c r="C60" s="156"/>
      <c r="D60" s="156"/>
      <c r="E60" s="166"/>
      <c r="F60" s="156"/>
      <c r="G60" s="156"/>
      <c r="H60" s="156">
        <f>H57+NPS_OS_8!H57</f>
        <v>4588250.25</v>
      </c>
      <c r="I60" s="156"/>
      <c r="J60" s="156"/>
      <c r="K60" s="156"/>
      <c r="L60" s="156"/>
      <c r="M60" s="156"/>
      <c r="N60" s="156"/>
      <c r="O60" s="156"/>
      <c r="P60" s="156"/>
      <c r="Q60" s="156"/>
      <c r="R60" s="166"/>
    </row>
    <row r="61" spans="1:18" ht="13.5" customHeight="1" x14ac:dyDescent="0.2">
      <c r="A61" s="99"/>
      <c r="B61" s="99"/>
      <c r="C61" s="156"/>
      <c r="D61" s="156"/>
      <c r="E61" s="156"/>
      <c r="F61" s="156"/>
      <c r="G61" s="156"/>
      <c r="H61" s="156"/>
      <c r="I61" s="156"/>
      <c r="J61" s="156"/>
      <c r="K61" s="156"/>
      <c r="L61" s="156"/>
      <c r="M61" s="156"/>
      <c r="N61" s="156"/>
      <c r="O61" s="156"/>
      <c r="P61" s="156"/>
      <c r="Q61" s="156"/>
      <c r="R61" s="166"/>
    </row>
    <row r="62" spans="1:18" ht="13.5" customHeight="1" x14ac:dyDescent="0.2">
      <c r="A62" s="156"/>
      <c r="B62" s="156"/>
      <c r="C62" s="156"/>
      <c r="D62" s="156"/>
      <c r="E62" s="158"/>
      <c r="F62" s="158"/>
      <c r="G62" s="156"/>
      <c r="H62" s="156"/>
      <c r="I62" s="156"/>
      <c r="J62" s="156"/>
      <c r="K62" s="156"/>
      <c r="L62" s="156"/>
      <c r="M62" s="156"/>
      <c r="N62" s="156"/>
      <c r="O62" s="156"/>
      <c r="P62" s="156"/>
      <c r="Q62" s="156"/>
      <c r="R62" s="166"/>
    </row>
    <row r="63" spans="1:18" ht="13.5" customHeight="1" x14ac:dyDescent="0.2">
      <c r="A63" s="99"/>
      <c r="B63" s="99"/>
      <c r="C63" s="156"/>
      <c r="D63" s="156"/>
      <c r="E63" s="156"/>
      <c r="F63" s="156"/>
      <c r="G63" s="156"/>
      <c r="H63" s="156"/>
      <c r="I63" s="156"/>
      <c r="J63" s="156"/>
      <c r="K63" s="156"/>
      <c r="L63" s="156"/>
      <c r="M63" s="156"/>
      <c r="N63" s="156"/>
      <c r="O63" s="156"/>
      <c r="P63" s="156"/>
      <c r="Q63" s="166"/>
      <c r="R63" s="166"/>
    </row>
    <row r="64" spans="1:18" ht="13.5" customHeight="1" x14ac:dyDescent="0.2">
      <c r="A64" s="99"/>
      <c r="B64" s="99"/>
      <c r="C64" s="156"/>
      <c r="D64" s="156"/>
      <c r="E64" s="156"/>
      <c r="F64" s="156"/>
      <c r="G64" s="156"/>
      <c r="H64" s="156"/>
      <c r="I64" s="156"/>
      <c r="J64" s="156"/>
      <c r="K64" s="156"/>
      <c r="L64" s="156"/>
      <c r="M64" s="156"/>
      <c r="N64" s="156"/>
      <c r="O64" s="156"/>
      <c r="P64" s="156"/>
      <c r="Q64" s="166"/>
      <c r="R64" s="166"/>
    </row>
    <row r="65" spans="1:18" ht="13.5" customHeight="1" x14ac:dyDescent="0.2">
      <c r="A65" s="99"/>
      <c r="B65" s="99"/>
      <c r="C65" s="156"/>
      <c r="D65" s="156"/>
      <c r="E65" s="156"/>
      <c r="F65" s="156"/>
      <c r="G65" s="156"/>
      <c r="H65" s="156"/>
      <c r="I65" s="156"/>
      <c r="J65" s="156"/>
      <c r="K65" s="156"/>
      <c r="L65" s="156"/>
      <c r="M65" s="156"/>
      <c r="N65" s="156"/>
      <c r="O65" s="156"/>
      <c r="P65" s="156"/>
      <c r="Q65" s="166"/>
      <c r="R65" s="166"/>
    </row>
    <row r="66" spans="1:18" ht="13.5" customHeight="1" x14ac:dyDescent="0.2">
      <c r="A66" s="99"/>
      <c r="B66" s="99"/>
      <c r="C66" s="156"/>
      <c r="D66" s="156"/>
      <c r="E66" s="156"/>
      <c r="F66" s="156"/>
      <c r="G66" s="156"/>
      <c r="H66" s="156"/>
      <c r="I66" s="156"/>
      <c r="J66" s="156"/>
      <c r="K66" s="156"/>
      <c r="L66" s="156"/>
      <c r="M66" s="156"/>
      <c r="N66" s="156"/>
      <c r="O66" s="156"/>
      <c r="P66" s="156"/>
      <c r="Q66" s="166"/>
      <c r="R66" s="166"/>
    </row>
    <row r="67" spans="1:18" ht="13.5" customHeight="1" x14ac:dyDescent="0.2">
      <c r="A67" s="99"/>
      <c r="B67" s="99"/>
      <c r="C67" s="156"/>
      <c r="D67" s="156"/>
      <c r="E67" s="156"/>
      <c r="F67" s="156"/>
      <c r="G67" s="156"/>
      <c r="H67" s="156"/>
      <c r="I67" s="156"/>
      <c r="J67" s="156"/>
      <c r="K67" s="156"/>
      <c r="L67" s="156"/>
      <c r="M67" s="156"/>
      <c r="N67" s="156"/>
      <c r="O67" s="156"/>
      <c r="P67" s="156"/>
      <c r="Q67" s="166"/>
      <c r="R67" s="166"/>
    </row>
    <row r="68" spans="1:18" ht="13.5" customHeight="1" x14ac:dyDescent="0.2">
      <c r="A68" s="99"/>
      <c r="B68" s="99"/>
      <c r="C68" s="156"/>
      <c r="D68" s="156"/>
      <c r="E68" s="156"/>
      <c r="F68" s="156"/>
      <c r="G68" s="156"/>
      <c r="H68" s="156"/>
      <c r="I68" s="156"/>
      <c r="J68" s="156"/>
      <c r="K68" s="156"/>
      <c r="L68" s="156"/>
      <c r="M68" s="156"/>
      <c r="N68" s="156"/>
      <c r="O68" s="156"/>
      <c r="P68" s="156"/>
      <c r="Q68" s="166"/>
      <c r="R68" s="166"/>
    </row>
    <row r="69" spans="1:18" ht="13.5" customHeight="1" x14ac:dyDescent="0.2">
      <c r="A69" s="99"/>
      <c r="B69" s="99"/>
      <c r="C69" s="156"/>
      <c r="D69" s="156"/>
      <c r="E69" s="156"/>
      <c r="F69" s="156"/>
      <c r="G69" s="156"/>
      <c r="H69" s="156"/>
      <c r="I69" s="156"/>
      <c r="J69" s="156"/>
      <c r="K69" s="156"/>
      <c r="L69" s="156"/>
      <c r="M69" s="156"/>
      <c r="N69" s="156"/>
      <c r="O69" s="156"/>
      <c r="P69" s="156"/>
      <c r="Q69" s="166"/>
      <c r="R69" s="166"/>
    </row>
    <row r="70" spans="1:18" ht="13.5" customHeight="1" x14ac:dyDescent="0.2">
      <c r="A70" s="99"/>
      <c r="B70" s="99"/>
      <c r="C70" s="156"/>
      <c r="D70" s="156"/>
      <c r="E70" s="156"/>
      <c r="F70" s="156"/>
      <c r="G70" s="156"/>
      <c r="H70" s="156"/>
      <c r="I70" s="156"/>
      <c r="J70" s="156"/>
      <c r="K70" s="156"/>
      <c r="L70" s="156"/>
      <c r="M70" s="156"/>
      <c r="N70" s="156"/>
      <c r="O70" s="156"/>
      <c r="P70" s="156"/>
      <c r="Q70" s="166"/>
      <c r="R70" s="166"/>
    </row>
    <row r="71" spans="1:18" ht="13.5" customHeight="1" x14ac:dyDescent="0.2">
      <c r="A71" s="99"/>
      <c r="B71" s="99"/>
      <c r="C71" s="156"/>
      <c r="D71" s="156"/>
      <c r="E71" s="156"/>
      <c r="F71" s="156"/>
      <c r="G71" s="156"/>
      <c r="H71" s="156"/>
      <c r="I71" s="156"/>
      <c r="J71" s="156"/>
      <c r="K71" s="156"/>
      <c r="L71" s="156"/>
      <c r="M71" s="156"/>
      <c r="N71" s="156"/>
      <c r="O71" s="156"/>
      <c r="P71" s="156"/>
      <c r="Q71" s="166"/>
      <c r="R71" s="166"/>
    </row>
    <row r="72" spans="1:18" ht="13.5" customHeight="1" x14ac:dyDescent="0.2">
      <c r="A72" s="99"/>
      <c r="B72" s="99"/>
      <c r="C72" s="156"/>
      <c r="D72" s="156"/>
      <c r="E72" s="156"/>
      <c r="F72" s="156"/>
      <c r="G72" s="156"/>
      <c r="H72" s="156"/>
      <c r="I72" s="156"/>
      <c r="J72" s="156"/>
      <c r="K72" s="156"/>
      <c r="L72" s="156"/>
      <c r="M72" s="156"/>
      <c r="N72" s="156"/>
      <c r="O72" s="156"/>
      <c r="P72" s="156"/>
      <c r="Q72" s="166"/>
      <c r="R72" s="166"/>
    </row>
    <row r="73" spans="1:18" ht="13.5" customHeight="1" x14ac:dyDescent="0.2">
      <c r="A73" s="99"/>
      <c r="B73" s="99"/>
      <c r="C73" s="156"/>
      <c r="D73" s="156"/>
      <c r="E73" s="156"/>
      <c r="F73" s="156"/>
      <c r="G73" s="156"/>
      <c r="H73" s="156"/>
      <c r="I73" s="156"/>
      <c r="J73" s="156"/>
      <c r="K73" s="156"/>
      <c r="L73" s="156"/>
      <c r="M73" s="156"/>
      <c r="N73" s="156"/>
      <c r="O73" s="156"/>
      <c r="P73" s="156"/>
      <c r="Q73" s="166"/>
      <c r="R73" s="166"/>
    </row>
    <row r="74" spans="1:18" ht="13.5" customHeight="1" x14ac:dyDescent="0.2">
      <c r="A74" s="99"/>
      <c r="B74" s="99"/>
      <c r="C74" s="156"/>
      <c r="D74" s="156"/>
      <c r="E74" s="156"/>
      <c r="F74" s="156"/>
      <c r="G74" s="156"/>
      <c r="H74" s="156"/>
      <c r="I74" s="156"/>
      <c r="J74" s="156"/>
      <c r="K74" s="156"/>
      <c r="L74" s="156"/>
      <c r="M74" s="156"/>
      <c r="N74" s="156"/>
      <c r="O74" s="156"/>
      <c r="P74" s="156"/>
      <c r="Q74" s="166"/>
      <c r="R74" s="166"/>
    </row>
    <row r="75" spans="1:18" ht="13.5" customHeight="1" x14ac:dyDescent="0.2">
      <c r="A75" s="99"/>
      <c r="B75" s="99"/>
      <c r="C75" s="156"/>
      <c r="D75" s="156"/>
      <c r="E75" s="156"/>
      <c r="F75" s="156"/>
      <c r="G75" s="156"/>
      <c r="H75" s="156"/>
      <c r="I75" s="156"/>
      <c r="J75" s="156"/>
      <c r="K75" s="156"/>
      <c r="L75" s="156"/>
      <c r="M75" s="156"/>
      <c r="N75" s="156"/>
      <c r="O75" s="156"/>
      <c r="P75" s="156"/>
      <c r="Q75" s="166"/>
      <c r="R75" s="166"/>
    </row>
    <row r="76" spans="1:18" ht="13.5" customHeight="1" x14ac:dyDescent="0.2">
      <c r="A76" s="99"/>
      <c r="B76" s="99"/>
      <c r="C76" s="156"/>
      <c r="D76" s="156"/>
      <c r="E76" s="156"/>
      <c r="F76" s="156"/>
      <c r="G76" s="156"/>
      <c r="H76" s="156"/>
      <c r="I76" s="156"/>
      <c r="J76" s="156"/>
      <c r="K76" s="156"/>
      <c r="L76" s="156"/>
      <c r="M76" s="156"/>
      <c r="N76" s="156"/>
      <c r="O76" s="156"/>
      <c r="P76" s="156"/>
      <c r="Q76" s="166"/>
      <c r="R76" s="166"/>
    </row>
    <row r="77" spans="1:18" ht="13.5" customHeight="1" x14ac:dyDescent="0.2">
      <c r="A77" s="99"/>
      <c r="B77" s="99"/>
      <c r="C77" s="156"/>
      <c r="D77" s="156"/>
      <c r="E77" s="156"/>
      <c r="F77" s="156"/>
      <c r="G77" s="156"/>
      <c r="H77" s="156"/>
      <c r="I77" s="156"/>
      <c r="J77" s="156"/>
      <c r="K77" s="156"/>
      <c r="L77" s="156"/>
      <c r="M77" s="156"/>
      <c r="N77" s="156"/>
      <c r="O77" s="156"/>
      <c r="P77" s="156"/>
      <c r="Q77" s="166"/>
      <c r="R77" s="166"/>
    </row>
    <row r="78" spans="1:18" ht="13.5" customHeight="1" x14ac:dyDescent="0.2">
      <c r="A78" s="99"/>
      <c r="B78" s="99"/>
      <c r="C78" s="156"/>
      <c r="D78" s="156"/>
      <c r="E78" s="156"/>
      <c r="F78" s="156"/>
      <c r="G78" s="156"/>
      <c r="H78" s="156"/>
      <c r="I78" s="156"/>
      <c r="J78" s="156"/>
      <c r="K78" s="156"/>
      <c r="L78" s="156"/>
      <c r="M78" s="156"/>
      <c r="N78" s="156"/>
      <c r="O78" s="156"/>
      <c r="P78" s="156"/>
      <c r="Q78" s="166"/>
      <c r="R78" s="166"/>
    </row>
    <row r="79" spans="1:18" ht="13.5" customHeight="1" x14ac:dyDescent="0.2">
      <c r="A79" s="99"/>
      <c r="B79" s="99"/>
      <c r="C79" s="156"/>
      <c r="D79" s="156"/>
      <c r="E79" s="156"/>
      <c r="F79" s="156"/>
      <c r="G79" s="156"/>
      <c r="H79" s="156"/>
      <c r="I79" s="156"/>
      <c r="J79" s="156"/>
      <c r="K79" s="156"/>
      <c r="L79" s="156"/>
      <c r="M79" s="156"/>
      <c r="N79" s="156"/>
      <c r="O79" s="156"/>
      <c r="P79" s="156"/>
      <c r="Q79" s="166"/>
      <c r="R79" s="166"/>
    </row>
    <row r="80" spans="1:18" ht="13.5" customHeight="1" x14ac:dyDescent="0.2">
      <c r="A80" s="99"/>
      <c r="B80" s="99"/>
      <c r="C80" s="156"/>
      <c r="D80" s="156"/>
      <c r="E80" s="156"/>
      <c r="F80" s="156"/>
      <c r="G80" s="156"/>
      <c r="H80" s="156"/>
      <c r="I80" s="156"/>
      <c r="J80" s="156"/>
      <c r="K80" s="156"/>
      <c r="L80" s="156"/>
      <c r="M80" s="156"/>
      <c r="N80" s="156"/>
      <c r="O80" s="156"/>
      <c r="P80" s="156"/>
      <c r="Q80" s="166"/>
      <c r="R80" s="166"/>
    </row>
    <row r="81" spans="1:18" ht="13.5" customHeight="1" x14ac:dyDescent="0.2">
      <c r="A81" s="99"/>
      <c r="B81" s="99"/>
      <c r="C81" s="156"/>
      <c r="D81" s="156"/>
      <c r="E81" s="156"/>
      <c r="F81" s="156"/>
      <c r="G81" s="156"/>
      <c r="H81" s="156"/>
      <c r="I81" s="156"/>
      <c r="J81" s="156"/>
      <c r="K81" s="156"/>
      <c r="L81" s="156"/>
      <c r="M81" s="156"/>
      <c r="N81" s="156"/>
      <c r="O81" s="156"/>
      <c r="P81" s="156"/>
      <c r="Q81" s="166"/>
      <c r="R81" s="166"/>
    </row>
    <row r="82" spans="1:18" ht="13.5" customHeight="1" x14ac:dyDescent="0.2">
      <c r="A82" s="99"/>
      <c r="B82" s="99"/>
      <c r="C82" s="156"/>
      <c r="D82" s="156"/>
      <c r="E82" s="156"/>
      <c r="F82" s="156"/>
      <c r="G82" s="156"/>
      <c r="H82" s="156"/>
      <c r="I82" s="156"/>
      <c r="J82" s="156"/>
      <c r="K82" s="156"/>
      <c r="L82" s="156"/>
      <c r="M82" s="156"/>
      <c r="N82" s="156"/>
      <c r="O82" s="156"/>
      <c r="P82" s="156"/>
      <c r="Q82" s="166"/>
      <c r="R82" s="166"/>
    </row>
    <row r="83" spans="1:18" ht="13.5" customHeight="1" x14ac:dyDescent="0.2">
      <c r="A83" s="99"/>
      <c r="B83" s="99"/>
      <c r="C83" s="156"/>
      <c r="D83" s="156"/>
      <c r="E83" s="156"/>
      <c r="F83" s="156"/>
      <c r="G83" s="156"/>
      <c r="H83" s="156"/>
      <c r="I83" s="156"/>
      <c r="J83" s="156"/>
      <c r="K83" s="156"/>
      <c r="L83" s="156"/>
      <c r="M83" s="156"/>
      <c r="N83" s="156"/>
      <c r="O83" s="156"/>
      <c r="P83" s="156"/>
      <c r="Q83" s="166"/>
      <c r="R83" s="166"/>
    </row>
    <row r="84" spans="1:18" ht="13.5" customHeight="1" x14ac:dyDescent="0.2">
      <c r="A84" s="99"/>
      <c r="B84" s="99"/>
      <c r="C84" s="156"/>
      <c r="D84" s="156"/>
      <c r="E84" s="156"/>
      <c r="F84" s="156"/>
      <c r="G84" s="156"/>
      <c r="H84" s="156"/>
      <c r="I84" s="156"/>
      <c r="J84" s="156"/>
      <c r="K84" s="156"/>
      <c r="L84" s="156"/>
      <c r="M84" s="156"/>
      <c r="N84" s="156"/>
      <c r="O84" s="156"/>
      <c r="P84" s="156"/>
      <c r="Q84" s="166"/>
      <c r="R84" s="166"/>
    </row>
    <row r="85" spans="1:18" ht="13.5" customHeight="1" x14ac:dyDescent="0.2">
      <c r="A85" s="99"/>
      <c r="B85" s="99"/>
      <c r="C85" s="156"/>
      <c r="D85" s="156"/>
      <c r="E85" s="156"/>
      <c r="F85" s="156"/>
      <c r="G85" s="156"/>
      <c r="H85" s="156"/>
      <c r="I85" s="156"/>
      <c r="J85" s="156"/>
      <c r="K85" s="156"/>
      <c r="L85" s="156"/>
      <c r="M85" s="156"/>
      <c r="N85" s="156"/>
      <c r="O85" s="156"/>
      <c r="P85" s="156"/>
      <c r="Q85" s="166"/>
      <c r="R85" s="166"/>
    </row>
    <row r="86" spans="1:18" ht="13.5" customHeight="1" x14ac:dyDescent="0.2">
      <c r="A86" s="99"/>
      <c r="B86" s="99"/>
      <c r="C86" s="156"/>
      <c r="D86" s="156"/>
      <c r="E86" s="156"/>
      <c r="F86" s="156"/>
      <c r="G86" s="156"/>
      <c r="H86" s="156"/>
      <c r="I86" s="156"/>
      <c r="J86" s="156"/>
      <c r="K86" s="156"/>
      <c r="L86" s="156"/>
      <c r="M86" s="156"/>
      <c r="N86" s="156"/>
      <c r="O86" s="156"/>
      <c r="P86" s="156"/>
      <c r="Q86" s="166"/>
      <c r="R86" s="166"/>
    </row>
    <row r="87" spans="1:18" ht="13.5" customHeight="1" x14ac:dyDescent="0.2">
      <c r="A87" s="99"/>
      <c r="B87" s="99"/>
      <c r="C87" s="156"/>
      <c r="D87" s="156"/>
      <c r="E87" s="156"/>
      <c r="F87" s="156"/>
      <c r="G87" s="156"/>
      <c r="H87" s="156"/>
      <c r="I87" s="156"/>
      <c r="J87" s="156"/>
      <c r="K87" s="156"/>
      <c r="L87" s="156"/>
      <c r="M87" s="156"/>
      <c r="N87" s="156"/>
      <c r="O87" s="156"/>
      <c r="P87" s="156"/>
      <c r="Q87" s="166"/>
      <c r="R87" s="166"/>
    </row>
    <row r="88" spans="1:18" ht="13.5" customHeight="1" x14ac:dyDescent="0.2">
      <c r="A88" s="99"/>
      <c r="B88" s="99"/>
      <c r="C88" s="156"/>
      <c r="D88" s="156"/>
      <c r="E88" s="156"/>
      <c r="F88" s="156"/>
      <c r="G88" s="156"/>
      <c r="H88" s="156"/>
      <c r="I88" s="156"/>
      <c r="J88" s="156"/>
      <c r="K88" s="156"/>
      <c r="L88" s="156"/>
      <c r="M88" s="156"/>
      <c r="N88" s="156"/>
      <c r="O88" s="156"/>
      <c r="P88" s="156"/>
      <c r="Q88" s="166"/>
      <c r="R88" s="166"/>
    </row>
    <row r="89" spans="1:18" ht="13.5" customHeight="1" x14ac:dyDescent="0.2">
      <c r="A89" s="99"/>
      <c r="B89" s="99"/>
      <c r="C89" s="156"/>
      <c r="D89" s="156"/>
      <c r="E89" s="156"/>
      <c r="F89" s="156"/>
      <c r="G89" s="156"/>
      <c r="H89" s="156"/>
      <c r="I89" s="156"/>
      <c r="J89" s="156"/>
      <c r="K89" s="156"/>
      <c r="L89" s="156"/>
      <c r="M89" s="156"/>
      <c r="N89" s="156"/>
      <c r="O89" s="156"/>
      <c r="P89" s="156"/>
      <c r="Q89" s="166"/>
      <c r="R89" s="166"/>
    </row>
    <row r="90" spans="1:18" ht="13.5" customHeight="1" x14ac:dyDescent="0.2">
      <c r="A90" s="99"/>
      <c r="B90" s="99"/>
      <c r="C90" s="156"/>
      <c r="D90" s="156"/>
      <c r="E90" s="156"/>
      <c r="F90" s="156"/>
      <c r="G90" s="156"/>
      <c r="H90" s="156"/>
      <c r="I90" s="156"/>
      <c r="J90" s="156"/>
      <c r="K90" s="156"/>
      <c r="L90" s="156"/>
      <c r="M90" s="156"/>
      <c r="N90" s="156"/>
      <c r="O90" s="156"/>
      <c r="P90" s="156"/>
      <c r="Q90" s="166"/>
      <c r="R90" s="166"/>
    </row>
    <row r="91" spans="1:18" ht="13.5" customHeight="1" x14ac:dyDescent="0.2">
      <c r="A91" s="99"/>
      <c r="B91" s="99"/>
      <c r="C91" s="156"/>
      <c r="D91" s="156"/>
      <c r="E91" s="156"/>
      <c r="F91" s="156"/>
      <c r="G91" s="156"/>
      <c r="H91" s="156"/>
      <c r="I91" s="156"/>
      <c r="J91" s="156"/>
      <c r="K91" s="156"/>
      <c r="L91" s="156"/>
      <c r="M91" s="156"/>
      <c r="N91" s="156"/>
      <c r="O91" s="156"/>
      <c r="P91" s="156"/>
      <c r="Q91" s="166"/>
      <c r="R91" s="166"/>
    </row>
    <row r="92" spans="1:18" ht="13.5" customHeight="1" x14ac:dyDescent="0.2">
      <c r="A92" s="99"/>
      <c r="B92" s="99"/>
      <c r="C92" s="156"/>
      <c r="D92" s="156"/>
      <c r="E92" s="156"/>
      <c r="F92" s="156"/>
      <c r="G92" s="156"/>
      <c r="H92" s="156"/>
      <c r="I92" s="156"/>
      <c r="J92" s="156"/>
      <c r="K92" s="156"/>
      <c r="L92" s="156"/>
      <c r="M92" s="156"/>
      <c r="N92" s="156"/>
      <c r="O92" s="156"/>
      <c r="P92" s="156"/>
      <c r="Q92" s="166"/>
      <c r="R92" s="166"/>
    </row>
    <row r="93" spans="1:18" ht="13.5" customHeight="1" x14ac:dyDescent="0.2">
      <c r="A93" s="99"/>
      <c r="B93" s="99"/>
      <c r="C93" s="156"/>
      <c r="D93" s="156"/>
      <c r="E93" s="156"/>
      <c r="F93" s="156"/>
      <c r="G93" s="156"/>
      <c r="H93" s="156"/>
      <c r="I93" s="156"/>
      <c r="J93" s="156"/>
      <c r="K93" s="156"/>
      <c r="L93" s="156"/>
      <c r="M93" s="156"/>
      <c r="N93" s="156"/>
      <c r="O93" s="156"/>
      <c r="P93" s="156"/>
      <c r="Q93" s="166"/>
      <c r="R93" s="166"/>
    </row>
    <row r="94" spans="1:18" ht="13.5" customHeight="1" x14ac:dyDescent="0.2">
      <c r="A94" s="99"/>
      <c r="B94" s="99"/>
      <c r="C94" s="156"/>
      <c r="D94" s="156"/>
      <c r="E94" s="156"/>
      <c r="F94" s="156"/>
      <c r="G94" s="156"/>
      <c r="H94" s="156"/>
      <c r="I94" s="156"/>
      <c r="J94" s="156"/>
      <c r="K94" s="156"/>
      <c r="L94" s="156"/>
      <c r="M94" s="156"/>
      <c r="N94" s="156"/>
      <c r="O94" s="156"/>
      <c r="P94" s="156"/>
      <c r="Q94" s="166"/>
      <c r="R94" s="166"/>
    </row>
    <row r="95" spans="1:18" ht="13.5" customHeight="1" x14ac:dyDescent="0.2">
      <c r="A95" s="99"/>
      <c r="B95" s="99"/>
      <c r="C95" s="156"/>
      <c r="D95" s="156"/>
      <c r="E95" s="156"/>
      <c r="F95" s="156"/>
      <c r="G95" s="156"/>
      <c r="H95" s="156"/>
      <c r="I95" s="156"/>
      <c r="J95" s="156"/>
      <c r="K95" s="156"/>
      <c r="L95" s="156"/>
      <c r="M95" s="156"/>
      <c r="N95" s="156"/>
      <c r="O95" s="156"/>
      <c r="P95" s="156"/>
      <c r="Q95" s="166"/>
      <c r="R95" s="166"/>
    </row>
    <row r="96" spans="1:18" ht="13.5" customHeight="1" x14ac:dyDescent="0.2">
      <c r="A96" s="99"/>
      <c r="B96" s="99"/>
      <c r="C96" s="156"/>
      <c r="D96" s="156"/>
      <c r="E96" s="156"/>
      <c r="F96" s="156"/>
      <c r="G96" s="156"/>
      <c r="H96" s="156"/>
      <c r="I96" s="156"/>
      <c r="J96" s="156"/>
      <c r="K96" s="156"/>
      <c r="L96" s="156"/>
      <c r="M96" s="156"/>
      <c r="N96" s="156"/>
      <c r="O96" s="156"/>
      <c r="P96" s="156"/>
      <c r="Q96" s="166"/>
      <c r="R96" s="166"/>
    </row>
    <row r="97" spans="1:18" ht="13.5" customHeight="1" x14ac:dyDescent="0.2">
      <c r="A97" s="99"/>
      <c r="B97" s="99"/>
      <c r="C97" s="156"/>
      <c r="D97" s="156"/>
      <c r="E97" s="156"/>
      <c r="F97" s="156"/>
      <c r="G97" s="156"/>
      <c r="H97" s="156"/>
      <c r="I97" s="156"/>
      <c r="J97" s="156"/>
      <c r="K97" s="156"/>
      <c r="L97" s="156"/>
      <c r="M97" s="156"/>
      <c r="N97" s="156"/>
      <c r="O97" s="156"/>
      <c r="P97" s="156"/>
      <c r="Q97" s="166"/>
      <c r="R97" s="166"/>
    </row>
    <row r="98" spans="1:18" ht="13.5" customHeight="1" x14ac:dyDescent="0.2">
      <c r="A98" s="99"/>
      <c r="B98" s="99"/>
      <c r="C98" s="156"/>
      <c r="D98" s="156"/>
      <c r="E98" s="156"/>
      <c r="F98" s="156"/>
      <c r="G98" s="156"/>
      <c r="H98" s="156"/>
      <c r="I98" s="156"/>
      <c r="J98" s="156"/>
      <c r="K98" s="156"/>
      <c r="L98" s="156"/>
      <c r="M98" s="156"/>
      <c r="N98" s="156"/>
      <c r="O98" s="156"/>
      <c r="P98" s="156"/>
      <c r="Q98" s="166"/>
      <c r="R98" s="166"/>
    </row>
    <row r="99" spans="1:18" ht="13.5" customHeight="1" x14ac:dyDescent="0.2">
      <c r="A99" s="99"/>
      <c r="B99" s="99"/>
      <c r="C99" s="156"/>
      <c r="D99" s="156"/>
      <c r="E99" s="156"/>
      <c r="F99" s="156"/>
      <c r="G99" s="156"/>
      <c r="H99" s="156"/>
      <c r="I99" s="156"/>
      <c r="J99" s="156"/>
      <c r="K99" s="156"/>
      <c r="L99" s="156"/>
      <c r="M99" s="156"/>
      <c r="N99" s="156"/>
      <c r="O99" s="156"/>
      <c r="P99" s="156"/>
      <c r="Q99" s="166"/>
      <c r="R99" s="166"/>
    </row>
    <row r="100" spans="1:18" ht="13.5" customHeight="1" x14ac:dyDescent="0.2">
      <c r="A100" s="99"/>
      <c r="B100" s="99"/>
      <c r="C100" s="156"/>
      <c r="D100" s="156"/>
      <c r="E100" s="156"/>
      <c r="F100" s="156"/>
      <c r="G100" s="156"/>
      <c r="H100" s="156"/>
      <c r="I100" s="156"/>
      <c r="J100" s="156"/>
      <c r="K100" s="156"/>
      <c r="L100" s="156"/>
      <c r="M100" s="156"/>
      <c r="N100" s="156"/>
      <c r="O100" s="156"/>
      <c r="P100" s="156"/>
      <c r="Q100" s="166"/>
      <c r="R100" s="166"/>
    </row>
  </sheetData>
  <autoFilter ref="C5:P52"/>
  <mergeCells count="12">
    <mergeCell ref="A1:Q1"/>
    <mergeCell ref="Q3:Q5"/>
    <mergeCell ref="O4:P4"/>
    <mergeCell ref="C3:P3"/>
    <mergeCell ref="C4:D4"/>
    <mergeCell ref="A3:A5"/>
    <mergeCell ref="B3:B5"/>
    <mergeCell ref="M4:N4"/>
    <mergeCell ref="K4:L4"/>
    <mergeCell ref="E4:F4"/>
    <mergeCell ref="G4:H4"/>
    <mergeCell ref="I4:J4"/>
  </mergeCells>
  <conditionalFormatting sqref="R1:R100">
    <cfRule type="cellIs" dxfId="31" priority="3" operator="greaterThan">
      <formula>35</formula>
    </cfRule>
  </conditionalFormatting>
  <conditionalFormatting sqref="Q6:Q57">
    <cfRule type="cellIs" dxfId="30" priority="2" operator="greaterThan">
      <formula>100</formula>
    </cfRule>
  </conditionalFormatting>
  <conditionalFormatting sqref="R1:R1048576">
    <cfRule type="cellIs" dxfId="29" priority="1" operator="greaterThan">
      <formula>10</formula>
    </cfRule>
  </conditionalFormatting>
  <pageMargins left="0.74803149606299213" right="0" top="0.98425196850393704" bottom="0" header="0" footer="0"/>
  <pageSetup paperSize="9" scale="6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94"/>
  <sheetViews>
    <sheetView zoomScaleNormal="100" workbookViewId="0">
      <pane xSplit="2" ySplit="5" topLeftCell="U6" activePane="bottomRight" state="frozen"/>
      <selection pane="topRight" activeCell="C1" sqref="C1"/>
      <selection pane="bottomLeft" activeCell="A6" sqref="A6"/>
      <selection pane="bottomRight" activeCell="B2" sqref="B1:B1048576"/>
    </sheetView>
  </sheetViews>
  <sheetFormatPr defaultColWidth="14.42578125" defaultRowHeight="15" customHeight="1" x14ac:dyDescent="0.2"/>
  <cols>
    <col min="1" max="1" width="4.42578125" style="291" customWidth="1"/>
    <col min="2" max="2" width="19.42578125" style="291" customWidth="1"/>
    <col min="3" max="3" width="8.140625" style="291" customWidth="1"/>
    <col min="4" max="4" width="7.85546875" style="291" customWidth="1"/>
    <col min="5" max="5" width="7.7109375" style="291" customWidth="1"/>
    <col min="6" max="6" width="8.140625" style="291" customWidth="1"/>
    <col min="7" max="7" width="7" style="291" customWidth="1"/>
    <col min="8" max="8" width="8" style="291" customWidth="1"/>
    <col min="9" max="9" width="7.28515625" style="291" customWidth="1"/>
    <col min="10" max="10" width="7.85546875" style="291" customWidth="1"/>
    <col min="11" max="11" width="6.85546875" style="291" customWidth="1"/>
    <col min="12" max="12" width="6.5703125" style="291" customWidth="1"/>
    <col min="13" max="13" width="7.42578125" style="291" customWidth="1"/>
    <col min="14" max="14" width="7.140625" style="291" customWidth="1"/>
    <col min="15" max="15" width="8.140625" style="291" customWidth="1"/>
    <col min="16" max="16" width="7.42578125" style="291" customWidth="1"/>
    <col min="17" max="17" width="9.140625" style="291" customWidth="1"/>
    <col min="18" max="18" width="7.7109375" style="291" customWidth="1"/>
    <col min="19" max="19" width="7.85546875" style="291" customWidth="1"/>
    <col min="20" max="20" width="10.7109375" style="350" customWidth="1"/>
    <col min="21" max="22" width="14.42578125" style="350"/>
    <col min="23" max="16384" width="14.42578125" style="291"/>
  </cols>
  <sheetData>
    <row r="1" spans="1:19" ht="13.5" customHeight="1" x14ac:dyDescent="0.2">
      <c r="A1" s="413" t="s">
        <v>1027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  <c r="O1" s="414"/>
      <c r="P1" s="414"/>
      <c r="Q1" s="414"/>
      <c r="R1" s="414"/>
      <c r="S1" s="414"/>
    </row>
    <row r="2" spans="1:19" ht="13.5" customHeight="1" x14ac:dyDescent="0.2">
      <c r="A2" s="99"/>
      <c r="B2" s="100" t="s">
        <v>80</v>
      </c>
      <c r="C2" s="156" t="s">
        <v>100</v>
      </c>
      <c r="D2" s="156"/>
      <c r="E2" s="156"/>
      <c r="F2" s="156"/>
      <c r="G2" s="156"/>
      <c r="H2" s="156"/>
      <c r="I2" s="156"/>
      <c r="J2" s="156"/>
      <c r="K2" s="156"/>
      <c r="L2" s="158" t="s">
        <v>111</v>
      </c>
      <c r="M2" s="156"/>
      <c r="N2" s="156"/>
      <c r="O2" s="156"/>
      <c r="P2" s="156"/>
      <c r="Q2" s="156"/>
      <c r="R2" s="156"/>
      <c r="S2" s="166"/>
    </row>
    <row r="3" spans="1:19" ht="13.5" customHeight="1" x14ac:dyDescent="0.2">
      <c r="A3" s="412" t="s">
        <v>1</v>
      </c>
      <c r="B3" s="412" t="s">
        <v>83</v>
      </c>
      <c r="C3" s="410" t="s">
        <v>1028</v>
      </c>
      <c r="D3" s="411"/>
      <c r="E3" s="411"/>
      <c r="F3" s="411"/>
      <c r="G3" s="411"/>
      <c r="H3" s="411"/>
      <c r="I3" s="411"/>
      <c r="J3" s="411"/>
      <c r="K3" s="411"/>
      <c r="L3" s="411"/>
      <c r="M3" s="411"/>
      <c r="N3" s="411"/>
      <c r="O3" s="411"/>
      <c r="P3" s="411"/>
      <c r="Q3" s="411"/>
      <c r="R3" s="411"/>
      <c r="S3" s="409"/>
    </row>
    <row r="4" spans="1:19" ht="84.75" customHeight="1" x14ac:dyDescent="0.2">
      <c r="A4" s="406"/>
      <c r="B4" s="406"/>
      <c r="C4" s="408" t="s">
        <v>112</v>
      </c>
      <c r="D4" s="409"/>
      <c r="E4" s="408" t="s">
        <v>113</v>
      </c>
      <c r="F4" s="409"/>
      <c r="G4" s="408" t="s">
        <v>114</v>
      </c>
      <c r="H4" s="409"/>
      <c r="I4" s="408" t="s">
        <v>115</v>
      </c>
      <c r="J4" s="409"/>
      <c r="K4" s="408" t="s">
        <v>116</v>
      </c>
      <c r="L4" s="409"/>
      <c r="M4" s="408" t="s">
        <v>117</v>
      </c>
      <c r="N4" s="409"/>
      <c r="O4" s="408" t="s">
        <v>118</v>
      </c>
      <c r="P4" s="409"/>
      <c r="Q4" s="408" t="s">
        <v>119</v>
      </c>
      <c r="R4" s="409"/>
      <c r="S4" s="282" t="s">
        <v>1050</v>
      </c>
    </row>
    <row r="5" spans="1:19" ht="13.5" customHeight="1" x14ac:dyDescent="0.2">
      <c r="A5" s="407"/>
      <c r="B5" s="407"/>
      <c r="C5" s="176" t="s">
        <v>98</v>
      </c>
      <c r="D5" s="176" t="s">
        <v>99</v>
      </c>
      <c r="E5" s="176" t="s">
        <v>98</v>
      </c>
      <c r="F5" s="176" t="s">
        <v>99</v>
      </c>
      <c r="G5" s="176" t="s">
        <v>98</v>
      </c>
      <c r="H5" s="176" t="s">
        <v>99</v>
      </c>
      <c r="I5" s="176" t="s">
        <v>98</v>
      </c>
      <c r="J5" s="176" t="s">
        <v>99</v>
      </c>
      <c r="K5" s="176" t="s">
        <v>98</v>
      </c>
      <c r="L5" s="176" t="s">
        <v>99</v>
      </c>
      <c r="M5" s="176" t="s">
        <v>98</v>
      </c>
      <c r="N5" s="176" t="s">
        <v>99</v>
      </c>
      <c r="O5" s="176" t="s">
        <v>98</v>
      </c>
      <c r="P5" s="176" t="s">
        <v>99</v>
      </c>
      <c r="Q5" s="176" t="s">
        <v>98</v>
      </c>
      <c r="R5" s="176" t="s">
        <v>99</v>
      </c>
      <c r="S5" s="176" t="s">
        <v>90</v>
      </c>
    </row>
    <row r="6" spans="1:19" ht="15" customHeight="1" x14ac:dyDescent="0.2">
      <c r="A6" s="177">
        <v>1</v>
      </c>
      <c r="B6" s="178" t="s">
        <v>8</v>
      </c>
      <c r="C6" s="178">
        <v>105285</v>
      </c>
      <c r="D6" s="178">
        <v>187506</v>
      </c>
      <c r="E6" s="178">
        <f>(SCST_OS_22!C6+SCST_OS_22!E6)</f>
        <v>67012</v>
      </c>
      <c r="F6" s="178">
        <f>(SCST_OS_22!D6+SCST_OS_22!F6)</f>
        <v>70499</v>
      </c>
      <c r="G6" s="178">
        <f>SHGs_19!E6</f>
        <v>3598</v>
      </c>
      <c r="H6" s="178">
        <f>SHGs_19!F6</f>
        <v>3582</v>
      </c>
      <c r="I6" s="178">
        <f>Minority_OS_20!O6</f>
        <v>33220</v>
      </c>
      <c r="J6" s="178">
        <f>Minority_OS_20!P6</f>
        <v>141908</v>
      </c>
      <c r="K6" s="178">
        <v>3181</v>
      </c>
      <c r="L6" s="178">
        <v>72</v>
      </c>
      <c r="M6" s="178">
        <v>102</v>
      </c>
      <c r="N6" s="178">
        <v>146</v>
      </c>
      <c r="O6" s="178">
        <v>0</v>
      </c>
      <c r="P6" s="178">
        <v>0</v>
      </c>
      <c r="Q6" s="178">
        <f t="shared" ref="Q6:Q17" si="0">C6+E6+G6+I6+K6+M6+O6</f>
        <v>212398</v>
      </c>
      <c r="R6" s="178">
        <f t="shared" ref="R6:R17" si="1">D6+F6+H6+J6+L6+N6+P6</f>
        <v>403713</v>
      </c>
      <c r="S6" s="180">
        <f>R6*100/'CD Ratio_3(i)'!F6</f>
        <v>25.357964795208208</v>
      </c>
    </row>
    <row r="7" spans="1:19" ht="13.5" customHeight="1" x14ac:dyDescent="0.2">
      <c r="A7" s="177">
        <v>2</v>
      </c>
      <c r="B7" s="178" t="s">
        <v>9</v>
      </c>
      <c r="C7" s="178">
        <v>296432</v>
      </c>
      <c r="D7" s="178">
        <v>480095.28</v>
      </c>
      <c r="E7" s="178">
        <f>(SCST_OS_22!C7+SCST_OS_22!E7)</f>
        <v>87129</v>
      </c>
      <c r="F7" s="178">
        <f>(SCST_OS_22!D7+SCST_OS_22!F7)</f>
        <v>135266.52000000002</v>
      </c>
      <c r="G7" s="178">
        <f>SHGs_19!E7</f>
        <v>6711</v>
      </c>
      <c r="H7" s="178">
        <f>SHGs_19!F7</f>
        <v>8666.66</v>
      </c>
      <c r="I7" s="178">
        <f>Minority_OS_20!O7</f>
        <v>30238</v>
      </c>
      <c r="J7" s="178">
        <f>Minority_OS_20!P7</f>
        <v>56765.37</v>
      </c>
      <c r="K7" s="178">
        <v>2191</v>
      </c>
      <c r="L7" s="178">
        <v>32.39</v>
      </c>
      <c r="M7" s="178">
        <v>251</v>
      </c>
      <c r="N7" s="178">
        <v>92.15</v>
      </c>
      <c r="O7" s="178">
        <v>5327</v>
      </c>
      <c r="P7" s="178">
        <v>7846.06</v>
      </c>
      <c r="Q7" s="178">
        <f t="shared" si="0"/>
        <v>428279</v>
      </c>
      <c r="R7" s="178">
        <f t="shared" si="1"/>
        <v>688764.43000000017</v>
      </c>
      <c r="S7" s="180">
        <f>R7*100/'CD Ratio_3(i)'!F7</f>
        <v>24.868445699645303</v>
      </c>
    </row>
    <row r="8" spans="1:19" ht="13.5" customHeight="1" x14ac:dyDescent="0.2">
      <c r="A8" s="177">
        <v>3</v>
      </c>
      <c r="B8" s="178" t="s">
        <v>10</v>
      </c>
      <c r="C8" s="178">
        <v>33249</v>
      </c>
      <c r="D8" s="178">
        <v>54716</v>
      </c>
      <c r="E8" s="178">
        <f>(SCST_OS_22!C8+SCST_OS_22!E8)</f>
        <v>18774</v>
      </c>
      <c r="F8" s="178">
        <f>(SCST_OS_22!D8+SCST_OS_22!F8)</f>
        <v>32021</v>
      </c>
      <c r="G8" s="178">
        <f>SHGs_19!E8</f>
        <v>3116</v>
      </c>
      <c r="H8" s="178">
        <f>SHGs_19!F8</f>
        <v>4809</v>
      </c>
      <c r="I8" s="178">
        <f>Minority_OS_20!O8</f>
        <v>7250</v>
      </c>
      <c r="J8" s="178">
        <f>Minority_OS_20!P8</f>
        <v>30651</v>
      </c>
      <c r="K8" s="178">
        <v>2716</v>
      </c>
      <c r="L8" s="178">
        <v>28</v>
      </c>
      <c r="M8" s="178">
        <v>0</v>
      </c>
      <c r="N8" s="178">
        <v>0</v>
      </c>
      <c r="O8" s="178">
        <v>0</v>
      </c>
      <c r="P8" s="178">
        <v>0</v>
      </c>
      <c r="Q8" s="178">
        <f t="shared" si="0"/>
        <v>65105</v>
      </c>
      <c r="R8" s="178">
        <f t="shared" si="1"/>
        <v>122225</v>
      </c>
      <c r="S8" s="180">
        <f>R8*100/'CD Ratio_3(i)'!F8</f>
        <v>19.523388132463534</v>
      </c>
    </row>
    <row r="9" spans="1:19" ht="13.5" customHeight="1" x14ac:dyDescent="0.2">
      <c r="A9" s="177">
        <v>4</v>
      </c>
      <c r="B9" s="178" t="s">
        <v>11</v>
      </c>
      <c r="C9" s="178">
        <v>94052</v>
      </c>
      <c r="D9" s="178">
        <v>188463.87</v>
      </c>
      <c r="E9" s="178">
        <f>(SCST_OS_22!C9+SCST_OS_22!E9)</f>
        <v>28528</v>
      </c>
      <c r="F9" s="178">
        <f>(SCST_OS_22!D9+SCST_OS_22!F9)</f>
        <v>56326</v>
      </c>
      <c r="G9" s="178">
        <f>SHGs_19!E9</f>
        <v>1580</v>
      </c>
      <c r="H9" s="178">
        <f>SHGs_19!F9</f>
        <v>1480.1</v>
      </c>
      <c r="I9" s="178">
        <f>Minority_OS_20!O9</f>
        <v>19616</v>
      </c>
      <c r="J9" s="178">
        <f>Minority_OS_20!P9</f>
        <v>66487.899999999994</v>
      </c>
      <c r="K9" s="178">
        <v>60068</v>
      </c>
      <c r="L9" s="178">
        <v>6734.07</v>
      </c>
      <c r="M9" s="178">
        <v>1650</v>
      </c>
      <c r="N9" s="178">
        <v>128.24</v>
      </c>
      <c r="O9" s="178">
        <v>3164</v>
      </c>
      <c r="P9" s="178">
        <v>15882.2</v>
      </c>
      <c r="Q9" s="178">
        <f t="shared" si="0"/>
        <v>208658</v>
      </c>
      <c r="R9" s="178">
        <f t="shared" si="1"/>
        <v>335502.38</v>
      </c>
      <c r="S9" s="180">
        <f>R9*100/'CD Ratio_3(i)'!F9</f>
        <v>19.431714139561695</v>
      </c>
    </row>
    <row r="10" spans="1:19" ht="13.5" customHeight="1" x14ac:dyDescent="0.2">
      <c r="A10" s="177">
        <v>5</v>
      </c>
      <c r="B10" s="178" t="s">
        <v>12</v>
      </c>
      <c r="C10" s="178">
        <v>196218</v>
      </c>
      <c r="D10" s="178">
        <v>302492</v>
      </c>
      <c r="E10" s="178">
        <f>(SCST_OS_22!C10+SCST_OS_22!E10)</f>
        <v>117120</v>
      </c>
      <c r="F10" s="178">
        <f>(SCST_OS_22!D10+SCST_OS_22!F10)</f>
        <v>149558</v>
      </c>
      <c r="G10" s="178">
        <f>SHGs_19!E10</f>
        <v>20849</v>
      </c>
      <c r="H10" s="178">
        <f>SHGs_19!F10</f>
        <v>38259</v>
      </c>
      <c r="I10" s="178">
        <f>Minority_OS_20!O10</f>
        <v>9761</v>
      </c>
      <c r="J10" s="178">
        <f>Minority_OS_20!P10</f>
        <v>33962</v>
      </c>
      <c r="K10" s="178">
        <v>17868</v>
      </c>
      <c r="L10" s="178">
        <v>3775</v>
      </c>
      <c r="M10" s="178">
        <v>2335</v>
      </c>
      <c r="N10" s="178">
        <v>2467</v>
      </c>
      <c r="O10" s="178">
        <v>4145</v>
      </c>
      <c r="P10" s="178">
        <v>5190</v>
      </c>
      <c r="Q10" s="178">
        <f t="shared" si="0"/>
        <v>368296</v>
      </c>
      <c r="R10" s="178">
        <f t="shared" si="1"/>
        <v>535703</v>
      </c>
      <c r="S10" s="180">
        <f>R10*100/'CD Ratio_3(i)'!F10</f>
        <v>29.888886719131403</v>
      </c>
    </row>
    <row r="11" spans="1:19" ht="13.5" customHeight="1" x14ac:dyDescent="0.2">
      <c r="A11" s="177">
        <v>6</v>
      </c>
      <c r="B11" s="178" t="s">
        <v>13</v>
      </c>
      <c r="C11" s="178">
        <v>71655</v>
      </c>
      <c r="D11" s="178">
        <v>136657</v>
      </c>
      <c r="E11" s="178">
        <f>(SCST_OS_22!C11+SCST_OS_22!E11)</f>
        <v>27487</v>
      </c>
      <c r="F11" s="178">
        <f>(SCST_OS_22!D11+SCST_OS_22!F11)</f>
        <v>46350</v>
      </c>
      <c r="G11" s="178">
        <f>SHGs_19!E11</f>
        <v>3898</v>
      </c>
      <c r="H11" s="178">
        <f>SHGs_19!F11</f>
        <v>4222</v>
      </c>
      <c r="I11" s="178">
        <f>Minority_OS_20!O11</f>
        <v>9452</v>
      </c>
      <c r="J11" s="178">
        <f>Minority_OS_20!P11</f>
        <v>24123</v>
      </c>
      <c r="K11" s="178">
        <v>0</v>
      </c>
      <c r="L11" s="178">
        <v>0</v>
      </c>
      <c r="M11" s="178">
        <v>7</v>
      </c>
      <c r="N11" s="178">
        <v>1</v>
      </c>
      <c r="O11" s="178">
        <v>0</v>
      </c>
      <c r="P11" s="178">
        <v>0</v>
      </c>
      <c r="Q11" s="178">
        <f t="shared" si="0"/>
        <v>112499</v>
      </c>
      <c r="R11" s="178">
        <f t="shared" si="1"/>
        <v>211353</v>
      </c>
      <c r="S11" s="180">
        <f>R11*100/'CD Ratio_3(i)'!F11</f>
        <v>19.530660900421381</v>
      </c>
    </row>
    <row r="12" spans="1:19" ht="13.5" customHeight="1" x14ac:dyDescent="0.2">
      <c r="A12" s="177">
        <v>7</v>
      </c>
      <c r="B12" s="178" t="s">
        <v>14</v>
      </c>
      <c r="C12" s="178">
        <v>3792</v>
      </c>
      <c r="D12" s="178">
        <v>8336.98</v>
      </c>
      <c r="E12" s="178">
        <f>(SCST_OS_22!C12+SCST_OS_22!E12)</f>
        <v>3830</v>
      </c>
      <c r="F12" s="178">
        <f>(SCST_OS_22!D12+SCST_OS_22!F12)</f>
        <v>9020.41</v>
      </c>
      <c r="G12" s="178">
        <f>SHGs_19!E12</f>
        <v>89</v>
      </c>
      <c r="H12" s="178">
        <f>SHGs_19!F12</f>
        <v>171</v>
      </c>
      <c r="I12" s="178">
        <f>Minority_OS_20!O12</f>
        <v>703</v>
      </c>
      <c r="J12" s="178">
        <f>Minority_OS_20!P12</f>
        <v>1852.19</v>
      </c>
      <c r="K12" s="178">
        <v>0</v>
      </c>
      <c r="L12" s="178">
        <v>0</v>
      </c>
      <c r="M12" s="178">
        <v>20</v>
      </c>
      <c r="N12" s="178">
        <v>1.65</v>
      </c>
      <c r="O12" s="178">
        <v>9536</v>
      </c>
      <c r="P12" s="178">
        <v>10647.42</v>
      </c>
      <c r="Q12" s="178">
        <f t="shared" si="0"/>
        <v>17970</v>
      </c>
      <c r="R12" s="178">
        <f t="shared" si="1"/>
        <v>30029.65</v>
      </c>
      <c r="S12" s="180">
        <f>R12*100/'CD Ratio_3(i)'!F12</f>
        <v>23.37403222945332</v>
      </c>
    </row>
    <row r="13" spans="1:19" ht="13.5" customHeight="1" x14ac:dyDescent="0.2">
      <c r="A13" s="177">
        <v>8</v>
      </c>
      <c r="B13" s="189" t="s">
        <v>983</v>
      </c>
      <c r="C13" s="178">
        <v>1953</v>
      </c>
      <c r="D13" s="178">
        <v>2829</v>
      </c>
      <c r="E13" s="178">
        <f>(SCST_OS_22!C13+SCST_OS_22!E13)</f>
        <v>1186</v>
      </c>
      <c r="F13" s="178">
        <f>(SCST_OS_22!D13+SCST_OS_22!F13)</f>
        <v>2576</v>
      </c>
      <c r="G13" s="178">
        <f>SHGs_19!E13</f>
        <v>105</v>
      </c>
      <c r="H13" s="178">
        <f>SHGs_19!F13</f>
        <v>214</v>
      </c>
      <c r="I13" s="178">
        <f>Minority_OS_20!O13</f>
        <v>1021</v>
      </c>
      <c r="J13" s="178">
        <f>Minority_OS_20!P13</f>
        <v>5529</v>
      </c>
      <c r="K13" s="178">
        <v>4982</v>
      </c>
      <c r="L13" s="178">
        <v>107</v>
      </c>
      <c r="M13" s="178">
        <v>0</v>
      </c>
      <c r="N13" s="178">
        <v>0</v>
      </c>
      <c r="O13" s="178">
        <v>188</v>
      </c>
      <c r="P13" s="178">
        <v>1288</v>
      </c>
      <c r="Q13" s="178">
        <f t="shared" si="0"/>
        <v>9435</v>
      </c>
      <c r="R13" s="178">
        <f t="shared" si="1"/>
        <v>12543</v>
      </c>
      <c r="S13" s="180">
        <f>R13*100/'CD Ratio_3(i)'!F13</f>
        <v>12.621632772170623</v>
      </c>
    </row>
    <row r="14" spans="1:19" ht="13.5" customHeight="1" x14ac:dyDescent="0.2">
      <c r="A14" s="177">
        <v>9</v>
      </c>
      <c r="B14" s="178" t="s">
        <v>15</v>
      </c>
      <c r="C14" s="178">
        <v>191612</v>
      </c>
      <c r="D14" s="178">
        <v>244719.58</v>
      </c>
      <c r="E14" s="178">
        <f>(SCST_OS_22!C14+SCST_OS_22!E14)</f>
        <v>38485</v>
      </c>
      <c r="F14" s="178">
        <f>(SCST_OS_22!D14+SCST_OS_22!F14)</f>
        <v>56853.1</v>
      </c>
      <c r="G14" s="178">
        <f>SHGs_19!E14</f>
        <v>6496</v>
      </c>
      <c r="H14" s="178">
        <f>SHGs_19!F14</f>
        <v>8129.73</v>
      </c>
      <c r="I14" s="178">
        <f>Minority_OS_20!O14</f>
        <v>13837</v>
      </c>
      <c r="J14" s="178">
        <f>Minority_OS_20!P14</f>
        <v>36829.47</v>
      </c>
      <c r="K14" s="178">
        <v>2800</v>
      </c>
      <c r="L14" s="178">
        <v>995</v>
      </c>
      <c r="M14" s="178">
        <v>0</v>
      </c>
      <c r="N14" s="178">
        <v>0</v>
      </c>
      <c r="O14" s="178">
        <v>50694</v>
      </c>
      <c r="P14" s="178">
        <v>131844</v>
      </c>
      <c r="Q14" s="178">
        <f t="shared" si="0"/>
        <v>303924</v>
      </c>
      <c r="R14" s="178">
        <f t="shared" si="1"/>
        <v>479370.88</v>
      </c>
      <c r="S14" s="180">
        <f>R14*100/'CD Ratio_3(i)'!F14</f>
        <v>18.446895185478098</v>
      </c>
    </row>
    <row r="15" spans="1:19" ht="13.5" customHeight="1" x14ac:dyDescent="0.2">
      <c r="A15" s="177">
        <v>10</v>
      </c>
      <c r="B15" s="178" t="s">
        <v>16</v>
      </c>
      <c r="C15" s="178">
        <v>255195</v>
      </c>
      <c r="D15" s="178">
        <v>404035</v>
      </c>
      <c r="E15" s="178">
        <f>(SCST_OS_22!C15+SCST_OS_22!E15)</f>
        <v>267811</v>
      </c>
      <c r="F15" s="178">
        <f>(SCST_OS_22!D15+SCST_OS_22!F15)</f>
        <v>659815</v>
      </c>
      <c r="G15" s="178">
        <f>SHGs_19!E15</f>
        <v>7637</v>
      </c>
      <c r="H15" s="178">
        <f>SHGs_19!F15</f>
        <v>9419</v>
      </c>
      <c r="I15" s="178">
        <f>Minority_OS_20!O15</f>
        <v>58436</v>
      </c>
      <c r="J15" s="178">
        <f>Minority_OS_20!P15</f>
        <v>177683</v>
      </c>
      <c r="K15" s="178">
        <v>115</v>
      </c>
      <c r="L15" s="178">
        <v>0</v>
      </c>
      <c r="M15" s="178">
        <v>152</v>
      </c>
      <c r="N15" s="178">
        <v>279</v>
      </c>
      <c r="O15" s="178">
        <v>4348</v>
      </c>
      <c r="P15" s="178">
        <v>4604</v>
      </c>
      <c r="Q15" s="178">
        <f t="shared" si="0"/>
        <v>593694</v>
      </c>
      <c r="R15" s="178">
        <f t="shared" si="1"/>
        <v>1255835</v>
      </c>
      <c r="S15" s="180">
        <f>R15*100/'CD Ratio_3(i)'!F15</f>
        <v>16.130316687682075</v>
      </c>
    </row>
    <row r="16" spans="1:19" ht="13.5" customHeight="1" x14ac:dyDescent="0.2">
      <c r="A16" s="177">
        <v>11</v>
      </c>
      <c r="B16" s="178" t="s">
        <v>17</v>
      </c>
      <c r="C16" s="178">
        <v>5461</v>
      </c>
      <c r="D16" s="178">
        <v>1358</v>
      </c>
      <c r="E16" s="178">
        <f>(SCST_OS_22!C16+SCST_OS_22!E16)</f>
        <v>14401</v>
      </c>
      <c r="F16" s="178">
        <f>(SCST_OS_22!D16+SCST_OS_22!F16)</f>
        <v>24122</v>
      </c>
      <c r="G16" s="178">
        <f>SHGs_19!E16</f>
        <v>879</v>
      </c>
      <c r="H16" s="178">
        <f>SHGs_19!F16</f>
        <v>966</v>
      </c>
      <c r="I16" s="178">
        <f>Minority_OS_20!O16</f>
        <v>6530</v>
      </c>
      <c r="J16" s="178">
        <f>Minority_OS_20!P16</f>
        <v>16082</v>
      </c>
      <c r="K16" s="178">
        <v>10118</v>
      </c>
      <c r="L16" s="178">
        <v>2283</v>
      </c>
      <c r="M16" s="178">
        <v>162</v>
      </c>
      <c r="N16" s="178">
        <v>18</v>
      </c>
      <c r="O16" s="178">
        <v>37002</v>
      </c>
      <c r="P16" s="178">
        <v>93926</v>
      </c>
      <c r="Q16" s="178">
        <f t="shared" si="0"/>
        <v>74553</v>
      </c>
      <c r="R16" s="178">
        <f t="shared" si="1"/>
        <v>138755</v>
      </c>
      <c r="S16" s="180">
        <f>R16*100/'CD Ratio_3(i)'!F16</f>
        <v>21.116621949233664</v>
      </c>
    </row>
    <row r="17" spans="1:22" ht="13.5" customHeight="1" x14ac:dyDescent="0.2">
      <c r="A17" s="177">
        <v>12</v>
      </c>
      <c r="B17" s="178" t="s">
        <v>18</v>
      </c>
      <c r="C17" s="178">
        <v>141822</v>
      </c>
      <c r="D17" s="178">
        <v>290956</v>
      </c>
      <c r="E17" s="178">
        <f>(SCST_OS_22!C17+SCST_OS_22!E17)</f>
        <v>56319</v>
      </c>
      <c r="F17" s="178">
        <f>(SCST_OS_22!D17+SCST_OS_22!F17)</f>
        <v>94489</v>
      </c>
      <c r="G17" s="178">
        <f>SHGs_19!E17</f>
        <v>2157</v>
      </c>
      <c r="H17" s="178">
        <f>SHGs_19!F17</f>
        <v>20411</v>
      </c>
      <c r="I17" s="178">
        <f>Minority_OS_20!O17</f>
        <v>19598</v>
      </c>
      <c r="J17" s="178">
        <f>Minority_OS_20!P17</f>
        <v>74275</v>
      </c>
      <c r="K17" s="178">
        <v>13252</v>
      </c>
      <c r="L17" s="178">
        <v>41</v>
      </c>
      <c r="M17" s="178">
        <v>144</v>
      </c>
      <c r="N17" s="178">
        <v>41</v>
      </c>
      <c r="O17" s="178">
        <v>1173</v>
      </c>
      <c r="P17" s="178">
        <v>3490</v>
      </c>
      <c r="Q17" s="178">
        <f t="shared" si="0"/>
        <v>234465</v>
      </c>
      <c r="R17" s="178">
        <f t="shared" si="1"/>
        <v>483703</v>
      </c>
      <c r="S17" s="180">
        <f>R17*100/'CD Ratio_3(i)'!F17</f>
        <v>29.293762471876768</v>
      </c>
    </row>
    <row r="18" spans="1:22" s="310" customFormat="1" ht="13.5" customHeight="1" x14ac:dyDescent="0.2">
      <c r="A18" s="187"/>
      <c r="B18" s="192" t="s">
        <v>19</v>
      </c>
      <c r="C18" s="192">
        <f t="shared" ref="C18:R18" si="2">SUM(C6:C17)</f>
        <v>1396726</v>
      </c>
      <c r="D18" s="192">
        <f t="shared" si="2"/>
        <v>2302164.71</v>
      </c>
      <c r="E18" s="192">
        <f>(SCST_OS_22!C18+SCST_OS_22!E18)</f>
        <v>728082</v>
      </c>
      <c r="F18" s="192">
        <f>(SCST_OS_22!D18+SCST_OS_22!F18)</f>
        <v>1336896.03</v>
      </c>
      <c r="G18" s="192">
        <f>SHGs_19!E18</f>
        <v>57115</v>
      </c>
      <c r="H18" s="192">
        <f>SHGs_19!F18</f>
        <v>100329.48999999999</v>
      </c>
      <c r="I18" s="192">
        <f>Minority_OS_20!O18</f>
        <v>209662</v>
      </c>
      <c r="J18" s="192">
        <f>Minority_OS_20!P18</f>
        <v>666147.93000000005</v>
      </c>
      <c r="K18" s="192">
        <f t="shared" si="2"/>
        <v>117291</v>
      </c>
      <c r="L18" s="192">
        <f t="shared" si="2"/>
        <v>14067.46</v>
      </c>
      <c r="M18" s="192">
        <f t="shared" si="2"/>
        <v>4823</v>
      </c>
      <c r="N18" s="192">
        <f t="shared" si="2"/>
        <v>3174.04</v>
      </c>
      <c r="O18" s="192">
        <f t="shared" si="2"/>
        <v>115577</v>
      </c>
      <c r="P18" s="192">
        <f t="shared" si="2"/>
        <v>274717.68</v>
      </c>
      <c r="Q18" s="192">
        <f t="shared" si="2"/>
        <v>2629276</v>
      </c>
      <c r="R18" s="192">
        <f t="shared" si="2"/>
        <v>4697497.34</v>
      </c>
      <c r="S18" s="364">
        <f>R18*100/'CD Ratio_3(i)'!F18</f>
        <v>20.869284613362023</v>
      </c>
      <c r="T18" s="365"/>
      <c r="U18" s="365"/>
      <c r="V18" s="365"/>
    </row>
    <row r="19" spans="1:22" ht="13.5" customHeight="1" x14ac:dyDescent="0.2">
      <c r="A19" s="177">
        <v>13</v>
      </c>
      <c r="B19" s="178" t="s">
        <v>20</v>
      </c>
      <c r="C19" s="178">
        <v>46763</v>
      </c>
      <c r="D19" s="178">
        <v>123152.9</v>
      </c>
      <c r="E19" s="178">
        <f>(SCST_OS_22!C19+SCST_OS_22!E19)</f>
        <v>56755</v>
      </c>
      <c r="F19" s="178">
        <f>(SCST_OS_22!D19+SCST_OS_22!F19)</f>
        <v>46942.32</v>
      </c>
      <c r="G19" s="178">
        <f>SHGs_19!E19</f>
        <v>0</v>
      </c>
      <c r="H19" s="178">
        <f>SHGs_19!F19</f>
        <v>0</v>
      </c>
      <c r="I19" s="178">
        <f>Minority_OS_20!O19</f>
        <v>12552</v>
      </c>
      <c r="J19" s="178">
        <f>Minority_OS_20!P19</f>
        <v>51579.47</v>
      </c>
      <c r="K19" s="178">
        <v>2</v>
      </c>
      <c r="L19" s="178">
        <v>0.03</v>
      </c>
      <c r="M19" s="178">
        <v>0</v>
      </c>
      <c r="N19" s="178">
        <v>0</v>
      </c>
      <c r="O19" s="178">
        <v>89613</v>
      </c>
      <c r="P19" s="178">
        <v>22590.59</v>
      </c>
      <c r="Q19" s="178">
        <f t="shared" ref="Q19:Q40" si="3">C19+E19+G19+I19+K19+M19+O19</f>
        <v>205685</v>
      </c>
      <c r="R19" s="178">
        <f t="shared" ref="R19:R40" si="4">D19+F19+H19+J19+L19+N19+P19</f>
        <v>244265.31</v>
      </c>
      <c r="S19" s="180">
        <f>R19*100/'CD Ratio_3(i)'!F19</f>
        <v>16.521051546061802</v>
      </c>
    </row>
    <row r="20" spans="1:22" ht="13.5" customHeight="1" x14ac:dyDescent="0.2">
      <c r="A20" s="177">
        <v>14</v>
      </c>
      <c r="B20" s="178" t="s">
        <v>21</v>
      </c>
      <c r="C20" s="178">
        <v>123545</v>
      </c>
      <c r="D20" s="178">
        <v>48935.85</v>
      </c>
      <c r="E20" s="178">
        <f>(SCST_OS_22!C20+SCST_OS_22!E20)</f>
        <v>81623</v>
      </c>
      <c r="F20" s="178">
        <f>(SCST_OS_22!D20+SCST_OS_22!F20)</f>
        <v>38158.639999999999</v>
      </c>
      <c r="G20" s="178">
        <f>SHGs_19!E20</f>
        <v>0</v>
      </c>
      <c r="H20" s="178">
        <f>SHGs_19!F20</f>
        <v>0</v>
      </c>
      <c r="I20" s="178">
        <f>Minority_OS_20!O20</f>
        <v>121351</v>
      </c>
      <c r="J20" s="178">
        <f>Minority_OS_20!P20</f>
        <v>62630.329999999994</v>
      </c>
      <c r="K20" s="178">
        <v>0</v>
      </c>
      <c r="L20" s="178">
        <v>0</v>
      </c>
      <c r="M20" s="178">
        <v>0</v>
      </c>
      <c r="N20" s="178">
        <v>0</v>
      </c>
      <c r="O20" s="178">
        <v>0</v>
      </c>
      <c r="P20" s="178">
        <v>0</v>
      </c>
      <c r="Q20" s="178">
        <f t="shared" si="3"/>
        <v>326519</v>
      </c>
      <c r="R20" s="178">
        <f t="shared" si="4"/>
        <v>149724.81999999998</v>
      </c>
      <c r="S20" s="180">
        <f>R20*100/'CD Ratio_3(i)'!F20</f>
        <v>19.613613253848445</v>
      </c>
    </row>
    <row r="21" spans="1:22" ht="13.5" customHeight="1" x14ac:dyDescent="0.2">
      <c r="A21" s="177">
        <v>15</v>
      </c>
      <c r="B21" s="178" t="s">
        <v>22</v>
      </c>
      <c r="C21" s="178">
        <v>0</v>
      </c>
      <c r="D21" s="178">
        <v>0</v>
      </c>
      <c r="E21" s="178">
        <f>(SCST_OS_22!C21+SCST_OS_22!E21)</f>
        <v>55</v>
      </c>
      <c r="F21" s="178">
        <f>(SCST_OS_22!D21+SCST_OS_22!F21)</f>
        <v>48.519999999999996</v>
      </c>
      <c r="G21" s="178">
        <f>SHGs_19!E21</f>
        <v>0</v>
      </c>
      <c r="H21" s="178">
        <f>SHGs_19!F21</f>
        <v>0</v>
      </c>
      <c r="I21" s="178">
        <f>Minority_OS_20!O21</f>
        <v>150</v>
      </c>
      <c r="J21" s="178">
        <f>Minority_OS_20!P21</f>
        <v>145.47</v>
      </c>
      <c r="K21" s="178">
        <v>0</v>
      </c>
      <c r="L21" s="178">
        <v>0</v>
      </c>
      <c r="M21" s="178">
        <v>0</v>
      </c>
      <c r="N21" s="178">
        <v>0</v>
      </c>
      <c r="O21" s="178">
        <v>0</v>
      </c>
      <c r="P21" s="178">
        <v>0</v>
      </c>
      <c r="Q21" s="178">
        <f t="shared" si="3"/>
        <v>205</v>
      </c>
      <c r="R21" s="178">
        <f t="shared" si="4"/>
        <v>193.99</v>
      </c>
      <c r="S21" s="180">
        <f>R21*100/'CD Ratio_3(i)'!F21</f>
        <v>14.607680722891565</v>
      </c>
    </row>
    <row r="22" spans="1:22" ht="13.5" customHeight="1" x14ac:dyDescent="0.2">
      <c r="A22" s="177">
        <v>16</v>
      </c>
      <c r="B22" s="178" t="s">
        <v>23</v>
      </c>
      <c r="C22" s="178">
        <v>0</v>
      </c>
      <c r="D22" s="178">
        <v>0</v>
      </c>
      <c r="E22" s="178">
        <f>(SCST_OS_22!C22+SCST_OS_22!E22)</f>
        <v>0</v>
      </c>
      <c r="F22" s="178">
        <f>(SCST_OS_22!D22+SCST_OS_22!F22)</f>
        <v>0</v>
      </c>
      <c r="G22" s="178">
        <f>SHGs_19!E22</f>
        <v>0</v>
      </c>
      <c r="H22" s="178">
        <f>SHGs_19!F22</f>
        <v>0</v>
      </c>
      <c r="I22" s="178">
        <f>Minority_OS_20!O22</f>
        <v>5</v>
      </c>
      <c r="J22" s="178">
        <f>Minority_OS_20!P22</f>
        <v>21.529999999999998</v>
      </c>
      <c r="K22" s="178">
        <v>0</v>
      </c>
      <c r="L22" s="178">
        <v>0</v>
      </c>
      <c r="M22" s="178">
        <v>0</v>
      </c>
      <c r="N22" s="178">
        <v>0</v>
      </c>
      <c r="O22" s="178">
        <v>0</v>
      </c>
      <c r="P22" s="178">
        <v>0</v>
      </c>
      <c r="Q22" s="178">
        <f t="shared" si="3"/>
        <v>5</v>
      </c>
      <c r="R22" s="178">
        <f t="shared" si="4"/>
        <v>21.529999999999998</v>
      </c>
      <c r="S22" s="180">
        <f>R22*100/'CD Ratio_3(i)'!F22</f>
        <v>0.14545960641454567</v>
      </c>
    </row>
    <row r="23" spans="1:22" ht="13.5" customHeight="1" x14ac:dyDescent="0.2">
      <c r="A23" s="177">
        <v>17</v>
      </c>
      <c r="B23" s="178" t="s">
        <v>24</v>
      </c>
      <c r="C23" s="178">
        <v>63642</v>
      </c>
      <c r="D23" s="178">
        <v>23467</v>
      </c>
      <c r="E23" s="178">
        <f>(SCST_OS_22!C23+SCST_OS_22!E23)</f>
        <v>225</v>
      </c>
      <c r="F23" s="178">
        <f>(SCST_OS_22!D23+SCST_OS_22!F23)</f>
        <v>396.64</v>
      </c>
      <c r="G23" s="178">
        <f>SHGs_19!E23</f>
        <v>0</v>
      </c>
      <c r="H23" s="178">
        <f>SHGs_19!F23</f>
        <v>0</v>
      </c>
      <c r="I23" s="178">
        <f>Minority_OS_20!O23</f>
        <v>6960</v>
      </c>
      <c r="J23" s="178">
        <f>Minority_OS_20!P23</f>
        <v>3398.84</v>
      </c>
      <c r="K23" s="178">
        <v>6000</v>
      </c>
      <c r="L23" s="178">
        <v>4821.8</v>
      </c>
      <c r="M23" s="178">
        <v>0</v>
      </c>
      <c r="N23" s="178">
        <v>0</v>
      </c>
      <c r="O23" s="178">
        <v>5435</v>
      </c>
      <c r="P23" s="178">
        <v>457.73</v>
      </c>
      <c r="Q23" s="178">
        <f t="shared" si="3"/>
        <v>82262</v>
      </c>
      <c r="R23" s="178">
        <f t="shared" si="4"/>
        <v>32542.01</v>
      </c>
      <c r="S23" s="180">
        <f>R23*100/'CD Ratio_3(i)'!F23</f>
        <v>25.589416669681007</v>
      </c>
    </row>
    <row r="24" spans="1:22" ht="13.5" customHeight="1" x14ac:dyDescent="0.2">
      <c r="A24" s="177">
        <v>18</v>
      </c>
      <c r="B24" s="178" t="s">
        <v>25</v>
      </c>
      <c r="C24" s="178">
        <v>0</v>
      </c>
      <c r="D24" s="178">
        <v>0</v>
      </c>
      <c r="E24" s="178">
        <f>(SCST_OS_22!C24+SCST_OS_22!E24)</f>
        <v>0</v>
      </c>
      <c r="F24" s="178">
        <f>(SCST_OS_22!D24+SCST_OS_22!F24)</f>
        <v>0</v>
      </c>
      <c r="G24" s="178">
        <f>SHGs_19!E24</f>
        <v>0</v>
      </c>
      <c r="H24" s="178">
        <f>SHGs_19!F24</f>
        <v>0</v>
      </c>
      <c r="I24" s="178">
        <f>Minority_OS_20!O24</f>
        <v>25</v>
      </c>
      <c r="J24" s="178">
        <f>Minority_OS_20!P24</f>
        <v>30</v>
      </c>
      <c r="K24" s="178">
        <v>0</v>
      </c>
      <c r="L24" s="178">
        <v>0</v>
      </c>
      <c r="M24" s="178">
        <v>0</v>
      </c>
      <c r="N24" s="178">
        <v>0</v>
      </c>
      <c r="O24" s="178">
        <v>0</v>
      </c>
      <c r="P24" s="178">
        <v>0</v>
      </c>
      <c r="Q24" s="178">
        <f t="shared" si="3"/>
        <v>25</v>
      </c>
      <c r="R24" s="178">
        <f t="shared" si="4"/>
        <v>30</v>
      </c>
      <c r="S24" s="180">
        <f>R24*100/'CD Ratio_3(i)'!F24</f>
        <v>6.7415730337078648</v>
      </c>
    </row>
    <row r="25" spans="1:22" ht="13.5" customHeight="1" x14ac:dyDescent="0.2">
      <c r="A25" s="177">
        <v>19</v>
      </c>
      <c r="B25" s="178" t="s">
        <v>26</v>
      </c>
      <c r="C25" s="178">
        <v>0</v>
      </c>
      <c r="D25" s="178">
        <v>0</v>
      </c>
      <c r="E25" s="178">
        <f>(SCST_OS_22!C25+SCST_OS_22!E25)</f>
        <v>190</v>
      </c>
      <c r="F25" s="178">
        <f>(SCST_OS_22!D25+SCST_OS_22!F25)</f>
        <v>360</v>
      </c>
      <c r="G25" s="178">
        <f>SHGs_19!E25</f>
        <v>0</v>
      </c>
      <c r="H25" s="178">
        <f>SHGs_19!F25</f>
        <v>0</v>
      </c>
      <c r="I25" s="178">
        <f>Minority_OS_20!O25</f>
        <v>363</v>
      </c>
      <c r="J25" s="178">
        <f>Minority_OS_20!P25</f>
        <v>1147</v>
      </c>
      <c r="K25" s="178">
        <v>0</v>
      </c>
      <c r="L25" s="178">
        <v>0</v>
      </c>
      <c r="M25" s="178">
        <v>0</v>
      </c>
      <c r="N25" s="178">
        <v>0</v>
      </c>
      <c r="O25" s="178">
        <v>7365</v>
      </c>
      <c r="P25" s="178">
        <v>11295</v>
      </c>
      <c r="Q25" s="178">
        <f t="shared" si="3"/>
        <v>7918</v>
      </c>
      <c r="R25" s="178">
        <f t="shared" si="4"/>
        <v>12802</v>
      </c>
      <c r="S25" s="180">
        <f>R25*100/'CD Ratio_3(i)'!F25</f>
        <v>18.527309039335435</v>
      </c>
    </row>
    <row r="26" spans="1:22" ht="13.5" customHeight="1" x14ac:dyDescent="0.2">
      <c r="A26" s="177">
        <v>20</v>
      </c>
      <c r="B26" s="178" t="s">
        <v>27</v>
      </c>
      <c r="C26" s="178">
        <v>13950</v>
      </c>
      <c r="D26" s="178">
        <v>28227.45</v>
      </c>
      <c r="E26" s="178">
        <f>(SCST_OS_22!C26+SCST_OS_22!E26)</f>
        <v>2188</v>
      </c>
      <c r="F26" s="178">
        <f>(SCST_OS_22!D26+SCST_OS_22!F26)</f>
        <v>7708.52</v>
      </c>
      <c r="G26" s="178">
        <f>SHGs_19!E26</f>
        <v>11450</v>
      </c>
      <c r="H26" s="178">
        <f>SHGs_19!F26</f>
        <v>22756.12</v>
      </c>
      <c r="I26" s="178">
        <f>Minority_OS_20!O26</f>
        <v>6388</v>
      </c>
      <c r="J26" s="178">
        <f>Minority_OS_20!P26</f>
        <v>40429.08</v>
      </c>
      <c r="K26" s="178">
        <v>0</v>
      </c>
      <c r="L26" s="178">
        <v>0</v>
      </c>
      <c r="M26" s="178">
        <v>0</v>
      </c>
      <c r="N26" s="178">
        <v>0</v>
      </c>
      <c r="O26" s="178">
        <v>232200</v>
      </c>
      <c r="P26" s="178">
        <v>42248.15</v>
      </c>
      <c r="Q26" s="178">
        <f t="shared" si="3"/>
        <v>266176</v>
      </c>
      <c r="R26" s="178">
        <f t="shared" si="4"/>
        <v>141369.32</v>
      </c>
      <c r="S26" s="180">
        <f>R26*100/'CD Ratio_3(i)'!F26</f>
        <v>4.7120994703684049</v>
      </c>
    </row>
    <row r="27" spans="1:22" ht="13.5" customHeight="1" x14ac:dyDescent="0.2">
      <c r="A27" s="177">
        <v>21</v>
      </c>
      <c r="B27" s="178" t="s">
        <v>28</v>
      </c>
      <c r="C27" s="178">
        <v>84681</v>
      </c>
      <c r="D27" s="178">
        <v>114932</v>
      </c>
      <c r="E27" s="178">
        <f>(SCST_OS_22!C27+SCST_OS_22!E27)</f>
        <v>91256</v>
      </c>
      <c r="F27" s="178">
        <f>(SCST_OS_22!D27+SCST_OS_22!F27)</f>
        <v>63205</v>
      </c>
      <c r="G27" s="178">
        <f>SHGs_19!E27</f>
        <v>1694</v>
      </c>
      <c r="H27" s="178">
        <f>SHGs_19!F27</f>
        <v>3867</v>
      </c>
      <c r="I27" s="178">
        <f>Minority_OS_20!O27</f>
        <v>17070</v>
      </c>
      <c r="J27" s="178">
        <f>Minority_OS_20!P27</f>
        <v>91127</v>
      </c>
      <c r="K27" s="178">
        <v>0</v>
      </c>
      <c r="L27" s="178">
        <v>0</v>
      </c>
      <c r="M27" s="178">
        <v>0</v>
      </c>
      <c r="N27" s="178">
        <v>0</v>
      </c>
      <c r="O27" s="178">
        <v>2991</v>
      </c>
      <c r="P27" s="178">
        <v>2653</v>
      </c>
      <c r="Q27" s="178">
        <f t="shared" si="3"/>
        <v>197692</v>
      </c>
      <c r="R27" s="178">
        <f t="shared" si="4"/>
        <v>275784</v>
      </c>
      <c r="S27" s="180">
        <f>R27*100/'CD Ratio_3(i)'!F27</f>
        <v>11.262373811624032</v>
      </c>
    </row>
    <row r="28" spans="1:22" ht="13.5" customHeight="1" x14ac:dyDescent="0.2">
      <c r="A28" s="177">
        <v>22</v>
      </c>
      <c r="B28" s="178" t="s">
        <v>29</v>
      </c>
      <c r="C28" s="178">
        <v>20324</v>
      </c>
      <c r="D28" s="178">
        <v>33442.58</v>
      </c>
      <c r="E28" s="178">
        <f>(SCST_OS_22!C28+SCST_OS_22!E28)</f>
        <v>8980</v>
      </c>
      <c r="F28" s="178">
        <f>(SCST_OS_22!D28+SCST_OS_22!F28)</f>
        <v>13206.48</v>
      </c>
      <c r="G28" s="178">
        <f>SHGs_19!E28</f>
        <v>879</v>
      </c>
      <c r="H28" s="178">
        <f>SHGs_19!F28</f>
        <v>1866.34</v>
      </c>
      <c r="I28" s="178">
        <f>Minority_OS_20!O28</f>
        <v>6498</v>
      </c>
      <c r="J28" s="178">
        <f>Minority_OS_20!P28</f>
        <v>19157.71</v>
      </c>
      <c r="K28" s="178">
        <v>1</v>
      </c>
      <c r="L28" s="178">
        <v>0.03</v>
      </c>
      <c r="M28" s="178">
        <v>0</v>
      </c>
      <c r="N28" s="178">
        <v>0</v>
      </c>
      <c r="O28" s="178">
        <v>5149</v>
      </c>
      <c r="P28" s="178">
        <v>3584.39</v>
      </c>
      <c r="Q28" s="178">
        <f t="shared" si="3"/>
        <v>41831</v>
      </c>
      <c r="R28" s="178">
        <f t="shared" si="4"/>
        <v>71257.529999999984</v>
      </c>
      <c r="S28" s="180">
        <f>R28*100/'CD Ratio_3(i)'!F28</f>
        <v>20.407626542266897</v>
      </c>
    </row>
    <row r="29" spans="1:22" ht="13.5" customHeight="1" x14ac:dyDescent="0.2">
      <c r="A29" s="177">
        <v>23</v>
      </c>
      <c r="B29" s="178" t="s">
        <v>30</v>
      </c>
      <c r="C29" s="178">
        <v>0</v>
      </c>
      <c r="D29" s="178">
        <v>0</v>
      </c>
      <c r="E29" s="178">
        <f>(SCST_OS_22!C29+SCST_OS_22!E29)</f>
        <v>36508</v>
      </c>
      <c r="F29" s="178">
        <f>(SCST_OS_22!D29+SCST_OS_22!F29)</f>
        <v>8874</v>
      </c>
      <c r="G29" s="178">
        <f>SHGs_19!E29</f>
        <v>0</v>
      </c>
      <c r="H29" s="178">
        <f>SHGs_19!F29</f>
        <v>0</v>
      </c>
      <c r="I29" s="178">
        <f>Minority_OS_20!O29</f>
        <v>4072</v>
      </c>
      <c r="J29" s="178">
        <f>Minority_OS_20!P29</f>
        <v>842</v>
      </c>
      <c r="K29" s="178">
        <v>0</v>
      </c>
      <c r="L29" s="178">
        <v>0</v>
      </c>
      <c r="M29" s="178">
        <v>0</v>
      </c>
      <c r="N29" s="178">
        <v>0</v>
      </c>
      <c r="O29" s="178">
        <v>0</v>
      </c>
      <c r="P29" s="178">
        <v>0</v>
      </c>
      <c r="Q29" s="178">
        <f t="shared" si="3"/>
        <v>40580</v>
      </c>
      <c r="R29" s="178">
        <f t="shared" si="4"/>
        <v>9716</v>
      </c>
      <c r="S29" s="180">
        <f>R29*100/'CD Ratio_3(i)'!F29</f>
        <v>2.4519069405924854</v>
      </c>
    </row>
    <row r="30" spans="1:22" ht="13.5" customHeight="1" x14ac:dyDescent="0.2">
      <c r="A30" s="177">
        <v>24</v>
      </c>
      <c r="B30" s="178" t="s">
        <v>31</v>
      </c>
      <c r="C30" s="178">
        <v>344192</v>
      </c>
      <c r="D30" s="178">
        <v>109052</v>
      </c>
      <c r="E30" s="178">
        <f>(SCST_OS_22!C30+SCST_OS_22!E30)</f>
        <v>357771</v>
      </c>
      <c r="F30" s="178">
        <f>(SCST_OS_22!D30+SCST_OS_22!F30)</f>
        <v>89969</v>
      </c>
      <c r="G30" s="178">
        <f>SHGs_19!E30</f>
        <v>0</v>
      </c>
      <c r="H30" s="178">
        <f>SHGs_19!F30</f>
        <v>0</v>
      </c>
      <c r="I30" s="178">
        <f>Minority_OS_20!O30</f>
        <v>83471</v>
      </c>
      <c r="J30" s="178">
        <f>Minority_OS_20!P30</f>
        <v>30712</v>
      </c>
      <c r="K30" s="178">
        <v>0</v>
      </c>
      <c r="L30" s="178">
        <v>0</v>
      </c>
      <c r="M30" s="178">
        <v>0</v>
      </c>
      <c r="N30" s="178">
        <v>0</v>
      </c>
      <c r="O30" s="178">
        <v>12903</v>
      </c>
      <c r="P30" s="178">
        <v>102052</v>
      </c>
      <c r="Q30" s="178">
        <f t="shared" si="3"/>
        <v>798337</v>
      </c>
      <c r="R30" s="178">
        <f t="shared" si="4"/>
        <v>331785</v>
      </c>
      <c r="S30" s="180">
        <f>R30*100/'CD Ratio_3(i)'!F30</f>
        <v>40.186503846233045</v>
      </c>
    </row>
    <row r="31" spans="1:22" ht="13.5" customHeight="1" x14ac:dyDescent="0.2">
      <c r="A31" s="177">
        <v>25</v>
      </c>
      <c r="B31" s="178" t="s">
        <v>32</v>
      </c>
      <c r="C31" s="178">
        <v>0</v>
      </c>
      <c r="D31" s="178">
        <v>0</v>
      </c>
      <c r="E31" s="178">
        <f>(SCST_OS_22!C31+SCST_OS_22!E31)</f>
        <v>8</v>
      </c>
      <c r="F31" s="178">
        <f>(SCST_OS_22!D31+SCST_OS_22!F31)</f>
        <v>79</v>
      </c>
      <c r="G31" s="178">
        <f>SHGs_19!E31</f>
        <v>0</v>
      </c>
      <c r="H31" s="178">
        <f>SHGs_19!F31</f>
        <v>0</v>
      </c>
      <c r="I31" s="178">
        <f>Minority_OS_20!O31</f>
        <v>239</v>
      </c>
      <c r="J31" s="178">
        <f>Minority_OS_20!P31</f>
        <v>1430.95</v>
      </c>
      <c r="K31" s="178">
        <v>0</v>
      </c>
      <c r="L31" s="178">
        <v>0</v>
      </c>
      <c r="M31" s="178">
        <v>43</v>
      </c>
      <c r="N31" s="178">
        <v>4</v>
      </c>
      <c r="O31" s="178">
        <v>22</v>
      </c>
      <c r="P31" s="178">
        <v>9</v>
      </c>
      <c r="Q31" s="178">
        <f t="shared" si="3"/>
        <v>312</v>
      </c>
      <c r="R31" s="178">
        <f t="shared" si="4"/>
        <v>1522.95</v>
      </c>
      <c r="S31" s="180">
        <f>R31*100/'CD Ratio_3(i)'!F31</f>
        <v>37.950411163717916</v>
      </c>
    </row>
    <row r="32" spans="1:22" ht="13.5" customHeight="1" x14ac:dyDescent="0.2">
      <c r="A32" s="177">
        <v>26</v>
      </c>
      <c r="B32" s="178" t="s">
        <v>33</v>
      </c>
      <c r="C32" s="178">
        <v>0</v>
      </c>
      <c r="D32" s="178">
        <v>0</v>
      </c>
      <c r="E32" s="178">
        <f>(SCST_OS_22!C32+SCST_OS_22!E32)</f>
        <v>27</v>
      </c>
      <c r="F32" s="178">
        <f>(SCST_OS_22!D32+SCST_OS_22!F32)</f>
        <v>21.16</v>
      </c>
      <c r="G32" s="178">
        <f>SHGs_19!E32</f>
        <v>0</v>
      </c>
      <c r="H32" s="178">
        <f>SHGs_19!F32</f>
        <v>0</v>
      </c>
      <c r="I32" s="178">
        <f>Minority_OS_20!O32</f>
        <v>86</v>
      </c>
      <c r="J32" s="178">
        <f>Minority_OS_20!P32</f>
        <v>698.26</v>
      </c>
      <c r="K32" s="178">
        <v>0</v>
      </c>
      <c r="L32" s="178">
        <v>0</v>
      </c>
      <c r="M32" s="178">
        <v>0</v>
      </c>
      <c r="N32" s="178">
        <v>0</v>
      </c>
      <c r="O32" s="178">
        <v>353</v>
      </c>
      <c r="P32" s="178">
        <v>330.73</v>
      </c>
      <c r="Q32" s="178">
        <f t="shared" si="3"/>
        <v>466</v>
      </c>
      <c r="R32" s="178">
        <f t="shared" si="4"/>
        <v>1050.1500000000001</v>
      </c>
      <c r="S32" s="180">
        <f>R32*100/'CD Ratio_3(i)'!F32</f>
        <v>2.5434818781003345</v>
      </c>
    </row>
    <row r="33" spans="1:22" ht="13.5" customHeight="1" x14ac:dyDescent="0.2">
      <c r="A33" s="177">
        <v>27</v>
      </c>
      <c r="B33" s="178" t="s">
        <v>34</v>
      </c>
      <c r="C33" s="178">
        <v>2</v>
      </c>
      <c r="D33" s="178">
        <v>2.98</v>
      </c>
      <c r="E33" s="178">
        <f>(SCST_OS_22!C33+SCST_OS_22!E33)</f>
        <v>97</v>
      </c>
      <c r="F33" s="178">
        <f>(SCST_OS_22!D33+SCST_OS_22!F33)</f>
        <v>900.93</v>
      </c>
      <c r="G33" s="178">
        <f>SHGs_19!E33</f>
        <v>0</v>
      </c>
      <c r="H33" s="178">
        <f>SHGs_19!F33</f>
        <v>0</v>
      </c>
      <c r="I33" s="178">
        <f>Minority_OS_20!O33</f>
        <v>0</v>
      </c>
      <c r="J33" s="178">
        <f>Minority_OS_20!P33</f>
        <v>0</v>
      </c>
      <c r="K33" s="178">
        <v>0</v>
      </c>
      <c r="L33" s="178">
        <v>0</v>
      </c>
      <c r="M33" s="178">
        <v>0</v>
      </c>
      <c r="N33" s="178">
        <v>0</v>
      </c>
      <c r="O33" s="178">
        <v>8</v>
      </c>
      <c r="P33" s="178">
        <v>0.6</v>
      </c>
      <c r="Q33" s="178">
        <f t="shared" si="3"/>
        <v>107</v>
      </c>
      <c r="R33" s="178">
        <f t="shared" si="4"/>
        <v>904.51</v>
      </c>
      <c r="S33" s="180">
        <f>R33*100/'CD Ratio_3(i)'!F33</f>
        <v>10.422183045847879</v>
      </c>
    </row>
    <row r="34" spans="1:22" ht="13.5" customHeight="1" x14ac:dyDescent="0.2">
      <c r="A34" s="177">
        <v>28</v>
      </c>
      <c r="B34" s="178" t="s">
        <v>35</v>
      </c>
      <c r="C34" s="178">
        <v>128875</v>
      </c>
      <c r="D34" s="178">
        <v>141293.64000000001</v>
      </c>
      <c r="E34" s="178">
        <f>(SCST_OS_22!C34+SCST_OS_22!E34)</f>
        <v>77641</v>
      </c>
      <c r="F34" s="178">
        <f>(SCST_OS_22!D34+SCST_OS_22!F34)</f>
        <v>35888.6</v>
      </c>
      <c r="G34" s="178">
        <f>SHGs_19!E34</f>
        <v>0</v>
      </c>
      <c r="H34" s="178">
        <f>SHGs_19!F34</f>
        <v>0</v>
      </c>
      <c r="I34" s="178">
        <f>Minority_OS_20!O34</f>
        <v>3797</v>
      </c>
      <c r="J34" s="178">
        <f>Minority_OS_20!P34</f>
        <v>29640.209999999995</v>
      </c>
      <c r="K34" s="178">
        <v>0</v>
      </c>
      <c r="L34" s="178">
        <v>0</v>
      </c>
      <c r="M34" s="178">
        <v>0</v>
      </c>
      <c r="N34" s="178">
        <v>0</v>
      </c>
      <c r="O34" s="178">
        <v>0</v>
      </c>
      <c r="P34" s="178">
        <v>0</v>
      </c>
      <c r="Q34" s="178">
        <f t="shared" si="3"/>
        <v>210313</v>
      </c>
      <c r="R34" s="178">
        <f t="shared" si="4"/>
        <v>206822.45</v>
      </c>
      <c r="S34" s="180">
        <f>R34*100/'CD Ratio_3(i)'!F34</f>
        <v>30.374589802133524</v>
      </c>
    </row>
    <row r="35" spans="1:22" ht="13.5" customHeight="1" x14ac:dyDescent="0.2">
      <c r="A35" s="177">
        <v>29</v>
      </c>
      <c r="B35" s="178" t="s">
        <v>36</v>
      </c>
      <c r="C35" s="178">
        <v>0</v>
      </c>
      <c r="D35" s="178">
        <v>0</v>
      </c>
      <c r="E35" s="178">
        <f>(SCST_OS_22!C35+SCST_OS_22!E35)</f>
        <v>0</v>
      </c>
      <c r="F35" s="178">
        <f>(SCST_OS_22!D35+SCST_OS_22!F35)</f>
        <v>0</v>
      </c>
      <c r="G35" s="178">
        <f>SHGs_19!E35</f>
        <v>0</v>
      </c>
      <c r="H35" s="178">
        <f>SHGs_19!F35</f>
        <v>0</v>
      </c>
      <c r="I35" s="178">
        <f>Minority_OS_20!O35</f>
        <v>5</v>
      </c>
      <c r="J35" s="178">
        <f>Minority_OS_20!P35</f>
        <v>5</v>
      </c>
      <c r="K35" s="178">
        <v>0</v>
      </c>
      <c r="L35" s="178">
        <v>0</v>
      </c>
      <c r="M35" s="178">
        <v>0</v>
      </c>
      <c r="N35" s="178">
        <v>0</v>
      </c>
      <c r="O35" s="178">
        <v>0</v>
      </c>
      <c r="P35" s="178">
        <v>0</v>
      </c>
      <c r="Q35" s="178">
        <f t="shared" si="3"/>
        <v>5</v>
      </c>
      <c r="R35" s="178">
        <f t="shared" si="4"/>
        <v>5</v>
      </c>
      <c r="S35" s="180">
        <f>R35*100/'CD Ratio_3(i)'!F35</f>
        <v>6.8775790921595595E-2</v>
      </c>
    </row>
    <row r="36" spans="1:22" ht="13.5" customHeight="1" x14ac:dyDescent="0.2">
      <c r="A36" s="177">
        <v>30</v>
      </c>
      <c r="B36" s="178" t="s">
        <v>37</v>
      </c>
      <c r="C36" s="178">
        <v>135823</v>
      </c>
      <c r="D36" s="178">
        <v>29134.67</v>
      </c>
      <c r="E36" s="178">
        <f>(SCST_OS_22!C36+SCST_OS_22!E36)</f>
        <v>36788</v>
      </c>
      <c r="F36" s="178">
        <f>(SCST_OS_22!D36+SCST_OS_22!F36)</f>
        <v>8546.19</v>
      </c>
      <c r="G36" s="178">
        <f>SHGs_19!E36</f>
        <v>0</v>
      </c>
      <c r="H36" s="178">
        <f>SHGs_19!F36</f>
        <v>0</v>
      </c>
      <c r="I36" s="178">
        <f>Minority_OS_20!O36</f>
        <v>8921</v>
      </c>
      <c r="J36" s="178">
        <f>Minority_OS_20!P36</f>
        <v>2310.9299999999994</v>
      </c>
      <c r="K36" s="178">
        <v>0</v>
      </c>
      <c r="L36" s="178">
        <v>0</v>
      </c>
      <c r="M36" s="178">
        <v>0</v>
      </c>
      <c r="N36" s="178">
        <v>0</v>
      </c>
      <c r="O36" s="178">
        <v>0</v>
      </c>
      <c r="P36" s="178">
        <v>0</v>
      </c>
      <c r="Q36" s="178">
        <f t="shared" si="3"/>
        <v>181532</v>
      </c>
      <c r="R36" s="178">
        <f t="shared" si="4"/>
        <v>39991.79</v>
      </c>
      <c r="S36" s="180">
        <f>R36*100/'CD Ratio_3(i)'!F36</f>
        <v>48.151830289673448</v>
      </c>
    </row>
    <row r="37" spans="1:22" ht="13.5" customHeight="1" x14ac:dyDescent="0.2">
      <c r="A37" s="177">
        <v>31</v>
      </c>
      <c r="B37" s="178" t="s">
        <v>38</v>
      </c>
      <c r="C37" s="178">
        <v>0</v>
      </c>
      <c r="D37" s="178">
        <v>0</v>
      </c>
      <c r="E37" s="178">
        <f>(SCST_OS_22!C37+SCST_OS_22!E37)</f>
        <v>9</v>
      </c>
      <c r="F37" s="178">
        <f>(SCST_OS_22!D37+SCST_OS_22!F37)</f>
        <v>23</v>
      </c>
      <c r="G37" s="178">
        <f>SHGs_19!E37</f>
        <v>0</v>
      </c>
      <c r="H37" s="178">
        <f>SHGs_19!F37</f>
        <v>0</v>
      </c>
      <c r="I37" s="178">
        <f>Minority_OS_20!O37</f>
        <v>59</v>
      </c>
      <c r="J37" s="178">
        <f>Minority_OS_20!P37</f>
        <v>191</v>
      </c>
      <c r="K37" s="178">
        <v>0</v>
      </c>
      <c r="L37" s="178">
        <v>0</v>
      </c>
      <c r="M37" s="178">
        <v>0</v>
      </c>
      <c r="N37" s="178">
        <v>0</v>
      </c>
      <c r="O37" s="178">
        <v>0</v>
      </c>
      <c r="P37" s="178">
        <v>0</v>
      </c>
      <c r="Q37" s="178">
        <f t="shared" si="3"/>
        <v>68</v>
      </c>
      <c r="R37" s="178">
        <f t="shared" si="4"/>
        <v>214</v>
      </c>
      <c r="S37" s="180">
        <f>R37*100/'CD Ratio_3(i)'!F37</f>
        <v>2.5325443786982249</v>
      </c>
    </row>
    <row r="38" spans="1:22" ht="13.5" customHeight="1" x14ac:dyDescent="0.2">
      <c r="A38" s="177">
        <v>32</v>
      </c>
      <c r="B38" s="178" t="s">
        <v>39</v>
      </c>
      <c r="C38" s="178">
        <v>0</v>
      </c>
      <c r="D38" s="178">
        <v>0</v>
      </c>
      <c r="E38" s="178">
        <f>(SCST_OS_22!C38+SCST_OS_22!E38)</f>
        <v>0</v>
      </c>
      <c r="F38" s="178">
        <f>(SCST_OS_22!D38+SCST_OS_22!F38)</f>
        <v>0</v>
      </c>
      <c r="G38" s="178">
        <f>SHGs_19!E38</f>
        <v>0</v>
      </c>
      <c r="H38" s="178">
        <f>SHGs_19!F38</f>
        <v>0</v>
      </c>
      <c r="I38" s="178">
        <f>Minority_OS_20!O38</f>
        <v>0</v>
      </c>
      <c r="J38" s="178">
        <f>Minority_OS_20!P38</f>
        <v>0</v>
      </c>
      <c r="K38" s="178">
        <v>0</v>
      </c>
      <c r="L38" s="178">
        <v>0</v>
      </c>
      <c r="M38" s="178">
        <v>0</v>
      </c>
      <c r="N38" s="178">
        <v>0</v>
      </c>
      <c r="O38" s="178">
        <v>0</v>
      </c>
      <c r="P38" s="178">
        <v>0</v>
      </c>
      <c r="Q38" s="178">
        <f t="shared" si="3"/>
        <v>0</v>
      </c>
      <c r="R38" s="178">
        <f t="shared" si="4"/>
        <v>0</v>
      </c>
      <c r="S38" s="180" t="e">
        <f>R38*100/'CD Ratio_3(i)'!F38</f>
        <v>#DIV/0!</v>
      </c>
    </row>
    <row r="39" spans="1:22" ht="13.5" customHeight="1" x14ac:dyDescent="0.2">
      <c r="A39" s="177">
        <v>33</v>
      </c>
      <c r="B39" s="178" t="s">
        <v>40</v>
      </c>
      <c r="C39" s="178">
        <v>144</v>
      </c>
      <c r="D39" s="178">
        <v>58.68</v>
      </c>
      <c r="E39" s="178">
        <f>(SCST_OS_22!C39+SCST_OS_22!E39)</f>
        <v>22</v>
      </c>
      <c r="F39" s="178">
        <f>(SCST_OS_22!D39+SCST_OS_22!F39)</f>
        <v>29.72</v>
      </c>
      <c r="G39" s="178">
        <f>SHGs_19!E39</f>
        <v>0</v>
      </c>
      <c r="H39" s="178">
        <f>SHGs_19!F39</f>
        <v>0</v>
      </c>
      <c r="I39" s="178">
        <f>Minority_OS_20!O39</f>
        <v>58</v>
      </c>
      <c r="J39" s="178">
        <f>Minority_OS_20!P39</f>
        <v>354.43</v>
      </c>
      <c r="K39" s="178">
        <v>0</v>
      </c>
      <c r="L39" s="178">
        <v>0</v>
      </c>
      <c r="M39" s="178">
        <v>0</v>
      </c>
      <c r="N39" s="178">
        <v>0</v>
      </c>
      <c r="O39" s="178">
        <v>0</v>
      </c>
      <c r="P39" s="178">
        <v>0</v>
      </c>
      <c r="Q39" s="178">
        <f t="shared" si="3"/>
        <v>224</v>
      </c>
      <c r="R39" s="178">
        <f t="shared" si="4"/>
        <v>442.83000000000004</v>
      </c>
      <c r="S39" s="180">
        <f>R39*100/'CD Ratio_3(i)'!F39</f>
        <v>7.7971127282587469</v>
      </c>
    </row>
    <row r="40" spans="1:22" ht="13.5" customHeight="1" x14ac:dyDescent="0.2">
      <c r="A40" s="177">
        <v>34</v>
      </c>
      <c r="B40" s="178" t="s">
        <v>41</v>
      </c>
      <c r="C40" s="178">
        <v>10529</v>
      </c>
      <c r="D40" s="178">
        <v>25757</v>
      </c>
      <c r="E40" s="178">
        <f>(SCST_OS_22!C40+SCST_OS_22!E40)</f>
        <v>47691</v>
      </c>
      <c r="F40" s="178">
        <f>(SCST_OS_22!D40+SCST_OS_22!F40)</f>
        <v>12815</v>
      </c>
      <c r="G40" s="178">
        <f>SHGs_19!E40</f>
        <v>0</v>
      </c>
      <c r="H40" s="178">
        <f>SHGs_19!F40</f>
        <v>0</v>
      </c>
      <c r="I40" s="178">
        <f>Minority_OS_20!O40</f>
        <v>7470</v>
      </c>
      <c r="J40" s="178">
        <f>Minority_OS_20!P40</f>
        <v>10986</v>
      </c>
      <c r="K40" s="178">
        <v>0</v>
      </c>
      <c r="L40" s="178">
        <v>0</v>
      </c>
      <c r="M40" s="178">
        <v>0</v>
      </c>
      <c r="N40" s="178">
        <v>0</v>
      </c>
      <c r="O40" s="178">
        <v>1149</v>
      </c>
      <c r="P40" s="178">
        <v>39812</v>
      </c>
      <c r="Q40" s="178">
        <f t="shared" si="3"/>
        <v>66839</v>
      </c>
      <c r="R40" s="178">
        <f t="shared" si="4"/>
        <v>89370</v>
      </c>
      <c r="S40" s="180">
        <f>R40*100/'CD Ratio_3(i)'!F40</f>
        <v>28.950062195501193</v>
      </c>
    </row>
    <row r="41" spans="1:22" s="310" customFormat="1" ht="13.5" customHeight="1" x14ac:dyDescent="0.2">
      <c r="A41" s="187"/>
      <c r="B41" s="192" t="s">
        <v>110</v>
      </c>
      <c r="C41" s="192">
        <f>SUM(C19:C40)</f>
        <v>972470</v>
      </c>
      <c r="D41" s="192">
        <f>SUM(D19:D40)</f>
        <v>677456.75000000012</v>
      </c>
      <c r="E41" s="192">
        <f>(SCST_OS_22!C41+SCST_OS_22!E41)</f>
        <v>797834</v>
      </c>
      <c r="F41" s="192">
        <f>(SCST_OS_22!D41+SCST_OS_22!F41)</f>
        <v>327172.71999999997</v>
      </c>
      <c r="G41" s="192">
        <f>SHGs_19!E41</f>
        <v>14023</v>
      </c>
      <c r="H41" s="192">
        <f>SHGs_19!F41</f>
        <v>28489.46</v>
      </c>
      <c r="I41" s="192">
        <f>Minority_OS_20!O41</f>
        <v>279540</v>
      </c>
      <c r="J41" s="192">
        <f>Minority_OS_20!P41</f>
        <v>346837.21</v>
      </c>
      <c r="K41" s="192">
        <f t="shared" ref="K41:R41" si="5">SUM(K19:K40)</f>
        <v>6003</v>
      </c>
      <c r="L41" s="192">
        <f t="shared" si="5"/>
        <v>4821.8599999999997</v>
      </c>
      <c r="M41" s="192">
        <f t="shared" si="5"/>
        <v>43</v>
      </c>
      <c r="N41" s="192">
        <f t="shared" si="5"/>
        <v>4</v>
      </c>
      <c r="O41" s="192">
        <f t="shared" si="5"/>
        <v>357188</v>
      </c>
      <c r="P41" s="192">
        <f t="shared" si="5"/>
        <v>225033.19</v>
      </c>
      <c r="Q41" s="192">
        <f t="shared" si="5"/>
        <v>2427101</v>
      </c>
      <c r="R41" s="192">
        <f t="shared" si="5"/>
        <v>1609815.19</v>
      </c>
      <c r="S41" s="364">
        <f>R41*100/'CD Ratio_3(i)'!F41</f>
        <v>15.154528267808193</v>
      </c>
      <c r="T41" s="365"/>
      <c r="U41" s="365"/>
      <c r="V41" s="365"/>
    </row>
    <row r="42" spans="1:22" s="310" customFormat="1" ht="13.5" customHeight="1" x14ac:dyDescent="0.2">
      <c r="A42" s="187"/>
      <c r="B42" s="192" t="s">
        <v>43</v>
      </c>
      <c r="C42" s="192">
        <f>C41+C18</f>
        <v>2369196</v>
      </c>
      <c r="D42" s="192">
        <f>D41+D18</f>
        <v>2979621.46</v>
      </c>
      <c r="E42" s="192">
        <f>(SCST_OS_22!C42+SCST_OS_22!E42)</f>
        <v>1525916</v>
      </c>
      <c r="F42" s="192">
        <f>(SCST_OS_22!D42+SCST_OS_22!F42)</f>
        <v>1664068.75</v>
      </c>
      <c r="G42" s="192">
        <f>SHGs_19!E42</f>
        <v>71138</v>
      </c>
      <c r="H42" s="192">
        <f>SHGs_19!F42</f>
        <v>128818.94999999998</v>
      </c>
      <c r="I42" s="192">
        <f>Minority_OS_20!O42</f>
        <v>489202</v>
      </c>
      <c r="J42" s="192">
        <f>Minority_OS_20!P42</f>
        <v>1012985.1400000001</v>
      </c>
      <c r="K42" s="192">
        <f t="shared" ref="K42:R42" si="6">K41+K18</f>
        <v>123294</v>
      </c>
      <c r="L42" s="192">
        <f t="shared" si="6"/>
        <v>18889.32</v>
      </c>
      <c r="M42" s="192">
        <f t="shared" si="6"/>
        <v>4866</v>
      </c>
      <c r="N42" s="192">
        <f t="shared" si="6"/>
        <v>3178.04</v>
      </c>
      <c r="O42" s="192">
        <f t="shared" si="6"/>
        <v>472765</v>
      </c>
      <c r="P42" s="192">
        <f t="shared" si="6"/>
        <v>499750.87</v>
      </c>
      <c r="Q42" s="192">
        <f t="shared" si="6"/>
        <v>5056377</v>
      </c>
      <c r="R42" s="192">
        <f t="shared" si="6"/>
        <v>6307312.5299999993</v>
      </c>
      <c r="S42" s="364">
        <f>R42*100/'CD Ratio_3(i)'!F42</f>
        <v>19.037028703589304</v>
      </c>
      <c r="T42" s="365"/>
      <c r="U42" s="365"/>
      <c r="V42" s="365"/>
    </row>
    <row r="43" spans="1:22" ht="13.5" customHeight="1" x14ac:dyDescent="0.2">
      <c r="A43" s="177">
        <v>35</v>
      </c>
      <c r="B43" s="178" t="s">
        <v>44</v>
      </c>
      <c r="C43" s="178">
        <v>107206</v>
      </c>
      <c r="D43" s="178">
        <v>54759</v>
      </c>
      <c r="E43" s="178">
        <f>(SCST_OS_22!C43+SCST_OS_22!E43)</f>
        <v>33348</v>
      </c>
      <c r="F43" s="178">
        <f>(SCST_OS_22!D43+SCST_OS_22!F43)</f>
        <v>36918</v>
      </c>
      <c r="G43" s="178">
        <f>SHGs_19!E43</f>
        <v>45969</v>
      </c>
      <c r="H43" s="178">
        <f>SHGs_19!F43</f>
        <v>31976</v>
      </c>
      <c r="I43" s="178">
        <f>Minority_OS_20!O43</f>
        <v>40544</v>
      </c>
      <c r="J43" s="178">
        <f>Minority_OS_20!P43</f>
        <v>38763</v>
      </c>
      <c r="K43" s="178">
        <v>0</v>
      </c>
      <c r="L43" s="178">
        <v>0</v>
      </c>
      <c r="M43" s="178">
        <v>0</v>
      </c>
      <c r="N43" s="178">
        <v>0</v>
      </c>
      <c r="O43" s="178">
        <v>0</v>
      </c>
      <c r="P43" s="178">
        <v>0</v>
      </c>
      <c r="Q43" s="178">
        <f>C43+E43+G43+I43+K43+M43+O43</f>
        <v>227067</v>
      </c>
      <c r="R43" s="178">
        <f>D43+F43+H43+J43+L43+N43+P43</f>
        <v>162416</v>
      </c>
      <c r="S43" s="180">
        <f>R43*100/'CD Ratio_3(i)'!F43</f>
        <v>50.284214045994375</v>
      </c>
    </row>
    <row r="44" spans="1:22" ht="13.5" customHeight="1" x14ac:dyDescent="0.2">
      <c r="A44" s="177">
        <v>36</v>
      </c>
      <c r="B44" s="178" t="s">
        <v>45</v>
      </c>
      <c r="C44" s="178">
        <v>196945</v>
      </c>
      <c r="D44" s="178">
        <v>272588.7</v>
      </c>
      <c r="E44" s="178">
        <f>(SCST_OS_22!C44+SCST_OS_22!E44)</f>
        <v>191802</v>
      </c>
      <c r="F44" s="178">
        <f>(SCST_OS_22!D44+SCST_OS_22!F44)</f>
        <v>161156.31</v>
      </c>
      <c r="G44" s="178">
        <f>SHGs_19!E44</f>
        <v>56477</v>
      </c>
      <c r="H44" s="178">
        <f>SHGs_19!F44</f>
        <v>61600.4</v>
      </c>
      <c r="I44" s="178">
        <f>Minority_OS_20!O44</f>
        <v>37409</v>
      </c>
      <c r="J44" s="178">
        <f>Minority_OS_20!P44</f>
        <v>49190.09</v>
      </c>
      <c r="K44" s="178">
        <v>1693</v>
      </c>
      <c r="L44" s="178">
        <v>6.89</v>
      </c>
      <c r="M44" s="178">
        <v>0</v>
      </c>
      <c r="N44" s="178">
        <v>0</v>
      </c>
      <c r="O44" s="178">
        <v>0</v>
      </c>
      <c r="P44" s="178">
        <v>0</v>
      </c>
      <c r="Q44" s="178">
        <f>C44+E44+G44+I44+K44+M44+O44</f>
        <v>484326</v>
      </c>
      <c r="R44" s="178">
        <f>D44+F44+H44+J44+L44+N44+P44</f>
        <v>544542.39</v>
      </c>
      <c r="S44" s="180">
        <f>R44*100/'CD Ratio_3(i)'!F44</f>
        <v>44.638339187604977</v>
      </c>
    </row>
    <row r="45" spans="1:22" s="310" customFormat="1" ht="13.5" customHeight="1" x14ac:dyDescent="0.2">
      <c r="A45" s="187"/>
      <c r="B45" s="192" t="s">
        <v>46</v>
      </c>
      <c r="C45" s="192">
        <f t="shared" ref="C45:R45" si="7">C44+C43</f>
        <v>304151</v>
      </c>
      <c r="D45" s="192">
        <f t="shared" si="7"/>
        <v>327347.7</v>
      </c>
      <c r="E45" s="192">
        <f>(SCST_OS_22!C45+SCST_OS_22!E45)</f>
        <v>225150</v>
      </c>
      <c r="F45" s="192">
        <f>(SCST_OS_22!D45+SCST_OS_22!F45)</f>
        <v>198074.31</v>
      </c>
      <c r="G45" s="192">
        <f>SHGs_19!E45</f>
        <v>102446</v>
      </c>
      <c r="H45" s="192">
        <f>SHGs_19!F45</f>
        <v>93576.4</v>
      </c>
      <c r="I45" s="192">
        <f>Minority_OS_20!O45</f>
        <v>77953</v>
      </c>
      <c r="J45" s="192">
        <f>Minority_OS_20!P45</f>
        <v>87953.09</v>
      </c>
      <c r="K45" s="192">
        <f t="shared" si="7"/>
        <v>1693</v>
      </c>
      <c r="L45" s="192">
        <f t="shared" si="7"/>
        <v>6.89</v>
      </c>
      <c r="M45" s="192">
        <f t="shared" si="7"/>
        <v>0</v>
      </c>
      <c r="N45" s="192">
        <f t="shared" si="7"/>
        <v>0</v>
      </c>
      <c r="O45" s="192">
        <f t="shared" si="7"/>
        <v>0</v>
      </c>
      <c r="P45" s="192">
        <f t="shared" si="7"/>
        <v>0</v>
      </c>
      <c r="Q45" s="192">
        <f t="shared" si="7"/>
        <v>711393</v>
      </c>
      <c r="R45" s="192">
        <f t="shared" si="7"/>
        <v>706958.39</v>
      </c>
      <c r="S45" s="364">
        <f>R45*100/'CD Ratio_3(i)'!F45</f>
        <v>45.820270357969605</v>
      </c>
      <c r="T45" s="365"/>
      <c r="U45" s="365"/>
      <c r="V45" s="365"/>
    </row>
    <row r="46" spans="1:22" ht="13.5" customHeight="1" x14ac:dyDescent="0.2">
      <c r="A46" s="177">
        <v>37</v>
      </c>
      <c r="B46" s="178" t="s">
        <v>47</v>
      </c>
      <c r="C46" s="178">
        <v>1636065</v>
      </c>
      <c r="D46" s="178">
        <v>968850</v>
      </c>
      <c r="E46" s="178">
        <f>(SCST_OS_22!C46+SCST_OS_22!E46)</f>
        <v>1309390</v>
      </c>
      <c r="F46" s="178">
        <f>(SCST_OS_22!D46+SCST_OS_22!F46)</f>
        <v>539735</v>
      </c>
      <c r="G46" s="178">
        <f>SHGs_19!E46</f>
        <v>12064</v>
      </c>
      <c r="H46" s="178">
        <f>SHGs_19!F46</f>
        <v>3381</v>
      </c>
      <c r="I46" s="178">
        <f>Minority_OS_20!O46</f>
        <v>122081</v>
      </c>
      <c r="J46" s="178">
        <f>Minority_OS_20!P46</f>
        <v>53299</v>
      </c>
      <c r="K46" s="178">
        <v>0</v>
      </c>
      <c r="L46" s="178">
        <v>0</v>
      </c>
      <c r="M46" s="178">
        <v>0</v>
      </c>
      <c r="N46" s="178">
        <v>0</v>
      </c>
      <c r="O46" s="178">
        <v>0</v>
      </c>
      <c r="P46" s="178">
        <v>0</v>
      </c>
      <c r="Q46" s="178">
        <f>C46+E46+G46+I46+K46+M46+O46</f>
        <v>3079600</v>
      </c>
      <c r="R46" s="178">
        <f>D46+F46+H46+J46+L46+N46+P46</f>
        <v>1565265</v>
      </c>
      <c r="S46" s="180">
        <f>R46*100/'CD Ratio_3(i)'!F46</f>
        <v>41.436872149050068</v>
      </c>
    </row>
    <row r="47" spans="1:22" s="310" customFormat="1" ht="13.5" customHeight="1" x14ac:dyDescent="0.2">
      <c r="A47" s="187"/>
      <c r="B47" s="192" t="s">
        <v>48</v>
      </c>
      <c r="C47" s="192">
        <f t="shared" ref="C47:R47" si="8">C46</f>
        <v>1636065</v>
      </c>
      <c r="D47" s="192">
        <f t="shared" si="8"/>
        <v>968850</v>
      </c>
      <c r="E47" s="192">
        <f>(SCST_OS_22!C47+SCST_OS_22!E47)</f>
        <v>1309390</v>
      </c>
      <c r="F47" s="192">
        <f>(SCST_OS_22!D47+SCST_OS_22!F47)</f>
        <v>539735</v>
      </c>
      <c r="G47" s="192">
        <f>SHGs_19!E47</f>
        <v>12064</v>
      </c>
      <c r="H47" s="192">
        <f>SHGs_19!F47</f>
        <v>3381</v>
      </c>
      <c r="I47" s="192">
        <f>Minority_OS_20!O47</f>
        <v>122081</v>
      </c>
      <c r="J47" s="192">
        <f>Minority_OS_20!P47</f>
        <v>53299</v>
      </c>
      <c r="K47" s="192">
        <f t="shared" si="8"/>
        <v>0</v>
      </c>
      <c r="L47" s="192">
        <f t="shared" si="8"/>
        <v>0</v>
      </c>
      <c r="M47" s="192">
        <f t="shared" si="8"/>
        <v>0</v>
      </c>
      <c r="N47" s="192">
        <f t="shared" si="8"/>
        <v>0</v>
      </c>
      <c r="O47" s="192">
        <f t="shared" si="8"/>
        <v>0</v>
      </c>
      <c r="P47" s="192">
        <f t="shared" si="8"/>
        <v>0</v>
      </c>
      <c r="Q47" s="192">
        <f t="shared" si="8"/>
        <v>3079600</v>
      </c>
      <c r="R47" s="192">
        <f t="shared" si="8"/>
        <v>1565265</v>
      </c>
      <c r="S47" s="364">
        <f>R47*100/'CD Ratio_3(i)'!F47</f>
        <v>41.436872149050068</v>
      </c>
      <c r="T47" s="365"/>
      <c r="U47" s="365"/>
      <c r="V47" s="365"/>
    </row>
    <row r="48" spans="1:22" ht="13.5" customHeight="1" x14ac:dyDescent="0.2">
      <c r="A48" s="177">
        <v>38</v>
      </c>
      <c r="B48" s="178" t="s">
        <v>49</v>
      </c>
      <c r="C48" s="178">
        <v>27131</v>
      </c>
      <c r="D48" s="178">
        <v>78918.399999999994</v>
      </c>
      <c r="E48" s="178">
        <f>(SCST_OS_22!C48+SCST_OS_22!E48)</f>
        <v>3278</v>
      </c>
      <c r="F48" s="178">
        <f>(SCST_OS_22!D48+SCST_OS_22!F48)</f>
        <v>10404.26</v>
      </c>
      <c r="G48" s="178">
        <f>SHGs_19!E48</f>
        <v>0</v>
      </c>
      <c r="H48" s="178">
        <f>SHGs_19!F48</f>
        <v>0</v>
      </c>
      <c r="I48" s="178">
        <f>Minority_OS_20!O48</f>
        <v>14592</v>
      </c>
      <c r="J48" s="178">
        <f>Minority_OS_20!P48</f>
        <v>79718.81</v>
      </c>
      <c r="K48" s="178">
        <v>0</v>
      </c>
      <c r="L48" s="178">
        <v>0</v>
      </c>
      <c r="M48" s="178">
        <v>0</v>
      </c>
      <c r="N48" s="178">
        <v>0</v>
      </c>
      <c r="O48" s="178">
        <v>444</v>
      </c>
      <c r="P48" s="178">
        <v>1373.18</v>
      </c>
      <c r="Q48" s="178">
        <f t="shared" ref="Q48:R55" si="9">C48+E48+G48+I48+K48+M48+O48</f>
        <v>45445</v>
      </c>
      <c r="R48" s="178">
        <f t="shared" si="9"/>
        <v>170414.64999999997</v>
      </c>
      <c r="S48" s="180">
        <f>R48*100/'CD Ratio_3(i)'!F48</f>
        <v>21.739482079168511</v>
      </c>
    </row>
    <row r="49" spans="1:22" ht="13.5" customHeight="1" x14ac:dyDescent="0.2">
      <c r="A49" s="177">
        <v>39</v>
      </c>
      <c r="B49" s="178" t="s">
        <v>50</v>
      </c>
      <c r="C49" s="178">
        <v>13292</v>
      </c>
      <c r="D49" s="178">
        <v>4398</v>
      </c>
      <c r="E49" s="178">
        <f>(SCST_OS_22!C49+SCST_OS_22!E49)</f>
        <v>12597</v>
      </c>
      <c r="F49" s="178">
        <f>(SCST_OS_22!D49+SCST_OS_22!F49)</f>
        <v>2575</v>
      </c>
      <c r="G49" s="178">
        <f>SHGs_19!E49</f>
        <v>0</v>
      </c>
      <c r="H49" s="178">
        <f>SHGs_19!F49</f>
        <v>0</v>
      </c>
      <c r="I49" s="178">
        <f>Minority_OS_20!O49</f>
        <v>3728</v>
      </c>
      <c r="J49" s="178">
        <f>Minority_OS_20!P49</f>
        <v>769.37000000000012</v>
      </c>
      <c r="K49" s="178">
        <v>0</v>
      </c>
      <c r="L49" s="178">
        <v>0</v>
      </c>
      <c r="M49" s="178">
        <v>0</v>
      </c>
      <c r="N49" s="178">
        <v>0</v>
      </c>
      <c r="O49" s="178">
        <v>0</v>
      </c>
      <c r="P49" s="178">
        <v>0</v>
      </c>
      <c r="Q49" s="178">
        <f t="shared" si="9"/>
        <v>29617</v>
      </c>
      <c r="R49" s="178">
        <f t="shared" si="9"/>
        <v>7742.37</v>
      </c>
      <c r="S49" s="180">
        <f>R49*100/'CD Ratio_3(i)'!F49</f>
        <v>12.472203875831628</v>
      </c>
    </row>
    <row r="50" spans="1:22" ht="13.5" customHeight="1" x14ac:dyDescent="0.2">
      <c r="A50" s="177">
        <v>40</v>
      </c>
      <c r="B50" s="178" t="s">
        <v>51</v>
      </c>
      <c r="C50" s="178">
        <v>170994</v>
      </c>
      <c r="D50" s="178">
        <v>54122.25</v>
      </c>
      <c r="E50" s="178">
        <f>(SCST_OS_22!C50+SCST_OS_22!E50)</f>
        <v>15551</v>
      </c>
      <c r="F50" s="178">
        <f>(SCST_OS_22!D50+SCST_OS_22!F50)</f>
        <v>5023.1400000000003</v>
      </c>
      <c r="G50" s="178">
        <f>SHGs_19!E50</f>
        <v>0</v>
      </c>
      <c r="H50" s="178">
        <f>SHGs_19!F50</f>
        <v>0</v>
      </c>
      <c r="I50" s="178">
        <f>Minority_OS_20!O50</f>
        <v>3559</v>
      </c>
      <c r="J50" s="178">
        <f>Minority_OS_20!P50</f>
        <v>1401.9400000000003</v>
      </c>
      <c r="K50" s="178">
        <v>0</v>
      </c>
      <c r="L50" s="178">
        <v>0</v>
      </c>
      <c r="M50" s="178">
        <v>0</v>
      </c>
      <c r="N50" s="178">
        <v>0</v>
      </c>
      <c r="O50" s="178">
        <v>0</v>
      </c>
      <c r="P50" s="178">
        <v>0</v>
      </c>
      <c r="Q50" s="178">
        <f t="shared" si="9"/>
        <v>190104</v>
      </c>
      <c r="R50" s="178">
        <f t="shared" si="9"/>
        <v>60547.33</v>
      </c>
      <c r="S50" s="180">
        <f>R50*100/'CD Ratio_3(i)'!F50</f>
        <v>55.4625256485417</v>
      </c>
    </row>
    <row r="51" spans="1:22" ht="13.5" customHeight="1" x14ac:dyDescent="0.2">
      <c r="A51" s="177">
        <v>41</v>
      </c>
      <c r="B51" s="178" t="s">
        <v>52</v>
      </c>
      <c r="C51" s="178">
        <v>0</v>
      </c>
      <c r="D51" s="178">
        <v>0</v>
      </c>
      <c r="E51" s="178">
        <f>(SCST_OS_22!C51+SCST_OS_22!E51)</f>
        <v>4270</v>
      </c>
      <c r="F51" s="178">
        <f>(SCST_OS_22!D51+SCST_OS_22!F51)</f>
        <v>1870.6</v>
      </c>
      <c r="G51" s="178">
        <f>SHGs_19!E51</f>
        <v>0</v>
      </c>
      <c r="H51" s="178">
        <f>SHGs_19!F51</f>
        <v>0</v>
      </c>
      <c r="I51" s="178">
        <f>Minority_OS_20!O51</f>
        <v>3313</v>
      </c>
      <c r="J51" s="178">
        <f>Minority_OS_20!P51</f>
        <v>788.18</v>
      </c>
      <c r="K51" s="178">
        <v>0</v>
      </c>
      <c r="L51" s="178">
        <v>0</v>
      </c>
      <c r="M51" s="178">
        <v>0</v>
      </c>
      <c r="N51" s="178">
        <v>0</v>
      </c>
      <c r="O51" s="178">
        <v>0</v>
      </c>
      <c r="P51" s="178">
        <v>0</v>
      </c>
      <c r="Q51" s="178">
        <f t="shared" si="9"/>
        <v>7583</v>
      </c>
      <c r="R51" s="178">
        <f t="shared" si="9"/>
        <v>2658.7799999999997</v>
      </c>
      <c r="S51" s="180">
        <f>R51*100/'CD Ratio_3(i)'!F51</f>
        <v>5.6770489031008351</v>
      </c>
    </row>
    <row r="52" spans="1:22" ht="13.5" customHeight="1" x14ac:dyDescent="0.2">
      <c r="A52" s="177">
        <v>42</v>
      </c>
      <c r="B52" s="178" t="s">
        <v>53</v>
      </c>
      <c r="C52" s="178">
        <v>76442</v>
      </c>
      <c r="D52" s="178">
        <v>22343</v>
      </c>
      <c r="E52" s="178">
        <f>(SCST_OS_22!C52+SCST_OS_22!E52)</f>
        <v>87596</v>
      </c>
      <c r="F52" s="178">
        <f>(SCST_OS_22!D52+SCST_OS_22!F52)</f>
        <v>29012</v>
      </c>
      <c r="G52" s="178">
        <f>SHGs_19!E52</f>
        <v>0</v>
      </c>
      <c r="H52" s="178">
        <f>SHGs_19!F52</f>
        <v>0</v>
      </c>
      <c r="I52" s="178">
        <f>Minority_OS_20!O52</f>
        <v>40268</v>
      </c>
      <c r="J52" s="178">
        <f>Minority_OS_20!P52</f>
        <v>16796</v>
      </c>
      <c r="K52" s="178">
        <v>0</v>
      </c>
      <c r="L52" s="178">
        <v>0</v>
      </c>
      <c r="M52" s="178">
        <v>0</v>
      </c>
      <c r="N52" s="178">
        <v>0</v>
      </c>
      <c r="O52" s="178">
        <v>28958</v>
      </c>
      <c r="P52" s="178">
        <v>13804</v>
      </c>
      <c r="Q52" s="178">
        <f t="shared" si="9"/>
        <v>233264</v>
      </c>
      <c r="R52" s="178">
        <f t="shared" si="9"/>
        <v>81955</v>
      </c>
      <c r="S52" s="180">
        <f>R52*100/'CD Ratio_3(i)'!F52</f>
        <v>74.478139568698367</v>
      </c>
    </row>
    <row r="53" spans="1:22" ht="13.5" customHeight="1" x14ac:dyDescent="0.2">
      <c r="A53" s="177">
        <v>43</v>
      </c>
      <c r="B53" s="178" t="s">
        <v>54</v>
      </c>
      <c r="C53" s="178">
        <v>55638</v>
      </c>
      <c r="D53" s="178">
        <v>12562.8</v>
      </c>
      <c r="E53" s="178">
        <f>(SCST_OS_22!C53+SCST_OS_22!E53)</f>
        <v>38671</v>
      </c>
      <c r="F53" s="178">
        <f>(SCST_OS_22!D53+SCST_OS_22!F53)</f>
        <v>7680.83</v>
      </c>
      <c r="G53" s="178">
        <f>SHGs_19!E53</f>
        <v>0</v>
      </c>
      <c r="H53" s="178">
        <f>SHGs_19!F53</f>
        <v>0</v>
      </c>
      <c r="I53" s="178">
        <f>Minority_OS_20!O53</f>
        <v>7634</v>
      </c>
      <c r="J53" s="178">
        <f>Minority_OS_20!P53</f>
        <v>1594.93</v>
      </c>
      <c r="K53" s="178">
        <v>0</v>
      </c>
      <c r="L53" s="178">
        <v>0</v>
      </c>
      <c r="M53" s="178">
        <v>0</v>
      </c>
      <c r="N53" s="178">
        <v>0</v>
      </c>
      <c r="O53" s="178">
        <v>0</v>
      </c>
      <c r="P53" s="178">
        <v>0</v>
      </c>
      <c r="Q53" s="178">
        <f t="shared" si="9"/>
        <v>101943</v>
      </c>
      <c r="R53" s="178">
        <f t="shared" si="9"/>
        <v>21838.559999999998</v>
      </c>
      <c r="S53" s="180">
        <f>R53*100/'CD Ratio_3(i)'!F53</f>
        <v>63.735087370106385</v>
      </c>
    </row>
    <row r="54" spans="1:22" ht="13.5" customHeight="1" x14ac:dyDescent="0.2">
      <c r="A54" s="177">
        <v>44</v>
      </c>
      <c r="B54" s="178" t="s">
        <v>55</v>
      </c>
      <c r="C54" s="178">
        <v>30394</v>
      </c>
      <c r="D54" s="178">
        <v>10885.9</v>
      </c>
      <c r="E54" s="178">
        <f>(SCST_OS_22!C54+SCST_OS_22!E54)</f>
        <v>22407</v>
      </c>
      <c r="F54" s="178">
        <f>(SCST_OS_22!D54+SCST_OS_22!F54)</f>
        <v>9321.2200000000012</v>
      </c>
      <c r="G54" s="178">
        <f>SHGs_19!E54</f>
        <v>0</v>
      </c>
      <c r="H54" s="178">
        <f>SHGs_19!F54</f>
        <v>0</v>
      </c>
      <c r="I54" s="178">
        <f>Minority_OS_20!O54</f>
        <v>6821</v>
      </c>
      <c r="J54" s="178">
        <f>Minority_OS_20!P54</f>
        <v>1900.8300000000002</v>
      </c>
      <c r="K54" s="178">
        <v>0</v>
      </c>
      <c r="L54" s="178">
        <v>0</v>
      </c>
      <c r="M54" s="178">
        <v>0</v>
      </c>
      <c r="N54" s="178">
        <v>0</v>
      </c>
      <c r="O54" s="178">
        <v>0</v>
      </c>
      <c r="P54" s="178">
        <v>0</v>
      </c>
      <c r="Q54" s="178">
        <f t="shared" si="9"/>
        <v>59622</v>
      </c>
      <c r="R54" s="178">
        <f t="shared" si="9"/>
        <v>22107.950000000004</v>
      </c>
      <c r="S54" s="180">
        <f>R54*100/'CD Ratio_3(i)'!F54</f>
        <v>82.214936689372408</v>
      </c>
    </row>
    <row r="55" spans="1:22" ht="13.5" customHeight="1" x14ac:dyDescent="0.2">
      <c r="A55" s="177">
        <v>45</v>
      </c>
      <c r="B55" s="178" t="s">
        <v>56</v>
      </c>
      <c r="C55" s="178">
        <v>21119</v>
      </c>
      <c r="D55" s="178">
        <v>4887</v>
      </c>
      <c r="E55" s="178">
        <f>(SCST_OS_22!C55+SCST_OS_22!E55)</f>
        <v>62387</v>
      </c>
      <c r="F55" s="178">
        <f>(SCST_OS_22!D55+SCST_OS_22!F55)</f>
        <v>17092</v>
      </c>
      <c r="G55" s="178">
        <f>SHGs_19!E55</f>
        <v>0</v>
      </c>
      <c r="H55" s="178">
        <f>SHGs_19!F55</f>
        <v>0</v>
      </c>
      <c r="I55" s="178">
        <f>Minority_OS_20!O55</f>
        <v>2295</v>
      </c>
      <c r="J55" s="178">
        <f>Minority_OS_20!P55</f>
        <v>1584</v>
      </c>
      <c r="K55" s="178">
        <v>0</v>
      </c>
      <c r="L55" s="178">
        <v>0</v>
      </c>
      <c r="M55" s="178">
        <v>0</v>
      </c>
      <c r="N55" s="178">
        <v>0</v>
      </c>
      <c r="O55" s="178">
        <v>2864</v>
      </c>
      <c r="P55" s="178">
        <v>5314</v>
      </c>
      <c r="Q55" s="178">
        <f t="shared" si="9"/>
        <v>88665</v>
      </c>
      <c r="R55" s="178">
        <f t="shared" si="9"/>
        <v>28877</v>
      </c>
      <c r="S55" s="180">
        <f>R55*100/'CD Ratio_3(i)'!F55</f>
        <v>72.313625322415049</v>
      </c>
    </row>
    <row r="56" spans="1:22" s="310" customFormat="1" ht="13.5" customHeight="1" x14ac:dyDescent="0.2">
      <c r="A56" s="187"/>
      <c r="B56" s="192" t="s">
        <v>57</v>
      </c>
      <c r="C56" s="192">
        <f t="shared" ref="C56:D56" si="10">SUM(C48:C55)</f>
        <v>395010</v>
      </c>
      <c r="D56" s="192">
        <f t="shared" si="10"/>
        <v>188117.34999999998</v>
      </c>
      <c r="E56" s="192">
        <f>(SCST_OS_22!C56+SCST_OS_22!E56)</f>
        <v>246757</v>
      </c>
      <c r="F56" s="192">
        <f>(SCST_OS_22!D56+SCST_OS_22!F56)</f>
        <v>82979.05</v>
      </c>
      <c r="G56" s="192">
        <f>SHGs_19!E56</f>
        <v>0</v>
      </c>
      <c r="H56" s="192">
        <f>SHGs_19!F56</f>
        <v>0</v>
      </c>
      <c r="I56" s="192">
        <f>Minority_OS_20!O56</f>
        <v>82210</v>
      </c>
      <c r="J56" s="192">
        <f>Minority_OS_20!P56</f>
        <v>104554.05999999998</v>
      </c>
      <c r="K56" s="192">
        <f t="shared" ref="K56:R56" si="11">SUM(K48:K55)</f>
        <v>0</v>
      </c>
      <c r="L56" s="192">
        <f t="shared" si="11"/>
        <v>0</v>
      </c>
      <c r="M56" s="192">
        <f t="shared" si="11"/>
        <v>0</v>
      </c>
      <c r="N56" s="192">
        <f t="shared" si="11"/>
        <v>0</v>
      </c>
      <c r="O56" s="192">
        <f t="shared" si="11"/>
        <v>32266</v>
      </c>
      <c r="P56" s="192">
        <f t="shared" si="11"/>
        <v>20491.18</v>
      </c>
      <c r="Q56" s="192">
        <f t="shared" si="11"/>
        <v>756243</v>
      </c>
      <c r="R56" s="192">
        <f t="shared" si="11"/>
        <v>396141.64</v>
      </c>
      <c r="S56" s="364">
        <f>R56*100/'CD Ratio_3(i)'!F56</f>
        <v>32.655301057646867</v>
      </c>
      <c r="T56" s="365"/>
      <c r="U56" s="365"/>
      <c r="V56" s="365"/>
    </row>
    <row r="57" spans="1:22" s="310" customFormat="1" ht="13.5" customHeight="1" x14ac:dyDescent="0.2">
      <c r="A57" s="192"/>
      <c r="B57" s="192" t="s">
        <v>6</v>
      </c>
      <c r="C57" s="192">
        <f t="shared" ref="C57:D57" si="12">C56+C47+C45+C42</f>
        <v>4704422</v>
      </c>
      <c r="D57" s="192">
        <f t="shared" si="12"/>
        <v>4463936.51</v>
      </c>
      <c r="E57" s="192">
        <f>(SCST_OS_22!C57+SCST_OS_22!E57)</f>
        <v>3307213</v>
      </c>
      <c r="F57" s="192">
        <f>(SCST_OS_22!D57+SCST_OS_22!F57)</f>
        <v>2484857.11</v>
      </c>
      <c r="G57" s="192">
        <f>SHGs_19!E57</f>
        <v>185648</v>
      </c>
      <c r="H57" s="192">
        <f>SHGs_19!F57</f>
        <v>225776.34999999998</v>
      </c>
      <c r="I57" s="192">
        <f>Minority_OS_20!O57</f>
        <v>771446</v>
      </c>
      <c r="J57" s="192">
        <f>Minority_OS_20!P57</f>
        <v>1258791.29</v>
      </c>
      <c r="K57" s="192">
        <f t="shared" ref="K57:R57" si="13">K56+K47+K45+K42</f>
        <v>124987</v>
      </c>
      <c r="L57" s="192">
        <f t="shared" si="13"/>
        <v>18896.21</v>
      </c>
      <c r="M57" s="192">
        <f t="shared" si="13"/>
        <v>4866</v>
      </c>
      <c r="N57" s="192">
        <f t="shared" si="13"/>
        <v>3178.04</v>
      </c>
      <c r="O57" s="192">
        <f t="shared" si="13"/>
        <v>505031</v>
      </c>
      <c r="P57" s="192">
        <f t="shared" si="13"/>
        <v>520242.05</v>
      </c>
      <c r="Q57" s="192">
        <f t="shared" si="13"/>
        <v>9603613</v>
      </c>
      <c r="R57" s="192">
        <f t="shared" si="13"/>
        <v>8975677.5599999987</v>
      </c>
      <c r="S57" s="364">
        <f>R57*100/'CD Ratio_3(i)'!F57</f>
        <v>22.62855199342177</v>
      </c>
      <c r="T57" s="365"/>
      <c r="U57" s="365"/>
      <c r="V57" s="365"/>
    </row>
    <row r="58" spans="1:22" ht="13.5" customHeight="1" x14ac:dyDescent="0.2">
      <c r="A58" s="99"/>
      <c r="B58" s="99"/>
      <c r="C58" s="156"/>
      <c r="D58" s="156"/>
      <c r="E58" s="156"/>
      <c r="F58" s="156"/>
      <c r="G58" s="156"/>
      <c r="H58" s="156"/>
      <c r="I58" s="156"/>
      <c r="J58" s="156"/>
      <c r="K58" s="156"/>
      <c r="L58" s="156"/>
      <c r="M58" s="156"/>
      <c r="N58" s="156"/>
      <c r="O58" s="156"/>
      <c r="P58" s="156"/>
      <c r="Q58" s="156"/>
      <c r="R58" s="156"/>
      <c r="S58" s="166"/>
    </row>
    <row r="59" spans="1:22" ht="13.5" customHeight="1" x14ac:dyDescent="0.2">
      <c r="A59" s="99"/>
      <c r="B59" s="99"/>
      <c r="C59" s="156"/>
      <c r="D59" s="156"/>
      <c r="E59" s="156"/>
      <c r="F59" s="156"/>
      <c r="G59" s="156"/>
      <c r="H59" s="156"/>
      <c r="I59" s="156"/>
      <c r="J59" s="156"/>
      <c r="K59" s="156"/>
      <c r="L59" s="156"/>
      <c r="M59" s="156"/>
      <c r="N59" s="156"/>
      <c r="O59" s="156"/>
      <c r="P59" s="156"/>
      <c r="Q59" s="156"/>
      <c r="R59" s="156"/>
      <c r="S59" s="166"/>
    </row>
    <row r="60" spans="1:22" ht="13.5" customHeight="1" x14ac:dyDescent="0.2">
      <c r="A60" s="99"/>
      <c r="B60" s="99"/>
      <c r="C60" s="156"/>
      <c r="D60" s="156"/>
      <c r="E60" s="156"/>
      <c r="F60" s="156"/>
      <c r="G60" s="156"/>
      <c r="H60" s="156"/>
      <c r="I60" s="156"/>
      <c r="J60" s="156"/>
      <c r="K60" s="156"/>
      <c r="L60" s="156"/>
      <c r="M60" s="156"/>
      <c r="N60" s="156"/>
      <c r="O60" s="156"/>
      <c r="P60" s="156"/>
      <c r="Q60" s="156"/>
      <c r="R60" s="156"/>
      <c r="S60" s="166"/>
    </row>
    <row r="61" spans="1:22" ht="13.5" customHeight="1" x14ac:dyDescent="0.2">
      <c r="A61" s="99"/>
      <c r="B61" s="99"/>
      <c r="C61" s="156"/>
      <c r="D61" s="156"/>
      <c r="E61" s="156"/>
      <c r="F61" s="156"/>
      <c r="G61" s="156"/>
      <c r="H61" s="156"/>
      <c r="I61" s="156"/>
      <c r="J61" s="156"/>
      <c r="K61" s="156"/>
      <c r="L61" s="156"/>
      <c r="M61" s="156"/>
      <c r="N61" s="156"/>
      <c r="O61" s="156"/>
      <c r="P61" s="156"/>
      <c r="Q61" s="156"/>
      <c r="R61" s="156"/>
      <c r="S61" s="166"/>
    </row>
    <row r="62" spans="1:22" ht="13.5" customHeight="1" x14ac:dyDescent="0.2">
      <c r="A62" s="99"/>
      <c r="B62" s="99"/>
      <c r="C62" s="156"/>
      <c r="D62" s="156"/>
      <c r="E62" s="156"/>
      <c r="F62" s="156"/>
      <c r="G62" s="156"/>
      <c r="H62" s="156"/>
      <c r="I62" s="156"/>
      <c r="J62" s="156"/>
      <c r="K62" s="156"/>
      <c r="L62" s="156"/>
      <c r="M62" s="156"/>
      <c r="N62" s="156"/>
      <c r="O62" s="156"/>
      <c r="P62" s="156"/>
      <c r="Q62" s="156"/>
      <c r="R62" s="156"/>
      <c r="S62" s="166"/>
    </row>
    <row r="63" spans="1:22" ht="13.5" customHeight="1" x14ac:dyDescent="0.2">
      <c r="A63" s="99"/>
      <c r="B63" s="99"/>
      <c r="C63" s="156"/>
      <c r="D63" s="156"/>
      <c r="E63" s="156"/>
      <c r="F63" s="156"/>
      <c r="G63" s="156"/>
      <c r="H63" s="156"/>
      <c r="I63" s="156"/>
      <c r="J63" s="156"/>
      <c r="K63" s="156"/>
      <c r="L63" s="156"/>
      <c r="M63" s="156"/>
      <c r="N63" s="156"/>
      <c r="O63" s="156"/>
      <c r="P63" s="156"/>
      <c r="Q63" s="156"/>
      <c r="R63" s="156"/>
      <c r="S63" s="166"/>
    </row>
    <row r="64" spans="1:22" ht="13.5" customHeight="1" x14ac:dyDescent="0.2">
      <c r="A64" s="99"/>
      <c r="B64" s="99"/>
      <c r="C64" s="156"/>
      <c r="D64" s="156"/>
      <c r="E64" s="156"/>
      <c r="F64" s="156"/>
      <c r="G64" s="156"/>
      <c r="H64" s="156"/>
      <c r="I64" s="156"/>
      <c r="J64" s="156"/>
      <c r="K64" s="156"/>
      <c r="L64" s="156"/>
      <c r="M64" s="156"/>
      <c r="N64" s="156"/>
      <c r="O64" s="156"/>
      <c r="P64" s="156"/>
      <c r="Q64" s="156"/>
      <c r="R64" s="156"/>
      <c r="S64" s="166"/>
    </row>
    <row r="65" spans="1:19" ht="13.5" customHeight="1" x14ac:dyDescent="0.2">
      <c r="A65" s="99"/>
      <c r="B65" s="99"/>
      <c r="C65" s="156"/>
      <c r="D65" s="156"/>
      <c r="E65" s="156"/>
      <c r="F65" s="156"/>
      <c r="G65" s="156"/>
      <c r="H65" s="156"/>
      <c r="I65" s="156"/>
      <c r="J65" s="156"/>
      <c r="K65" s="156"/>
      <c r="L65" s="156"/>
      <c r="M65" s="156"/>
      <c r="N65" s="156"/>
      <c r="O65" s="156"/>
      <c r="P65" s="156"/>
      <c r="Q65" s="156"/>
      <c r="R65" s="156"/>
      <c r="S65" s="166"/>
    </row>
    <row r="66" spans="1:19" ht="13.5" customHeight="1" x14ac:dyDescent="0.2">
      <c r="A66" s="99"/>
      <c r="B66" s="99"/>
      <c r="C66" s="156"/>
      <c r="D66" s="156"/>
      <c r="E66" s="156"/>
      <c r="F66" s="156"/>
      <c r="G66" s="156"/>
      <c r="H66" s="156"/>
      <c r="I66" s="156"/>
      <c r="J66" s="156"/>
      <c r="K66" s="156"/>
      <c r="L66" s="156"/>
      <c r="M66" s="156"/>
      <c r="N66" s="156"/>
      <c r="O66" s="156"/>
      <c r="P66" s="156"/>
      <c r="Q66" s="156"/>
      <c r="R66" s="156"/>
      <c r="S66" s="166"/>
    </row>
    <row r="67" spans="1:19" ht="13.5" customHeight="1" x14ac:dyDescent="0.2">
      <c r="A67" s="99"/>
      <c r="B67" s="99"/>
      <c r="C67" s="156"/>
      <c r="D67" s="156"/>
      <c r="E67" s="156"/>
      <c r="F67" s="156"/>
      <c r="G67" s="156"/>
      <c r="H67" s="156"/>
      <c r="I67" s="156"/>
      <c r="J67" s="156"/>
      <c r="K67" s="156"/>
      <c r="L67" s="156"/>
      <c r="M67" s="156"/>
      <c r="N67" s="156"/>
      <c r="O67" s="156"/>
      <c r="P67" s="156"/>
      <c r="Q67" s="156"/>
      <c r="R67" s="156"/>
      <c r="S67" s="166"/>
    </row>
    <row r="68" spans="1:19" ht="13.5" customHeight="1" x14ac:dyDescent="0.2">
      <c r="A68" s="99"/>
      <c r="B68" s="99"/>
      <c r="C68" s="156"/>
      <c r="D68" s="156"/>
      <c r="E68" s="156"/>
      <c r="F68" s="156"/>
      <c r="G68" s="156"/>
      <c r="H68" s="156"/>
      <c r="I68" s="156"/>
      <c r="J68" s="156"/>
      <c r="K68" s="156"/>
      <c r="L68" s="156"/>
      <c r="M68" s="156"/>
      <c r="N68" s="156"/>
      <c r="O68" s="156"/>
      <c r="P68" s="156"/>
      <c r="Q68" s="156"/>
      <c r="R68" s="156"/>
      <c r="S68" s="166"/>
    </row>
    <row r="69" spans="1:19" ht="13.5" customHeight="1" x14ac:dyDescent="0.2">
      <c r="A69" s="99"/>
      <c r="B69" s="99"/>
      <c r="C69" s="156"/>
      <c r="D69" s="156"/>
      <c r="E69" s="156"/>
      <c r="F69" s="156"/>
      <c r="G69" s="156"/>
      <c r="H69" s="156"/>
      <c r="I69" s="156"/>
      <c r="J69" s="156"/>
      <c r="K69" s="156"/>
      <c r="L69" s="156"/>
      <c r="M69" s="156"/>
      <c r="N69" s="156"/>
      <c r="O69" s="156"/>
      <c r="P69" s="156"/>
      <c r="Q69" s="156"/>
      <c r="R69" s="156"/>
      <c r="S69" s="166"/>
    </row>
    <row r="70" spans="1:19" ht="13.5" customHeight="1" x14ac:dyDescent="0.2">
      <c r="A70" s="99"/>
      <c r="B70" s="99"/>
      <c r="C70" s="156"/>
      <c r="D70" s="156"/>
      <c r="E70" s="156"/>
      <c r="F70" s="156"/>
      <c r="G70" s="156"/>
      <c r="H70" s="156"/>
      <c r="I70" s="156"/>
      <c r="J70" s="156"/>
      <c r="K70" s="156"/>
      <c r="L70" s="156"/>
      <c r="M70" s="156"/>
      <c r="N70" s="156"/>
      <c r="O70" s="156"/>
      <c r="P70" s="156"/>
      <c r="Q70" s="156"/>
      <c r="R70" s="156"/>
      <c r="S70" s="166"/>
    </row>
    <row r="71" spans="1:19" ht="13.5" customHeight="1" x14ac:dyDescent="0.2">
      <c r="A71" s="99"/>
      <c r="B71" s="99"/>
      <c r="C71" s="156"/>
      <c r="D71" s="156"/>
      <c r="E71" s="156"/>
      <c r="F71" s="156"/>
      <c r="G71" s="156"/>
      <c r="H71" s="156"/>
      <c r="I71" s="156"/>
      <c r="J71" s="156"/>
      <c r="K71" s="156"/>
      <c r="L71" s="156"/>
      <c r="M71" s="156"/>
      <c r="N71" s="156"/>
      <c r="O71" s="156"/>
      <c r="P71" s="156"/>
      <c r="Q71" s="156"/>
      <c r="R71" s="156"/>
      <c r="S71" s="166"/>
    </row>
    <row r="72" spans="1:19" ht="13.5" customHeight="1" x14ac:dyDescent="0.2">
      <c r="A72" s="99"/>
      <c r="B72" s="99"/>
      <c r="C72" s="156"/>
      <c r="D72" s="156"/>
      <c r="E72" s="156"/>
      <c r="F72" s="156"/>
      <c r="G72" s="156"/>
      <c r="H72" s="156"/>
      <c r="I72" s="156"/>
      <c r="J72" s="156"/>
      <c r="K72" s="156"/>
      <c r="L72" s="156"/>
      <c r="M72" s="156"/>
      <c r="N72" s="156"/>
      <c r="O72" s="156"/>
      <c r="P72" s="156"/>
      <c r="Q72" s="156"/>
      <c r="R72" s="156"/>
      <c r="S72" s="166"/>
    </row>
    <row r="73" spans="1:19" ht="13.5" customHeight="1" x14ac:dyDescent="0.2">
      <c r="A73" s="99"/>
      <c r="B73" s="99"/>
      <c r="C73" s="156"/>
      <c r="D73" s="156"/>
      <c r="E73" s="156"/>
      <c r="F73" s="156"/>
      <c r="G73" s="156"/>
      <c r="H73" s="156"/>
      <c r="I73" s="156"/>
      <c r="J73" s="156"/>
      <c r="K73" s="156"/>
      <c r="L73" s="156"/>
      <c r="M73" s="156"/>
      <c r="N73" s="156"/>
      <c r="O73" s="156"/>
      <c r="P73" s="156"/>
      <c r="Q73" s="156"/>
      <c r="R73" s="156"/>
      <c r="S73" s="166"/>
    </row>
    <row r="74" spans="1:19" ht="13.5" customHeight="1" x14ac:dyDescent="0.2">
      <c r="A74" s="99"/>
      <c r="B74" s="99"/>
      <c r="C74" s="156"/>
      <c r="D74" s="156"/>
      <c r="E74" s="156"/>
      <c r="F74" s="156"/>
      <c r="G74" s="156"/>
      <c r="H74" s="156"/>
      <c r="I74" s="156"/>
      <c r="J74" s="156"/>
      <c r="K74" s="156"/>
      <c r="L74" s="156"/>
      <c r="M74" s="156"/>
      <c r="N74" s="156"/>
      <c r="O74" s="156"/>
      <c r="P74" s="156"/>
      <c r="Q74" s="156"/>
      <c r="R74" s="156"/>
      <c r="S74" s="166"/>
    </row>
    <row r="75" spans="1:19" ht="13.5" customHeight="1" x14ac:dyDescent="0.2">
      <c r="A75" s="99"/>
      <c r="B75" s="99"/>
      <c r="C75" s="156"/>
      <c r="D75" s="156"/>
      <c r="E75" s="156"/>
      <c r="F75" s="156"/>
      <c r="G75" s="156"/>
      <c r="H75" s="156"/>
      <c r="I75" s="156"/>
      <c r="J75" s="156"/>
      <c r="K75" s="156"/>
      <c r="L75" s="156"/>
      <c r="M75" s="156"/>
      <c r="N75" s="156"/>
      <c r="O75" s="156"/>
      <c r="P75" s="156"/>
      <c r="Q75" s="156"/>
      <c r="R75" s="156"/>
      <c r="S75" s="166"/>
    </row>
    <row r="76" spans="1:19" ht="13.5" customHeight="1" x14ac:dyDescent="0.2">
      <c r="A76" s="99"/>
      <c r="B76" s="99"/>
      <c r="C76" s="156"/>
      <c r="D76" s="156"/>
      <c r="E76" s="156"/>
      <c r="F76" s="156"/>
      <c r="G76" s="156"/>
      <c r="H76" s="156"/>
      <c r="I76" s="156"/>
      <c r="J76" s="156"/>
      <c r="K76" s="156"/>
      <c r="L76" s="156"/>
      <c r="M76" s="156"/>
      <c r="N76" s="156"/>
      <c r="O76" s="156"/>
      <c r="P76" s="156"/>
      <c r="Q76" s="156"/>
      <c r="R76" s="156"/>
      <c r="S76" s="166"/>
    </row>
    <row r="77" spans="1:19" ht="13.5" customHeight="1" x14ac:dyDescent="0.2">
      <c r="A77" s="99"/>
      <c r="B77" s="99"/>
      <c r="C77" s="156"/>
      <c r="D77" s="156"/>
      <c r="E77" s="156"/>
      <c r="F77" s="156"/>
      <c r="G77" s="156"/>
      <c r="H77" s="156"/>
      <c r="I77" s="156"/>
      <c r="J77" s="156"/>
      <c r="K77" s="156"/>
      <c r="L77" s="156"/>
      <c r="M77" s="156"/>
      <c r="N77" s="156"/>
      <c r="O77" s="156"/>
      <c r="P77" s="156"/>
      <c r="Q77" s="156"/>
      <c r="R77" s="156"/>
      <c r="S77" s="166"/>
    </row>
    <row r="78" spans="1:19" ht="13.5" customHeight="1" x14ac:dyDescent="0.2">
      <c r="A78" s="99"/>
      <c r="B78" s="99"/>
      <c r="C78" s="156"/>
      <c r="D78" s="156"/>
      <c r="E78" s="156"/>
      <c r="F78" s="156"/>
      <c r="G78" s="156"/>
      <c r="H78" s="156"/>
      <c r="I78" s="156"/>
      <c r="J78" s="156"/>
      <c r="K78" s="156"/>
      <c r="L78" s="156"/>
      <c r="M78" s="156"/>
      <c r="N78" s="156"/>
      <c r="O78" s="156"/>
      <c r="P78" s="156"/>
      <c r="Q78" s="156"/>
      <c r="R78" s="156"/>
      <c r="S78" s="166"/>
    </row>
    <row r="79" spans="1:19" ht="13.5" customHeight="1" x14ac:dyDescent="0.2">
      <c r="A79" s="99"/>
      <c r="B79" s="99"/>
      <c r="C79" s="156"/>
      <c r="D79" s="156"/>
      <c r="E79" s="156"/>
      <c r="F79" s="156"/>
      <c r="G79" s="156"/>
      <c r="H79" s="156"/>
      <c r="I79" s="156"/>
      <c r="J79" s="156"/>
      <c r="K79" s="156"/>
      <c r="L79" s="156"/>
      <c r="M79" s="156"/>
      <c r="N79" s="156"/>
      <c r="O79" s="156"/>
      <c r="P79" s="156"/>
      <c r="Q79" s="156"/>
      <c r="R79" s="156"/>
      <c r="S79" s="166"/>
    </row>
    <row r="80" spans="1:19" ht="13.5" customHeight="1" x14ac:dyDescent="0.2">
      <c r="A80" s="99"/>
      <c r="B80" s="99"/>
      <c r="C80" s="156"/>
      <c r="D80" s="156"/>
      <c r="E80" s="156"/>
      <c r="F80" s="156"/>
      <c r="G80" s="156"/>
      <c r="H80" s="156"/>
      <c r="I80" s="156"/>
      <c r="J80" s="156"/>
      <c r="K80" s="156"/>
      <c r="L80" s="156"/>
      <c r="M80" s="156"/>
      <c r="N80" s="156"/>
      <c r="O80" s="156"/>
      <c r="P80" s="156"/>
      <c r="Q80" s="156"/>
      <c r="R80" s="156"/>
      <c r="S80" s="166"/>
    </row>
    <row r="81" spans="1:19" ht="13.5" customHeight="1" x14ac:dyDescent="0.2">
      <c r="A81" s="99"/>
      <c r="B81" s="99"/>
      <c r="C81" s="156"/>
      <c r="D81" s="156"/>
      <c r="E81" s="156"/>
      <c r="F81" s="156"/>
      <c r="G81" s="156"/>
      <c r="H81" s="156"/>
      <c r="I81" s="156"/>
      <c r="J81" s="156"/>
      <c r="K81" s="156"/>
      <c r="L81" s="156"/>
      <c r="M81" s="156"/>
      <c r="N81" s="156"/>
      <c r="O81" s="156"/>
      <c r="P81" s="156"/>
      <c r="Q81" s="156"/>
      <c r="R81" s="156"/>
      <c r="S81" s="166"/>
    </row>
    <row r="82" spans="1:19" ht="13.5" customHeight="1" x14ac:dyDescent="0.2">
      <c r="A82" s="99"/>
      <c r="B82" s="99"/>
      <c r="C82" s="156"/>
      <c r="D82" s="156"/>
      <c r="E82" s="156"/>
      <c r="F82" s="156"/>
      <c r="G82" s="156"/>
      <c r="H82" s="156"/>
      <c r="I82" s="156"/>
      <c r="J82" s="156"/>
      <c r="K82" s="156"/>
      <c r="L82" s="156"/>
      <c r="M82" s="156"/>
      <c r="N82" s="156"/>
      <c r="O82" s="156"/>
      <c r="P82" s="156"/>
      <c r="Q82" s="156"/>
      <c r="R82" s="156"/>
      <c r="S82" s="166"/>
    </row>
    <row r="83" spans="1:19" ht="13.5" customHeight="1" x14ac:dyDescent="0.2">
      <c r="A83" s="99"/>
      <c r="B83" s="99"/>
      <c r="C83" s="156"/>
      <c r="D83" s="156"/>
      <c r="E83" s="156"/>
      <c r="F83" s="156"/>
      <c r="G83" s="156"/>
      <c r="H83" s="156"/>
      <c r="I83" s="156"/>
      <c r="J83" s="156"/>
      <c r="K83" s="156"/>
      <c r="L83" s="156"/>
      <c r="M83" s="156"/>
      <c r="N83" s="156"/>
      <c r="O83" s="156"/>
      <c r="P83" s="156"/>
      <c r="Q83" s="156"/>
      <c r="R83" s="156"/>
      <c r="S83" s="166"/>
    </row>
    <row r="84" spans="1:19" ht="13.5" customHeight="1" x14ac:dyDescent="0.2">
      <c r="A84" s="99"/>
      <c r="B84" s="99"/>
      <c r="C84" s="156"/>
      <c r="D84" s="156"/>
      <c r="E84" s="156"/>
      <c r="F84" s="156"/>
      <c r="G84" s="156"/>
      <c r="H84" s="156"/>
      <c r="I84" s="156"/>
      <c r="J84" s="156"/>
      <c r="K84" s="156"/>
      <c r="L84" s="156"/>
      <c r="M84" s="156"/>
      <c r="N84" s="156"/>
      <c r="O84" s="156"/>
      <c r="P84" s="156"/>
      <c r="Q84" s="156"/>
      <c r="R84" s="156"/>
      <c r="S84" s="166"/>
    </row>
    <row r="85" spans="1:19" ht="13.5" customHeight="1" x14ac:dyDescent="0.2">
      <c r="A85" s="99"/>
      <c r="B85" s="99"/>
      <c r="C85" s="156"/>
      <c r="D85" s="156"/>
      <c r="E85" s="156"/>
      <c r="F85" s="156"/>
      <c r="G85" s="156"/>
      <c r="H85" s="156"/>
      <c r="I85" s="156"/>
      <c r="J85" s="156"/>
      <c r="K85" s="156"/>
      <c r="L85" s="156"/>
      <c r="M85" s="156"/>
      <c r="N85" s="156"/>
      <c r="O85" s="156"/>
      <c r="P85" s="156"/>
      <c r="Q85" s="156"/>
      <c r="R85" s="156"/>
      <c r="S85" s="166"/>
    </row>
    <row r="86" spans="1:19" ht="13.5" customHeight="1" x14ac:dyDescent="0.2">
      <c r="A86" s="99"/>
      <c r="B86" s="99"/>
      <c r="C86" s="156"/>
      <c r="D86" s="156"/>
      <c r="E86" s="156"/>
      <c r="F86" s="156"/>
      <c r="G86" s="156"/>
      <c r="H86" s="156"/>
      <c r="I86" s="156"/>
      <c r="J86" s="156"/>
      <c r="K86" s="156"/>
      <c r="L86" s="156"/>
      <c r="M86" s="156"/>
      <c r="N86" s="156"/>
      <c r="O86" s="156"/>
      <c r="P86" s="156"/>
      <c r="Q86" s="156"/>
      <c r="R86" s="156"/>
      <c r="S86" s="166"/>
    </row>
    <row r="87" spans="1:19" ht="13.5" customHeight="1" x14ac:dyDescent="0.2">
      <c r="A87" s="99"/>
      <c r="B87" s="99"/>
      <c r="C87" s="156"/>
      <c r="D87" s="156"/>
      <c r="E87" s="156"/>
      <c r="F87" s="156"/>
      <c r="G87" s="156"/>
      <c r="H87" s="156"/>
      <c r="I87" s="156"/>
      <c r="J87" s="156"/>
      <c r="K87" s="156"/>
      <c r="L87" s="156"/>
      <c r="M87" s="156"/>
      <c r="N87" s="156"/>
      <c r="O87" s="156"/>
      <c r="P87" s="156"/>
      <c r="Q87" s="156"/>
      <c r="R87" s="156"/>
      <c r="S87" s="166"/>
    </row>
    <row r="88" spans="1:19" ht="13.5" customHeight="1" x14ac:dyDescent="0.2">
      <c r="A88" s="99"/>
      <c r="B88" s="99"/>
      <c r="C88" s="156"/>
      <c r="D88" s="156"/>
      <c r="E88" s="156"/>
      <c r="F88" s="156"/>
      <c r="G88" s="156"/>
      <c r="H88" s="156"/>
      <c r="I88" s="156"/>
      <c r="J88" s="156"/>
      <c r="K88" s="156"/>
      <c r="L88" s="156"/>
      <c r="M88" s="156"/>
      <c r="N88" s="156"/>
      <c r="O88" s="156"/>
      <c r="P88" s="156"/>
      <c r="Q88" s="156"/>
      <c r="R88" s="156"/>
      <c r="S88" s="166"/>
    </row>
    <row r="89" spans="1:19" ht="13.5" customHeight="1" x14ac:dyDescent="0.2">
      <c r="A89" s="99"/>
      <c r="B89" s="99"/>
      <c r="C89" s="156"/>
      <c r="D89" s="156"/>
      <c r="E89" s="156"/>
      <c r="F89" s="156"/>
      <c r="G89" s="156"/>
      <c r="H89" s="156"/>
      <c r="I89" s="156"/>
      <c r="J89" s="156"/>
      <c r="K89" s="156"/>
      <c r="L89" s="156"/>
      <c r="M89" s="156"/>
      <c r="N89" s="156"/>
      <c r="O89" s="156"/>
      <c r="P89" s="156"/>
      <c r="Q89" s="156"/>
      <c r="R89" s="156"/>
      <c r="S89" s="166"/>
    </row>
    <row r="90" spans="1:19" ht="13.5" customHeight="1" x14ac:dyDescent="0.2">
      <c r="A90" s="99"/>
      <c r="B90" s="99"/>
      <c r="C90" s="156"/>
      <c r="D90" s="156"/>
      <c r="E90" s="156"/>
      <c r="F90" s="156"/>
      <c r="G90" s="156"/>
      <c r="H90" s="156"/>
      <c r="I90" s="156"/>
      <c r="J90" s="156"/>
      <c r="K90" s="156"/>
      <c r="L90" s="156"/>
      <c r="M90" s="156"/>
      <c r="N90" s="156"/>
      <c r="O90" s="156"/>
      <c r="P90" s="156"/>
      <c r="Q90" s="156"/>
      <c r="R90" s="156"/>
      <c r="S90" s="166"/>
    </row>
    <row r="91" spans="1:19" ht="13.5" customHeight="1" x14ac:dyDescent="0.2">
      <c r="A91" s="99"/>
      <c r="B91" s="99"/>
      <c r="C91" s="156"/>
      <c r="D91" s="156"/>
      <c r="E91" s="156"/>
      <c r="F91" s="156"/>
      <c r="G91" s="156"/>
      <c r="H91" s="156"/>
      <c r="I91" s="156"/>
      <c r="J91" s="156"/>
      <c r="K91" s="156"/>
      <c r="L91" s="156"/>
      <c r="M91" s="156"/>
      <c r="N91" s="156"/>
      <c r="O91" s="156"/>
      <c r="P91" s="156"/>
      <c r="Q91" s="156"/>
      <c r="R91" s="156"/>
      <c r="S91" s="166"/>
    </row>
    <row r="92" spans="1:19" ht="13.5" customHeight="1" x14ac:dyDescent="0.2">
      <c r="A92" s="99"/>
      <c r="B92" s="99"/>
      <c r="C92" s="156"/>
      <c r="D92" s="156"/>
      <c r="E92" s="156"/>
      <c r="F92" s="156"/>
      <c r="G92" s="156"/>
      <c r="H92" s="156"/>
      <c r="I92" s="156"/>
      <c r="J92" s="156"/>
      <c r="K92" s="156"/>
      <c r="L92" s="156"/>
      <c r="M92" s="156"/>
      <c r="N92" s="156"/>
      <c r="O92" s="156"/>
      <c r="P92" s="156"/>
      <c r="Q92" s="156"/>
      <c r="R92" s="156"/>
      <c r="S92" s="166"/>
    </row>
    <row r="93" spans="1:19" ht="13.5" customHeight="1" x14ac:dyDescent="0.2">
      <c r="A93" s="99"/>
      <c r="B93" s="99"/>
      <c r="C93" s="156"/>
      <c r="D93" s="156"/>
      <c r="E93" s="156"/>
      <c r="F93" s="156"/>
      <c r="G93" s="156"/>
      <c r="H93" s="156"/>
      <c r="I93" s="156"/>
      <c r="J93" s="156"/>
      <c r="K93" s="156"/>
      <c r="L93" s="156"/>
      <c r="M93" s="156"/>
      <c r="N93" s="156"/>
      <c r="O93" s="156"/>
      <c r="P93" s="156"/>
      <c r="Q93" s="156"/>
      <c r="R93" s="156"/>
      <c r="S93" s="166"/>
    </row>
    <row r="94" spans="1:19" ht="13.5" customHeight="1" x14ac:dyDescent="0.2">
      <c r="A94" s="99"/>
      <c r="B94" s="99"/>
      <c r="C94" s="156"/>
      <c r="D94" s="156"/>
      <c r="E94" s="156"/>
      <c r="F94" s="156"/>
      <c r="G94" s="156"/>
      <c r="H94" s="156"/>
      <c r="I94" s="156"/>
      <c r="J94" s="156"/>
      <c r="K94" s="156"/>
      <c r="L94" s="156"/>
      <c r="M94" s="156"/>
      <c r="N94" s="156"/>
      <c r="O94" s="156"/>
      <c r="P94" s="156"/>
      <c r="Q94" s="156"/>
      <c r="R94" s="156"/>
      <c r="S94" s="166"/>
    </row>
  </sheetData>
  <mergeCells count="12">
    <mergeCell ref="A1:S1"/>
    <mergeCell ref="A3:A5"/>
    <mergeCell ref="B3:B5"/>
    <mergeCell ref="C4:D4"/>
    <mergeCell ref="E4:F4"/>
    <mergeCell ref="O4:P4"/>
    <mergeCell ref="Q4:R4"/>
    <mergeCell ref="G4:H4"/>
    <mergeCell ref="I4:J4"/>
    <mergeCell ref="K4:L4"/>
    <mergeCell ref="M4:N4"/>
    <mergeCell ref="C3:S3"/>
  </mergeCells>
  <conditionalFormatting sqref="S6:S57">
    <cfRule type="cellIs" dxfId="28" priority="5" operator="greaterThan">
      <formula>100</formula>
    </cfRule>
  </conditionalFormatting>
  <conditionalFormatting sqref="T1:T1048576">
    <cfRule type="cellIs" dxfId="27" priority="2" operator="greaterThan">
      <formula>100</formula>
    </cfRule>
  </conditionalFormatting>
  <conditionalFormatting sqref="U1:V1048576">
    <cfRule type="cellIs" dxfId="26" priority="1" operator="greaterThan">
      <formula>100</formula>
    </cfRule>
  </conditionalFormatting>
  <pageMargins left="1.9685039370078741" right="0.19685039370078741" top="0.23622047244094491" bottom="0.23622047244094491" header="0" footer="0"/>
  <pageSetup paperSize="9" scale="6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10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10" sqref="A10:XFD10"/>
    </sheetView>
  </sheetViews>
  <sheetFormatPr defaultColWidth="14.42578125" defaultRowHeight="15" customHeight="1" x14ac:dyDescent="0.2"/>
  <cols>
    <col min="1" max="1" width="4.42578125" style="83" customWidth="1"/>
    <col min="2" max="2" width="23.140625" style="83" customWidth="1"/>
    <col min="3" max="3" width="7.5703125" style="83" customWidth="1"/>
    <col min="4" max="4" width="7.140625" style="83" customWidth="1"/>
    <col min="5" max="5" width="7.5703125" style="83" customWidth="1"/>
    <col min="6" max="6" width="8" style="83" customWidth="1"/>
    <col min="7" max="7" width="7.85546875" style="83" customWidth="1"/>
    <col min="8" max="8" width="9.140625" style="83" customWidth="1"/>
    <col min="9" max="10" width="8.5703125" style="83" customWidth="1"/>
    <col min="11" max="11" width="8.42578125" style="83" customWidth="1"/>
    <col min="12" max="12" width="9.140625" style="83" customWidth="1"/>
    <col min="13" max="13" width="9" style="83" customWidth="1"/>
    <col min="14" max="14" width="9.85546875" style="83" customWidth="1"/>
    <col min="15" max="16" width="9" style="83" customWidth="1"/>
    <col min="17" max="17" width="8.7109375" style="83" customWidth="1"/>
    <col min="18" max="16384" width="14.42578125" style="83"/>
  </cols>
  <sheetData>
    <row r="1" spans="1:17" ht="13.5" customHeight="1" x14ac:dyDescent="0.2">
      <c r="A1" s="413" t="s">
        <v>1029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151"/>
      <c r="P1" s="151"/>
      <c r="Q1" s="151"/>
    </row>
    <row r="2" spans="1:17" ht="13.5" customHeight="1" x14ac:dyDescent="0.2">
      <c r="A2" s="419" t="s">
        <v>1</v>
      </c>
      <c r="B2" s="419" t="s">
        <v>83</v>
      </c>
      <c r="C2" s="410" t="s">
        <v>980</v>
      </c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3"/>
      <c r="O2" s="151"/>
      <c r="P2" s="151"/>
      <c r="Q2" s="151"/>
    </row>
    <row r="3" spans="1:17" ht="13.5" customHeight="1" x14ac:dyDescent="0.2">
      <c r="A3" s="420"/>
      <c r="B3" s="420"/>
      <c r="C3" s="415" t="s">
        <v>120</v>
      </c>
      <c r="D3" s="416"/>
      <c r="E3" s="415" t="s">
        <v>104</v>
      </c>
      <c r="F3" s="416"/>
      <c r="G3" s="415" t="s">
        <v>105</v>
      </c>
      <c r="H3" s="416"/>
      <c r="I3" s="415" t="s">
        <v>121</v>
      </c>
      <c r="J3" s="416"/>
      <c r="K3" s="415" t="s">
        <v>108</v>
      </c>
      <c r="L3" s="416"/>
      <c r="M3" s="415" t="s">
        <v>122</v>
      </c>
      <c r="N3" s="416"/>
      <c r="O3" s="151"/>
      <c r="P3" s="151"/>
      <c r="Q3" s="151"/>
    </row>
    <row r="4" spans="1:17" ht="13.5" customHeight="1" x14ac:dyDescent="0.2">
      <c r="A4" s="420"/>
      <c r="B4" s="420"/>
      <c r="C4" s="417"/>
      <c r="D4" s="418"/>
      <c r="E4" s="417"/>
      <c r="F4" s="418"/>
      <c r="G4" s="417"/>
      <c r="H4" s="418"/>
      <c r="I4" s="417"/>
      <c r="J4" s="418"/>
      <c r="K4" s="417"/>
      <c r="L4" s="418"/>
      <c r="M4" s="417"/>
      <c r="N4" s="418"/>
      <c r="O4" s="151"/>
      <c r="P4" s="186" t="s">
        <v>123</v>
      </c>
      <c r="Q4" s="186" t="s">
        <v>124</v>
      </c>
    </row>
    <row r="5" spans="1:17" ht="13.5" customHeight="1" x14ac:dyDescent="0.2">
      <c r="A5" s="421"/>
      <c r="B5" s="421"/>
      <c r="C5" s="187" t="s">
        <v>98</v>
      </c>
      <c r="D5" s="187" t="s">
        <v>99</v>
      </c>
      <c r="E5" s="187" t="s">
        <v>98</v>
      </c>
      <c r="F5" s="187" t="s">
        <v>99</v>
      </c>
      <c r="G5" s="187" t="s">
        <v>98</v>
      </c>
      <c r="H5" s="187" t="s">
        <v>99</v>
      </c>
      <c r="I5" s="187" t="s">
        <v>98</v>
      </c>
      <c r="J5" s="187" t="s">
        <v>99</v>
      </c>
      <c r="K5" s="187" t="s">
        <v>98</v>
      </c>
      <c r="L5" s="187" t="s">
        <v>99</v>
      </c>
      <c r="M5" s="187" t="s">
        <v>98</v>
      </c>
      <c r="N5" s="187" t="s">
        <v>99</v>
      </c>
      <c r="O5" s="187" t="s">
        <v>99</v>
      </c>
      <c r="P5" s="187" t="s">
        <v>90</v>
      </c>
      <c r="Q5" s="187" t="s">
        <v>99</v>
      </c>
    </row>
    <row r="6" spans="1:17" ht="13.5" customHeight="1" x14ac:dyDescent="0.2">
      <c r="A6" s="188">
        <v>1</v>
      </c>
      <c r="B6" s="189" t="s">
        <v>8</v>
      </c>
      <c r="C6" s="189">
        <v>0</v>
      </c>
      <c r="D6" s="189">
        <v>0</v>
      </c>
      <c r="E6" s="189">
        <v>522</v>
      </c>
      <c r="F6" s="189">
        <v>10816</v>
      </c>
      <c r="G6" s="189">
        <v>4327</v>
      </c>
      <c r="H6" s="189">
        <v>89697</v>
      </c>
      <c r="I6" s="189">
        <v>38776</v>
      </c>
      <c r="J6" s="189">
        <v>37085</v>
      </c>
      <c r="K6" s="189">
        <v>28461</v>
      </c>
      <c r="L6" s="189">
        <v>337568</v>
      </c>
      <c r="M6" s="189">
        <f t="shared" ref="M6:N6" si="0">C6+E6+G6+I6+K6</f>
        <v>72086</v>
      </c>
      <c r="N6" s="189">
        <f t="shared" si="0"/>
        <v>475166</v>
      </c>
      <c r="O6" s="151">
        <f>N6+'Pri Sec_outstanding_6'!P6</f>
        <v>1592056</v>
      </c>
      <c r="P6" s="151">
        <f>'CD Ratio_3(i)'!F6</f>
        <v>1592056</v>
      </c>
      <c r="Q6" s="151">
        <f t="shared" ref="Q6:Q57" si="1">O6-P6</f>
        <v>0</v>
      </c>
    </row>
    <row r="7" spans="1:17" ht="13.5" customHeight="1" x14ac:dyDescent="0.2">
      <c r="A7" s="188">
        <v>2</v>
      </c>
      <c r="B7" s="189" t="s">
        <v>9</v>
      </c>
      <c r="C7" s="189">
        <v>0</v>
      </c>
      <c r="D7" s="189">
        <v>0</v>
      </c>
      <c r="E7" s="189">
        <v>127</v>
      </c>
      <c r="F7" s="189">
        <v>1928.12</v>
      </c>
      <c r="G7" s="189">
        <v>3310</v>
      </c>
      <c r="H7" s="189">
        <v>86259.65</v>
      </c>
      <c r="I7" s="189">
        <v>27873</v>
      </c>
      <c r="J7" s="189">
        <v>42343.42</v>
      </c>
      <c r="K7" s="189">
        <v>72822</v>
      </c>
      <c r="L7" s="189">
        <v>924996.13</v>
      </c>
      <c r="M7" s="189">
        <f t="shared" ref="M7:M55" si="2">C7+E7+G7+I7+K7</f>
        <v>104132</v>
      </c>
      <c r="N7" s="189">
        <f t="shared" ref="N7:N55" si="3">D7+F7+H7+J7+L7</f>
        <v>1055527.32</v>
      </c>
      <c r="O7" s="151">
        <f>N7+'Pri Sec_outstanding_6'!P7</f>
        <v>2769631.9800000004</v>
      </c>
      <c r="P7" s="151">
        <f>'CD Ratio_3(i)'!F7</f>
        <v>2769632</v>
      </c>
      <c r="Q7" s="151">
        <f t="shared" si="1"/>
        <v>-1.9999999552965164E-2</v>
      </c>
    </row>
    <row r="8" spans="1:17" ht="13.5" customHeight="1" x14ac:dyDescent="0.2">
      <c r="A8" s="188">
        <v>3</v>
      </c>
      <c r="B8" s="189" t="s">
        <v>10</v>
      </c>
      <c r="C8" s="189">
        <v>0</v>
      </c>
      <c r="D8" s="189">
        <v>0</v>
      </c>
      <c r="E8" s="189">
        <v>148</v>
      </c>
      <c r="F8" s="189">
        <v>2189</v>
      </c>
      <c r="G8" s="189">
        <v>1706</v>
      </c>
      <c r="H8" s="189">
        <v>49500</v>
      </c>
      <c r="I8" s="189">
        <v>1255</v>
      </c>
      <c r="J8" s="189">
        <v>3456</v>
      </c>
      <c r="K8" s="189">
        <v>14932</v>
      </c>
      <c r="L8" s="189">
        <v>232942</v>
      </c>
      <c r="M8" s="189">
        <f t="shared" si="2"/>
        <v>18041</v>
      </c>
      <c r="N8" s="189">
        <f t="shared" si="3"/>
        <v>288087</v>
      </c>
      <c r="O8" s="151">
        <f>N8+'Pri Sec_outstanding_6'!P8</f>
        <v>626044</v>
      </c>
      <c r="P8" s="151">
        <f>'CD Ratio_3(i)'!F8</f>
        <v>626044</v>
      </c>
      <c r="Q8" s="151">
        <f t="shared" si="1"/>
        <v>0</v>
      </c>
    </row>
    <row r="9" spans="1:17" ht="13.5" customHeight="1" x14ac:dyDescent="0.2">
      <c r="A9" s="188">
        <v>4</v>
      </c>
      <c r="B9" s="189" t="s">
        <v>11</v>
      </c>
      <c r="C9" s="189">
        <v>55</v>
      </c>
      <c r="D9" s="189">
        <v>139.15</v>
      </c>
      <c r="E9" s="189">
        <v>386</v>
      </c>
      <c r="F9" s="189">
        <v>3692.13</v>
      </c>
      <c r="G9" s="189">
        <v>4340</v>
      </c>
      <c r="H9" s="189">
        <v>58465.03</v>
      </c>
      <c r="I9" s="189">
        <v>11113</v>
      </c>
      <c r="J9" s="189">
        <v>22922.29</v>
      </c>
      <c r="K9" s="189">
        <v>23294</v>
      </c>
      <c r="L9" s="189">
        <v>910506.89</v>
      </c>
      <c r="M9" s="189">
        <f t="shared" si="2"/>
        <v>39188</v>
      </c>
      <c r="N9" s="189">
        <f t="shared" si="3"/>
        <v>995725.49</v>
      </c>
      <c r="O9" s="151">
        <f>N9+'Pri Sec_outstanding_6'!P9</f>
        <v>1726571.2</v>
      </c>
      <c r="P9" s="151">
        <f>'CD Ratio_3(i)'!F9</f>
        <v>1726571.2</v>
      </c>
      <c r="Q9" s="151">
        <f t="shared" si="1"/>
        <v>0</v>
      </c>
    </row>
    <row r="10" spans="1:17" ht="13.5" customHeight="1" x14ac:dyDescent="0.2">
      <c r="A10" s="188">
        <v>5</v>
      </c>
      <c r="B10" s="189" t="s">
        <v>12</v>
      </c>
      <c r="C10" s="189">
        <v>0</v>
      </c>
      <c r="D10" s="189">
        <v>0</v>
      </c>
      <c r="E10" s="189">
        <v>264</v>
      </c>
      <c r="F10" s="189">
        <v>4908</v>
      </c>
      <c r="G10" s="189">
        <v>818</v>
      </c>
      <c r="H10" s="189">
        <v>16030</v>
      </c>
      <c r="I10" s="189">
        <v>35154</v>
      </c>
      <c r="J10" s="189">
        <v>156182</v>
      </c>
      <c r="K10" s="189">
        <v>43129</v>
      </c>
      <c r="L10" s="189">
        <v>428386</v>
      </c>
      <c r="M10" s="189">
        <f t="shared" si="2"/>
        <v>79365</v>
      </c>
      <c r="N10" s="189">
        <f t="shared" si="3"/>
        <v>605506</v>
      </c>
      <c r="O10" s="151">
        <f>N10+'Pri Sec_outstanding_6'!P10</f>
        <v>1792315</v>
      </c>
      <c r="P10" s="151">
        <f>'CD Ratio_3(i)'!F10</f>
        <v>1792315</v>
      </c>
      <c r="Q10" s="151">
        <f t="shared" si="1"/>
        <v>0</v>
      </c>
    </row>
    <row r="11" spans="1:17" ht="13.5" customHeight="1" x14ac:dyDescent="0.2">
      <c r="A11" s="190">
        <v>6</v>
      </c>
      <c r="B11" s="191" t="s">
        <v>13</v>
      </c>
      <c r="C11" s="191">
        <v>1</v>
      </c>
      <c r="D11" s="191">
        <v>399</v>
      </c>
      <c r="E11" s="191">
        <v>0</v>
      </c>
      <c r="F11" s="191">
        <v>0</v>
      </c>
      <c r="G11" s="191">
        <v>2227</v>
      </c>
      <c r="H11" s="191">
        <v>56627</v>
      </c>
      <c r="I11" s="191">
        <v>17254</v>
      </c>
      <c r="J11" s="191">
        <v>55257</v>
      </c>
      <c r="K11" s="191">
        <v>5622</v>
      </c>
      <c r="L11" s="191">
        <v>491723</v>
      </c>
      <c r="M11" s="189">
        <f t="shared" si="2"/>
        <v>25104</v>
      </c>
      <c r="N11" s="189">
        <f t="shared" si="3"/>
        <v>604006</v>
      </c>
      <c r="O11" s="151">
        <f>N11+'Pri Sec_outstanding_6'!P11</f>
        <v>1082160</v>
      </c>
      <c r="P11" s="151">
        <f>'CD Ratio_3(i)'!F11</f>
        <v>1082160</v>
      </c>
      <c r="Q11" s="151">
        <f t="shared" si="1"/>
        <v>0</v>
      </c>
    </row>
    <row r="12" spans="1:17" ht="13.5" customHeight="1" x14ac:dyDescent="0.2">
      <c r="A12" s="188">
        <v>7</v>
      </c>
      <c r="B12" s="189" t="s">
        <v>14</v>
      </c>
      <c r="C12" s="189">
        <v>15</v>
      </c>
      <c r="D12" s="189">
        <v>19.850000000000001</v>
      </c>
      <c r="E12" s="189">
        <v>16</v>
      </c>
      <c r="F12" s="189">
        <v>333.36</v>
      </c>
      <c r="G12" s="189">
        <v>549</v>
      </c>
      <c r="H12" s="189">
        <v>11430.64</v>
      </c>
      <c r="I12" s="189">
        <v>714</v>
      </c>
      <c r="J12" s="189">
        <v>1455.93</v>
      </c>
      <c r="K12" s="189">
        <v>6661</v>
      </c>
      <c r="L12" s="189">
        <v>39451.519999999997</v>
      </c>
      <c r="M12" s="189">
        <f t="shared" si="2"/>
        <v>7955</v>
      </c>
      <c r="N12" s="189">
        <f t="shared" si="3"/>
        <v>52691.299999999996</v>
      </c>
      <c r="O12" s="151">
        <f>N12+'Pri Sec_outstanding_6'!P12</f>
        <v>128474.41</v>
      </c>
      <c r="P12" s="151">
        <f>'CD Ratio_3(i)'!F12</f>
        <v>128474.41</v>
      </c>
      <c r="Q12" s="151">
        <f t="shared" si="1"/>
        <v>0</v>
      </c>
    </row>
    <row r="13" spans="1:17" ht="13.5" customHeight="1" x14ac:dyDescent="0.2">
      <c r="A13" s="188">
        <v>8</v>
      </c>
      <c r="B13" s="189" t="s">
        <v>983</v>
      </c>
      <c r="C13" s="189">
        <v>1</v>
      </c>
      <c r="D13" s="189">
        <v>6</v>
      </c>
      <c r="E13" s="189">
        <v>16</v>
      </c>
      <c r="F13" s="189">
        <v>297</v>
      </c>
      <c r="G13" s="189">
        <v>64</v>
      </c>
      <c r="H13" s="189">
        <v>1921</v>
      </c>
      <c r="I13" s="189">
        <v>190</v>
      </c>
      <c r="J13" s="189">
        <v>285</v>
      </c>
      <c r="K13" s="189">
        <v>2884</v>
      </c>
      <c r="L13" s="189">
        <f>23788+434</f>
        <v>24222</v>
      </c>
      <c r="M13" s="189">
        <f t="shared" si="2"/>
        <v>3155</v>
      </c>
      <c r="N13" s="189">
        <f t="shared" si="3"/>
        <v>26731</v>
      </c>
      <c r="O13" s="151">
        <f>N13+'Pri Sec_outstanding_6'!P13</f>
        <v>99377</v>
      </c>
      <c r="P13" s="151">
        <f>'CD Ratio_3(i)'!F13</f>
        <v>99377</v>
      </c>
      <c r="Q13" s="151">
        <f t="shared" si="1"/>
        <v>0</v>
      </c>
    </row>
    <row r="14" spans="1:17" ht="13.5" customHeight="1" x14ac:dyDescent="0.2">
      <c r="A14" s="188">
        <v>9</v>
      </c>
      <c r="B14" s="189" t="s">
        <v>15</v>
      </c>
      <c r="C14" s="189">
        <v>46</v>
      </c>
      <c r="D14" s="189">
        <v>13806.18</v>
      </c>
      <c r="E14" s="189">
        <v>115</v>
      </c>
      <c r="F14" s="189">
        <v>1772.75</v>
      </c>
      <c r="G14" s="189">
        <v>6962</v>
      </c>
      <c r="H14" s="189">
        <v>136674.26</v>
      </c>
      <c r="I14" s="189">
        <v>13379</v>
      </c>
      <c r="J14" s="189">
        <v>23615.06</v>
      </c>
      <c r="K14" s="189">
        <v>31310</v>
      </c>
      <c r="L14" s="189">
        <v>1312258.22</v>
      </c>
      <c r="M14" s="189">
        <f t="shared" si="2"/>
        <v>51812</v>
      </c>
      <c r="N14" s="189">
        <f t="shared" si="3"/>
        <v>1488126.47</v>
      </c>
      <c r="O14" s="151">
        <f>N14+'Pri Sec_outstanding_6'!P14</f>
        <v>2598653.46</v>
      </c>
      <c r="P14" s="151">
        <f>'CD Ratio_3(i)'!F14</f>
        <v>2598653.46</v>
      </c>
      <c r="Q14" s="151">
        <f t="shared" si="1"/>
        <v>0</v>
      </c>
    </row>
    <row r="15" spans="1:17" ht="13.5" customHeight="1" x14ac:dyDescent="0.2">
      <c r="A15" s="188">
        <v>10</v>
      </c>
      <c r="B15" s="189" t="s">
        <v>16</v>
      </c>
      <c r="C15" s="189">
        <v>0</v>
      </c>
      <c r="D15" s="189">
        <v>0</v>
      </c>
      <c r="E15" s="189">
        <v>0</v>
      </c>
      <c r="F15" s="189">
        <v>16569</v>
      </c>
      <c r="G15" s="189">
        <v>25263</v>
      </c>
      <c r="H15" s="189">
        <v>489014</v>
      </c>
      <c r="I15" s="189">
        <v>383164</v>
      </c>
      <c r="J15" s="189">
        <v>1389592</v>
      </c>
      <c r="K15" s="189">
        <v>433137</v>
      </c>
      <c r="L15" s="189">
        <v>2539238</v>
      </c>
      <c r="M15" s="189">
        <f t="shared" si="2"/>
        <v>841564</v>
      </c>
      <c r="N15" s="189">
        <f t="shared" si="3"/>
        <v>4434413</v>
      </c>
      <c r="O15" s="151">
        <f>N15+'Pri Sec_outstanding_6'!P15</f>
        <v>7785557</v>
      </c>
      <c r="P15" s="151">
        <f>'CD Ratio_3(i)'!F15</f>
        <v>7785557</v>
      </c>
      <c r="Q15" s="151">
        <f t="shared" si="1"/>
        <v>0</v>
      </c>
    </row>
    <row r="16" spans="1:17" ht="13.5" customHeight="1" x14ac:dyDescent="0.2">
      <c r="A16" s="188">
        <v>11</v>
      </c>
      <c r="B16" s="189" t="s">
        <v>17</v>
      </c>
      <c r="C16" s="189">
        <v>0</v>
      </c>
      <c r="D16" s="189">
        <v>0</v>
      </c>
      <c r="E16" s="189">
        <v>0</v>
      </c>
      <c r="F16" s="189">
        <v>0</v>
      </c>
      <c r="G16" s="189">
        <v>724</v>
      </c>
      <c r="H16" s="189">
        <v>18443</v>
      </c>
      <c r="I16" s="189">
        <v>1387</v>
      </c>
      <c r="J16" s="189">
        <v>1306</v>
      </c>
      <c r="K16" s="189">
        <v>9038</v>
      </c>
      <c r="L16" s="189">
        <f>290052+10737</f>
        <v>300789</v>
      </c>
      <c r="M16" s="189">
        <f t="shared" si="2"/>
        <v>11149</v>
      </c>
      <c r="N16" s="189">
        <f t="shared" si="3"/>
        <v>320538</v>
      </c>
      <c r="O16" s="151">
        <f>N16+'Pri Sec_outstanding_6'!P16</f>
        <v>657089</v>
      </c>
      <c r="P16" s="151">
        <f>'CD Ratio_3(i)'!F16</f>
        <v>657089</v>
      </c>
      <c r="Q16" s="151">
        <f t="shared" si="1"/>
        <v>0</v>
      </c>
    </row>
    <row r="17" spans="1:17" ht="13.5" customHeight="1" x14ac:dyDescent="0.2">
      <c r="A17" s="188">
        <v>12</v>
      </c>
      <c r="B17" s="189" t="s">
        <v>18</v>
      </c>
      <c r="C17" s="189">
        <v>0</v>
      </c>
      <c r="D17" s="189">
        <v>0</v>
      </c>
      <c r="E17" s="189">
        <v>304</v>
      </c>
      <c r="F17" s="189">
        <v>5498</v>
      </c>
      <c r="G17" s="189">
        <v>1863</v>
      </c>
      <c r="H17" s="189">
        <v>61591</v>
      </c>
      <c r="I17" s="189">
        <v>32812</v>
      </c>
      <c r="J17" s="189">
        <v>131211</v>
      </c>
      <c r="K17" s="189">
        <v>10180</v>
      </c>
      <c r="L17" s="189">
        <v>371571</v>
      </c>
      <c r="M17" s="189">
        <f t="shared" si="2"/>
        <v>45159</v>
      </c>
      <c r="N17" s="189">
        <f t="shared" si="3"/>
        <v>569871</v>
      </c>
      <c r="O17" s="151">
        <f>N17+'Pri Sec_outstanding_6'!P17</f>
        <v>1651215</v>
      </c>
      <c r="P17" s="151">
        <f>'CD Ratio_3(i)'!F17</f>
        <v>1651215</v>
      </c>
      <c r="Q17" s="151">
        <f t="shared" si="1"/>
        <v>0</v>
      </c>
    </row>
    <row r="18" spans="1:17" ht="13.5" customHeight="1" x14ac:dyDescent="0.2">
      <c r="A18" s="187"/>
      <c r="B18" s="192" t="s">
        <v>19</v>
      </c>
      <c r="C18" s="192">
        <f t="shared" ref="C18:N18" si="4">SUM(C6:C17)</f>
        <v>118</v>
      </c>
      <c r="D18" s="192">
        <f t="shared" si="4"/>
        <v>14370.18</v>
      </c>
      <c r="E18" s="192">
        <f t="shared" si="4"/>
        <v>1898</v>
      </c>
      <c r="F18" s="192">
        <f t="shared" si="4"/>
        <v>48003.360000000001</v>
      </c>
      <c r="G18" s="192">
        <f t="shared" si="4"/>
        <v>52153</v>
      </c>
      <c r="H18" s="192">
        <f t="shared" si="4"/>
        <v>1075652.58</v>
      </c>
      <c r="I18" s="192">
        <f t="shared" si="4"/>
        <v>563071</v>
      </c>
      <c r="J18" s="192">
        <f t="shared" si="4"/>
        <v>1864710.7</v>
      </c>
      <c r="K18" s="192">
        <f t="shared" si="4"/>
        <v>681470</v>
      </c>
      <c r="L18" s="192">
        <f t="shared" si="4"/>
        <v>7913651.7599999998</v>
      </c>
      <c r="M18" s="192">
        <f t="shared" si="4"/>
        <v>1298710</v>
      </c>
      <c r="N18" s="192">
        <f t="shared" si="4"/>
        <v>10916388.58</v>
      </c>
      <c r="O18" s="151">
        <f>N18+'Pri Sec_outstanding_6'!P18</f>
        <v>22509144.050000001</v>
      </c>
      <c r="P18" s="151">
        <f>'CD Ratio_3(i)'!F18</f>
        <v>22509144.07</v>
      </c>
      <c r="Q18" s="152">
        <f t="shared" si="1"/>
        <v>-1.9999999552965164E-2</v>
      </c>
    </row>
    <row r="19" spans="1:17" ht="13.5" customHeight="1" x14ac:dyDescent="0.2">
      <c r="A19" s="188">
        <v>13</v>
      </c>
      <c r="B19" s="189" t="s">
        <v>20</v>
      </c>
      <c r="C19" s="189">
        <v>74</v>
      </c>
      <c r="D19" s="189">
        <v>6131.01</v>
      </c>
      <c r="E19" s="189">
        <v>1</v>
      </c>
      <c r="F19" s="189">
        <v>82.76</v>
      </c>
      <c r="G19" s="189">
        <v>3402</v>
      </c>
      <c r="H19" s="189">
        <v>111857.21</v>
      </c>
      <c r="I19" s="189">
        <v>14293</v>
      </c>
      <c r="J19" s="189">
        <v>69714.03</v>
      </c>
      <c r="K19" s="189">
        <v>85442</v>
      </c>
      <c r="L19" s="189">
        <v>375388.21</v>
      </c>
      <c r="M19" s="189">
        <f t="shared" si="2"/>
        <v>103212</v>
      </c>
      <c r="N19" s="189">
        <f t="shared" si="3"/>
        <v>563173.22</v>
      </c>
      <c r="O19" s="151">
        <f>N19+'Pri Sec_outstanding_6'!P19</f>
        <v>1478509.45</v>
      </c>
      <c r="P19" s="151">
        <f>'CD Ratio_3(i)'!F19</f>
        <v>1478509.46</v>
      </c>
      <c r="Q19" s="151">
        <f t="shared" si="1"/>
        <v>-1.0000000009313226E-2</v>
      </c>
    </row>
    <row r="20" spans="1:17" ht="13.5" customHeight="1" x14ac:dyDescent="0.2">
      <c r="A20" s="188">
        <v>14</v>
      </c>
      <c r="B20" s="189" t="s">
        <v>21</v>
      </c>
      <c r="C20" s="189">
        <v>0</v>
      </c>
      <c r="D20" s="189">
        <v>0</v>
      </c>
      <c r="E20" s="189">
        <v>0</v>
      </c>
      <c r="F20" s="189">
        <v>0</v>
      </c>
      <c r="G20" s="189">
        <v>12198</v>
      </c>
      <c r="H20" s="189">
        <v>89390.82</v>
      </c>
      <c r="I20" s="189">
        <v>8338</v>
      </c>
      <c r="J20" s="189">
        <v>41718.94</v>
      </c>
      <c r="K20" s="189">
        <v>71577</v>
      </c>
      <c r="L20" s="189">
        <v>96124.3</v>
      </c>
      <c r="M20" s="189">
        <f t="shared" si="2"/>
        <v>92113</v>
      </c>
      <c r="N20" s="189">
        <f t="shared" si="3"/>
        <v>227234.06</v>
      </c>
      <c r="O20" s="151">
        <f>N20+'Pri Sec_outstanding_6'!P20</f>
        <v>763371.94</v>
      </c>
      <c r="P20" s="151">
        <f>'CD Ratio_3(i)'!F20</f>
        <v>763371.94</v>
      </c>
      <c r="Q20" s="151">
        <f t="shared" si="1"/>
        <v>0</v>
      </c>
    </row>
    <row r="21" spans="1:17" ht="13.5" customHeight="1" x14ac:dyDescent="0.2">
      <c r="A21" s="188">
        <v>15</v>
      </c>
      <c r="B21" s="189" t="s">
        <v>22</v>
      </c>
      <c r="C21" s="189">
        <v>0</v>
      </c>
      <c r="D21" s="189">
        <v>0</v>
      </c>
      <c r="E21" s="189">
        <v>0</v>
      </c>
      <c r="F21" s="189">
        <v>0</v>
      </c>
      <c r="G21" s="189">
        <v>0</v>
      </c>
      <c r="H21" s="189">
        <v>0</v>
      </c>
      <c r="I21" s="189">
        <v>0</v>
      </c>
      <c r="J21" s="189">
        <v>0</v>
      </c>
      <c r="K21" s="189">
        <v>650</v>
      </c>
      <c r="L21" s="189">
        <v>518</v>
      </c>
      <c r="M21" s="189">
        <f t="shared" si="2"/>
        <v>650</v>
      </c>
      <c r="N21" s="189">
        <f t="shared" si="3"/>
        <v>518</v>
      </c>
      <c r="O21" s="151">
        <f>N21+'Pri Sec_outstanding_6'!P21</f>
        <v>1328</v>
      </c>
      <c r="P21" s="151">
        <f>'CD Ratio_3(i)'!F21</f>
        <v>1328</v>
      </c>
      <c r="Q21" s="151">
        <f t="shared" si="1"/>
        <v>0</v>
      </c>
    </row>
    <row r="22" spans="1:17" ht="13.5" customHeight="1" x14ac:dyDescent="0.2">
      <c r="A22" s="188">
        <v>16</v>
      </c>
      <c r="B22" s="189" t="s">
        <v>23</v>
      </c>
      <c r="C22" s="189">
        <v>0</v>
      </c>
      <c r="D22" s="189">
        <v>0</v>
      </c>
      <c r="E22" s="189">
        <v>2</v>
      </c>
      <c r="F22" s="189">
        <v>40.119999999999997</v>
      </c>
      <c r="G22" s="189">
        <v>10</v>
      </c>
      <c r="H22" s="189">
        <v>367.46</v>
      </c>
      <c r="I22" s="189">
        <v>273</v>
      </c>
      <c r="J22" s="189">
        <v>666.33</v>
      </c>
      <c r="K22" s="189">
        <v>65</v>
      </c>
      <c r="L22" s="189">
        <v>1903.23</v>
      </c>
      <c r="M22" s="189">
        <f t="shared" si="2"/>
        <v>350</v>
      </c>
      <c r="N22" s="189">
        <f t="shared" si="3"/>
        <v>2977.1400000000003</v>
      </c>
      <c r="O22" s="151">
        <f>N22+'Pri Sec_outstanding_6'!P22</f>
        <v>14801.36</v>
      </c>
      <c r="P22" s="151">
        <f>'CD Ratio_3(i)'!F22</f>
        <v>14801.36</v>
      </c>
      <c r="Q22" s="151">
        <f t="shared" si="1"/>
        <v>0</v>
      </c>
    </row>
    <row r="23" spans="1:17" ht="13.5" customHeight="1" x14ac:dyDescent="0.2">
      <c r="A23" s="188">
        <v>17</v>
      </c>
      <c r="B23" s="189" t="s">
        <v>24</v>
      </c>
      <c r="C23" s="189">
        <v>4295</v>
      </c>
      <c r="D23" s="189">
        <v>1917.96</v>
      </c>
      <c r="E23" s="189">
        <v>4</v>
      </c>
      <c r="F23" s="189">
        <v>15.65</v>
      </c>
      <c r="G23" s="189">
        <v>274</v>
      </c>
      <c r="H23" s="189">
        <v>5539.88</v>
      </c>
      <c r="I23" s="189">
        <v>6</v>
      </c>
      <c r="J23" s="189">
        <v>9.9700000000000006</v>
      </c>
      <c r="K23" s="189">
        <v>13927</v>
      </c>
      <c r="L23" s="189">
        <f>27322.76+17</f>
        <v>27339.759999999998</v>
      </c>
      <c r="M23" s="189">
        <f t="shared" si="2"/>
        <v>18506</v>
      </c>
      <c r="N23" s="189">
        <f t="shared" si="3"/>
        <v>34823.22</v>
      </c>
      <c r="O23" s="151">
        <f>N23+'Pri Sec_outstanding_6'!P23</f>
        <v>127170.07</v>
      </c>
      <c r="P23" s="151">
        <f>'CD Ratio_3(i)'!F23</f>
        <v>127169.8</v>
      </c>
      <c r="Q23" s="151">
        <f t="shared" si="1"/>
        <v>0.27000000000407454</v>
      </c>
    </row>
    <row r="24" spans="1:17" ht="13.5" customHeight="1" x14ac:dyDescent="0.2">
      <c r="A24" s="188">
        <v>18</v>
      </c>
      <c r="B24" s="189" t="s">
        <v>25</v>
      </c>
      <c r="C24" s="189">
        <v>0</v>
      </c>
      <c r="D24" s="189">
        <v>0</v>
      </c>
      <c r="E24" s="189">
        <v>0</v>
      </c>
      <c r="F24" s="189">
        <v>0</v>
      </c>
      <c r="G24" s="189">
        <v>0</v>
      </c>
      <c r="H24" s="189">
        <v>0</v>
      </c>
      <c r="I24" s="189">
        <v>0</v>
      </c>
      <c r="J24" s="189">
        <v>0</v>
      </c>
      <c r="K24" s="189">
        <v>120</v>
      </c>
      <c r="L24" s="189">
        <v>252</v>
      </c>
      <c r="M24" s="189">
        <f t="shared" si="2"/>
        <v>120</v>
      </c>
      <c r="N24" s="189">
        <f t="shared" si="3"/>
        <v>252</v>
      </c>
      <c r="O24" s="151">
        <f>N24+'Pri Sec_outstanding_6'!P24</f>
        <v>445</v>
      </c>
      <c r="P24" s="151">
        <f>'CD Ratio_3(i)'!F24</f>
        <v>445</v>
      </c>
      <c r="Q24" s="151">
        <f t="shared" si="1"/>
        <v>0</v>
      </c>
    </row>
    <row r="25" spans="1:17" ht="13.5" customHeight="1" x14ac:dyDescent="0.2">
      <c r="A25" s="188">
        <v>19</v>
      </c>
      <c r="B25" s="189" t="s">
        <v>26</v>
      </c>
      <c r="C25" s="189">
        <v>0</v>
      </c>
      <c r="D25" s="189">
        <v>0</v>
      </c>
      <c r="E25" s="189">
        <v>3</v>
      </c>
      <c r="F25" s="189">
        <v>25</v>
      </c>
      <c r="G25" s="189">
        <v>174</v>
      </c>
      <c r="H25" s="189">
        <v>3701</v>
      </c>
      <c r="I25" s="189">
        <v>657</v>
      </c>
      <c r="J25" s="189">
        <v>794</v>
      </c>
      <c r="K25" s="189">
        <v>7832</v>
      </c>
      <c r="L25" s="189">
        <v>42343</v>
      </c>
      <c r="M25" s="189">
        <f t="shared" si="2"/>
        <v>8666</v>
      </c>
      <c r="N25" s="189">
        <f t="shared" si="3"/>
        <v>46863</v>
      </c>
      <c r="O25" s="151">
        <f>N25+'Pri Sec_outstanding_6'!P25</f>
        <v>69098</v>
      </c>
      <c r="P25" s="151">
        <f>'CD Ratio_3(i)'!F25</f>
        <v>69098</v>
      </c>
      <c r="Q25" s="151">
        <f t="shared" si="1"/>
        <v>0</v>
      </c>
    </row>
    <row r="26" spans="1:17" ht="13.5" customHeight="1" x14ac:dyDescent="0.2">
      <c r="A26" s="188">
        <v>20</v>
      </c>
      <c r="B26" s="189" t="s">
        <v>27</v>
      </c>
      <c r="C26" s="189">
        <v>0</v>
      </c>
      <c r="D26" s="189">
        <v>0</v>
      </c>
      <c r="E26" s="189">
        <v>9</v>
      </c>
      <c r="F26" s="189">
        <v>46.31</v>
      </c>
      <c r="G26" s="189">
        <v>4774</v>
      </c>
      <c r="H26" s="189">
        <v>63033</v>
      </c>
      <c r="I26" s="189">
        <v>53871</v>
      </c>
      <c r="J26" s="189">
        <v>183109.59</v>
      </c>
      <c r="K26" s="189">
        <v>666161</v>
      </c>
      <c r="L26" s="189">
        <v>975644.9</v>
      </c>
      <c r="M26" s="189">
        <f t="shared" si="2"/>
        <v>724815</v>
      </c>
      <c r="N26" s="189">
        <f t="shared" si="3"/>
        <v>1221833.8</v>
      </c>
      <c r="O26" s="151">
        <f>N26+'Pri Sec_outstanding_6'!P26</f>
        <v>3000134.4699999997</v>
      </c>
      <c r="P26" s="151">
        <f>'CD Ratio_3(i)'!F26</f>
        <v>3000134.46</v>
      </c>
      <c r="Q26" s="151">
        <f t="shared" si="1"/>
        <v>9.9999997764825821E-3</v>
      </c>
    </row>
    <row r="27" spans="1:17" ht="13.5" customHeight="1" x14ac:dyDescent="0.2">
      <c r="A27" s="188">
        <v>21</v>
      </c>
      <c r="B27" s="189" t="s">
        <v>28</v>
      </c>
      <c r="C27" s="189">
        <v>0</v>
      </c>
      <c r="D27" s="189">
        <v>0</v>
      </c>
      <c r="E27" s="189">
        <v>101</v>
      </c>
      <c r="F27" s="189">
        <v>2196</v>
      </c>
      <c r="G27" s="189">
        <v>8297</v>
      </c>
      <c r="H27" s="189">
        <v>225299</v>
      </c>
      <c r="I27" s="189">
        <v>44528</v>
      </c>
      <c r="J27" s="189">
        <v>152794</v>
      </c>
      <c r="K27" s="189">
        <v>261648</v>
      </c>
      <c r="L27" s="189">
        <v>653463</v>
      </c>
      <c r="M27" s="189">
        <f t="shared" si="2"/>
        <v>314574</v>
      </c>
      <c r="N27" s="189">
        <f t="shared" si="3"/>
        <v>1033752</v>
      </c>
      <c r="O27" s="151">
        <f>N27+'Pri Sec_outstanding_6'!P27</f>
        <v>2448720</v>
      </c>
      <c r="P27" s="151">
        <f>'CD Ratio_3(i)'!F27</f>
        <v>2448720</v>
      </c>
      <c r="Q27" s="151">
        <f t="shared" si="1"/>
        <v>0</v>
      </c>
    </row>
    <row r="28" spans="1:17" ht="13.5" customHeight="1" x14ac:dyDescent="0.2">
      <c r="A28" s="188">
        <v>22</v>
      </c>
      <c r="B28" s="189" t="s">
        <v>29</v>
      </c>
      <c r="C28" s="189">
        <v>0</v>
      </c>
      <c r="D28" s="189">
        <v>0</v>
      </c>
      <c r="E28" s="189">
        <v>36</v>
      </c>
      <c r="F28" s="189">
        <v>1223.8699999999999</v>
      </c>
      <c r="G28" s="189">
        <v>3041</v>
      </c>
      <c r="H28" s="189">
        <v>52946.15</v>
      </c>
      <c r="I28" s="189">
        <v>3410</v>
      </c>
      <c r="J28" s="189">
        <v>21294.68</v>
      </c>
      <c r="K28" s="189">
        <v>35719</v>
      </c>
      <c r="L28" s="189">
        <v>57253.87</v>
      </c>
      <c r="M28" s="189">
        <f t="shared" si="2"/>
        <v>42206</v>
      </c>
      <c r="N28" s="189">
        <f t="shared" si="3"/>
        <v>132718.57</v>
      </c>
      <c r="O28" s="151">
        <f>N28+'Pri Sec_outstanding_6'!P28</f>
        <v>349171.08000000007</v>
      </c>
      <c r="P28" s="151">
        <f>'CD Ratio_3(i)'!F28</f>
        <v>349171.08</v>
      </c>
      <c r="Q28" s="151">
        <f t="shared" si="1"/>
        <v>0</v>
      </c>
    </row>
    <row r="29" spans="1:17" ht="13.5" customHeight="1" x14ac:dyDescent="0.2">
      <c r="A29" s="188">
        <v>23</v>
      </c>
      <c r="B29" s="189" t="s">
        <v>30</v>
      </c>
      <c r="C29" s="189">
        <v>0</v>
      </c>
      <c r="D29" s="189">
        <v>0</v>
      </c>
      <c r="E29" s="189">
        <v>0</v>
      </c>
      <c r="F29" s="189">
        <v>0</v>
      </c>
      <c r="G29" s="189">
        <v>0</v>
      </c>
      <c r="H29" s="189">
        <v>0</v>
      </c>
      <c r="I29" s="189">
        <v>0</v>
      </c>
      <c r="J29" s="189">
        <v>0</v>
      </c>
      <c r="K29" s="189">
        <v>268424</v>
      </c>
      <c r="L29" s="189">
        <v>211202</v>
      </c>
      <c r="M29" s="189">
        <f t="shared" si="2"/>
        <v>268424</v>
      </c>
      <c r="N29" s="189">
        <f t="shared" si="3"/>
        <v>211202</v>
      </c>
      <c r="O29" s="151">
        <f>N29+'Pri Sec_outstanding_6'!P29</f>
        <v>396263</v>
      </c>
      <c r="P29" s="151">
        <f>'CD Ratio_3(i)'!F29</f>
        <v>396263</v>
      </c>
      <c r="Q29" s="151">
        <f t="shared" si="1"/>
        <v>0</v>
      </c>
    </row>
    <row r="30" spans="1:17" ht="13.5" customHeight="1" x14ac:dyDescent="0.2">
      <c r="A30" s="188">
        <v>24</v>
      </c>
      <c r="B30" s="189" t="s">
        <v>31</v>
      </c>
      <c r="C30" s="189">
        <v>0</v>
      </c>
      <c r="D30" s="189">
        <v>0</v>
      </c>
      <c r="E30" s="189">
        <v>0</v>
      </c>
      <c r="F30" s="189">
        <v>0</v>
      </c>
      <c r="G30" s="189">
        <v>327</v>
      </c>
      <c r="H30" s="189">
        <v>2773</v>
      </c>
      <c r="I30" s="189">
        <v>0</v>
      </c>
      <c r="J30" s="189">
        <v>0</v>
      </c>
      <c r="K30" s="189">
        <v>152115</v>
      </c>
      <c r="L30" s="189">
        <v>328003</v>
      </c>
      <c r="M30" s="189">
        <f t="shared" si="2"/>
        <v>152442</v>
      </c>
      <c r="N30" s="189">
        <f t="shared" si="3"/>
        <v>330776</v>
      </c>
      <c r="O30" s="151">
        <f>N30+'Pri Sec_outstanding_6'!P30</f>
        <v>825613</v>
      </c>
      <c r="P30" s="151">
        <f>'CD Ratio_3(i)'!F30</f>
        <v>825613</v>
      </c>
      <c r="Q30" s="151">
        <f t="shared" si="1"/>
        <v>0</v>
      </c>
    </row>
    <row r="31" spans="1:17" ht="13.5" customHeight="1" x14ac:dyDescent="0.2">
      <c r="A31" s="188">
        <v>25</v>
      </c>
      <c r="B31" s="189" t="s">
        <v>32</v>
      </c>
      <c r="C31" s="189">
        <v>1</v>
      </c>
      <c r="D31" s="189">
        <v>61</v>
      </c>
      <c r="E31" s="189">
        <v>0</v>
      </c>
      <c r="F31" s="189">
        <v>0</v>
      </c>
      <c r="G31" s="189">
        <v>32</v>
      </c>
      <c r="H31" s="189">
        <v>258</v>
      </c>
      <c r="I31" s="189">
        <v>249</v>
      </c>
      <c r="J31" s="189">
        <v>905</v>
      </c>
      <c r="K31" s="189">
        <v>77</v>
      </c>
      <c r="L31" s="189">
        <f>483+485</f>
        <v>968</v>
      </c>
      <c r="M31" s="189">
        <f t="shared" si="2"/>
        <v>359</v>
      </c>
      <c r="N31" s="189">
        <f t="shared" si="3"/>
        <v>2192</v>
      </c>
      <c r="O31" s="151">
        <f>N31+'Pri Sec_outstanding_6'!P31</f>
        <v>4013</v>
      </c>
      <c r="P31" s="151">
        <f>'CD Ratio_3(i)'!F31</f>
        <v>4013</v>
      </c>
      <c r="Q31" s="151">
        <f t="shared" si="1"/>
        <v>0</v>
      </c>
    </row>
    <row r="32" spans="1:17" ht="13.5" customHeight="1" x14ac:dyDescent="0.2">
      <c r="A32" s="188">
        <v>26</v>
      </c>
      <c r="B32" s="189" t="s">
        <v>33</v>
      </c>
      <c r="C32" s="189">
        <v>3</v>
      </c>
      <c r="D32" s="189">
        <v>215.07</v>
      </c>
      <c r="E32" s="189">
        <v>1</v>
      </c>
      <c r="F32" s="189">
        <v>3.01</v>
      </c>
      <c r="G32" s="189">
        <v>98</v>
      </c>
      <c r="H32" s="189">
        <v>2874.81</v>
      </c>
      <c r="I32" s="189">
        <v>171</v>
      </c>
      <c r="J32" s="189">
        <v>3340.44</v>
      </c>
      <c r="K32" s="189">
        <v>377</v>
      </c>
      <c r="L32" s="189">
        <v>13943</v>
      </c>
      <c r="M32" s="189">
        <f t="shared" si="2"/>
        <v>650</v>
      </c>
      <c r="N32" s="189">
        <f t="shared" si="3"/>
        <v>20376.330000000002</v>
      </c>
      <c r="O32" s="151">
        <f>N32+'Pri Sec_outstanding_6'!P32</f>
        <v>41288.17</v>
      </c>
      <c r="P32" s="151">
        <f>'CD Ratio_3(i)'!F32</f>
        <v>41287.89</v>
      </c>
      <c r="Q32" s="151">
        <f t="shared" si="1"/>
        <v>0.27999999999883585</v>
      </c>
    </row>
    <row r="33" spans="1:17" ht="13.5" customHeight="1" x14ac:dyDescent="0.2">
      <c r="A33" s="188">
        <v>27</v>
      </c>
      <c r="B33" s="189" t="s">
        <v>34</v>
      </c>
      <c r="C33" s="189">
        <v>96</v>
      </c>
      <c r="D33" s="189">
        <v>349.08</v>
      </c>
      <c r="E33" s="189">
        <v>0</v>
      </c>
      <c r="F33" s="189">
        <v>0</v>
      </c>
      <c r="G33" s="189">
        <v>49</v>
      </c>
      <c r="H33" s="189">
        <v>1126.26</v>
      </c>
      <c r="I33" s="189">
        <v>462</v>
      </c>
      <c r="J33" s="189">
        <v>1316.67</v>
      </c>
      <c r="K33" s="189">
        <v>158</v>
      </c>
      <c r="L33" s="189">
        <v>2337.81</v>
      </c>
      <c r="M33" s="189">
        <f t="shared" si="2"/>
        <v>765</v>
      </c>
      <c r="N33" s="189">
        <f t="shared" si="3"/>
        <v>5129.82</v>
      </c>
      <c r="O33" s="151">
        <f>N33+'Pri Sec_outstanding_6'!P33</f>
        <v>8678.6999999999989</v>
      </c>
      <c r="P33" s="151">
        <f>'CD Ratio_3(i)'!F33</f>
        <v>8678.7000000000007</v>
      </c>
      <c r="Q33" s="151">
        <f t="shared" si="1"/>
        <v>0</v>
      </c>
    </row>
    <row r="34" spans="1:17" ht="13.5" customHeight="1" x14ac:dyDescent="0.2">
      <c r="A34" s="188">
        <v>28</v>
      </c>
      <c r="B34" s="189" t="s">
        <v>35</v>
      </c>
      <c r="C34" s="189">
        <v>0</v>
      </c>
      <c r="D34" s="189">
        <v>0</v>
      </c>
      <c r="E34" s="189">
        <v>0</v>
      </c>
      <c r="F34" s="189">
        <v>0</v>
      </c>
      <c r="G34" s="189">
        <v>0</v>
      </c>
      <c r="H34" s="189">
        <v>0</v>
      </c>
      <c r="I34" s="189">
        <v>0</v>
      </c>
      <c r="J34" s="189">
        <v>0</v>
      </c>
      <c r="K34" s="189">
        <v>31839</v>
      </c>
      <c r="L34" s="189">
        <v>166400.93</v>
      </c>
      <c r="M34" s="189">
        <f t="shared" si="2"/>
        <v>31839</v>
      </c>
      <c r="N34" s="189">
        <f t="shared" si="3"/>
        <v>166400.93</v>
      </c>
      <c r="O34" s="151">
        <f>N34+'Pri Sec_outstanding_6'!P34</f>
        <v>680906.15</v>
      </c>
      <c r="P34" s="151">
        <f>'CD Ratio_3(i)'!F34</f>
        <v>680906.15</v>
      </c>
      <c r="Q34" s="151">
        <f t="shared" si="1"/>
        <v>0</v>
      </c>
    </row>
    <row r="35" spans="1:17" ht="13.5" customHeight="1" x14ac:dyDescent="0.2">
      <c r="A35" s="188">
        <v>29</v>
      </c>
      <c r="B35" s="189" t="s">
        <v>36</v>
      </c>
      <c r="C35" s="189">
        <v>0</v>
      </c>
      <c r="D35" s="189">
        <v>0</v>
      </c>
      <c r="E35" s="189">
        <v>0</v>
      </c>
      <c r="F35" s="189">
        <v>0</v>
      </c>
      <c r="G35" s="189">
        <v>0</v>
      </c>
      <c r="H35" s="189">
        <v>0</v>
      </c>
      <c r="I35" s="189">
        <v>0</v>
      </c>
      <c r="J35" s="189">
        <v>0</v>
      </c>
      <c r="K35" s="189">
        <v>172</v>
      </c>
      <c r="L35" s="189">
        <v>6288</v>
      </c>
      <c r="M35" s="189">
        <f t="shared" si="2"/>
        <v>172</v>
      </c>
      <c r="N35" s="189">
        <f t="shared" si="3"/>
        <v>6288</v>
      </c>
      <c r="O35" s="151">
        <f>N35+'Pri Sec_outstanding_6'!P35</f>
        <v>7270</v>
      </c>
      <c r="P35" s="151">
        <f>'CD Ratio_3(i)'!F35</f>
        <v>7270</v>
      </c>
      <c r="Q35" s="151">
        <f t="shared" si="1"/>
        <v>0</v>
      </c>
    </row>
    <row r="36" spans="1:17" ht="13.5" customHeight="1" x14ac:dyDescent="0.2">
      <c r="A36" s="188">
        <v>30</v>
      </c>
      <c r="B36" s="189" t="s">
        <v>37</v>
      </c>
      <c r="C36" s="189">
        <v>32</v>
      </c>
      <c r="D36" s="189">
        <v>359.24</v>
      </c>
      <c r="E36" s="189">
        <v>0</v>
      </c>
      <c r="F36" s="189">
        <v>0</v>
      </c>
      <c r="G36" s="189">
        <v>62</v>
      </c>
      <c r="H36" s="189">
        <v>1340.09</v>
      </c>
      <c r="I36" s="189">
        <v>2147</v>
      </c>
      <c r="J36" s="189">
        <v>8211.73</v>
      </c>
      <c r="K36" s="189">
        <v>8</v>
      </c>
      <c r="L36" s="189">
        <v>74.2</v>
      </c>
      <c r="M36" s="189">
        <f t="shared" si="2"/>
        <v>2249</v>
      </c>
      <c r="N36" s="189">
        <f t="shared" si="3"/>
        <v>9985.26</v>
      </c>
      <c r="O36" s="151">
        <f>N36+'Pri Sec_outstanding_6'!P36</f>
        <v>83053.53</v>
      </c>
      <c r="P36" s="151">
        <f>'CD Ratio_3(i)'!F36</f>
        <v>83053.52</v>
      </c>
      <c r="Q36" s="151">
        <f t="shared" si="1"/>
        <v>9.9999999947613105E-3</v>
      </c>
    </row>
    <row r="37" spans="1:17" ht="13.5" customHeight="1" x14ac:dyDescent="0.2">
      <c r="A37" s="188">
        <v>31</v>
      </c>
      <c r="B37" s="189" t="s">
        <v>38</v>
      </c>
      <c r="C37" s="189">
        <v>0</v>
      </c>
      <c r="D37" s="189">
        <v>0</v>
      </c>
      <c r="E37" s="189">
        <v>0</v>
      </c>
      <c r="F37" s="189">
        <v>0</v>
      </c>
      <c r="G37" s="189">
        <v>0</v>
      </c>
      <c r="H37" s="189">
        <v>0</v>
      </c>
      <c r="I37" s="189">
        <v>0</v>
      </c>
      <c r="J37" s="189">
        <v>0</v>
      </c>
      <c r="K37" s="189">
        <v>240</v>
      </c>
      <c r="L37" s="189">
        <v>2910</v>
      </c>
      <c r="M37" s="189">
        <f t="shared" si="2"/>
        <v>240</v>
      </c>
      <c r="N37" s="189">
        <f t="shared" si="3"/>
        <v>2910</v>
      </c>
      <c r="O37" s="151">
        <f>N37+'Pri Sec_outstanding_6'!P37</f>
        <v>8450</v>
      </c>
      <c r="P37" s="151">
        <f>'CD Ratio_3(i)'!F37</f>
        <v>8450</v>
      </c>
      <c r="Q37" s="151">
        <f t="shared" si="1"/>
        <v>0</v>
      </c>
    </row>
    <row r="38" spans="1:17" ht="13.5" customHeight="1" x14ac:dyDescent="0.2">
      <c r="A38" s="188">
        <v>32</v>
      </c>
      <c r="B38" s="189" t="s">
        <v>39</v>
      </c>
      <c r="C38" s="189">
        <v>0</v>
      </c>
      <c r="D38" s="189">
        <v>0</v>
      </c>
      <c r="E38" s="189">
        <v>0</v>
      </c>
      <c r="F38" s="189">
        <v>0</v>
      </c>
      <c r="G38" s="189">
        <v>0</v>
      </c>
      <c r="H38" s="189">
        <v>0</v>
      </c>
      <c r="I38" s="189">
        <v>0</v>
      </c>
      <c r="J38" s="189">
        <v>0</v>
      </c>
      <c r="K38" s="189">
        <v>0</v>
      </c>
      <c r="L38" s="189">
        <v>0</v>
      </c>
      <c r="M38" s="189">
        <f t="shared" si="2"/>
        <v>0</v>
      </c>
      <c r="N38" s="189">
        <f t="shared" si="3"/>
        <v>0</v>
      </c>
      <c r="O38" s="151">
        <f>N38+'Pri Sec_outstanding_6'!P38</f>
        <v>0</v>
      </c>
      <c r="P38" s="151">
        <f>'CD Ratio_3(i)'!F38</f>
        <v>0</v>
      </c>
      <c r="Q38" s="151">
        <f t="shared" si="1"/>
        <v>0</v>
      </c>
    </row>
    <row r="39" spans="1:17" ht="13.5" customHeight="1" x14ac:dyDescent="0.2">
      <c r="A39" s="188">
        <v>33</v>
      </c>
      <c r="B39" s="189" t="s">
        <v>40</v>
      </c>
      <c r="C39" s="189">
        <v>0</v>
      </c>
      <c r="D39" s="189">
        <v>0</v>
      </c>
      <c r="E39" s="189">
        <v>0</v>
      </c>
      <c r="F39" s="189">
        <v>0</v>
      </c>
      <c r="G39" s="189">
        <v>11</v>
      </c>
      <c r="H39" s="189">
        <v>321.64999999999998</v>
      </c>
      <c r="I39" s="189">
        <v>171</v>
      </c>
      <c r="J39" s="189">
        <v>257.98</v>
      </c>
      <c r="K39" s="189">
        <v>12</v>
      </c>
      <c r="L39" s="189">
        <v>2499.0100000000002</v>
      </c>
      <c r="M39" s="189">
        <f t="shared" si="2"/>
        <v>194</v>
      </c>
      <c r="N39" s="189">
        <f t="shared" si="3"/>
        <v>3078.6400000000003</v>
      </c>
      <c r="O39" s="151">
        <f>N39+'Pri Sec_outstanding_6'!P39</f>
        <v>5679.41</v>
      </c>
      <c r="P39" s="151">
        <f>'CD Ratio_3(i)'!F39</f>
        <v>5679.41</v>
      </c>
      <c r="Q39" s="151">
        <f t="shared" si="1"/>
        <v>0</v>
      </c>
    </row>
    <row r="40" spans="1:17" ht="13.5" customHeight="1" x14ac:dyDescent="0.2">
      <c r="A40" s="188">
        <v>34</v>
      </c>
      <c r="B40" s="189" t="s">
        <v>41</v>
      </c>
      <c r="C40" s="189">
        <v>0</v>
      </c>
      <c r="D40" s="189">
        <v>0</v>
      </c>
      <c r="E40" s="189">
        <v>0</v>
      </c>
      <c r="F40" s="189">
        <v>0</v>
      </c>
      <c r="G40" s="189">
        <v>907</v>
      </c>
      <c r="H40" s="189">
        <v>23431</v>
      </c>
      <c r="I40" s="189">
        <v>3236</v>
      </c>
      <c r="J40" s="189">
        <v>11330</v>
      </c>
      <c r="K40" s="189">
        <v>28988</v>
      </c>
      <c r="L40" s="189">
        <v>65049</v>
      </c>
      <c r="M40" s="189">
        <f t="shared" si="2"/>
        <v>33131</v>
      </c>
      <c r="N40" s="189">
        <f t="shared" si="3"/>
        <v>99810</v>
      </c>
      <c r="O40" s="151">
        <f>N40+'Pri Sec_outstanding_6'!P40</f>
        <v>308704</v>
      </c>
      <c r="P40" s="151">
        <f>'CD Ratio_3(i)'!F40</f>
        <v>308704</v>
      </c>
      <c r="Q40" s="151">
        <f t="shared" si="1"/>
        <v>0</v>
      </c>
    </row>
    <row r="41" spans="1:17" ht="13.5" customHeight="1" x14ac:dyDescent="0.2">
      <c r="A41" s="187"/>
      <c r="B41" s="192" t="s">
        <v>110</v>
      </c>
      <c r="C41" s="192">
        <f t="shared" ref="C41:N41" si="5">SUM(C19:C40)</f>
        <v>4501</v>
      </c>
      <c r="D41" s="192">
        <f t="shared" si="5"/>
        <v>9033.36</v>
      </c>
      <c r="E41" s="192">
        <f t="shared" si="5"/>
        <v>157</v>
      </c>
      <c r="F41" s="192">
        <f t="shared" si="5"/>
        <v>3632.7200000000003</v>
      </c>
      <c r="G41" s="192">
        <f t="shared" si="5"/>
        <v>33656</v>
      </c>
      <c r="H41" s="192">
        <f t="shared" si="5"/>
        <v>584259.33000000007</v>
      </c>
      <c r="I41" s="192">
        <f t="shared" si="5"/>
        <v>131812</v>
      </c>
      <c r="J41" s="192">
        <f t="shared" si="5"/>
        <v>495463.35999999993</v>
      </c>
      <c r="K41" s="192">
        <f t="shared" si="5"/>
        <v>1625551</v>
      </c>
      <c r="L41" s="192">
        <f t="shared" si="5"/>
        <v>3029905.22</v>
      </c>
      <c r="M41" s="192">
        <f t="shared" si="5"/>
        <v>1795677</v>
      </c>
      <c r="N41" s="192">
        <f t="shared" si="5"/>
        <v>4122293.9899999998</v>
      </c>
      <c r="O41" s="151">
        <f>N41+'Pri Sec_outstanding_6'!P41</f>
        <v>10622668.329999998</v>
      </c>
      <c r="P41" s="151">
        <f>'CD Ratio_3(i)'!F41</f>
        <v>10622667.77</v>
      </c>
      <c r="Q41" s="152">
        <f t="shared" si="1"/>
        <v>0.55999999865889549</v>
      </c>
    </row>
    <row r="42" spans="1:17" ht="24.95" customHeight="1" x14ac:dyDescent="0.2">
      <c r="A42" s="187"/>
      <c r="B42" s="193" t="s">
        <v>43</v>
      </c>
      <c r="C42" s="192">
        <f t="shared" ref="C42:N42" si="6">C41+C18</f>
        <v>4619</v>
      </c>
      <c r="D42" s="192">
        <f t="shared" si="6"/>
        <v>23403.54</v>
      </c>
      <c r="E42" s="192">
        <f t="shared" si="6"/>
        <v>2055</v>
      </c>
      <c r="F42" s="192">
        <f t="shared" si="6"/>
        <v>51636.08</v>
      </c>
      <c r="G42" s="192">
        <f t="shared" si="6"/>
        <v>85809</v>
      </c>
      <c r="H42" s="192">
        <f t="shared" si="6"/>
        <v>1659911.9100000001</v>
      </c>
      <c r="I42" s="192">
        <f t="shared" si="6"/>
        <v>694883</v>
      </c>
      <c r="J42" s="192">
        <f t="shared" si="6"/>
        <v>2360174.06</v>
      </c>
      <c r="K42" s="192">
        <f t="shared" si="6"/>
        <v>2307021</v>
      </c>
      <c r="L42" s="192">
        <f t="shared" si="6"/>
        <v>10943556.98</v>
      </c>
      <c r="M42" s="192">
        <f t="shared" si="6"/>
        <v>3094387</v>
      </c>
      <c r="N42" s="192">
        <f t="shared" si="6"/>
        <v>15038682.57</v>
      </c>
      <c r="O42" s="151">
        <f>N42+'Pri Sec_outstanding_6'!P42</f>
        <v>33131812.379999999</v>
      </c>
      <c r="P42" s="151">
        <f>'CD Ratio_3(i)'!F42</f>
        <v>33131811.84</v>
      </c>
      <c r="Q42" s="152">
        <f t="shared" si="1"/>
        <v>0.53999999910593033</v>
      </c>
    </row>
    <row r="43" spans="1:17" ht="13.5" customHeight="1" x14ac:dyDescent="0.2">
      <c r="A43" s="188">
        <v>35</v>
      </c>
      <c r="B43" s="189" t="s">
        <v>44</v>
      </c>
      <c r="C43" s="189">
        <v>0</v>
      </c>
      <c r="D43" s="189">
        <v>0</v>
      </c>
      <c r="E43" s="189">
        <v>0</v>
      </c>
      <c r="F43" s="189">
        <v>0</v>
      </c>
      <c r="G43" s="189">
        <v>23</v>
      </c>
      <c r="H43" s="189">
        <v>616</v>
      </c>
      <c r="I43" s="189">
        <v>3260</v>
      </c>
      <c r="J43" s="189">
        <v>9562</v>
      </c>
      <c r="K43" s="189">
        <v>14205</v>
      </c>
      <c r="L43" s="189">
        <v>28644</v>
      </c>
      <c r="M43" s="189">
        <f t="shared" si="2"/>
        <v>17488</v>
      </c>
      <c r="N43" s="189">
        <f t="shared" si="3"/>
        <v>38822</v>
      </c>
      <c r="O43" s="151">
        <f>N43+'Pri Sec_outstanding_6'!P43</f>
        <v>322996</v>
      </c>
      <c r="P43" s="151">
        <f>'CD Ratio_3(i)'!F43</f>
        <v>322996</v>
      </c>
      <c r="Q43" s="151">
        <f t="shared" si="1"/>
        <v>0</v>
      </c>
    </row>
    <row r="44" spans="1:17" ht="13.5" customHeight="1" x14ac:dyDescent="0.2">
      <c r="A44" s="188">
        <v>36</v>
      </c>
      <c r="B44" s="189" t="s">
        <v>45</v>
      </c>
      <c r="C44" s="189">
        <v>0</v>
      </c>
      <c r="D44" s="189">
        <v>0</v>
      </c>
      <c r="E44" s="189">
        <v>0</v>
      </c>
      <c r="F44" s="189">
        <v>0</v>
      </c>
      <c r="G44" s="189">
        <v>146</v>
      </c>
      <c r="H44" s="189">
        <v>4276.91</v>
      </c>
      <c r="I44" s="189">
        <v>8360</v>
      </c>
      <c r="J44" s="189">
        <v>10274.280000000001</v>
      </c>
      <c r="K44" s="189">
        <v>49468</v>
      </c>
      <c r="L44" s="189">
        <v>136877.1</v>
      </c>
      <c r="M44" s="189">
        <f t="shared" si="2"/>
        <v>57974</v>
      </c>
      <c r="N44" s="189">
        <f t="shared" si="3"/>
        <v>151428.29</v>
      </c>
      <c r="O44" s="151">
        <f>N44+'Pri Sec_outstanding_6'!P44</f>
        <v>1219898.4100000001</v>
      </c>
      <c r="P44" s="151">
        <f>'CD Ratio_3(i)'!F44</f>
        <v>1219898.4099999999</v>
      </c>
      <c r="Q44" s="151">
        <f t="shared" si="1"/>
        <v>0</v>
      </c>
    </row>
    <row r="45" spans="1:17" ht="13.5" customHeight="1" x14ac:dyDescent="0.2">
      <c r="A45" s="187"/>
      <c r="B45" s="192" t="s">
        <v>46</v>
      </c>
      <c r="C45" s="192">
        <f t="shared" ref="C45:N45" si="7">C44+C43</f>
        <v>0</v>
      </c>
      <c r="D45" s="192">
        <f t="shared" si="7"/>
        <v>0</v>
      </c>
      <c r="E45" s="192">
        <f t="shared" si="7"/>
        <v>0</v>
      </c>
      <c r="F45" s="192">
        <f t="shared" si="7"/>
        <v>0</v>
      </c>
      <c r="G45" s="192">
        <f t="shared" si="7"/>
        <v>169</v>
      </c>
      <c r="H45" s="192">
        <f t="shared" si="7"/>
        <v>4892.91</v>
      </c>
      <c r="I45" s="192">
        <f t="shared" si="7"/>
        <v>11620</v>
      </c>
      <c r="J45" s="192">
        <f t="shared" si="7"/>
        <v>19836.28</v>
      </c>
      <c r="K45" s="192">
        <f t="shared" si="7"/>
        <v>63673</v>
      </c>
      <c r="L45" s="192">
        <f t="shared" si="7"/>
        <v>165521.1</v>
      </c>
      <c r="M45" s="192">
        <f t="shared" si="7"/>
        <v>75462</v>
      </c>
      <c r="N45" s="192">
        <f t="shared" si="7"/>
        <v>190250.29</v>
      </c>
      <c r="O45" s="151">
        <f>N45+'Pri Sec_outstanding_6'!P45</f>
        <v>1542894.4100000001</v>
      </c>
      <c r="P45" s="151">
        <f>'CD Ratio_3(i)'!F45</f>
        <v>1542894.41</v>
      </c>
      <c r="Q45" s="151">
        <f t="shared" si="1"/>
        <v>0</v>
      </c>
    </row>
    <row r="46" spans="1:17" ht="13.5" customHeight="1" x14ac:dyDescent="0.2">
      <c r="A46" s="188">
        <v>37</v>
      </c>
      <c r="B46" s="189" t="s">
        <v>47</v>
      </c>
      <c r="C46" s="189">
        <v>0</v>
      </c>
      <c r="D46" s="189">
        <v>0</v>
      </c>
      <c r="E46" s="189">
        <v>0</v>
      </c>
      <c r="F46" s="189">
        <v>0</v>
      </c>
      <c r="G46" s="189">
        <v>0</v>
      </c>
      <c r="H46" s="189">
        <v>0</v>
      </c>
      <c r="I46" s="189">
        <v>4269</v>
      </c>
      <c r="J46" s="189">
        <v>5014</v>
      </c>
      <c r="K46" s="189">
        <v>0</v>
      </c>
      <c r="L46" s="189">
        <f>251191+40185</f>
        <v>291376</v>
      </c>
      <c r="M46" s="189">
        <f t="shared" si="2"/>
        <v>4269</v>
      </c>
      <c r="N46" s="189">
        <f t="shared" si="3"/>
        <v>296390</v>
      </c>
      <c r="O46" s="151">
        <f>N46+'Pri Sec_outstanding_6'!P46</f>
        <v>3777469</v>
      </c>
      <c r="P46" s="151">
        <f>'CD Ratio_3(i)'!F46</f>
        <v>3777469</v>
      </c>
      <c r="Q46" s="151">
        <f t="shared" si="1"/>
        <v>0</v>
      </c>
    </row>
    <row r="47" spans="1:17" ht="13.5" customHeight="1" x14ac:dyDescent="0.2">
      <c r="A47" s="187"/>
      <c r="B47" s="192" t="s">
        <v>48</v>
      </c>
      <c r="C47" s="192">
        <f t="shared" ref="C47:N47" si="8">C46</f>
        <v>0</v>
      </c>
      <c r="D47" s="192">
        <f t="shared" si="8"/>
        <v>0</v>
      </c>
      <c r="E47" s="192">
        <f t="shared" si="8"/>
        <v>0</v>
      </c>
      <c r="F47" s="192">
        <f t="shared" si="8"/>
        <v>0</v>
      </c>
      <c r="G47" s="192">
        <f t="shared" si="8"/>
        <v>0</v>
      </c>
      <c r="H47" s="192">
        <f t="shared" si="8"/>
        <v>0</v>
      </c>
      <c r="I47" s="192">
        <f t="shared" si="8"/>
        <v>4269</v>
      </c>
      <c r="J47" s="192">
        <f t="shared" si="8"/>
        <v>5014</v>
      </c>
      <c r="K47" s="192">
        <f t="shared" si="8"/>
        <v>0</v>
      </c>
      <c r="L47" s="192">
        <f t="shared" si="8"/>
        <v>291376</v>
      </c>
      <c r="M47" s="192">
        <f t="shared" si="8"/>
        <v>4269</v>
      </c>
      <c r="N47" s="192">
        <f t="shared" si="8"/>
        <v>296390</v>
      </c>
      <c r="O47" s="151">
        <f>N47+'Pri Sec_outstanding_6'!P47</f>
        <v>3777469</v>
      </c>
      <c r="P47" s="151">
        <f>'CD Ratio_3(i)'!F47</f>
        <v>3777469</v>
      </c>
      <c r="Q47" s="152">
        <f t="shared" si="1"/>
        <v>0</v>
      </c>
    </row>
    <row r="48" spans="1:17" ht="13.5" customHeight="1" x14ac:dyDescent="0.2">
      <c r="A48" s="188">
        <v>38</v>
      </c>
      <c r="B48" s="189" t="s">
        <v>49</v>
      </c>
      <c r="C48" s="189">
        <v>0</v>
      </c>
      <c r="D48" s="189">
        <v>0</v>
      </c>
      <c r="E48" s="189">
        <v>0</v>
      </c>
      <c r="F48" s="189">
        <v>0</v>
      </c>
      <c r="G48" s="189">
        <v>881</v>
      </c>
      <c r="H48" s="189">
        <v>13683.51</v>
      </c>
      <c r="I48" s="189">
        <v>2380</v>
      </c>
      <c r="J48" s="189">
        <v>2062.65</v>
      </c>
      <c r="K48" s="189">
        <v>42792</v>
      </c>
      <c r="L48" s="189">
        <v>95665.21</v>
      </c>
      <c r="M48" s="189">
        <f t="shared" si="2"/>
        <v>46053</v>
      </c>
      <c r="N48" s="189">
        <f t="shared" si="3"/>
        <v>111411.37000000001</v>
      </c>
      <c r="O48" s="151">
        <f>N48+'Pri Sec_outstanding_6'!P48</f>
        <v>783894.67</v>
      </c>
      <c r="P48" s="151">
        <f>'CD Ratio_3(i)'!F48</f>
        <v>783894.71</v>
      </c>
      <c r="Q48" s="151">
        <f t="shared" si="1"/>
        <v>-3.9999999920837581E-2</v>
      </c>
    </row>
    <row r="49" spans="1:17" ht="13.5" customHeight="1" x14ac:dyDescent="0.2">
      <c r="A49" s="188">
        <v>39</v>
      </c>
      <c r="B49" s="189" t="s">
        <v>50</v>
      </c>
      <c r="C49" s="189">
        <v>0</v>
      </c>
      <c r="D49" s="189">
        <v>0</v>
      </c>
      <c r="E49" s="189">
        <v>0</v>
      </c>
      <c r="F49" s="189">
        <v>0</v>
      </c>
      <c r="G49" s="189">
        <v>0</v>
      </c>
      <c r="H49" s="189">
        <v>0</v>
      </c>
      <c r="I49" s="189">
        <v>0</v>
      </c>
      <c r="J49" s="189">
        <v>0</v>
      </c>
      <c r="K49" s="189">
        <v>3968</v>
      </c>
      <c r="L49" s="189">
        <v>14036</v>
      </c>
      <c r="M49" s="189">
        <f t="shared" si="2"/>
        <v>3968</v>
      </c>
      <c r="N49" s="189">
        <f t="shared" si="3"/>
        <v>14036</v>
      </c>
      <c r="O49" s="151">
        <f>N49+'Pri Sec_outstanding_6'!P49</f>
        <v>62077</v>
      </c>
      <c r="P49" s="151">
        <f>'CD Ratio_3(i)'!F49</f>
        <v>62077</v>
      </c>
      <c r="Q49" s="151">
        <f t="shared" si="1"/>
        <v>0</v>
      </c>
    </row>
    <row r="50" spans="1:17" ht="13.5" customHeight="1" x14ac:dyDescent="0.2">
      <c r="A50" s="188">
        <v>40</v>
      </c>
      <c r="B50" s="189" t="s">
        <v>51</v>
      </c>
      <c r="C50" s="189">
        <v>0</v>
      </c>
      <c r="D50" s="189">
        <v>0</v>
      </c>
      <c r="E50" s="189">
        <v>0</v>
      </c>
      <c r="F50" s="189">
        <v>0</v>
      </c>
      <c r="G50" s="189">
        <v>0</v>
      </c>
      <c r="H50" s="189">
        <v>0</v>
      </c>
      <c r="I50" s="189">
        <v>0</v>
      </c>
      <c r="J50" s="189">
        <v>0</v>
      </c>
      <c r="K50" s="189">
        <v>1678</v>
      </c>
      <c r="L50" s="189">
        <v>1656.57</v>
      </c>
      <c r="M50" s="189">
        <f t="shared" si="2"/>
        <v>1678</v>
      </c>
      <c r="N50" s="189">
        <f t="shared" si="3"/>
        <v>1656.57</v>
      </c>
      <c r="O50" s="151">
        <f>N50+'Pri Sec_outstanding_6'!P50</f>
        <v>109168.23000000001</v>
      </c>
      <c r="P50" s="151">
        <f>'CD Ratio_3(i)'!F50</f>
        <v>109168</v>
      </c>
      <c r="Q50" s="151">
        <f t="shared" si="1"/>
        <v>0.23000000001047738</v>
      </c>
    </row>
    <row r="51" spans="1:17" ht="13.5" customHeight="1" x14ac:dyDescent="0.2">
      <c r="A51" s="188">
        <v>41</v>
      </c>
      <c r="B51" s="189" t="s">
        <v>52</v>
      </c>
      <c r="C51" s="189">
        <v>0</v>
      </c>
      <c r="D51" s="189">
        <v>0</v>
      </c>
      <c r="E51" s="189">
        <v>0</v>
      </c>
      <c r="F51" s="189">
        <v>0</v>
      </c>
      <c r="G51" s="189">
        <v>0</v>
      </c>
      <c r="H51" s="189">
        <v>0</v>
      </c>
      <c r="I51" s="189">
        <v>0</v>
      </c>
      <c r="J51" s="189">
        <v>0</v>
      </c>
      <c r="K51" s="189">
        <v>511</v>
      </c>
      <c r="L51" s="189">
        <v>553.29999999999995</v>
      </c>
      <c r="M51" s="189">
        <f t="shared" si="2"/>
        <v>511</v>
      </c>
      <c r="N51" s="189">
        <f t="shared" si="3"/>
        <v>553.29999999999995</v>
      </c>
      <c r="O51" s="151">
        <f>N51+'Pri Sec_outstanding_6'!P51</f>
        <v>46833.84</v>
      </c>
      <c r="P51" s="151">
        <f>'CD Ratio_3(i)'!F51</f>
        <v>46833.84</v>
      </c>
      <c r="Q51" s="151">
        <f t="shared" si="1"/>
        <v>0</v>
      </c>
    </row>
    <row r="52" spans="1:17" ht="13.5" customHeight="1" x14ac:dyDescent="0.2">
      <c r="A52" s="188">
        <v>42</v>
      </c>
      <c r="B52" s="189" t="s">
        <v>53</v>
      </c>
      <c r="C52" s="189">
        <v>0</v>
      </c>
      <c r="D52" s="189">
        <v>0</v>
      </c>
      <c r="E52" s="189">
        <v>0</v>
      </c>
      <c r="F52" s="189">
        <v>0</v>
      </c>
      <c r="G52" s="189">
        <v>183</v>
      </c>
      <c r="H52" s="189">
        <v>3132</v>
      </c>
      <c r="I52" s="189">
        <v>0</v>
      </c>
      <c r="J52" s="189">
        <v>0</v>
      </c>
      <c r="K52" s="189">
        <v>9995</v>
      </c>
      <c r="L52" s="189">
        <v>8914</v>
      </c>
      <c r="M52" s="189">
        <f t="shared" si="2"/>
        <v>10178</v>
      </c>
      <c r="N52" s="189">
        <f t="shared" si="3"/>
        <v>12046</v>
      </c>
      <c r="O52" s="151">
        <f>N52+'Pri Sec_outstanding_6'!P52</f>
        <v>110039</v>
      </c>
      <c r="P52" s="151">
        <f>'CD Ratio_3(i)'!F52</f>
        <v>110039</v>
      </c>
      <c r="Q52" s="151">
        <f t="shared" si="1"/>
        <v>0</v>
      </c>
    </row>
    <row r="53" spans="1:17" ht="13.5" customHeight="1" x14ac:dyDescent="0.2">
      <c r="A53" s="188">
        <v>43</v>
      </c>
      <c r="B53" s="189" t="s">
        <v>54</v>
      </c>
      <c r="C53" s="189">
        <v>53</v>
      </c>
      <c r="D53" s="189">
        <v>686.83</v>
      </c>
      <c r="E53" s="189">
        <v>0</v>
      </c>
      <c r="F53" s="189">
        <v>0</v>
      </c>
      <c r="G53" s="189">
        <v>116</v>
      </c>
      <c r="H53" s="189">
        <v>1799.49</v>
      </c>
      <c r="I53" s="189">
        <v>374</v>
      </c>
      <c r="J53" s="189">
        <v>882.3</v>
      </c>
      <c r="K53" s="189">
        <v>9674</v>
      </c>
      <c r="L53" s="189">
        <v>3777.33</v>
      </c>
      <c r="M53" s="189">
        <f t="shared" si="2"/>
        <v>10217</v>
      </c>
      <c r="N53" s="189">
        <f t="shared" si="3"/>
        <v>7145.95</v>
      </c>
      <c r="O53" s="151">
        <f>N53+'Pri Sec_outstanding_6'!P53</f>
        <v>34264.579999999994</v>
      </c>
      <c r="P53" s="151">
        <f>'CD Ratio_3(i)'!F53</f>
        <v>34264.58</v>
      </c>
      <c r="Q53" s="151">
        <f t="shared" si="1"/>
        <v>0</v>
      </c>
    </row>
    <row r="54" spans="1:17" ht="13.5" customHeight="1" x14ac:dyDescent="0.2">
      <c r="A54" s="188">
        <v>44</v>
      </c>
      <c r="B54" s="189" t="s">
        <v>55</v>
      </c>
      <c r="C54" s="189">
        <v>0</v>
      </c>
      <c r="D54" s="189">
        <v>0</v>
      </c>
      <c r="E54" s="189">
        <v>0</v>
      </c>
      <c r="F54" s="189">
        <v>0</v>
      </c>
      <c r="G54" s="189">
        <v>76</v>
      </c>
      <c r="H54" s="189">
        <v>519.88</v>
      </c>
      <c r="I54" s="189">
        <v>182</v>
      </c>
      <c r="J54" s="189">
        <v>276.27999999999997</v>
      </c>
      <c r="K54" s="189">
        <v>1806</v>
      </c>
      <c r="L54" s="189">
        <v>2904.13</v>
      </c>
      <c r="M54" s="189">
        <f t="shared" si="2"/>
        <v>2064</v>
      </c>
      <c r="N54" s="189">
        <f t="shared" si="3"/>
        <v>3700.29</v>
      </c>
      <c r="O54" s="151">
        <f>N54+'Pri Sec_outstanding_6'!P54</f>
        <v>26890.440000000002</v>
      </c>
      <c r="P54" s="151">
        <f>'CD Ratio_3(i)'!F54</f>
        <v>26890.43</v>
      </c>
      <c r="Q54" s="151">
        <f t="shared" si="1"/>
        <v>1.0000000002037268E-2</v>
      </c>
    </row>
    <row r="55" spans="1:17" ht="13.5" customHeight="1" x14ac:dyDescent="0.2">
      <c r="A55" s="188">
        <v>45</v>
      </c>
      <c r="B55" s="189" t="s">
        <v>56</v>
      </c>
      <c r="C55" s="189">
        <v>0</v>
      </c>
      <c r="D55" s="189">
        <v>0</v>
      </c>
      <c r="E55" s="189">
        <v>0</v>
      </c>
      <c r="F55" s="189">
        <v>0</v>
      </c>
      <c r="G55" s="189">
        <v>2</v>
      </c>
      <c r="H55" s="189">
        <v>23</v>
      </c>
      <c r="I55" s="189">
        <v>0</v>
      </c>
      <c r="J55" s="189">
        <v>0</v>
      </c>
      <c r="K55" s="189">
        <v>69</v>
      </c>
      <c r="L55" s="189">
        <v>621</v>
      </c>
      <c r="M55" s="189">
        <f t="shared" si="2"/>
        <v>71</v>
      </c>
      <c r="N55" s="189">
        <f t="shared" si="3"/>
        <v>644</v>
      </c>
      <c r="O55" s="151">
        <f>N55+'Pri Sec_outstanding_6'!P55</f>
        <v>39933</v>
      </c>
      <c r="P55" s="151">
        <f>'CD Ratio_3(i)'!F55</f>
        <v>39933</v>
      </c>
      <c r="Q55" s="151">
        <f t="shared" si="1"/>
        <v>0</v>
      </c>
    </row>
    <row r="56" spans="1:17" ht="13.5" customHeight="1" x14ac:dyDescent="0.2">
      <c r="A56" s="187"/>
      <c r="B56" s="192" t="s">
        <v>57</v>
      </c>
      <c r="C56" s="192">
        <f t="shared" ref="C56:N56" si="9">SUM(C48:C55)</f>
        <v>53</v>
      </c>
      <c r="D56" s="192">
        <f t="shared" si="9"/>
        <v>686.83</v>
      </c>
      <c r="E56" s="192">
        <f t="shared" si="9"/>
        <v>0</v>
      </c>
      <c r="F56" s="192">
        <f t="shared" si="9"/>
        <v>0</v>
      </c>
      <c r="G56" s="192">
        <f t="shared" si="9"/>
        <v>1258</v>
      </c>
      <c r="H56" s="192">
        <f t="shared" si="9"/>
        <v>19157.880000000005</v>
      </c>
      <c r="I56" s="192">
        <f t="shared" si="9"/>
        <v>2936</v>
      </c>
      <c r="J56" s="192">
        <f t="shared" si="9"/>
        <v>3221.2299999999996</v>
      </c>
      <c r="K56" s="192">
        <f t="shared" si="9"/>
        <v>70493</v>
      </c>
      <c r="L56" s="192">
        <f t="shared" si="9"/>
        <v>128127.54000000002</v>
      </c>
      <c r="M56" s="192">
        <f t="shared" si="9"/>
        <v>74740</v>
      </c>
      <c r="N56" s="192">
        <f t="shared" si="9"/>
        <v>151193.48000000004</v>
      </c>
      <c r="O56" s="151">
        <f>N56+'Pri Sec_outstanding_6'!P56</f>
        <v>1213100.7600000002</v>
      </c>
      <c r="P56" s="151">
        <f>'CD Ratio_3(i)'!F56</f>
        <v>1213100.5599999998</v>
      </c>
      <c r="Q56" s="152">
        <f t="shared" si="1"/>
        <v>0.20000000041909516</v>
      </c>
    </row>
    <row r="57" spans="1:17" ht="13.5" customHeight="1" x14ac:dyDescent="0.2">
      <c r="A57" s="192"/>
      <c r="B57" s="192" t="s">
        <v>6</v>
      </c>
      <c r="C57" s="192">
        <f t="shared" ref="C57:N57" si="10">C56+C47+C45+C42</f>
        <v>4672</v>
      </c>
      <c r="D57" s="192">
        <f t="shared" si="10"/>
        <v>24090.370000000003</v>
      </c>
      <c r="E57" s="192">
        <f t="shared" si="10"/>
        <v>2055</v>
      </c>
      <c r="F57" s="192">
        <f t="shared" si="10"/>
        <v>51636.08</v>
      </c>
      <c r="G57" s="192">
        <f t="shared" si="10"/>
        <v>87236</v>
      </c>
      <c r="H57" s="192">
        <f t="shared" si="10"/>
        <v>1683962.7000000002</v>
      </c>
      <c r="I57" s="192">
        <f t="shared" si="10"/>
        <v>713708</v>
      </c>
      <c r="J57" s="192">
        <f t="shared" si="10"/>
        <v>2388245.5699999998</v>
      </c>
      <c r="K57" s="192">
        <f t="shared" si="10"/>
        <v>2441187</v>
      </c>
      <c r="L57" s="192">
        <f t="shared" si="10"/>
        <v>11528581.620000001</v>
      </c>
      <c r="M57" s="192">
        <f t="shared" si="10"/>
        <v>3248858</v>
      </c>
      <c r="N57" s="192">
        <f t="shared" si="10"/>
        <v>15676516.34</v>
      </c>
      <c r="O57" s="151">
        <f>N57+'Pri Sec_outstanding_6'!P57</f>
        <v>39665276.549999997</v>
      </c>
      <c r="P57" s="151">
        <f>'CD Ratio_3(i)'!F57</f>
        <v>39665275.810000002</v>
      </c>
      <c r="Q57" s="152">
        <f t="shared" si="1"/>
        <v>0.73999999463558197</v>
      </c>
    </row>
    <row r="58" spans="1:17" ht="13.5" customHeight="1" x14ac:dyDescent="0.2">
      <c r="A58" s="151"/>
      <c r="B58" s="151"/>
      <c r="C58" s="151"/>
      <c r="D58" s="151"/>
      <c r="E58" s="151"/>
      <c r="F58" s="151"/>
      <c r="G58" s="151"/>
      <c r="H58" s="152" t="s">
        <v>60</v>
      </c>
      <c r="I58" s="151"/>
      <c r="J58" s="151"/>
      <c r="K58" s="151"/>
      <c r="L58" s="151"/>
      <c r="M58" s="151"/>
      <c r="N58" s="151"/>
      <c r="O58" s="151"/>
      <c r="P58" s="151"/>
      <c r="Q58" s="151"/>
    </row>
    <row r="59" spans="1:17" ht="13.5" customHeight="1" x14ac:dyDescent="0.2">
      <c r="A59" s="151"/>
      <c r="B59" s="151"/>
      <c r="C59" s="151"/>
      <c r="D59" s="151"/>
      <c r="E59" s="151"/>
      <c r="F59" s="151"/>
      <c r="G59" s="151"/>
      <c r="H59" s="151"/>
      <c r="I59" s="151"/>
      <c r="J59" s="151"/>
      <c r="K59" s="151"/>
      <c r="L59" s="151"/>
      <c r="M59" s="151"/>
      <c r="N59" s="151"/>
      <c r="O59" s="151"/>
      <c r="P59" s="151"/>
      <c r="Q59" s="151"/>
    </row>
    <row r="60" spans="1:17" ht="13.5" customHeight="1" x14ac:dyDescent="0.2">
      <c r="A60" s="151"/>
      <c r="B60" s="151"/>
      <c r="C60" s="151"/>
      <c r="D60" s="151"/>
      <c r="E60" s="151"/>
      <c r="F60" s="151"/>
      <c r="G60" s="151"/>
      <c r="H60" s="151"/>
      <c r="I60" s="151"/>
      <c r="J60" s="151"/>
      <c r="K60" s="151"/>
      <c r="L60" s="151"/>
      <c r="M60" s="151"/>
      <c r="N60" s="151"/>
      <c r="O60" s="151"/>
      <c r="P60" s="151"/>
      <c r="Q60" s="151"/>
    </row>
    <row r="61" spans="1:17" ht="13.5" customHeight="1" x14ac:dyDescent="0.2">
      <c r="A61" s="151"/>
      <c r="B61" s="151"/>
      <c r="C61" s="151"/>
      <c r="D61" s="151"/>
      <c r="E61" s="151"/>
      <c r="F61" s="152"/>
      <c r="G61" s="151"/>
      <c r="H61" s="151"/>
      <c r="I61" s="151"/>
      <c r="J61" s="151"/>
      <c r="K61" s="151"/>
      <c r="L61" s="151"/>
      <c r="M61" s="151"/>
      <c r="N61" s="151"/>
      <c r="O61" s="151"/>
      <c r="P61" s="151"/>
      <c r="Q61" s="151"/>
    </row>
    <row r="62" spans="1:17" ht="13.5" customHeight="1" x14ac:dyDescent="0.2">
      <c r="A62" s="151"/>
      <c r="B62" s="151"/>
      <c r="C62" s="151"/>
      <c r="D62" s="151"/>
      <c r="E62" s="151"/>
      <c r="F62" s="151"/>
      <c r="G62" s="151"/>
      <c r="H62" s="151"/>
      <c r="I62" s="161"/>
      <c r="J62" s="151"/>
      <c r="K62" s="151"/>
      <c r="L62" s="151"/>
      <c r="M62" s="151"/>
      <c r="N62" s="151"/>
      <c r="O62" s="151"/>
      <c r="P62" s="151"/>
      <c r="Q62" s="151"/>
    </row>
    <row r="63" spans="1:17" ht="13.5" customHeight="1" x14ac:dyDescent="0.2">
      <c r="A63" s="151"/>
      <c r="B63" s="151"/>
      <c r="C63" s="151"/>
      <c r="D63" s="151"/>
      <c r="E63" s="151"/>
      <c r="F63" s="151"/>
      <c r="G63" s="151"/>
      <c r="H63" s="151"/>
      <c r="I63" s="151"/>
      <c r="J63" s="151"/>
      <c r="K63" s="151"/>
      <c r="L63" s="151"/>
      <c r="M63" s="151"/>
      <c r="N63" s="151"/>
      <c r="O63" s="151"/>
      <c r="P63" s="151"/>
      <c r="Q63" s="151"/>
    </row>
    <row r="64" spans="1:17" ht="13.5" customHeight="1" x14ac:dyDescent="0.2">
      <c r="A64" s="151"/>
      <c r="B64" s="151"/>
      <c r="C64" s="151"/>
      <c r="D64" s="151"/>
      <c r="E64" s="151"/>
      <c r="F64" s="151"/>
      <c r="G64" s="161"/>
      <c r="H64" s="151"/>
      <c r="I64" s="151"/>
      <c r="J64" s="151"/>
      <c r="K64" s="151"/>
      <c r="L64" s="151"/>
      <c r="M64" s="151"/>
      <c r="N64" s="151"/>
      <c r="O64" s="151"/>
      <c r="P64" s="151"/>
      <c r="Q64" s="151"/>
    </row>
    <row r="65" spans="1:17" ht="13.5" customHeight="1" x14ac:dyDescent="0.2">
      <c r="A65" s="151"/>
      <c r="B65" s="151"/>
      <c r="C65" s="151"/>
      <c r="D65" s="151"/>
      <c r="E65" s="151"/>
      <c r="F65" s="161"/>
      <c r="G65" s="151"/>
      <c r="H65" s="151"/>
      <c r="I65" s="151"/>
      <c r="J65" s="151"/>
      <c r="K65" s="151"/>
      <c r="L65" s="151"/>
      <c r="M65" s="151"/>
      <c r="N65" s="151"/>
      <c r="O65" s="151"/>
      <c r="P65" s="151"/>
      <c r="Q65" s="151"/>
    </row>
    <row r="66" spans="1:17" ht="13.5" customHeight="1" x14ac:dyDescent="0.2">
      <c r="A66" s="151"/>
      <c r="B66" s="151"/>
      <c r="C66" s="151"/>
      <c r="D66" s="151"/>
      <c r="E66" s="151"/>
      <c r="F66" s="151"/>
      <c r="G66" s="151"/>
      <c r="H66" s="161"/>
      <c r="I66" s="151"/>
      <c r="J66" s="151"/>
      <c r="K66" s="151"/>
      <c r="L66" s="151"/>
      <c r="M66" s="151"/>
      <c r="N66" s="151"/>
      <c r="O66" s="151"/>
      <c r="P66" s="151"/>
      <c r="Q66" s="151"/>
    </row>
    <row r="67" spans="1:17" ht="13.5" customHeight="1" x14ac:dyDescent="0.2">
      <c r="A67" s="151"/>
      <c r="B67" s="151"/>
      <c r="C67" s="151"/>
      <c r="D67" s="151"/>
      <c r="E67" s="151"/>
      <c r="F67" s="151"/>
      <c r="G67" s="151"/>
      <c r="H67" s="161"/>
      <c r="I67" s="151"/>
      <c r="J67" s="151"/>
      <c r="K67" s="151"/>
      <c r="L67" s="151"/>
      <c r="M67" s="151"/>
      <c r="N67" s="151"/>
      <c r="O67" s="151"/>
      <c r="P67" s="151"/>
      <c r="Q67" s="151"/>
    </row>
    <row r="68" spans="1:17" ht="13.5" customHeight="1" x14ac:dyDescent="0.2">
      <c r="A68" s="151"/>
      <c r="B68" s="151"/>
      <c r="C68" s="151"/>
      <c r="D68" s="151"/>
      <c r="E68" s="151"/>
      <c r="F68" s="151"/>
      <c r="G68" s="151"/>
      <c r="H68" s="151"/>
      <c r="I68" s="151"/>
      <c r="J68" s="151"/>
      <c r="K68" s="151"/>
      <c r="L68" s="151"/>
      <c r="M68" s="151"/>
      <c r="N68" s="151"/>
      <c r="O68" s="151"/>
      <c r="P68" s="151"/>
      <c r="Q68" s="151"/>
    </row>
    <row r="69" spans="1:17" ht="13.5" customHeight="1" x14ac:dyDescent="0.2">
      <c r="A69" s="151"/>
      <c r="B69" s="151"/>
      <c r="C69" s="151"/>
      <c r="D69" s="151"/>
      <c r="E69" s="151"/>
      <c r="F69" s="151"/>
      <c r="G69" s="151"/>
      <c r="H69" s="151"/>
      <c r="I69" s="151"/>
      <c r="J69" s="151"/>
      <c r="K69" s="151"/>
      <c r="L69" s="151"/>
      <c r="M69" s="151"/>
      <c r="N69" s="151"/>
      <c r="O69" s="151"/>
      <c r="P69" s="151"/>
      <c r="Q69" s="151"/>
    </row>
    <row r="70" spans="1:17" ht="13.5" customHeight="1" x14ac:dyDescent="0.2">
      <c r="A70" s="151"/>
      <c r="B70" s="151"/>
      <c r="C70" s="151"/>
      <c r="D70" s="151"/>
      <c r="E70" s="151"/>
      <c r="F70" s="151"/>
      <c r="G70" s="151"/>
      <c r="H70" s="151"/>
      <c r="I70" s="151"/>
      <c r="J70" s="151"/>
      <c r="K70" s="151"/>
      <c r="L70" s="151"/>
      <c r="M70" s="151"/>
      <c r="N70" s="151"/>
      <c r="O70" s="151"/>
      <c r="P70" s="151"/>
      <c r="Q70" s="151"/>
    </row>
    <row r="71" spans="1:17" ht="13.5" customHeight="1" x14ac:dyDescent="0.2">
      <c r="A71" s="151"/>
      <c r="B71" s="151"/>
      <c r="C71" s="151"/>
      <c r="D71" s="151"/>
      <c r="E71" s="151"/>
      <c r="F71" s="151"/>
      <c r="G71" s="151"/>
      <c r="H71" s="151"/>
      <c r="I71" s="151"/>
      <c r="J71" s="151"/>
      <c r="K71" s="151"/>
      <c r="L71" s="151"/>
      <c r="M71" s="151"/>
      <c r="N71" s="151"/>
      <c r="O71" s="151"/>
      <c r="P71" s="151"/>
      <c r="Q71" s="151"/>
    </row>
    <row r="72" spans="1:17" ht="13.5" customHeight="1" x14ac:dyDescent="0.2">
      <c r="A72" s="151"/>
      <c r="B72" s="151"/>
      <c r="C72" s="151"/>
      <c r="D72" s="151"/>
      <c r="E72" s="151"/>
      <c r="F72" s="151"/>
      <c r="G72" s="151"/>
      <c r="H72" s="151"/>
      <c r="I72" s="151"/>
      <c r="J72" s="151"/>
      <c r="K72" s="151"/>
      <c r="L72" s="151"/>
      <c r="M72" s="151"/>
      <c r="N72" s="151"/>
      <c r="O72" s="151"/>
      <c r="P72" s="151"/>
      <c r="Q72" s="151"/>
    </row>
    <row r="73" spans="1:17" ht="13.5" customHeight="1" x14ac:dyDescent="0.2">
      <c r="A73" s="151"/>
      <c r="B73" s="151"/>
      <c r="C73" s="151"/>
      <c r="D73" s="151"/>
      <c r="E73" s="151"/>
      <c r="F73" s="151"/>
      <c r="G73" s="151"/>
      <c r="H73" s="151"/>
      <c r="I73" s="151"/>
      <c r="J73" s="151"/>
      <c r="K73" s="151"/>
      <c r="L73" s="151"/>
      <c r="M73" s="151"/>
      <c r="N73" s="151"/>
      <c r="O73" s="151"/>
      <c r="P73" s="151"/>
      <c r="Q73" s="151"/>
    </row>
    <row r="74" spans="1:17" ht="13.5" customHeight="1" x14ac:dyDescent="0.2">
      <c r="A74" s="151"/>
      <c r="B74" s="151"/>
      <c r="C74" s="151"/>
      <c r="D74" s="151"/>
      <c r="E74" s="151"/>
      <c r="F74" s="151"/>
      <c r="G74" s="151"/>
      <c r="H74" s="151"/>
      <c r="I74" s="151"/>
      <c r="J74" s="151"/>
      <c r="K74" s="151"/>
      <c r="L74" s="151"/>
      <c r="M74" s="151"/>
      <c r="N74" s="151"/>
      <c r="O74" s="151"/>
      <c r="P74" s="151"/>
      <c r="Q74" s="151"/>
    </row>
    <row r="75" spans="1:17" ht="13.5" customHeight="1" x14ac:dyDescent="0.2">
      <c r="A75" s="151"/>
      <c r="B75" s="151"/>
      <c r="C75" s="151"/>
      <c r="D75" s="151"/>
      <c r="E75" s="151"/>
      <c r="F75" s="151"/>
      <c r="G75" s="151"/>
      <c r="H75" s="151"/>
      <c r="I75" s="151"/>
      <c r="J75" s="151"/>
      <c r="K75" s="151"/>
      <c r="L75" s="151"/>
      <c r="M75" s="151"/>
      <c r="N75" s="151"/>
      <c r="O75" s="151"/>
      <c r="P75" s="151"/>
      <c r="Q75" s="151"/>
    </row>
    <row r="76" spans="1:17" ht="13.5" customHeight="1" x14ac:dyDescent="0.2">
      <c r="A76" s="151"/>
      <c r="B76" s="151"/>
      <c r="C76" s="151"/>
      <c r="D76" s="151"/>
      <c r="E76" s="151"/>
      <c r="F76" s="151"/>
      <c r="G76" s="151"/>
      <c r="H76" s="151"/>
      <c r="I76" s="151"/>
      <c r="J76" s="151"/>
      <c r="K76" s="151"/>
      <c r="L76" s="151"/>
      <c r="M76" s="151"/>
      <c r="N76" s="151"/>
      <c r="O76" s="151"/>
      <c r="P76" s="151"/>
      <c r="Q76" s="151"/>
    </row>
    <row r="77" spans="1:17" ht="13.5" customHeight="1" x14ac:dyDescent="0.2">
      <c r="A77" s="151"/>
      <c r="B77" s="151"/>
      <c r="C77" s="151"/>
      <c r="D77" s="151"/>
      <c r="E77" s="151"/>
      <c r="F77" s="151"/>
      <c r="G77" s="151"/>
      <c r="H77" s="151"/>
      <c r="I77" s="151"/>
      <c r="J77" s="151"/>
      <c r="K77" s="151"/>
      <c r="L77" s="151"/>
      <c r="M77" s="151"/>
      <c r="N77" s="151"/>
      <c r="O77" s="151"/>
      <c r="P77" s="151"/>
      <c r="Q77" s="151"/>
    </row>
    <row r="78" spans="1:17" ht="13.5" customHeight="1" x14ac:dyDescent="0.2">
      <c r="A78" s="151"/>
      <c r="B78" s="151"/>
      <c r="C78" s="151"/>
      <c r="D78" s="151"/>
      <c r="E78" s="151"/>
      <c r="F78" s="151"/>
      <c r="G78" s="151"/>
      <c r="H78" s="151"/>
      <c r="I78" s="151"/>
      <c r="J78" s="151"/>
      <c r="K78" s="151"/>
      <c r="L78" s="151"/>
      <c r="M78" s="151"/>
      <c r="N78" s="151"/>
      <c r="O78" s="151"/>
      <c r="P78" s="151"/>
      <c r="Q78" s="151"/>
    </row>
    <row r="79" spans="1:17" ht="13.5" customHeight="1" x14ac:dyDescent="0.2">
      <c r="A79" s="151"/>
      <c r="B79" s="151"/>
      <c r="C79" s="151"/>
      <c r="D79" s="151"/>
      <c r="E79" s="151"/>
      <c r="F79" s="151"/>
      <c r="G79" s="151"/>
      <c r="H79" s="151"/>
      <c r="I79" s="151"/>
      <c r="J79" s="151"/>
      <c r="K79" s="151"/>
      <c r="L79" s="151"/>
      <c r="M79" s="151"/>
      <c r="N79" s="151"/>
      <c r="O79" s="151"/>
      <c r="P79" s="151"/>
      <c r="Q79" s="151"/>
    </row>
    <row r="80" spans="1:17" ht="13.5" customHeight="1" x14ac:dyDescent="0.2">
      <c r="A80" s="151"/>
      <c r="B80" s="151"/>
      <c r="C80" s="151"/>
      <c r="D80" s="151"/>
      <c r="E80" s="151"/>
      <c r="F80" s="151"/>
      <c r="G80" s="151"/>
      <c r="H80" s="151"/>
      <c r="I80" s="151"/>
      <c r="J80" s="151"/>
      <c r="K80" s="151"/>
      <c r="L80" s="151"/>
      <c r="M80" s="151"/>
      <c r="N80" s="151"/>
      <c r="O80" s="151"/>
      <c r="P80" s="151"/>
      <c r="Q80" s="151"/>
    </row>
    <row r="81" spans="1:17" ht="13.5" customHeight="1" x14ac:dyDescent="0.2">
      <c r="A81" s="151"/>
      <c r="B81" s="151"/>
      <c r="C81" s="151"/>
      <c r="D81" s="151"/>
      <c r="E81" s="151"/>
      <c r="F81" s="151"/>
      <c r="G81" s="151"/>
      <c r="H81" s="151"/>
      <c r="I81" s="151"/>
      <c r="J81" s="151"/>
      <c r="K81" s="151"/>
      <c r="L81" s="151"/>
      <c r="M81" s="151"/>
      <c r="N81" s="151"/>
      <c r="O81" s="151"/>
      <c r="P81" s="151"/>
      <c r="Q81" s="151"/>
    </row>
    <row r="82" spans="1:17" ht="13.5" customHeight="1" x14ac:dyDescent="0.2">
      <c r="A82" s="151"/>
      <c r="B82" s="151"/>
      <c r="C82" s="151"/>
      <c r="D82" s="151"/>
      <c r="E82" s="151"/>
      <c r="F82" s="151"/>
      <c r="G82" s="151"/>
      <c r="H82" s="151"/>
      <c r="I82" s="151"/>
      <c r="J82" s="151"/>
      <c r="K82" s="151"/>
      <c r="L82" s="151"/>
      <c r="M82" s="151"/>
      <c r="N82" s="151"/>
      <c r="O82" s="151"/>
      <c r="P82" s="151"/>
      <c r="Q82" s="151"/>
    </row>
    <row r="83" spans="1:17" ht="13.5" customHeight="1" x14ac:dyDescent="0.2">
      <c r="A83" s="151"/>
      <c r="B83" s="151"/>
      <c r="C83" s="151"/>
      <c r="D83" s="151"/>
      <c r="E83" s="151"/>
      <c r="F83" s="151"/>
      <c r="G83" s="151"/>
      <c r="H83" s="151"/>
      <c r="I83" s="151"/>
      <c r="J83" s="151"/>
      <c r="K83" s="151"/>
      <c r="L83" s="151"/>
      <c r="M83" s="151"/>
      <c r="N83" s="151"/>
      <c r="O83" s="151"/>
      <c r="P83" s="151"/>
      <c r="Q83" s="151"/>
    </row>
    <row r="84" spans="1:17" ht="13.5" customHeight="1" x14ac:dyDescent="0.2">
      <c r="A84" s="151"/>
      <c r="B84" s="151"/>
      <c r="C84" s="151"/>
      <c r="D84" s="151"/>
      <c r="E84" s="151"/>
      <c r="F84" s="151"/>
      <c r="G84" s="151"/>
      <c r="H84" s="151"/>
      <c r="I84" s="151"/>
      <c r="J84" s="151"/>
      <c r="K84" s="151"/>
      <c r="L84" s="151"/>
      <c r="M84" s="151"/>
      <c r="N84" s="151"/>
      <c r="O84" s="151"/>
      <c r="P84" s="151"/>
      <c r="Q84" s="151"/>
    </row>
    <row r="85" spans="1:17" ht="13.5" customHeight="1" x14ac:dyDescent="0.2">
      <c r="A85" s="151"/>
      <c r="B85" s="151"/>
      <c r="C85" s="151"/>
      <c r="D85" s="151"/>
      <c r="E85" s="151"/>
      <c r="F85" s="151"/>
      <c r="G85" s="151"/>
      <c r="H85" s="151"/>
      <c r="I85" s="151"/>
      <c r="J85" s="151"/>
      <c r="K85" s="151"/>
      <c r="L85" s="151"/>
      <c r="M85" s="151"/>
      <c r="N85" s="151"/>
      <c r="O85" s="151"/>
      <c r="P85" s="151"/>
      <c r="Q85" s="151"/>
    </row>
    <row r="86" spans="1:17" ht="13.5" customHeight="1" x14ac:dyDescent="0.2">
      <c r="A86" s="151"/>
      <c r="B86" s="151"/>
      <c r="C86" s="151"/>
      <c r="D86" s="151"/>
      <c r="E86" s="151"/>
      <c r="F86" s="151"/>
      <c r="G86" s="151"/>
      <c r="H86" s="151"/>
      <c r="I86" s="151"/>
      <c r="J86" s="151"/>
      <c r="K86" s="151"/>
      <c r="L86" s="151"/>
      <c r="M86" s="151"/>
      <c r="N86" s="151"/>
      <c r="O86" s="151"/>
      <c r="P86" s="151"/>
      <c r="Q86" s="151"/>
    </row>
    <row r="87" spans="1:17" ht="13.5" customHeight="1" x14ac:dyDescent="0.2">
      <c r="A87" s="151"/>
      <c r="B87" s="151"/>
      <c r="C87" s="151"/>
      <c r="D87" s="151"/>
      <c r="E87" s="151"/>
      <c r="F87" s="151"/>
      <c r="G87" s="151"/>
      <c r="H87" s="151"/>
      <c r="I87" s="151"/>
      <c r="J87" s="151"/>
      <c r="K87" s="151"/>
      <c r="L87" s="151"/>
      <c r="M87" s="151"/>
      <c r="N87" s="151"/>
      <c r="O87" s="151"/>
      <c r="P87" s="151"/>
      <c r="Q87" s="151"/>
    </row>
    <row r="88" spans="1:17" ht="13.5" customHeight="1" x14ac:dyDescent="0.2">
      <c r="A88" s="151"/>
      <c r="B88" s="151"/>
      <c r="C88" s="151"/>
      <c r="D88" s="151"/>
      <c r="E88" s="151"/>
      <c r="F88" s="151"/>
      <c r="G88" s="151"/>
      <c r="H88" s="151"/>
      <c r="I88" s="151"/>
      <c r="J88" s="151"/>
      <c r="K88" s="151"/>
      <c r="L88" s="151"/>
      <c r="M88" s="151"/>
      <c r="N88" s="151"/>
      <c r="O88" s="151"/>
      <c r="P88" s="151"/>
      <c r="Q88" s="151"/>
    </row>
    <row r="89" spans="1:17" ht="13.5" customHeight="1" x14ac:dyDescent="0.2">
      <c r="A89" s="151"/>
      <c r="B89" s="151"/>
      <c r="C89" s="151"/>
      <c r="D89" s="151"/>
      <c r="E89" s="151"/>
      <c r="F89" s="151"/>
      <c r="G89" s="151"/>
      <c r="H89" s="151"/>
      <c r="I89" s="151"/>
      <c r="J89" s="151"/>
      <c r="K89" s="151"/>
      <c r="L89" s="151"/>
      <c r="M89" s="151"/>
      <c r="N89" s="151"/>
      <c r="O89" s="151"/>
      <c r="P89" s="151"/>
      <c r="Q89" s="151"/>
    </row>
    <row r="90" spans="1:17" ht="13.5" customHeight="1" x14ac:dyDescent="0.2">
      <c r="A90" s="151"/>
      <c r="B90" s="151"/>
      <c r="C90" s="151"/>
      <c r="D90" s="151"/>
      <c r="E90" s="151"/>
      <c r="F90" s="151"/>
      <c r="G90" s="151"/>
      <c r="H90" s="151"/>
      <c r="I90" s="151"/>
      <c r="J90" s="151"/>
      <c r="K90" s="151"/>
      <c r="L90" s="151"/>
      <c r="M90" s="151"/>
      <c r="N90" s="151"/>
      <c r="O90" s="151"/>
      <c r="P90" s="151"/>
      <c r="Q90" s="151"/>
    </row>
    <row r="91" spans="1:17" ht="13.5" customHeight="1" x14ac:dyDescent="0.2">
      <c r="A91" s="151"/>
      <c r="B91" s="151"/>
      <c r="C91" s="151"/>
      <c r="D91" s="151"/>
      <c r="E91" s="151"/>
      <c r="F91" s="151"/>
      <c r="G91" s="151"/>
      <c r="H91" s="151"/>
      <c r="I91" s="151"/>
      <c r="J91" s="151"/>
      <c r="K91" s="151"/>
      <c r="L91" s="151"/>
      <c r="M91" s="151"/>
      <c r="N91" s="151"/>
      <c r="O91" s="151"/>
      <c r="P91" s="151"/>
      <c r="Q91" s="151"/>
    </row>
    <row r="92" spans="1:17" ht="13.5" customHeight="1" x14ac:dyDescent="0.2">
      <c r="A92" s="151"/>
      <c r="B92" s="151"/>
      <c r="C92" s="151"/>
      <c r="D92" s="151"/>
      <c r="E92" s="151"/>
      <c r="F92" s="151"/>
      <c r="G92" s="151"/>
      <c r="H92" s="151"/>
      <c r="I92" s="151"/>
      <c r="J92" s="151"/>
      <c r="K92" s="151"/>
      <c r="L92" s="151"/>
      <c r="M92" s="151"/>
      <c r="N92" s="151"/>
      <c r="O92" s="151"/>
      <c r="P92" s="151"/>
      <c r="Q92" s="151"/>
    </row>
    <row r="93" spans="1:17" ht="13.5" customHeight="1" x14ac:dyDescent="0.2">
      <c r="A93" s="151"/>
      <c r="B93" s="151"/>
      <c r="C93" s="151"/>
      <c r="D93" s="151"/>
      <c r="E93" s="151"/>
      <c r="F93" s="151"/>
      <c r="G93" s="151"/>
      <c r="H93" s="151"/>
      <c r="I93" s="151"/>
      <c r="J93" s="151"/>
      <c r="K93" s="151"/>
      <c r="L93" s="151"/>
      <c r="M93" s="151"/>
      <c r="N93" s="151"/>
      <c r="O93" s="151"/>
      <c r="P93" s="151"/>
      <c r="Q93" s="151"/>
    </row>
    <row r="94" spans="1:17" ht="13.5" customHeight="1" x14ac:dyDescent="0.2">
      <c r="A94" s="151"/>
      <c r="B94" s="151"/>
      <c r="C94" s="151"/>
      <c r="D94" s="151"/>
      <c r="E94" s="151"/>
      <c r="F94" s="151"/>
      <c r="G94" s="151"/>
      <c r="H94" s="151"/>
      <c r="I94" s="151"/>
      <c r="J94" s="151"/>
      <c r="K94" s="151"/>
      <c r="L94" s="151"/>
      <c r="M94" s="151"/>
      <c r="N94" s="151"/>
      <c r="O94" s="151"/>
      <c r="P94" s="151"/>
      <c r="Q94" s="151"/>
    </row>
    <row r="95" spans="1:17" ht="13.5" customHeight="1" x14ac:dyDescent="0.2">
      <c r="A95" s="151"/>
      <c r="B95" s="151"/>
      <c r="C95" s="151"/>
      <c r="D95" s="151"/>
      <c r="E95" s="151"/>
      <c r="F95" s="151"/>
      <c r="G95" s="151"/>
      <c r="H95" s="151"/>
      <c r="I95" s="151"/>
      <c r="J95" s="151"/>
      <c r="K95" s="151"/>
      <c r="L95" s="151"/>
      <c r="M95" s="151"/>
      <c r="N95" s="151"/>
      <c r="O95" s="151"/>
      <c r="P95" s="151"/>
      <c r="Q95" s="151"/>
    </row>
    <row r="96" spans="1:17" ht="13.5" customHeight="1" x14ac:dyDescent="0.2">
      <c r="A96" s="151"/>
      <c r="B96" s="151"/>
      <c r="C96" s="151"/>
      <c r="D96" s="151"/>
      <c r="E96" s="151"/>
      <c r="F96" s="151"/>
      <c r="G96" s="151"/>
      <c r="H96" s="151"/>
      <c r="I96" s="151"/>
      <c r="J96" s="151"/>
      <c r="K96" s="151"/>
      <c r="L96" s="151"/>
      <c r="M96" s="151"/>
      <c r="N96" s="151"/>
      <c r="O96" s="151"/>
      <c r="P96" s="151"/>
      <c r="Q96" s="151"/>
    </row>
    <row r="97" spans="1:17" ht="13.5" customHeight="1" x14ac:dyDescent="0.2">
      <c r="A97" s="151"/>
      <c r="B97" s="151"/>
      <c r="C97" s="151"/>
      <c r="D97" s="151"/>
      <c r="E97" s="151"/>
      <c r="F97" s="151"/>
      <c r="G97" s="151"/>
      <c r="H97" s="151"/>
      <c r="I97" s="151"/>
      <c r="J97" s="151"/>
      <c r="K97" s="151"/>
      <c r="L97" s="151"/>
      <c r="M97" s="151"/>
      <c r="N97" s="151"/>
      <c r="O97" s="151"/>
      <c r="P97" s="151"/>
      <c r="Q97" s="151"/>
    </row>
    <row r="98" spans="1:17" ht="13.5" customHeight="1" x14ac:dyDescent="0.2">
      <c r="A98" s="151"/>
      <c r="B98" s="151"/>
      <c r="C98" s="151"/>
      <c r="D98" s="151"/>
      <c r="E98" s="151"/>
      <c r="F98" s="151"/>
      <c r="G98" s="151"/>
      <c r="H98" s="151"/>
      <c r="I98" s="151"/>
      <c r="J98" s="151"/>
      <c r="K98" s="151"/>
      <c r="L98" s="151"/>
      <c r="M98" s="151"/>
      <c r="N98" s="151"/>
      <c r="O98" s="151"/>
      <c r="P98" s="151"/>
      <c r="Q98" s="151"/>
    </row>
    <row r="99" spans="1:17" ht="13.5" customHeight="1" x14ac:dyDescent="0.2">
      <c r="A99" s="151"/>
      <c r="B99" s="151"/>
      <c r="C99" s="151"/>
      <c r="D99" s="151"/>
      <c r="E99" s="151"/>
      <c r="F99" s="151"/>
      <c r="G99" s="151"/>
      <c r="H99" s="151"/>
      <c r="I99" s="151"/>
      <c r="J99" s="151"/>
      <c r="K99" s="151"/>
      <c r="L99" s="151"/>
      <c r="M99" s="151"/>
      <c r="N99" s="151"/>
      <c r="O99" s="151"/>
      <c r="P99" s="151"/>
      <c r="Q99" s="151"/>
    </row>
    <row r="100" spans="1:17" ht="13.5" customHeight="1" x14ac:dyDescent="0.2">
      <c r="A100" s="151"/>
      <c r="B100" s="151"/>
      <c r="C100" s="151"/>
      <c r="D100" s="151"/>
      <c r="E100" s="151"/>
      <c r="F100" s="151"/>
      <c r="G100" s="151"/>
      <c r="H100" s="151"/>
      <c r="I100" s="151"/>
      <c r="J100" s="151"/>
      <c r="K100" s="151"/>
      <c r="L100" s="151"/>
      <c r="M100" s="151"/>
      <c r="N100" s="151"/>
      <c r="O100" s="151"/>
      <c r="P100" s="151"/>
      <c r="Q100" s="151"/>
    </row>
  </sheetData>
  <mergeCells count="10">
    <mergeCell ref="E3:F4"/>
    <mergeCell ref="G3:H4"/>
    <mergeCell ref="I3:J4"/>
    <mergeCell ref="K3:L4"/>
    <mergeCell ref="A1:N1"/>
    <mergeCell ref="A2:A5"/>
    <mergeCell ref="B2:B5"/>
    <mergeCell ref="C2:N2"/>
    <mergeCell ref="C3:D4"/>
    <mergeCell ref="M3:N4"/>
  </mergeCells>
  <conditionalFormatting sqref="Q1:Q1048576">
    <cfRule type="cellIs" dxfId="25" priority="1" operator="lessThan">
      <formula>0</formula>
    </cfRule>
  </conditionalFormatting>
  <pageMargins left="0.94488188976377963" right="0.19685039370078741" top="0.98425196850393704" bottom="0" header="0" footer="0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36</vt:i4>
      </vt:variant>
      <vt:variant>
        <vt:lpstr>Named Ranges</vt:lpstr>
      </vt:variant>
      <vt:variant>
        <vt:i4>27</vt:i4>
      </vt:variant>
    </vt:vector>
  </HeadingPairs>
  <TitlesOfParts>
    <vt:vector size="63" baseType="lpstr">
      <vt:lpstr>Branch ATM_1</vt:lpstr>
      <vt:lpstr>CD Ratio_2</vt:lpstr>
      <vt:lpstr>CD Ratio_3(i)</vt:lpstr>
      <vt:lpstr>CD Ratio_3(ii)Dist</vt:lpstr>
      <vt:lpstr>OutstandingAgri_4</vt:lpstr>
      <vt:lpstr>MSMEoutstanding_5</vt:lpstr>
      <vt:lpstr>Pri Sec_outstanding_6</vt:lpstr>
      <vt:lpstr>Weaker Sec_7</vt:lpstr>
      <vt:lpstr>NPS_OS_8</vt:lpstr>
      <vt:lpstr>ACP_Agri_9(i)</vt:lpstr>
      <vt:lpstr>ACP_Agri_9(ii)</vt:lpstr>
      <vt:lpstr>ACP_MSME_10</vt:lpstr>
      <vt:lpstr>ACP_PS_11(i)</vt:lpstr>
      <vt:lpstr>ACP_PS_11(ii)</vt:lpstr>
      <vt:lpstr>ACP_NPS_12</vt:lpstr>
      <vt:lpstr>NPA_13</vt:lpstr>
      <vt:lpstr>NPA_PS_14</vt:lpstr>
      <vt:lpstr>NPA_NPS_15</vt:lpstr>
      <vt:lpstr>NPA_Govt. Sch16</vt:lpstr>
      <vt:lpstr>KCC_17</vt:lpstr>
      <vt:lpstr>Education Loan_18</vt:lpstr>
      <vt:lpstr>SHGs_19</vt:lpstr>
      <vt:lpstr>Restructured Acs_33</vt:lpstr>
      <vt:lpstr>Minority_OS_20</vt:lpstr>
      <vt:lpstr>Minority_Disb_21</vt:lpstr>
      <vt:lpstr>SCST_OS_22</vt:lpstr>
      <vt:lpstr>SCST_Disb_23</vt:lpstr>
      <vt:lpstr>Women_24</vt:lpstr>
      <vt:lpstr>PMJDY_25</vt:lpstr>
      <vt:lpstr>RSETIs_26</vt:lpstr>
      <vt:lpstr>MUDRA_27</vt:lpstr>
      <vt:lpstr>SUI_28_Dist.</vt:lpstr>
      <vt:lpstr>PMAY_29</vt:lpstr>
      <vt:lpstr>Aadh_Auh_31</vt:lpstr>
      <vt:lpstr>Aadhaar Auth_31</vt:lpstr>
      <vt:lpstr>Sheet1</vt:lpstr>
      <vt:lpstr>'ACP_Agri_9(i)'!Print_Area</vt:lpstr>
      <vt:lpstr>'ACP_Agri_9(ii)'!Print_Area</vt:lpstr>
      <vt:lpstr>ACP_MSME_10!Print_Area</vt:lpstr>
      <vt:lpstr>ACP_NPS_12!Print_Area</vt:lpstr>
      <vt:lpstr>'ACP_PS_11(i)'!Print_Area</vt:lpstr>
      <vt:lpstr>'ACP_PS_11(ii)'!Print_Area</vt:lpstr>
      <vt:lpstr>'Branch ATM_1'!Print_Area</vt:lpstr>
      <vt:lpstr>'CD Ratio_2'!Print_Area</vt:lpstr>
      <vt:lpstr>'CD Ratio_3(i)'!Print_Area</vt:lpstr>
      <vt:lpstr>'CD Ratio_3(ii)Dist'!Print_Area</vt:lpstr>
      <vt:lpstr>'Education Loan_18'!Print_Area</vt:lpstr>
      <vt:lpstr>KCC_17!Print_Area</vt:lpstr>
      <vt:lpstr>Minority_Disb_21!Print_Area</vt:lpstr>
      <vt:lpstr>Minority_OS_20!Print_Area</vt:lpstr>
      <vt:lpstr>MSMEoutstanding_5!Print_Area</vt:lpstr>
      <vt:lpstr>NPA_13!Print_Area</vt:lpstr>
      <vt:lpstr>'NPA_Govt. Sch16'!Print_Area</vt:lpstr>
      <vt:lpstr>NPA_NPS_15!Print_Area</vt:lpstr>
      <vt:lpstr>NPA_PS_14!Print_Area</vt:lpstr>
      <vt:lpstr>NPS_OS_8!Print_Area</vt:lpstr>
      <vt:lpstr>OutstandingAgri_4!Print_Area</vt:lpstr>
      <vt:lpstr>'Pri Sec_outstanding_6'!Print_Area</vt:lpstr>
      <vt:lpstr>SCST_Disb_23!Print_Area</vt:lpstr>
      <vt:lpstr>SCST_OS_22!Print_Area</vt:lpstr>
      <vt:lpstr>SHGs_19!Print_Area</vt:lpstr>
      <vt:lpstr>'Weaker Sec_7'!Print_Area</vt:lpstr>
      <vt:lpstr>Women_24!Print_Area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SHUBHAM MISHRA</dc:creator>
  <cp:lastModifiedBy>SHUBAM MISHRA</cp:lastModifiedBy>
  <cp:lastPrinted>2022-05-05T12:21:06Z</cp:lastPrinted>
  <dcterms:created xsi:type="dcterms:W3CDTF">2015-10-29T06:25:08Z</dcterms:created>
  <dcterms:modified xsi:type="dcterms:W3CDTF">2022-12-14T09:55:16Z</dcterms:modified>
</cp:coreProperties>
</file>