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0" yWindow="360" windowWidth="15600" windowHeight="11400" tabRatio="850" firstSheet="3" activeTab="4"/>
  </bookViews>
  <sheets>
    <sheet name="Branch ATM_1" sheetId="3" r:id="rId1"/>
    <sheet name="CD Ratio_2" sheetId="7" r:id="rId2"/>
    <sheet name="CD Ratio_3(i)" sheetId="9" r:id="rId3"/>
    <sheet name="CD Ratio_3(ii)Dist" sheetId="144" r:id="rId4"/>
    <sheet name="OutstandingAgri_4" sheetId="104" r:id="rId5"/>
    <sheet name="MSMEoutstanding_5" sheetId="103" r:id="rId6"/>
    <sheet name="Pri Sec_outstanding_6" sheetId="107" r:id="rId7"/>
    <sheet name="Weaker Sec_7" sheetId="106" r:id="rId8"/>
    <sheet name="NPS_OS_8" sheetId="105" r:id="rId9"/>
    <sheet name="ACP_Agri_9(i)" sheetId="73" r:id="rId10"/>
    <sheet name="ACP_Agri_9(ii)" sheetId="108" r:id="rId11"/>
    <sheet name="ACP_MSME_10" sheetId="93" r:id="rId12"/>
    <sheet name="ACP_PS_11(i)" sheetId="71" r:id="rId13"/>
    <sheet name="ACP_PS_11(ii)" sheetId="109" r:id="rId14"/>
    <sheet name="ACP_NPS_12" sheetId="110" r:id="rId15"/>
    <sheet name="NPA_13" sheetId="15" r:id="rId16"/>
    <sheet name="NPA_PS_14" sheetId="78" r:id="rId17"/>
    <sheet name="NPA_NPS_15" sheetId="85" r:id="rId18"/>
    <sheet name="NPA_Govt. Sch16" sheetId="77" r:id="rId19"/>
    <sheet name="KCC_17" sheetId="42" r:id="rId20"/>
    <sheet name="Education Loan_18" sheetId="111" state="hidden" r:id="rId21"/>
    <sheet name="SHGs_19" sheetId="113" r:id="rId22"/>
    <sheet name="Restructured Acs_33" sheetId="101" state="hidden" r:id="rId23"/>
    <sheet name="Minority_OS_20" sheetId="114" r:id="rId24"/>
    <sheet name="Minority_Disb_21" sheetId="115" r:id="rId25"/>
    <sheet name="SCST_OS_22" sheetId="116" r:id="rId26"/>
    <sheet name="SCST_Disb_23" sheetId="117" r:id="rId27"/>
    <sheet name="Women_24" sheetId="118" r:id="rId28"/>
    <sheet name="PMJDY_25" sheetId="130" r:id="rId29"/>
    <sheet name="RSETIs_26" sheetId="133" r:id="rId30"/>
    <sheet name="MUDRA_27" sheetId="134" r:id="rId31"/>
    <sheet name="SUI_28_Dist." sheetId="135" state="hidden" r:id="rId32"/>
    <sheet name="PMAY_29" sheetId="137" state="hidden" r:id="rId33"/>
    <sheet name="Aadh_Auh_31" sheetId="139" state="hidden" r:id="rId34"/>
    <sheet name="Aadhaar Auth_31" sheetId="136" state="hidden" r:id="rId35"/>
  </sheets>
  <definedNames>
    <definedName name="_xlnm._FilterDatabase" localSheetId="9" hidden="1">'ACP_Agri_9(i)'!$H$5:$K$51</definedName>
    <definedName name="_xlnm._FilterDatabase" localSheetId="10" hidden="1">'ACP_Agri_9(ii)'!$M$5:$P$56</definedName>
    <definedName name="_xlnm._FilterDatabase" localSheetId="11" hidden="1">ACP_MSME_10!$C$5:$P$56</definedName>
    <definedName name="_xlnm._FilterDatabase" localSheetId="13" hidden="1">'ACP_PS_11(ii)'!$S$5:$T$56</definedName>
    <definedName name="_xlnm._FilterDatabase" localSheetId="1" hidden="1">'CD Ratio_2'!$F$5:$H$54</definedName>
    <definedName name="_xlnm._FilterDatabase" localSheetId="2" hidden="1">'CD Ratio_3(i)'!$C$5:$J$55</definedName>
    <definedName name="_xlnm._FilterDatabase" localSheetId="3" hidden="1">'CD Ratio_3(ii)Dist'!$A$3:$E$56</definedName>
    <definedName name="_xlnm._FilterDatabase" localSheetId="20" hidden="1">'Education Loan_18'!$A$5:$Q$6</definedName>
    <definedName name="_xlnm._FilterDatabase" localSheetId="5" hidden="1">MSMEoutstanding_5!$C$5:$N$48</definedName>
    <definedName name="_xlnm._FilterDatabase" localSheetId="18" hidden="1">'NPA_Govt. Sch16'!$A$4:$V$56</definedName>
    <definedName name="_xlnm._FilterDatabase" localSheetId="8" hidden="1">NPS_OS_8!$C$5:$N$52</definedName>
    <definedName name="_xlnm._FilterDatabase" localSheetId="4" hidden="1">OutstandingAgri_4!$C$5:$L$47</definedName>
    <definedName name="_xlnm._FilterDatabase" localSheetId="6" hidden="1">'Pri Sec_outstanding_6'!$C$5:$P$52</definedName>
    <definedName name="CompanyName">#REF!</definedName>
    <definedName name="CustomerLookup">'Branch ATM_1'!#REF!</definedName>
    <definedName name="Invoice_No">#REF!</definedName>
    <definedName name="InvoiceNoDetails">"InvoiceDetails[Invoice No]"</definedName>
    <definedName name="_xlnm.Print_Area" localSheetId="33">Aadh_Auh_31!$A$1:$G$53</definedName>
    <definedName name="_xlnm.Print_Area" localSheetId="34">'Aadhaar Auth_31'!$A$1:$F$48</definedName>
    <definedName name="_xlnm.Print_Area" localSheetId="9">'ACP_Agri_9(i)'!$A$1:$L$59</definedName>
    <definedName name="_xlnm.Print_Area" localSheetId="10">'ACP_Agri_9(ii)'!$A$1:$Q$59</definedName>
    <definedName name="_xlnm.Print_Area" localSheetId="11">ACP_MSME_10!$A$1:$Q$58</definedName>
    <definedName name="_xlnm.Print_Area" localSheetId="14">ACP_NPS_12!$A$1:$Q$58</definedName>
    <definedName name="_xlnm.Print_Area" localSheetId="12">'ACP_PS_11(i)'!$A$1:$Q$58</definedName>
    <definedName name="_xlnm.Print_Area" localSheetId="13">'ACP_PS_11(ii)'!$A$1:$U$59</definedName>
    <definedName name="_xlnm.Print_Area" localSheetId="0">'Branch ATM_1'!$A$1:$G$58</definedName>
    <definedName name="_xlnm.Print_Area" localSheetId="1">'CD Ratio_2'!$A$1:$K$60</definedName>
    <definedName name="_xlnm.Print_Area" localSheetId="2">'CD Ratio_3(i)'!$A$1:$J$60</definedName>
    <definedName name="_xlnm.Print_Area" localSheetId="3">'CD Ratio_3(ii)Dist'!$A$1:$E$56</definedName>
    <definedName name="_xlnm.Print_Area" localSheetId="20">'Education Loan_18'!$A$1:$Q$59</definedName>
    <definedName name="_xlnm.Print_Area" localSheetId="19">KCC_17!$A$1:$F$58</definedName>
    <definedName name="_xlnm.Print_Area" localSheetId="24">Minority_Disb_21!$A$1:$P$59</definedName>
    <definedName name="_xlnm.Print_Area" localSheetId="23">Minority_OS_20!$A$1:$P$59</definedName>
    <definedName name="_xlnm.Print_Area" localSheetId="5">MSMEoutstanding_5!$A$1:$O$57</definedName>
    <definedName name="_xlnm.Print_Area" localSheetId="30">MUDRA_27!$A$1:$J$46</definedName>
    <definedName name="_xlnm.Print_Area" localSheetId="15">NPA_13!$A$1:$G$58</definedName>
    <definedName name="_xlnm.Print_Area" localSheetId="18">'NPA_Govt. Sch16'!$A$1:$AA$58</definedName>
    <definedName name="_xlnm.Print_Area" localSheetId="17">NPA_NPS_15!$A$1:$K$59</definedName>
    <definedName name="_xlnm.Print_Area" localSheetId="16">NPA_PS_14!$A$1:$S$58</definedName>
    <definedName name="_xlnm.Print_Area" localSheetId="8">NPS_OS_8!$A$1:$T$58</definedName>
    <definedName name="_xlnm.Print_Area" localSheetId="4">OutstandingAgri_4!$A$1:$M$59</definedName>
    <definedName name="_xlnm.Print_Area" localSheetId="32">PMAY_29!$A$1:$E$68</definedName>
    <definedName name="_xlnm.Print_Area" localSheetId="28">PMJDY_25!$A$1:$H$38</definedName>
    <definedName name="_xlnm.Print_Area" localSheetId="6">'Pri Sec_outstanding_6'!$A$1:$Q$59</definedName>
    <definedName name="_xlnm.Print_Area" localSheetId="29">RSETIs_26!$A$1:$T$56</definedName>
    <definedName name="_xlnm.Print_Area" localSheetId="26">SCST_Disb_23!$A$1:$F$59</definedName>
    <definedName name="_xlnm.Print_Area" localSheetId="25">SCST_OS_22!$A$1:$F$59</definedName>
    <definedName name="_xlnm.Print_Area" localSheetId="21">SHGs_19!$A$1:$J$56</definedName>
    <definedName name="_xlnm.Print_Area" localSheetId="31">SUI_28_Dist.!$A$1:$H$28</definedName>
    <definedName name="_xlnm.Print_Area" localSheetId="7">'Weaker Sec_7'!$A$1:$S$58</definedName>
    <definedName name="_xlnm.Print_Area" localSheetId="27">Women_24!$A$1:$H$59</definedName>
    <definedName name="_xlnm.Print_Titles" localSheetId="0">'Branch ATM_1'!$3:$3</definedName>
    <definedName name="rngInvoice">#REF!</definedName>
  </definedNames>
  <calcPr calcId="152511"/>
</workbook>
</file>

<file path=xl/calcChain.xml><?xml version="1.0" encoding="utf-8"?>
<calcChain xmlns="http://schemas.openxmlformats.org/spreadsheetml/2006/main">
  <c r="Q9" i="77" l="1"/>
  <c r="M46" i="85" l="1"/>
  <c r="H46" i="85"/>
  <c r="G7" i="85" l="1"/>
  <c r="H7" i="85"/>
  <c r="F60" i="107" l="1"/>
  <c r="H60" i="107"/>
  <c r="G59" i="78" l="1"/>
  <c r="L19" i="105" l="1"/>
  <c r="D40" i="134" l="1"/>
  <c r="E40" i="134"/>
  <c r="F40" i="134"/>
  <c r="G40" i="134"/>
  <c r="H40" i="134"/>
  <c r="I40" i="134"/>
  <c r="J40" i="134"/>
  <c r="C40" i="134"/>
  <c r="J38" i="134"/>
  <c r="I38" i="134"/>
  <c r="J48" i="134"/>
  <c r="D49" i="134"/>
  <c r="E49" i="134"/>
  <c r="F49" i="134"/>
  <c r="G49" i="134"/>
  <c r="H49" i="134"/>
  <c r="C49" i="134"/>
  <c r="I49" i="134" s="1"/>
  <c r="I42" i="134"/>
  <c r="J42" i="134"/>
  <c r="I43" i="134"/>
  <c r="J43" i="134"/>
  <c r="I44" i="134"/>
  <c r="J44" i="134"/>
  <c r="I45" i="134"/>
  <c r="J45" i="134"/>
  <c r="I46" i="134"/>
  <c r="J46" i="134"/>
  <c r="I47" i="134"/>
  <c r="J47" i="134"/>
  <c r="I48" i="134"/>
  <c r="J41" i="134"/>
  <c r="I41" i="134"/>
  <c r="J39" i="134"/>
  <c r="I39" i="134"/>
  <c r="I24" i="134"/>
  <c r="J24" i="134"/>
  <c r="I31" i="134"/>
  <c r="J31" i="134"/>
  <c r="I32" i="134"/>
  <c r="J32" i="134"/>
  <c r="I34" i="134"/>
  <c r="J34" i="134"/>
  <c r="I27" i="134"/>
  <c r="J27" i="134"/>
  <c r="I21" i="134"/>
  <c r="J21" i="134"/>
  <c r="I30" i="134"/>
  <c r="J30" i="134"/>
  <c r="I35" i="134"/>
  <c r="J35" i="134"/>
  <c r="I26" i="134"/>
  <c r="J26" i="134"/>
  <c r="I23" i="134"/>
  <c r="J23" i="134"/>
  <c r="I33" i="134"/>
  <c r="J33" i="134"/>
  <c r="I22" i="134"/>
  <c r="J22" i="134"/>
  <c r="I29" i="134"/>
  <c r="J29" i="134"/>
  <c r="I28" i="134"/>
  <c r="J28" i="134"/>
  <c r="J25" i="134"/>
  <c r="I25" i="134"/>
  <c r="I7" i="134"/>
  <c r="J7" i="134"/>
  <c r="I8" i="134"/>
  <c r="J8" i="134"/>
  <c r="I9" i="134"/>
  <c r="J9" i="134"/>
  <c r="I10" i="134"/>
  <c r="J10" i="134"/>
  <c r="I11" i="134"/>
  <c r="J11" i="134"/>
  <c r="I12" i="134"/>
  <c r="J12" i="134"/>
  <c r="I13" i="134"/>
  <c r="J13" i="134"/>
  <c r="I15" i="134"/>
  <c r="J15" i="134"/>
  <c r="I18" i="134"/>
  <c r="J18" i="134"/>
  <c r="I14" i="134"/>
  <c r="J14" i="134"/>
  <c r="I17" i="134"/>
  <c r="J17" i="134"/>
  <c r="J16" i="134"/>
  <c r="I16" i="134"/>
  <c r="J49" i="134" l="1"/>
  <c r="D35" i="130"/>
  <c r="D36" i="130" s="1"/>
  <c r="E35" i="130"/>
  <c r="E36" i="130" s="1"/>
  <c r="F35" i="130"/>
  <c r="G35" i="130"/>
  <c r="H35" i="130"/>
  <c r="H36" i="130" s="1"/>
  <c r="C35" i="130"/>
  <c r="C36" i="130" s="1"/>
  <c r="D32" i="130"/>
  <c r="E32" i="130"/>
  <c r="F32" i="130"/>
  <c r="F36" i="130" s="1"/>
  <c r="G32" i="130"/>
  <c r="G36" i="130" s="1"/>
  <c r="H32" i="130"/>
  <c r="C32" i="130"/>
  <c r="D17" i="130"/>
  <c r="E17" i="130"/>
  <c r="F17" i="130"/>
  <c r="G17" i="130"/>
  <c r="H17" i="130"/>
  <c r="C17" i="130"/>
  <c r="V28" i="77" l="1"/>
  <c r="L28" i="77"/>
  <c r="G28" i="109"/>
  <c r="M7" i="113" l="1"/>
  <c r="N7" i="113"/>
  <c r="M8" i="113"/>
  <c r="N8" i="113"/>
  <c r="M9" i="113"/>
  <c r="N9" i="113"/>
  <c r="M10" i="113"/>
  <c r="N10" i="113"/>
  <c r="M11" i="113"/>
  <c r="N11" i="113"/>
  <c r="M12" i="113"/>
  <c r="N12" i="113"/>
  <c r="M13" i="113"/>
  <c r="N13" i="113"/>
  <c r="M14" i="113"/>
  <c r="N14" i="113"/>
  <c r="M15" i="113"/>
  <c r="N15" i="113"/>
  <c r="M16" i="113"/>
  <c r="N16" i="113"/>
  <c r="M17" i="113"/>
  <c r="N17" i="113"/>
  <c r="M19" i="113"/>
  <c r="N19" i="113"/>
  <c r="M20" i="113"/>
  <c r="N20" i="113"/>
  <c r="M21" i="113"/>
  <c r="N21" i="113"/>
  <c r="M22" i="113"/>
  <c r="N22" i="113"/>
  <c r="M23" i="113"/>
  <c r="N23" i="113"/>
  <c r="M24" i="113"/>
  <c r="N24" i="113"/>
  <c r="M25" i="113"/>
  <c r="N25" i="113"/>
  <c r="M26" i="113"/>
  <c r="N26" i="113"/>
  <c r="M27" i="113"/>
  <c r="N27" i="113"/>
  <c r="M28" i="113"/>
  <c r="N28" i="113"/>
  <c r="M29" i="113"/>
  <c r="N29" i="113"/>
  <c r="M30" i="113"/>
  <c r="N30" i="113"/>
  <c r="M31" i="113"/>
  <c r="N31" i="113"/>
  <c r="M32" i="113"/>
  <c r="N32" i="113"/>
  <c r="M33" i="113"/>
  <c r="N33" i="113"/>
  <c r="M34" i="113"/>
  <c r="N34" i="113"/>
  <c r="M35" i="113"/>
  <c r="N35" i="113"/>
  <c r="M36" i="113"/>
  <c r="N36" i="113"/>
  <c r="M37" i="113"/>
  <c r="N37" i="113"/>
  <c r="M38" i="113"/>
  <c r="N38" i="113"/>
  <c r="M39" i="113"/>
  <c r="N39" i="113"/>
  <c r="M40" i="113"/>
  <c r="N40" i="113"/>
  <c r="M43" i="113"/>
  <c r="N43" i="113"/>
  <c r="M44" i="113"/>
  <c r="N44" i="113"/>
  <c r="M46" i="113"/>
  <c r="N46" i="113"/>
  <c r="M48" i="113"/>
  <c r="N48" i="113"/>
  <c r="M49" i="113"/>
  <c r="N49" i="113"/>
  <c r="M50" i="113"/>
  <c r="N50" i="113"/>
  <c r="M51" i="113"/>
  <c r="N51" i="113"/>
  <c r="M52" i="113"/>
  <c r="N52" i="113"/>
  <c r="M53" i="113"/>
  <c r="N53" i="113"/>
  <c r="M54" i="113"/>
  <c r="N54" i="113"/>
  <c r="M55" i="113"/>
  <c r="N55" i="113"/>
  <c r="M56" i="113"/>
  <c r="N56" i="113"/>
  <c r="M58" i="113"/>
  <c r="N58" i="113"/>
  <c r="N6" i="113"/>
  <c r="M6" i="113"/>
  <c r="K7" i="113"/>
  <c r="L7" i="113"/>
  <c r="K8" i="113"/>
  <c r="L8" i="113"/>
  <c r="K9" i="113"/>
  <c r="L9" i="113"/>
  <c r="K10" i="113"/>
  <c r="L10" i="113"/>
  <c r="K11" i="113"/>
  <c r="L11" i="113"/>
  <c r="K12" i="113"/>
  <c r="L12" i="113"/>
  <c r="K13" i="113"/>
  <c r="L13" i="113"/>
  <c r="K14" i="113"/>
  <c r="L14" i="113"/>
  <c r="K15" i="113"/>
  <c r="L15" i="113"/>
  <c r="K16" i="113"/>
  <c r="L16" i="113"/>
  <c r="K17" i="113"/>
  <c r="L17" i="113"/>
  <c r="K19" i="113"/>
  <c r="L19" i="113"/>
  <c r="K20" i="113"/>
  <c r="L20" i="113"/>
  <c r="K21" i="113"/>
  <c r="L21" i="113"/>
  <c r="K22" i="113"/>
  <c r="L22" i="113"/>
  <c r="K23" i="113"/>
  <c r="L23" i="113"/>
  <c r="K24" i="113"/>
  <c r="L24" i="113"/>
  <c r="K25" i="113"/>
  <c r="L25" i="113"/>
  <c r="K26" i="113"/>
  <c r="L26" i="113"/>
  <c r="K27" i="113"/>
  <c r="L27" i="113"/>
  <c r="K28" i="113"/>
  <c r="L28" i="113"/>
  <c r="K29" i="113"/>
  <c r="L29" i="113"/>
  <c r="K30" i="113"/>
  <c r="L30" i="113"/>
  <c r="K31" i="113"/>
  <c r="L31" i="113"/>
  <c r="K32" i="113"/>
  <c r="L32" i="113"/>
  <c r="K33" i="113"/>
  <c r="L33" i="113"/>
  <c r="K34" i="113"/>
  <c r="L34" i="113"/>
  <c r="K35" i="113"/>
  <c r="L35" i="113"/>
  <c r="K36" i="113"/>
  <c r="L36" i="113"/>
  <c r="K37" i="113"/>
  <c r="L37" i="113"/>
  <c r="K38" i="113"/>
  <c r="L38" i="113"/>
  <c r="K39" i="113"/>
  <c r="L39" i="113"/>
  <c r="K40" i="113"/>
  <c r="L40" i="113"/>
  <c r="K43" i="113"/>
  <c r="L43" i="113"/>
  <c r="K44" i="113"/>
  <c r="L44" i="113"/>
  <c r="K46" i="113"/>
  <c r="L46" i="113"/>
  <c r="K48" i="113"/>
  <c r="L48" i="113"/>
  <c r="K49" i="113"/>
  <c r="L49" i="113"/>
  <c r="K50" i="113"/>
  <c r="L50" i="113"/>
  <c r="K51" i="113"/>
  <c r="L51" i="113"/>
  <c r="K52" i="113"/>
  <c r="L52" i="113"/>
  <c r="K53" i="113"/>
  <c r="L53" i="113"/>
  <c r="K54" i="113"/>
  <c r="L54" i="113"/>
  <c r="K55" i="113"/>
  <c r="L55" i="113"/>
  <c r="K56" i="113"/>
  <c r="L56" i="113"/>
  <c r="L6" i="113"/>
  <c r="K6" i="113"/>
  <c r="D56" i="106" l="1"/>
  <c r="K56" i="106"/>
  <c r="L56" i="106"/>
  <c r="M56" i="106"/>
  <c r="N56" i="106"/>
  <c r="D47" i="106"/>
  <c r="G47" i="106"/>
  <c r="H47" i="106"/>
  <c r="K47" i="106"/>
  <c r="L47" i="106"/>
  <c r="M47" i="106"/>
  <c r="N47" i="106"/>
  <c r="O47" i="106"/>
  <c r="P47" i="106"/>
  <c r="D45" i="106"/>
  <c r="K45" i="106"/>
  <c r="L45" i="106"/>
  <c r="M45" i="106"/>
  <c r="N45" i="106"/>
  <c r="O45" i="106"/>
  <c r="P45" i="106"/>
  <c r="D41" i="106"/>
  <c r="K41" i="106"/>
  <c r="L41" i="106"/>
  <c r="M41" i="106"/>
  <c r="N41" i="106"/>
  <c r="O41" i="106"/>
  <c r="P41" i="106"/>
  <c r="D18" i="106"/>
  <c r="K18" i="106"/>
  <c r="L18" i="106"/>
  <c r="M18" i="106"/>
  <c r="M42" i="106" s="1"/>
  <c r="N18" i="106"/>
  <c r="N42" i="106" s="1"/>
  <c r="O18" i="106"/>
  <c r="P18" i="106"/>
  <c r="G7" i="106"/>
  <c r="H7" i="106"/>
  <c r="G8" i="106"/>
  <c r="H8" i="106"/>
  <c r="G9" i="106"/>
  <c r="H9" i="106"/>
  <c r="G10" i="106"/>
  <c r="H10" i="106"/>
  <c r="G11" i="106"/>
  <c r="H11" i="106"/>
  <c r="G12" i="106"/>
  <c r="H12" i="106"/>
  <c r="G13" i="106"/>
  <c r="H13" i="106"/>
  <c r="G14" i="106"/>
  <c r="H14" i="106"/>
  <c r="G15" i="106"/>
  <c r="H15" i="106"/>
  <c r="G16" i="106"/>
  <c r="H16" i="106"/>
  <c r="G17" i="106"/>
  <c r="H17" i="106"/>
  <c r="G19" i="106"/>
  <c r="H19" i="106"/>
  <c r="G20" i="106"/>
  <c r="H20" i="106"/>
  <c r="G21" i="106"/>
  <c r="H21" i="106"/>
  <c r="G22" i="106"/>
  <c r="H22" i="106"/>
  <c r="G23" i="106"/>
  <c r="H23" i="106"/>
  <c r="G24" i="106"/>
  <c r="H24" i="106"/>
  <c r="G25" i="106"/>
  <c r="H25" i="106"/>
  <c r="G26" i="106"/>
  <c r="H26" i="106"/>
  <c r="G27" i="106"/>
  <c r="H27" i="106"/>
  <c r="G28" i="106"/>
  <c r="H28" i="106"/>
  <c r="G29" i="106"/>
  <c r="H29" i="106"/>
  <c r="G30" i="106"/>
  <c r="H30" i="106"/>
  <c r="G31" i="106"/>
  <c r="H31" i="106"/>
  <c r="G32" i="106"/>
  <c r="H32" i="106"/>
  <c r="G33" i="106"/>
  <c r="H33" i="106"/>
  <c r="G34" i="106"/>
  <c r="H34" i="106"/>
  <c r="G35" i="106"/>
  <c r="H35" i="106"/>
  <c r="G36" i="106"/>
  <c r="H36" i="106"/>
  <c r="G37" i="106"/>
  <c r="H37" i="106"/>
  <c r="G38" i="106"/>
  <c r="H38" i="106"/>
  <c r="G39" i="106"/>
  <c r="H39" i="106"/>
  <c r="G40" i="106"/>
  <c r="H40" i="106"/>
  <c r="G43" i="106"/>
  <c r="H43" i="106"/>
  <c r="H45" i="106" s="1"/>
  <c r="G44" i="106"/>
  <c r="G45" i="106" s="1"/>
  <c r="H44" i="106"/>
  <c r="G46" i="106"/>
  <c r="H46" i="106"/>
  <c r="G48" i="106"/>
  <c r="G56" i="106" s="1"/>
  <c r="H48" i="106"/>
  <c r="H56" i="106" s="1"/>
  <c r="G49" i="106"/>
  <c r="H49" i="106"/>
  <c r="G50" i="106"/>
  <c r="H50" i="106"/>
  <c r="G51" i="106"/>
  <c r="H51" i="106"/>
  <c r="G52" i="106"/>
  <c r="H52" i="106"/>
  <c r="G53" i="106"/>
  <c r="H53" i="106"/>
  <c r="G54" i="106"/>
  <c r="H54" i="106"/>
  <c r="G55" i="106"/>
  <c r="H55" i="106"/>
  <c r="H6" i="106"/>
  <c r="G6" i="106"/>
  <c r="E7" i="106"/>
  <c r="F7" i="106"/>
  <c r="F18" i="106" s="1"/>
  <c r="E8" i="106"/>
  <c r="F8" i="106"/>
  <c r="E9" i="106"/>
  <c r="F9" i="106"/>
  <c r="E10" i="106"/>
  <c r="F10" i="106"/>
  <c r="E11" i="106"/>
  <c r="F11" i="106"/>
  <c r="E12" i="106"/>
  <c r="F12" i="106"/>
  <c r="E13" i="106"/>
  <c r="F13" i="106"/>
  <c r="E14" i="106"/>
  <c r="F14" i="106"/>
  <c r="E15" i="106"/>
  <c r="F15" i="106"/>
  <c r="E16" i="106"/>
  <c r="F16" i="106"/>
  <c r="E17" i="106"/>
  <c r="F17" i="106"/>
  <c r="E19" i="106"/>
  <c r="F19" i="106"/>
  <c r="E20" i="106"/>
  <c r="F20" i="106"/>
  <c r="E21" i="106"/>
  <c r="F21" i="106"/>
  <c r="E22" i="106"/>
  <c r="F22" i="106"/>
  <c r="E23" i="106"/>
  <c r="F23" i="106"/>
  <c r="E24" i="106"/>
  <c r="F24" i="106"/>
  <c r="E25" i="106"/>
  <c r="F25" i="106"/>
  <c r="E26" i="106"/>
  <c r="F26" i="106"/>
  <c r="E27" i="106"/>
  <c r="F27" i="106"/>
  <c r="E28" i="106"/>
  <c r="F28" i="106"/>
  <c r="E29" i="106"/>
  <c r="F29" i="106"/>
  <c r="E30" i="106"/>
  <c r="F30" i="106"/>
  <c r="E31" i="106"/>
  <c r="F31" i="106"/>
  <c r="E32" i="106"/>
  <c r="F32" i="106"/>
  <c r="E33" i="106"/>
  <c r="F33" i="106"/>
  <c r="E34" i="106"/>
  <c r="F34" i="106"/>
  <c r="E35" i="106"/>
  <c r="F35" i="106"/>
  <c r="E36" i="106"/>
  <c r="F36" i="106"/>
  <c r="E37" i="106"/>
  <c r="F37" i="106"/>
  <c r="E38" i="106"/>
  <c r="F38" i="106"/>
  <c r="E39" i="106"/>
  <c r="F39" i="106"/>
  <c r="E40" i="106"/>
  <c r="F40" i="106"/>
  <c r="E43" i="106"/>
  <c r="E45" i="106" s="1"/>
  <c r="F43" i="106"/>
  <c r="E44" i="106"/>
  <c r="F44" i="106"/>
  <c r="F45" i="106" s="1"/>
  <c r="E46" i="106"/>
  <c r="E47" i="106" s="1"/>
  <c r="F46" i="106"/>
  <c r="F47" i="106" s="1"/>
  <c r="E48" i="106"/>
  <c r="E56" i="106" s="1"/>
  <c r="F48" i="106"/>
  <c r="F56" i="106" s="1"/>
  <c r="E49" i="106"/>
  <c r="F49" i="106"/>
  <c r="E50" i="106"/>
  <c r="F50" i="106"/>
  <c r="E51" i="106"/>
  <c r="F51" i="106"/>
  <c r="E52" i="106"/>
  <c r="F52" i="106"/>
  <c r="E53" i="106"/>
  <c r="F53" i="106"/>
  <c r="E54" i="106"/>
  <c r="F54" i="106"/>
  <c r="E55" i="106"/>
  <c r="F55" i="106"/>
  <c r="F6" i="106"/>
  <c r="E6" i="106"/>
  <c r="E18" i="106" s="1"/>
  <c r="D42" i="106" l="1"/>
  <c r="G18" i="106"/>
  <c r="F41" i="106"/>
  <c r="F42" i="106" s="1"/>
  <c r="P42" i="106"/>
  <c r="E41" i="106"/>
  <c r="E42" i="106" s="1"/>
  <c r="E57" i="106" s="1"/>
  <c r="G41" i="106"/>
  <c r="L42" i="106"/>
  <c r="L57" i="106" s="1"/>
  <c r="H41" i="106"/>
  <c r="H18" i="106"/>
  <c r="H42" i="106" s="1"/>
  <c r="H57" i="106" s="1"/>
  <c r="D57" i="106"/>
  <c r="F57" i="106"/>
  <c r="G42" i="106"/>
  <c r="G57" i="106" s="1"/>
  <c r="O42" i="106"/>
  <c r="M57" i="106"/>
  <c r="N57" i="106"/>
  <c r="K42" i="106"/>
  <c r="K57" i="106" s="1"/>
  <c r="K7" i="78"/>
  <c r="K8" i="78"/>
  <c r="K9" i="78"/>
  <c r="K10" i="78"/>
  <c r="K11" i="78"/>
  <c r="K12" i="78"/>
  <c r="K13" i="78"/>
  <c r="K14" i="78"/>
  <c r="K15" i="78"/>
  <c r="K16" i="78"/>
  <c r="K17" i="78"/>
  <c r="K19" i="78"/>
  <c r="K22" i="78"/>
  <c r="K23" i="78"/>
  <c r="K25" i="78"/>
  <c r="K26" i="78"/>
  <c r="K27" i="78"/>
  <c r="K28" i="78"/>
  <c r="K31" i="78"/>
  <c r="K32" i="78"/>
  <c r="K33" i="78"/>
  <c r="K35" i="78"/>
  <c r="K36" i="78"/>
  <c r="K37" i="78"/>
  <c r="K43" i="78"/>
  <c r="K44" i="78"/>
  <c r="K46" i="78"/>
  <c r="K50" i="78"/>
  <c r="K6" i="78"/>
  <c r="H7" i="78"/>
  <c r="H8" i="78"/>
  <c r="H9" i="78"/>
  <c r="H10" i="78"/>
  <c r="H11" i="78"/>
  <c r="H12" i="78"/>
  <c r="H13" i="78"/>
  <c r="H14" i="78"/>
  <c r="H15" i="78"/>
  <c r="H16" i="78"/>
  <c r="H17" i="78"/>
  <c r="H19" i="78"/>
  <c r="H20" i="78"/>
  <c r="H21" i="78"/>
  <c r="H22" i="78"/>
  <c r="H23" i="78"/>
  <c r="H24" i="78"/>
  <c r="H25" i="78"/>
  <c r="H26" i="78"/>
  <c r="H27" i="78"/>
  <c r="H28" i="78"/>
  <c r="H29" i="78"/>
  <c r="H30" i="78"/>
  <c r="H31" i="78"/>
  <c r="H32" i="78"/>
  <c r="H33" i="78"/>
  <c r="H34" i="78"/>
  <c r="H35" i="78"/>
  <c r="H36" i="78"/>
  <c r="H37" i="78"/>
  <c r="H38" i="78"/>
  <c r="H39" i="78"/>
  <c r="H40" i="78"/>
  <c r="H43" i="78"/>
  <c r="H44" i="78"/>
  <c r="H46" i="78"/>
  <c r="H48" i="78"/>
  <c r="H49" i="78"/>
  <c r="H50" i="78"/>
  <c r="H52" i="78"/>
  <c r="H53" i="78"/>
  <c r="H54" i="78"/>
  <c r="H55" i="78"/>
  <c r="H6" i="78"/>
  <c r="N7" i="85"/>
  <c r="O7" i="85"/>
  <c r="N8" i="85"/>
  <c r="O8" i="85"/>
  <c r="N9" i="85"/>
  <c r="O9" i="85"/>
  <c r="N10" i="85"/>
  <c r="O10" i="85"/>
  <c r="N11" i="85"/>
  <c r="O11" i="85"/>
  <c r="N12" i="85"/>
  <c r="O12" i="85"/>
  <c r="N13" i="85"/>
  <c r="O13" i="85"/>
  <c r="N14" i="85"/>
  <c r="O14" i="85"/>
  <c r="N15" i="85"/>
  <c r="O15" i="85"/>
  <c r="N16" i="85"/>
  <c r="O16" i="85"/>
  <c r="N17" i="85"/>
  <c r="O17" i="85"/>
  <c r="N19" i="85"/>
  <c r="O19" i="85"/>
  <c r="N20" i="85"/>
  <c r="O20" i="85"/>
  <c r="N21" i="85"/>
  <c r="O21" i="85"/>
  <c r="N22" i="85"/>
  <c r="O22" i="85"/>
  <c r="N23" i="85"/>
  <c r="O23" i="85"/>
  <c r="N24" i="85"/>
  <c r="O24" i="85"/>
  <c r="N25" i="85"/>
  <c r="O25" i="85"/>
  <c r="N26" i="85"/>
  <c r="O26" i="85"/>
  <c r="N27" i="85"/>
  <c r="O27" i="85"/>
  <c r="N28" i="85"/>
  <c r="O28" i="85"/>
  <c r="N29" i="85"/>
  <c r="O29" i="85"/>
  <c r="N30" i="85"/>
  <c r="O30" i="85"/>
  <c r="N31" i="85"/>
  <c r="O31" i="85"/>
  <c r="N32" i="85"/>
  <c r="O32" i="85"/>
  <c r="N33" i="85"/>
  <c r="O33" i="85"/>
  <c r="N34" i="85"/>
  <c r="O34" i="85"/>
  <c r="N35" i="85"/>
  <c r="O35" i="85"/>
  <c r="N36" i="85"/>
  <c r="O36" i="85"/>
  <c r="N37" i="85"/>
  <c r="O37" i="85"/>
  <c r="N38" i="85"/>
  <c r="O38" i="85"/>
  <c r="N39" i="85"/>
  <c r="O39" i="85"/>
  <c r="N40" i="85"/>
  <c r="O40" i="85"/>
  <c r="N43" i="85"/>
  <c r="O43" i="85"/>
  <c r="N44" i="85"/>
  <c r="O44" i="85"/>
  <c r="N46" i="85"/>
  <c r="O46" i="85"/>
  <c r="N47" i="85"/>
  <c r="N48" i="85"/>
  <c r="O48" i="85"/>
  <c r="N49" i="85"/>
  <c r="O49" i="85"/>
  <c r="N50" i="85"/>
  <c r="O50" i="85"/>
  <c r="N51" i="85"/>
  <c r="O51" i="85"/>
  <c r="N52" i="85"/>
  <c r="O52" i="85"/>
  <c r="N53" i="85"/>
  <c r="O53" i="85"/>
  <c r="N54" i="85"/>
  <c r="O54" i="85"/>
  <c r="N55" i="85"/>
  <c r="O55" i="85"/>
  <c r="N58" i="85"/>
  <c r="O58" i="85"/>
  <c r="O6" i="85"/>
  <c r="N6" i="85"/>
  <c r="L58" i="85"/>
  <c r="P58" i="85" s="1"/>
  <c r="M58" i="85"/>
  <c r="Q58" i="85" s="1"/>
  <c r="M7" i="73" l="1"/>
  <c r="N7" i="73"/>
  <c r="M8" i="73"/>
  <c r="N8" i="73"/>
  <c r="M9" i="73"/>
  <c r="N9" i="73"/>
  <c r="M10" i="73"/>
  <c r="N10" i="73"/>
  <c r="M11" i="73"/>
  <c r="N11" i="73"/>
  <c r="M12" i="73"/>
  <c r="N12" i="73"/>
  <c r="M13" i="73"/>
  <c r="N13" i="73"/>
  <c r="M14" i="73"/>
  <c r="N14" i="73"/>
  <c r="M15" i="73"/>
  <c r="N15" i="73"/>
  <c r="M16" i="73"/>
  <c r="N16" i="73"/>
  <c r="M17" i="73"/>
  <c r="N17" i="73"/>
  <c r="M19" i="73"/>
  <c r="N19" i="73"/>
  <c r="M20" i="73"/>
  <c r="N20" i="73"/>
  <c r="M21" i="73"/>
  <c r="N21" i="73"/>
  <c r="M22" i="73"/>
  <c r="N22" i="73"/>
  <c r="M23" i="73"/>
  <c r="N23" i="73"/>
  <c r="M24" i="73"/>
  <c r="N24" i="73"/>
  <c r="M25" i="73"/>
  <c r="N25" i="73"/>
  <c r="M26" i="73"/>
  <c r="N26" i="73"/>
  <c r="M27" i="73"/>
  <c r="N27" i="73"/>
  <c r="M28" i="73"/>
  <c r="N28" i="73"/>
  <c r="M29" i="73"/>
  <c r="N29" i="73"/>
  <c r="M30" i="73"/>
  <c r="N30" i="73"/>
  <c r="M31" i="73"/>
  <c r="N31" i="73"/>
  <c r="M32" i="73"/>
  <c r="N32" i="73"/>
  <c r="M33" i="73"/>
  <c r="N33" i="73"/>
  <c r="M34" i="73"/>
  <c r="N34" i="73"/>
  <c r="M35" i="73"/>
  <c r="N35" i="73"/>
  <c r="M36" i="73"/>
  <c r="N36" i="73"/>
  <c r="M37" i="73"/>
  <c r="N37" i="73"/>
  <c r="M38" i="73"/>
  <c r="N38" i="73"/>
  <c r="M39" i="73"/>
  <c r="N39" i="73"/>
  <c r="M40" i="73"/>
  <c r="N40" i="73"/>
  <c r="M43" i="73"/>
  <c r="N43" i="73"/>
  <c r="M44" i="73"/>
  <c r="N44" i="73"/>
  <c r="M46" i="73"/>
  <c r="N46" i="73"/>
  <c r="M48" i="73"/>
  <c r="N48" i="73"/>
  <c r="M49" i="73"/>
  <c r="N49" i="73"/>
  <c r="M50" i="73"/>
  <c r="N50" i="73"/>
  <c r="M51" i="73"/>
  <c r="N51" i="73"/>
  <c r="M52" i="73"/>
  <c r="N52" i="73"/>
  <c r="M53" i="73"/>
  <c r="N53" i="73"/>
  <c r="M54" i="73"/>
  <c r="N54" i="73"/>
  <c r="M55" i="73"/>
  <c r="N55" i="73"/>
  <c r="N6" i="73"/>
  <c r="M6" i="73"/>
  <c r="P7" i="105"/>
  <c r="P8" i="105"/>
  <c r="P9" i="105"/>
  <c r="P10" i="105"/>
  <c r="P11" i="105"/>
  <c r="P12" i="105"/>
  <c r="P13" i="105"/>
  <c r="P14" i="105"/>
  <c r="P15" i="105"/>
  <c r="P16" i="105"/>
  <c r="P17" i="105"/>
  <c r="P19" i="105"/>
  <c r="P20" i="105"/>
  <c r="P21" i="105"/>
  <c r="P22" i="105"/>
  <c r="P23" i="105"/>
  <c r="P24" i="105"/>
  <c r="P25" i="105"/>
  <c r="P26" i="105"/>
  <c r="P27" i="105"/>
  <c r="P28" i="105"/>
  <c r="P29" i="105"/>
  <c r="P30" i="105"/>
  <c r="P31" i="105"/>
  <c r="P32" i="105"/>
  <c r="P33" i="105"/>
  <c r="P34" i="105"/>
  <c r="P35" i="105"/>
  <c r="P36" i="105"/>
  <c r="P37" i="105"/>
  <c r="P38" i="105"/>
  <c r="P39" i="105"/>
  <c r="P40" i="105"/>
  <c r="P43" i="105"/>
  <c r="P44" i="105"/>
  <c r="P46" i="105"/>
  <c r="P48" i="105"/>
  <c r="P49" i="105"/>
  <c r="P50" i="105"/>
  <c r="P51" i="105"/>
  <c r="P52" i="105"/>
  <c r="P53" i="105"/>
  <c r="P54" i="105"/>
  <c r="P55" i="105"/>
  <c r="P6" i="105"/>
  <c r="N7" i="104"/>
  <c r="O7" i="104"/>
  <c r="N8" i="104"/>
  <c r="O8" i="104"/>
  <c r="N9" i="104"/>
  <c r="O9" i="104"/>
  <c r="N10" i="104"/>
  <c r="O10" i="104"/>
  <c r="N11" i="104"/>
  <c r="O11" i="104"/>
  <c r="N12" i="104"/>
  <c r="O12" i="104"/>
  <c r="N13" i="104"/>
  <c r="O13" i="104"/>
  <c r="N14" i="104"/>
  <c r="O14" i="104"/>
  <c r="N15" i="104"/>
  <c r="O15" i="104"/>
  <c r="N16" i="104"/>
  <c r="O16" i="104"/>
  <c r="N17" i="104"/>
  <c r="O17" i="104"/>
  <c r="N19" i="104"/>
  <c r="O19" i="104"/>
  <c r="N20" i="104"/>
  <c r="O20" i="104"/>
  <c r="N21" i="104"/>
  <c r="O21" i="104"/>
  <c r="N22" i="104"/>
  <c r="O22" i="104"/>
  <c r="N23" i="104"/>
  <c r="O23" i="104"/>
  <c r="N24" i="104"/>
  <c r="O24" i="104"/>
  <c r="N25" i="104"/>
  <c r="O25" i="104"/>
  <c r="N26" i="104"/>
  <c r="O26" i="104"/>
  <c r="N27" i="104"/>
  <c r="O27" i="104"/>
  <c r="N28" i="104"/>
  <c r="O28" i="104"/>
  <c r="N29" i="104"/>
  <c r="O29" i="104"/>
  <c r="N30" i="104"/>
  <c r="O30" i="104"/>
  <c r="N31" i="104"/>
  <c r="O31" i="104"/>
  <c r="N32" i="104"/>
  <c r="O32" i="104"/>
  <c r="N33" i="104"/>
  <c r="O33" i="104"/>
  <c r="N34" i="104"/>
  <c r="O34" i="104"/>
  <c r="N35" i="104"/>
  <c r="O35" i="104"/>
  <c r="N36" i="104"/>
  <c r="O36" i="104"/>
  <c r="N37" i="104"/>
  <c r="O37" i="104"/>
  <c r="N38" i="104"/>
  <c r="O38" i="104"/>
  <c r="N39" i="104"/>
  <c r="O39" i="104"/>
  <c r="N40" i="104"/>
  <c r="O40" i="104"/>
  <c r="N43" i="104"/>
  <c r="O43" i="104"/>
  <c r="N44" i="104"/>
  <c r="O44" i="104"/>
  <c r="N46" i="104"/>
  <c r="O46" i="104"/>
  <c r="N48" i="104"/>
  <c r="O48" i="104"/>
  <c r="N49" i="104"/>
  <c r="O49" i="104"/>
  <c r="N50" i="104"/>
  <c r="O50" i="104"/>
  <c r="N51" i="104"/>
  <c r="O51" i="104"/>
  <c r="N52" i="104"/>
  <c r="O52" i="104"/>
  <c r="N53" i="104"/>
  <c r="O53" i="104"/>
  <c r="N54" i="104"/>
  <c r="O54" i="104"/>
  <c r="N55" i="104"/>
  <c r="O55" i="104"/>
  <c r="O6" i="104"/>
  <c r="N6" i="104"/>
  <c r="N11" i="9"/>
  <c r="M16" i="9"/>
  <c r="N16" i="9"/>
  <c r="M19" i="9"/>
  <c r="N19" i="9"/>
  <c r="M21" i="9"/>
  <c r="N21" i="9"/>
  <c r="M23" i="9"/>
  <c r="N23" i="9"/>
  <c r="M25" i="9"/>
  <c r="N25" i="9"/>
  <c r="M27" i="9"/>
  <c r="N27" i="9"/>
  <c r="M29" i="9"/>
  <c r="N29" i="9"/>
  <c r="M31" i="9"/>
  <c r="N31" i="9"/>
  <c r="M33" i="9"/>
  <c r="N33" i="9"/>
  <c r="M35" i="9"/>
  <c r="N35" i="9"/>
  <c r="M37" i="9"/>
  <c r="N37" i="9"/>
  <c r="M39" i="9"/>
  <c r="N39" i="9"/>
  <c r="M44" i="9"/>
  <c r="N44" i="9"/>
  <c r="M46" i="9"/>
  <c r="N46" i="9"/>
  <c r="M48" i="9"/>
  <c r="N48" i="9"/>
  <c r="M50" i="9"/>
  <c r="N50" i="9"/>
  <c r="M52" i="9"/>
  <c r="N52" i="9"/>
  <c r="M54" i="9"/>
  <c r="N54" i="9"/>
  <c r="K7" i="9"/>
  <c r="M7" i="9" s="1"/>
  <c r="L7" i="9"/>
  <c r="N7" i="9" s="1"/>
  <c r="K8" i="9"/>
  <c r="M8" i="9" s="1"/>
  <c r="L8" i="9"/>
  <c r="N8" i="9" s="1"/>
  <c r="K9" i="9"/>
  <c r="M9" i="9" s="1"/>
  <c r="L9" i="9"/>
  <c r="N9" i="9" s="1"/>
  <c r="K10" i="9"/>
  <c r="M10" i="9" s="1"/>
  <c r="L10" i="9"/>
  <c r="N10" i="9" s="1"/>
  <c r="K11" i="9"/>
  <c r="M11" i="9" s="1"/>
  <c r="L11" i="9"/>
  <c r="K12" i="9"/>
  <c r="M12" i="9" s="1"/>
  <c r="L12" i="9"/>
  <c r="N12" i="9" s="1"/>
  <c r="K13" i="9"/>
  <c r="M13" i="9" s="1"/>
  <c r="L13" i="9"/>
  <c r="N13" i="9" s="1"/>
  <c r="K14" i="9"/>
  <c r="M14" i="9" s="1"/>
  <c r="L14" i="9"/>
  <c r="N14" i="9" s="1"/>
  <c r="K15" i="9"/>
  <c r="M15" i="9" s="1"/>
  <c r="L15" i="9"/>
  <c r="N15" i="9" s="1"/>
  <c r="K16" i="9"/>
  <c r="L16" i="9"/>
  <c r="K17" i="9"/>
  <c r="M17" i="9" s="1"/>
  <c r="L17" i="9"/>
  <c r="N17" i="9" s="1"/>
  <c r="K19" i="9"/>
  <c r="L19" i="9"/>
  <c r="K20" i="9"/>
  <c r="M20" i="9" s="1"/>
  <c r="L20" i="9"/>
  <c r="N20" i="9" s="1"/>
  <c r="K21" i="9"/>
  <c r="L21" i="9"/>
  <c r="K22" i="9"/>
  <c r="M22" i="9" s="1"/>
  <c r="L22" i="9"/>
  <c r="N22" i="9" s="1"/>
  <c r="K23" i="9"/>
  <c r="L23" i="9"/>
  <c r="K24" i="9"/>
  <c r="M24" i="9" s="1"/>
  <c r="L24" i="9"/>
  <c r="N24" i="9" s="1"/>
  <c r="K25" i="9"/>
  <c r="L25" i="9"/>
  <c r="K26" i="9"/>
  <c r="M26" i="9" s="1"/>
  <c r="L26" i="9"/>
  <c r="N26" i="9" s="1"/>
  <c r="K27" i="9"/>
  <c r="L27" i="9"/>
  <c r="K28" i="9"/>
  <c r="M28" i="9" s="1"/>
  <c r="L28" i="9"/>
  <c r="N28" i="9" s="1"/>
  <c r="K29" i="9"/>
  <c r="L29" i="9"/>
  <c r="K30" i="9"/>
  <c r="M30" i="9" s="1"/>
  <c r="L30" i="9"/>
  <c r="N30" i="9" s="1"/>
  <c r="K31" i="9"/>
  <c r="L31" i="9"/>
  <c r="K32" i="9"/>
  <c r="M32" i="9" s="1"/>
  <c r="L32" i="9"/>
  <c r="N32" i="9" s="1"/>
  <c r="K33" i="9"/>
  <c r="L33" i="9"/>
  <c r="K34" i="9"/>
  <c r="M34" i="9" s="1"/>
  <c r="L34" i="9"/>
  <c r="N34" i="9" s="1"/>
  <c r="K35" i="9"/>
  <c r="L35" i="9"/>
  <c r="K36" i="9"/>
  <c r="M36" i="9" s="1"/>
  <c r="L36" i="9"/>
  <c r="N36" i="9" s="1"/>
  <c r="K37" i="9"/>
  <c r="L37" i="9"/>
  <c r="K38" i="9"/>
  <c r="M38" i="9" s="1"/>
  <c r="L38" i="9"/>
  <c r="N38" i="9" s="1"/>
  <c r="K39" i="9"/>
  <c r="L39" i="9"/>
  <c r="K40" i="9"/>
  <c r="M40" i="9" s="1"/>
  <c r="L40" i="9"/>
  <c r="N40" i="9" s="1"/>
  <c r="K43" i="9"/>
  <c r="M43" i="9" s="1"/>
  <c r="L43" i="9"/>
  <c r="N43" i="9" s="1"/>
  <c r="K44" i="9"/>
  <c r="L44" i="9"/>
  <c r="K46" i="9"/>
  <c r="L46" i="9"/>
  <c r="K48" i="9"/>
  <c r="L48" i="9"/>
  <c r="K49" i="9"/>
  <c r="M49" i="9" s="1"/>
  <c r="L49" i="9"/>
  <c r="N49" i="9" s="1"/>
  <c r="K50" i="9"/>
  <c r="L50" i="9"/>
  <c r="K51" i="9"/>
  <c r="M51" i="9" s="1"/>
  <c r="L51" i="9"/>
  <c r="N51" i="9" s="1"/>
  <c r="K52" i="9"/>
  <c r="L52" i="9"/>
  <c r="K53" i="9"/>
  <c r="M53" i="9" s="1"/>
  <c r="L53" i="9"/>
  <c r="N53" i="9" s="1"/>
  <c r="K54" i="9"/>
  <c r="L54" i="9"/>
  <c r="K55" i="9"/>
  <c r="M55" i="9" s="1"/>
  <c r="L55" i="9"/>
  <c r="N55" i="9" s="1"/>
  <c r="K57" i="9"/>
  <c r="M57" i="9" s="1"/>
  <c r="L57" i="9"/>
  <c r="N57" i="9" s="1"/>
  <c r="L6" i="9"/>
  <c r="N6" i="9" s="1"/>
  <c r="K6" i="9"/>
  <c r="M6" i="9" s="1"/>
  <c r="K4" i="3"/>
  <c r="K5" i="3"/>
  <c r="K6" i="3"/>
  <c r="K7" i="3"/>
  <c r="K8" i="3"/>
  <c r="K9" i="3"/>
  <c r="K10" i="3"/>
  <c r="K11" i="3"/>
  <c r="K12" i="3"/>
  <c r="K13" i="3"/>
  <c r="K14" i="3"/>
  <c r="K15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41" i="3"/>
  <c r="K42" i="3"/>
  <c r="K44" i="3"/>
  <c r="K46" i="3"/>
  <c r="K47" i="3"/>
  <c r="K48" i="3"/>
  <c r="K49" i="3"/>
  <c r="K50" i="3"/>
  <c r="K51" i="3"/>
  <c r="K52" i="3"/>
  <c r="K53" i="3"/>
  <c r="K55" i="3"/>
  <c r="K58" i="3"/>
  <c r="K59" i="3"/>
  <c r="J58" i="3"/>
  <c r="J59" i="3"/>
  <c r="D47" i="113" l="1"/>
  <c r="E47" i="113"/>
  <c r="F47" i="113"/>
  <c r="G47" i="113"/>
  <c r="M47" i="113" s="1"/>
  <c r="H47" i="113"/>
  <c r="N47" i="113" s="1"/>
  <c r="I47" i="113"/>
  <c r="K47" i="113" s="1"/>
  <c r="J47" i="113"/>
  <c r="L47" i="113" s="1"/>
  <c r="C47" i="113"/>
  <c r="G50" i="108"/>
  <c r="D45" i="116" l="1"/>
  <c r="E45" i="116"/>
  <c r="F45" i="116"/>
  <c r="C45" i="116"/>
  <c r="D56" i="115"/>
  <c r="E56" i="115"/>
  <c r="F56" i="115"/>
  <c r="G56" i="115"/>
  <c r="H56" i="115"/>
  <c r="I56" i="115"/>
  <c r="J56" i="115"/>
  <c r="K56" i="115"/>
  <c r="L56" i="115"/>
  <c r="M56" i="115"/>
  <c r="N56" i="115"/>
  <c r="C56" i="115"/>
  <c r="C41" i="115"/>
  <c r="D41" i="115"/>
  <c r="E41" i="115"/>
  <c r="F41" i="115"/>
  <c r="G41" i="115"/>
  <c r="H41" i="115"/>
  <c r="I41" i="115"/>
  <c r="J41" i="115"/>
  <c r="K41" i="115"/>
  <c r="L41" i="115"/>
  <c r="M41" i="115"/>
  <c r="N41" i="115"/>
  <c r="C41" i="113"/>
  <c r="D41" i="113"/>
  <c r="E41" i="113"/>
  <c r="F41" i="113"/>
  <c r="G41" i="113"/>
  <c r="M41" i="113" s="1"/>
  <c r="H41" i="113"/>
  <c r="N41" i="113" s="1"/>
  <c r="I41" i="113"/>
  <c r="K41" i="113" s="1"/>
  <c r="J41" i="113"/>
  <c r="L41" i="113" s="1"/>
  <c r="C41" i="42"/>
  <c r="D41" i="42"/>
  <c r="S47" i="77"/>
  <c r="T47" i="77"/>
  <c r="U47" i="77"/>
  <c r="R47" i="77"/>
  <c r="N47" i="77"/>
  <c r="O47" i="77"/>
  <c r="P47" i="77"/>
  <c r="M47" i="77"/>
  <c r="C41" i="77"/>
  <c r="D41" i="77"/>
  <c r="E41" i="77"/>
  <c r="F41" i="77"/>
  <c r="D47" i="85"/>
  <c r="E47" i="85"/>
  <c r="F47" i="85"/>
  <c r="G47" i="85"/>
  <c r="H47" i="85"/>
  <c r="C47" i="85"/>
  <c r="C41" i="85"/>
  <c r="D41" i="85"/>
  <c r="E41" i="85"/>
  <c r="F41" i="85"/>
  <c r="G41" i="85"/>
  <c r="H41" i="85"/>
  <c r="F47" i="78"/>
  <c r="G47" i="78"/>
  <c r="I47" i="78"/>
  <c r="J47" i="78"/>
  <c r="L47" i="78"/>
  <c r="M47" i="78"/>
  <c r="O47" i="78"/>
  <c r="C47" i="78"/>
  <c r="D47" i="15"/>
  <c r="O47" i="85" s="1"/>
  <c r="C41" i="15"/>
  <c r="N41" i="85" s="1"/>
  <c r="D41" i="15"/>
  <c r="O41" i="85" s="1"/>
  <c r="F47" i="110"/>
  <c r="G47" i="110"/>
  <c r="H47" i="110"/>
  <c r="I47" i="110"/>
  <c r="J47" i="110"/>
  <c r="K47" i="110"/>
  <c r="L47" i="110"/>
  <c r="M47" i="110"/>
  <c r="N47" i="110"/>
  <c r="E47" i="110"/>
  <c r="P47" i="71"/>
  <c r="O47" i="71"/>
  <c r="K56" i="71"/>
  <c r="J56" i="71"/>
  <c r="K47" i="71"/>
  <c r="J47" i="71"/>
  <c r="F47" i="93"/>
  <c r="G47" i="93"/>
  <c r="H47" i="93"/>
  <c r="I47" i="93"/>
  <c r="J47" i="93"/>
  <c r="K47" i="93"/>
  <c r="L47" i="93"/>
  <c r="M47" i="93"/>
  <c r="N47" i="93"/>
  <c r="E47" i="93"/>
  <c r="E41" i="93"/>
  <c r="F41" i="93"/>
  <c r="G41" i="93"/>
  <c r="H41" i="93"/>
  <c r="I41" i="93"/>
  <c r="J41" i="93"/>
  <c r="K41" i="93"/>
  <c r="L41" i="93"/>
  <c r="M41" i="93"/>
  <c r="N41" i="93"/>
  <c r="E18" i="93"/>
  <c r="F18" i="93"/>
  <c r="G18" i="93"/>
  <c r="H18" i="93"/>
  <c r="I18" i="93"/>
  <c r="J18" i="93"/>
  <c r="K18" i="93"/>
  <c r="L18" i="93"/>
  <c r="M18" i="93"/>
  <c r="N18" i="93"/>
  <c r="K47" i="73"/>
  <c r="N47" i="73" s="1"/>
  <c r="J47" i="73"/>
  <c r="F47" i="73"/>
  <c r="E47" i="73"/>
  <c r="M47" i="73" l="1"/>
  <c r="M55" i="105"/>
  <c r="M54" i="105"/>
  <c r="M53" i="105"/>
  <c r="M52" i="105"/>
  <c r="M51" i="105"/>
  <c r="M50" i="105"/>
  <c r="M49" i="105"/>
  <c r="M48" i="105"/>
  <c r="D47" i="105"/>
  <c r="E47" i="105"/>
  <c r="F47" i="105"/>
  <c r="G47" i="105"/>
  <c r="H47" i="105"/>
  <c r="I47" i="105"/>
  <c r="J47" i="105"/>
  <c r="K47" i="105"/>
  <c r="L47" i="105"/>
  <c r="C47" i="105"/>
  <c r="M43" i="105"/>
  <c r="M44" i="105"/>
  <c r="M19" i="105"/>
  <c r="M20" i="105"/>
  <c r="M21" i="105"/>
  <c r="M22" i="105"/>
  <c r="M23" i="105"/>
  <c r="M24" i="105"/>
  <c r="M25" i="105"/>
  <c r="M26" i="105"/>
  <c r="M27" i="105"/>
  <c r="M28" i="105"/>
  <c r="M29" i="105"/>
  <c r="M30" i="105"/>
  <c r="M31" i="105"/>
  <c r="M32" i="105"/>
  <c r="M33" i="105"/>
  <c r="M34" i="105"/>
  <c r="M35" i="105"/>
  <c r="M36" i="105"/>
  <c r="M37" i="105"/>
  <c r="M38" i="105"/>
  <c r="M39" i="105"/>
  <c r="M40" i="105"/>
  <c r="M6" i="105"/>
  <c r="N6" i="105"/>
  <c r="M7" i="105"/>
  <c r="N7" i="105"/>
  <c r="M8" i="105"/>
  <c r="N8" i="105"/>
  <c r="M9" i="105"/>
  <c r="N9" i="105"/>
  <c r="M10" i="105"/>
  <c r="N10" i="105"/>
  <c r="M11" i="105"/>
  <c r="N11" i="105"/>
  <c r="M12" i="105"/>
  <c r="N12" i="105"/>
  <c r="M13" i="105"/>
  <c r="N13" i="105"/>
  <c r="M14" i="105"/>
  <c r="N14" i="105"/>
  <c r="M15" i="105"/>
  <c r="N15" i="105"/>
  <c r="M16" i="105"/>
  <c r="N16" i="105"/>
  <c r="M17" i="105"/>
  <c r="N17" i="105"/>
  <c r="M47" i="105" l="1"/>
  <c r="N47" i="105"/>
  <c r="D41" i="9"/>
  <c r="F53" i="3"/>
  <c r="J53" i="3" s="1"/>
  <c r="F52" i="3"/>
  <c r="J52" i="3" s="1"/>
  <c r="F51" i="3"/>
  <c r="J51" i="3" s="1"/>
  <c r="F50" i="3"/>
  <c r="J50" i="3" s="1"/>
  <c r="F49" i="3"/>
  <c r="J49" i="3" s="1"/>
  <c r="F48" i="3"/>
  <c r="J48" i="3" s="1"/>
  <c r="F47" i="3"/>
  <c r="J47" i="3" s="1"/>
  <c r="F46" i="3"/>
  <c r="J46" i="3" s="1"/>
  <c r="F44" i="3"/>
  <c r="J44" i="3" s="1"/>
  <c r="F42" i="3"/>
  <c r="J42" i="3" s="1"/>
  <c r="F41" i="3"/>
  <c r="J41" i="3" s="1"/>
  <c r="F38" i="3"/>
  <c r="J38" i="3" s="1"/>
  <c r="F37" i="3"/>
  <c r="J37" i="3" s="1"/>
  <c r="F36" i="3"/>
  <c r="J36" i="3" s="1"/>
  <c r="F35" i="3"/>
  <c r="J35" i="3" s="1"/>
  <c r="F34" i="3"/>
  <c r="J34" i="3" s="1"/>
  <c r="F33" i="3"/>
  <c r="J33" i="3" s="1"/>
  <c r="F32" i="3"/>
  <c r="J32" i="3" s="1"/>
  <c r="F31" i="3"/>
  <c r="J31" i="3" s="1"/>
  <c r="F30" i="3"/>
  <c r="J30" i="3" s="1"/>
  <c r="F29" i="3"/>
  <c r="J29" i="3" s="1"/>
  <c r="F28" i="3"/>
  <c r="J28" i="3" s="1"/>
  <c r="F27" i="3"/>
  <c r="J27" i="3" s="1"/>
  <c r="F26" i="3"/>
  <c r="J26" i="3" s="1"/>
  <c r="F25" i="3"/>
  <c r="J25" i="3" s="1"/>
  <c r="F24" i="3"/>
  <c r="J24" i="3" s="1"/>
  <c r="F23" i="3"/>
  <c r="J23" i="3" s="1"/>
  <c r="F22" i="3"/>
  <c r="J22" i="3" s="1"/>
  <c r="F21" i="3"/>
  <c r="J21" i="3" s="1"/>
  <c r="F20" i="3"/>
  <c r="J20" i="3" s="1"/>
  <c r="F19" i="3"/>
  <c r="J19" i="3" s="1"/>
  <c r="F18" i="3"/>
  <c r="J18" i="3" s="1"/>
  <c r="F17" i="3"/>
  <c r="J17" i="3" s="1"/>
  <c r="D47" i="118"/>
  <c r="E47" i="118"/>
  <c r="F47" i="118"/>
  <c r="G47" i="118"/>
  <c r="H47" i="118"/>
  <c r="C47" i="118"/>
  <c r="D47" i="117"/>
  <c r="E47" i="117"/>
  <c r="F47" i="117"/>
  <c r="C47" i="117"/>
  <c r="D47" i="116"/>
  <c r="E47" i="116"/>
  <c r="F47" i="116"/>
  <c r="C47" i="116"/>
  <c r="D47" i="115"/>
  <c r="E47" i="115"/>
  <c r="F47" i="115"/>
  <c r="G47" i="115"/>
  <c r="H47" i="115"/>
  <c r="I47" i="115"/>
  <c r="J47" i="115"/>
  <c r="K47" i="115"/>
  <c r="L47" i="115"/>
  <c r="M47" i="115"/>
  <c r="N47" i="115"/>
  <c r="C47" i="115"/>
  <c r="D47" i="114"/>
  <c r="E47" i="114"/>
  <c r="F47" i="114"/>
  <c r="G47" i="114"/>
  <c r="H47" i="114"/>
  <c r="I47" i="114"/>
  <c r="J47" i="114"/>
  <c r="K47" i="114"/>
  <c r="L47" i="114"/>
  <c r="M47" i="114"/>
  <c r="N47" i="114"/>
  <c r="C47" i="114"/>
  <c r="D47" i="42"/>
  <c r="C47" i="42"/>
  <c r="M19" i="103"/>
  <c r="N19" i="103"/>
  <c r="M20" i="103"/>
  <c r="N20" i="103"/>
  <c r="M21" i="103"/>
  <c r="N21" i="103"/>
  <c r="M22" i="103"/>
  <c r="N22" i="103"/>
  <c r="M23" i="103"/>
  <c r="N23" i="103"/>
  <c r="M24" i="103"/>
  <c r="N24" i="103"/>
  <c r="M25" i="103"/>
  <c r="N25" i="103"/>
  <c r="M26" i="103"/>
  <c r="N26" i="103"/>
  <c r="M27" i="103"/>
  <c r="N27" i="103"/>
  <c r="M28" i="103"/>
  <c r="N28" i="103"/>
  <c r="M29" i="103"/>
  <c r="N29" i="103"/>
  <c r="M30" i="103"/>
  <c r="N30" i="103"/>
  <c r="M31" i="103"/>
  <c r="N31" i="103"/>
  <c r="M32" i="103"/>
  <c r="N32" i="103"/>
  <c r="M33" i="103"/>
  <c r="N33" i="103"/>
  <c r="M34" i="103"/>
  <c r="N34" i="103"/>
  <c r="M35" i="103"/>
  <c r="N35" i="103"/>
  <c r="M36" i="103"/>
  <c r="N36" i="103"/>
  <c r="M37" i="103"/>
  <c r="N37" i="103"/>
  <c r="M38" i="103"/>
  <c r="N38" i="103"/>
  <c r="M39" i="103"/>
  <c r="N39" i="103"/>
  <c r="M40" i="103"/>
  <c r="N40" i="103"/>
  <c r="N40" i="78" l="1"/>
  <c r="P40" i="103"/>
  <c r="N38" i="78"/>
  <c r="P38" i="103"/>
  <c r="N36" i="78"/>
  <c r="P36" i="103"/>
  <c r="N34" i="78"/>
  <c r="P34" i="103"/>
  <c r="N32" i="78"/>
  <c r="P32" i="103"/>
  <c r="N30" i="78"/>
  <c r="P30" i="103"/>
  <c r="N28" i="78"/>
  <c r="P28" i="103"/>
  <c r="N26" i="78"/>
  <c r="P26" i="103"/>
  <c r="N24" i="78"/>
  <c r="P24" i="103"/>
  <c r="N22" i="78"/>
  <c r="P22" i="103"/>
  <c r="N20" i="78"/>
  <c r="P20" i="103"/>
  <c r="N39" i="78"/>
  <c r="P39" i="103"/>
  <c r="N37" i="78"/>
  <c r="P37" i="103"/>
  <c r="N35" i="78"/>
  <c r="P35" i="103"/>
  <c r="N33" i="78"/>
  <c r="P33" i="103"/>
  <c r="N31" i="78"/>
  <c r="P31" i="103"/>
  <c r="N29" i="78"/>
  <c r="P29" i="103"/>
  <c r="N27" i="78"/>
  <c r="P27" i="103"/>
  <c r="N25" i="78"/>
  <c r="P25" i="103"/>
  <c r="N23" i="78"/>
  <c r="P23" i="103"/>
  <c r="N21" i="78"/>
  <c r="P21" i="103"/>
  <c r="N19" i="78"/>
  <c r="P19" i="103"/>
  <c r="F39" i="3"/>
  <c r="J39" i="3" s="1"/>
  <c r="K30" i="104"/>
  <c r="E23" i="42" l="1"/>
  <c r="J7" i="9" l="1"/>
  <c r="J8" i="9"/>
  <c r="J9" i="9"/>
  <c r="J10" i="9"/>
  <c r="J11" i="9"/>
  <c r="J12" i="9"/>
  <c r="J13" i="9"/>
  <c r="J14" i="9"/>
  <c r="J15" i="9"/>
  <c r="J16" i="9"/>
  <c r="J17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3" i="9"/>
  <c r="J44" i="9"/>
  <c r="J46" i="9"/>
  <c r="J48" i="9"/>
  <c r="J49" i="9"/>
  <c r="J50" i="9"/>
  <c r="J51" i="9"/>
  <c r="J52" i="9"/>
  <c r="J53" i="9"/>
  <c r="J54" i="9"/>
  <c r="J55" i="9"/>
  <c r="J57" i="9"/>
  <c r="J6" i="9"/>
  <c r="O7" i="108" l="1"/>
  <c r="P7" i="108"/>
  <c r="O8" i="108"/>
  <c r="P8" i="108"/>
  <c r="O9" i="108"/>
  <c r="P9" i="108"/>
  <c r="O10" i="108"/>
  <c r="P10" i="108"/>
  <c r="O11" i="108"/>
  <c r="P11" i="108"/>
  <c r="O12" i="108"/>
  <c r="P12" i="108"/>
  <c r="O13" i="108"/>
  <c r="P13" i="108"/>
  <c r="O14" i="108"/>
  <c r="P14" i="108"/>
  <c r="O15" i="108"/>
  <c r="P15" i="108"/>
  <c r="O16" i="108"/>
  <c r="P16" i="108"/>
  <c r="O17" i="108"/>
  <c r="P17" i="108"/>
  <c r="O19" i="108"/>
  <c r="P19" i="108"/>
  <c r="O20" i="108"/>
  <c r="P20" i="108"/>
  <c r="O21" i="108"/>
  <c r="P21" i="108"/>
  <c r="O22" i="108"/>
  <c r="P22" i="108"/>
  <c r="O23" i="108"/>
  <c r="P23" i="108"/>
  <c r="O24" i="108"/>
  <c r="P24" i="108"/>
  <c r="O25" i="108"/>
  <c r="P25" i="108"/>
  <c r="O26" i="108"/>
  <c r="P26" i="108"/>
  <c r="O27" i="108"/>
  <c r="P27" i="108"/>
  <c r="O28" i="108"/>
  <c r="P28" i="108"/>
  <c r="O29" i="108"/>
  <c r="P29" i="108"/>
  <c r="O30" i="108"/>
  <c r="P30" i="108"/>
  <c r="O31" i="108"/>
  <c r="P31" i="108"/>
  <c r="O32" i="108"/>
  <c r="P32" i="108"/>
  <c r="O33" i="108"/>
  <c r="P33" i="108"/>
  <c r="O34" i="108"/>
  <c r="P34" i="108"/>
  <c r="O35" i="108"/>
  <c r="P35" i="108"/>
  <c r="O36" i="108"/>
  <c r="P36" i="108"/>
  <c r="O37" i="108"/>
  <c r="P37" i="108"/>
  <c r="O38" i="108"/>
  <c r="P38" i="108"/>
  <c r="O39" i="108"/>
  <c r="P39" i="108"/>
  <c r="O40" i="108"/>
  <c r="P40" i="108"/>
  <c r="O43" i="108"/>
  <c r="P43" i="108"/>
  <c r="O44" i="108"/>
  <c r="P44" i="108"/>
  <c r="O46" i="108"/>
  <c r="P46" i="108"/>
  <c r="O47" i="108"/>
  <c r="P47" i="108"/>
  <c r="O48" i="108"/>
  <c r="P48" i="108"/>
  <c r="O49" i="108"/>
  <c r="P49" i="108"/>
  <c r="O50" i="108"/>
  <c r="P50" i="108"/>
  <c r="O51" i="108"/>
  <c r="P51" i="108"/>
  <c r="O52" i="108"/>
  <c r="P52" i="108"/>
  <c r="O53" i="108"/>
  <c r="P53" i="108"/>
  <c r="O54" i="108"/>
  <c r="P54" i="108"/>
  <c r="O55" i="108"/>
  <c r="P55" i="108"/>
  <c r="P6" i="108"/>
  <c r="O6" i="108"/>
  <c r="G56" i="3" l="1"/>
  <c r="K56" i="3" s="1"/>
  <c r="E56" i="3"/>
  <c r="D54" i="3"/>
  <c r="E54" i="3"/>
  <c r="G54" i="3"/>
  <c r="K54" i="3" s="1"/>
  <c r="C54" i="3"/>
  <c r="D45" i="3"/>
  <c r="E45" i="3"/>
  <c r="G45" i="3"/>
  <c r="K45" i="3" s="1"/>
  <c r="C45" i="3"/>
  <c r="D43" i="3"/>
  <c r="E43" i="3"/>
  <c r="G43" i="3"/>
  <c r="K43" i="3" s="1"/>
  <c r="D39" i="3"/>
  <c r="E39" i="3"/>
  <c r="G39" i="3"/>
  <c r="K39" i="3" s="1"/>
  <c r="C39" i="3"/>
  <c r="C16" i="3"/>
  <c r="G16" i="3"/>
  <c r="K16" i="3" s="1"/>
  <c r="F5" i="3"/>
  <c r="J5" i="3" s="1"/>
  <c r="F6" i="3"/>
  <c r="J6" i="3" s="1"/>
  <c r="F7" i="3"/>
  <c r="J7" i="3" s="1"/>
  <c r="F8" i="3"/>
  <c r="J8" i="3" s="1"/>
  <c r="F9" i="3"/>
  <c r="J9" i="3" s="1"/>
  <c r="F10" i="3"/>
  <c r="J10" i="3" s="1"/>
  <c r="F11" i="3"/>
  <c r="J11" i="3" s="1"/>
  <c r="F12" i="3"/>
  <c r="J12" i="3" s="1"/>
  <c r="F13" i="3"/>
  <c r="J13" i="3" s="1"/>
  <c r="F14" i="3"/>
  <c r="J14" i="3" s="1"/>
  <c r="F15" i="3"/>
  <c r="J15" i="3" s="1"/>
  <c r="F4" i="3"/>
  <c r="J4" i="3" s="1"/>
  <c r="D16" i="3"/>
  <c r="E16" i="3"/>
  <c r="C40" i="3"/>
  <c r="E40" i="3" l="1"/>
  <c r="D40" i="3"/>
  <c r="G40" i="3"/>
  <c r="K40" i="3" s="1"/>
  <c r="I28" i="7"/>
  <c r="J28" i="7"/>
  <c r="K28" i="7"/>
  <c r="D56" i="105" l="1"/>
  <c r="C56" i="105"/>
  <c r="J9" i="85" l="1"/>
  <c r="I9" i="85"/>
  <c r="D18" i="73"/>
  <c r="E18" i="73"/>
  <c r="F18" i="73"/>
  <c r="C18" i="73"/>
  <c r="K9" i="85" l="1"/>
  <c r="N45" i="71"/>
  <c r="O45" i="71"/>
  <c r="P45" i="71"/>
  <c r="M45" i="71"/>
  <c r="I45" i="71"/>
  <c r="J45" i="71"/>
  <c r="K45" i="71"/>
  <c r="H45" i="71"/>
  <c r="D45" i="71"/>
  <c r="E45" i="71"/>
  <c r="F45" i="71"/>
  <c r="C45" i="71"/>
  <c r="N56" i="108"/>
  <c r="M56" i="108"/>
  <c r="N45" i="108"/>
  <c r="M45" i="108"/>
  <c r="N41" i="108"/>
  <c r="M41" i="108"/>
  <c r="N18" i="108"/>
  <c r="M18" i="108"/>
  <c r="M42" i="108" l="1"/>
  <c r="N42" i="108"/>
  <c r="L38" i="108"/>
  <c r="L40" i="108"/>
  <c r="G38" i="108"/>
  <c r="G40" i="108"/>
  <c r="O55" i="103"/>
  <c r="D41" i="7"/>
  <c r="E41" i="7"/>
  <c r="F41" i="7"/>
  <c r="G41" i="7"/>
  <c r="H41" i="7"/>
  <c r="C41" i="7"/>
  <c r="J45" i="109"/>
  <c r="K45" i="109"/>
  <c r="M45" i="109"/>
  <c r="N45" i="109"/>
  <c r="L41" i="9" l="1"/>
  <c r="K41" i="9"/>
  <c r="M41" i="9" s="1"/>
  <c r="O45" i="109"/>
  <c r="P45" i="109"/>
  <c r="U56" i="77" l="1"/>
  <c r="T56" i="77"/>
  <c r="S56" i="77"/>
  <c r="R56" i="77"/>
  <c r="P56" i="77"/>
  <c r="O56" i="77"/>
  <c r="N56" i="77"/>
  <c r="M56" i="77"/>
  <c r="K56" i="77"/>
  <c r="J56" i="77"/>
  <c r="I56" i="77"/>
  <c r="H56" i="77"/>
  <c r="O43" i="93" l="1"/>
  <c r="P43" i="93"/>
  <c r="O44" i="93"/>
  <c r="P44" i="93"/>
  <c r="G46" i="108"/>
  <c r="L46" i="108"/>
  <c r="C18" i="107" l="1"/>
  <c r="D18" i="107"/>
  <c r="E18" i="107"/>
  <c r="F18" i="107"/>
  <c r="G18" i="107"/>
  <c r="H18" i="107"/>
  <c r="I18" i="107"/>
  <c r="J18" i="107"/>
  <c r="K18" i="107"/>
  <c r="L18" i="107"/>
  <c r="M18" i="107"/>
  <c r="N18" i="107"/>
  <c r="D47" i="104"/>
  <c r="E47" i="104"/>
  <c r="F47" i="104"/>
  <c r="O47" i="104" s="1"/>
  <c r="G47" i="104"/>
  <c r="H47" i="104"/>
  <c r="I47" i="104"/>
  <c r="J47" i="104"/>
  <c r="C47" i="104"/>
  <c r="D56" i="9"/>
  <c r="D58" i="9"/>
  <c r="E58" i="9"/>
  <c r="F58" i="9"/>
  <c r="G58" i="9"/>
  <c r="D47" i="9"/>
  <c r="E47" i="9"/>
  <c r="F47" i="9"/>
  <c r="G47" i="9"/>
  <c r="C58" i="9"/>
  <c r="C47" i="9"/>
  <c r="P47" i="105" l="1"/>
  <c r="N47" i="104"/>
  <c r="J47" i="9"/>
  <c r="J58" i="9"/>
  <c r="D58" i="7"/>
  <c r="E58" i="7"/>
  <c r="F58" i="7"/>
  <c r="L58" i="9" s="1"/>
  <c r="N58" i="9" s="1"/>
  <c r="G58" i="7"/>
  <c r="H58" i="7"/>
  <c r="C58" i="7"/>
  <c r="K58" i="9" s="1"/>
  <c r="M58" i="9" s="1"/>
  <c r="D47" i="7"/>
  <c r="E47" i="7"/>
  <c r="F47" i="7"/>
  <c r="G47" i="7"/>
  <c r="H47" i="7"/>
  <c r="C47" i="7"/>
  <c r="C43" i="3"/>
  <c r="L47" i="9" l="1"/>
  <c r="N47" i="9" s="1"/>
  <c r="K47" i="9"/>
  <c r="M47" i="9" s="1"/>
  <c r="E56" i="9"/>
  <c r="F56" i="9"/>
  <c r="G56" i="9"/>
  <c r="G45" i="9"/>
  <c r="D45" i="9"/>
  <c r="E45" i="9"/>
  <c r="F45" i="9"/>
  <c r="C45" i="9"/>
  <c r="P56" i="105" l="1"/>
  <c r="P45" i="105"/>
  <c r="J45" i="9"/>
  <c r="J56" i="9"/>
  <c r="O7" i="103"/>
  <c r="O8" i="103"/>
  <c r="O9" i="103"/>
  <c r="O10" i="103"/>
  <c r="O11" i="103"/>
  <c r="O12" i="103"/>
  <c r="O13" i="103"/>
  <c r="O14" i="103"/>
  <c r="O15" i="103"/>
  <c r="O16" i="103"/>
  <c r="O17" i="103"/>
  <c r="O19" i="103"/>
  <c r="O20" i="103"/>
  <c r="O21" i="103"/>
  <c r="O22" i="103"/>
  <c r="O23" i="103"/>
  <c r="O24" i="103"/>
  <c r="O25" i="103"/>
  <c r="O26" i="103"/>
  <c r="O27" i="103"/>
  <c r="O28" i="103"/>
  <c r="O29" i="103"/>
  <c r="O30" i="103"/>
  <c r="O31" i="103"/>
  <c r="O32" i="103"/>
  <c r="O33" i="103"/>
  <c r="O34" i="103"/>
  <c r="O35" i="103"/>
  <c r="O36" i="103"/>
  <c r="O37" i="103"/>
  <c r="O38" i="103"/>
  <c r="O39" i="103"/>
  <c r="O40" i="103"/>
  <c r="O43" i="103"/>
  <c r="O44" i="103"/>
  <c r="O46" i="103"/>
  <c r="O48" i="103"/>
  <c r="O49" i="103"/>
  <c r="O50" i="103"/>
  <c r="O51" i="103"/>
  <c r="O52" i="103"/>
  <c r="O53" i="103"/>
  <c r="O54" i="103"/>
  <c r="O6" i="103"/>
  <c r="D56" i="7" l="1"/>
  <c r="E56" i="7"/>
  <c r="F56" i="7"/>
  <c r="G56" i="7"/>
  <c r="H56" i="7"/>
  <c r="D45" i="7"/>
  <c r="E45" i="7"/>
  <c r="F45" i="7"/>
  <c r="L45" i="9" s="1"/>
  <c r="N45" i="9" s="1"/>
  <c r="G45" i="7"/>
  <c r="H45" i="7"/>
  <c r="D18" i="7"/>
  <c r="D42" i="7" s="1"/>
  <c r="E18" i="7"/>
  <c r="E42" i="7" s="1"/>
  <c r="F18" i="7"/>
  <c r="G18" i="7"/>
  <c r="G42" i="7" s="1"/>
  <c r="H18" i="7"/>
  <c r="H42" i="7" s="1"/>
  <c r="F41" i="9"/>
  <c r="E18" i="9"/>
  <c r="F18" i="9"/>
  <c r="D18" i="9"/>
  <c r="E5" i="144"/>
  <c r="E6" i="144"/>
  <c r="E7" i="144"/>
  <c r="E8" i="144"/>
  <c r="E9" i="144"/>
  <c r="E10" i="144"/>
  <c r="E11" i="144"/>
  <c r="E12" i="144"/>
  <c r="E13" i="144"/>
  <c r="E14" i="144"/>
  <c r="E15" i="144"/>
  <c r="E16" i="144"/>
  <c r="E17" i="144"/>
  <c r="E18" i="144"/>
  <c r="E19" i="144"/>
  <c r="E20" i="144"/>
  <c r="E21" i="144"/>
  <c r="E22" i="144"/>
  <c r="E23" i="144"/>
  <c r="E24" i="144"/>
  <c r="E25" i="144"/>
  <c r="E26" i="144"/>
  <c r="E27" i="144"/>
  <c r="E28" i="144"/>
  <c r="E29" i="144"/>
  <c r="E30" i="144"/>
  <c r="E31" i="144"/>
  <c r="E32" i="144"/>
  <c r="E33" i="144"/>
  <c r="E34" i="144"/>
  <c r="E35" i="144"/>
  <c r="E36" i="144"/>
  <c r="E37" i="144"/>
  <c r="E38" i="144"/>
  <c r="E39" i="144"/>
  <c r="E40" i="144"/>
  <c r="E41" i="144"/>
  <c r="E42" i="144"/>
  <c r="E43" i="144"/>
  <c r="E44" i="144"/>
  <c r="E45" i="144"/>
  <c r="E46" i="144"/>
  <c r="E47" i="144"/>
  <c r="E48" i="144"/>
  <c r="E49" i="144"/>
  <c r="E50" i="144"/>
  <c r="E51" i="144"/>
  <c r="E52" i="144"/>
  <c r="E53" i="144"/>
  <c r="E54" i="144"/>
  <c r="E55" i="144"/>
  <c r="E4" i="144"/>
  <c r="D56" i="144"/>
  <c r="C56" i="144"/>
  <c r="P41" i="105" l="1"/>
  <c r="N41" i="9"/>
  <c r="L56" i="9"/>
  <c r="N56" i="9" s="1"/>
  <c r="L18" i="9"/>
  <c r="N18" i="9" s="1"/>
  <c r="P18" i="105"/>
  <c r="D42" i="9"/>
  <c r="G59" i="7"/>
  <c r="F42" i="7"/>
  <c r="E59" i="7"/>
  <c r="F42" i="9"/>
  <c r="H59" i="7"/>
  <c r="D59" i="7"/>
  <c r="E56" i="144"/>
  <c r="F59" i="7" l="1"/>
  <c r="L59" i="9" s="1"/>
  <c r="L42" i="9"/>
  <c r="N42" i="9" s="1"/>
  <c r="P42" i="105"/>
  <c r="C56" i="7"/>
  <c r="K56" i="9" s="1"/>
  <c r="M56" i="9" s="1"/>
  <c r="D59" i="9"/>
  <c r="E7" i="42" l="1"/>
  <c r="F7" i="42"/>
  <c r="E8" i="42"/>
  <c r="F8" i="42"/>
  <c r="E9" i="42"/>
  <c r="F9" i="42"/>
  <c r="E10" i="42"/>
  <c r="F10" i="42"/>
  <c r="E11" i="42"/>
  <c r="F11" i="42"/>
  <c r="E12" i="42"/>
  <c r="F12" i="42"/>
  <c r="E13" i="42"/>
  <c r="F13" i="42"/>
  <c r="E14" i="42"/>
  <c r="F14" i="42"/>
  <c r="E15" i="42"/>
  <c r="F15" i="42"/>
  <c r="E16" i="42"/>
  <c r="F16" i="42"/>
  <c r="E17" i="42"/>
  <c r="F17" i="42"/>
  <c r="E19" i="42"/>
  <c r="F19" i="42"/>
  <c r="E20" i="42"/>
  <c r="F20" i="42"/>
  <c r="E21" i="42"/>
  <c r="F21" i="42"/>
  <c r="E22" i="42"/>
  <c r="F22" i="42"/>
  <c r="F23" i="42"/>
  <c r="E24" i="42"/>
  <c r="F24" i="42"/>
  <c r="E25" i="42"/>
  <c r="F25" i="42"/>
  <c r="E26" i="42"/>
  <c r="F26" i="42"/>
  <c r="E27" i="42"/>
  <c r="F27" i="42"/>
  <c r="E28" i="42"/>
  <c r="F28" i="42"/>
  <c r="E29" i="42"/>
  <c r="F29" i="42"/>
  <c r="E30" i="42"/>
  <c r="F30" i="42"/>
  <c r="E31" i="42"/>
  <c r="F31" i="42"/>
  <c r="E32" i="42"/>
  <c r="F32" i="42"/>
  <c r="E33" i="42"/>
  <c r="F33" i="42"/>
  <c r="E34" i="42"/>
  <c r="F34" i="42"/>
  <c r="E35" i="42"/>
  <c r="F35" i="42"/>
  <c r="E36" i="42"/>
  <c r="F36" i="42"/>
  <c r="E37" i="42"/>
  <c r="F37" i="42"/>
  <c r="E38" i="42"/>
  <c r="F38" i="42"/>
  <c r="E39" i="42"/>
  <c r="F39" i="42"/>
  <c r="E40" i="42"/>
  <c r="F40" i="42"/>
  <c r="E43" i="42"/>
  <c r="F43" i="42"/>
  <c r="E44" i="42"/>
  <c r="F44" i="42"/>
  <c r="E46" i="42"/>
  <c r="F46" i="42"/>
  <c r="E47" i="42"/>
  <c r="F47" i="42"/>
  <c r="E48" i="42"/>
  <c r="F48" i="42"/>
  <c r="E49" i="42"/>
  <c r="F49" i="42"/>
  <c r="E50" i="42"/>
  <c r="F50" i="42"/>
  <c r="E51" i="42"/>
  <c r="F51" i="42"/>
  <c r="E52" i="42"/>
  <c r="F52" i="42"/>
  <c r="E53" i="42"/>
  <c r="F53" i="42"/>
  <c r="E54" i="42"/>
  <c r="F54" i="42"/>
  <c r="E55" i="42"/>
  <c r="F55" i="42"/>
  <c r="F6" i="42"/>
  <c r="E6" i="42"/>
  <c r="N56" i="109" l="1"/>
  <c r="M56" i="109"/>
  <c r="N41" i="109"/>
  <c r="M41" i="109"/>
  <c r="Q50" i="109"/>
  <c r="R50" i="109"/>
  <c r="Q51" i="109"/>
  <c r="R51" i="109"/>
  <c r="N18" i="109"/>
  <c r="M18" i="109"/>
  <c r="Q19" i="109"/>
  <c r="R19" i="109"/>
  <c r="Q20" i="109"/>
  <c r="R20" i="109"/>
  <c r="Q21" i="109"/>
  <c r="R21" i="109"/>
  <c r="Q22" i="109"/>
  <c r="R22" i="109"/>
  <c r="Q23" i="109"/>
  <c r="R23" i="109"/>
  <c r="Q24" i="109"/>
  <c r="R24" i="109"/>
  <c r="Q25" i="109"/>
  <c r="R25" i="109"/>
  <c r="Q26" i="109"/>
  <c r="R26" i="109"/>
  <c r="Q27" i="109"/>
  <c r="R27" i="109"/>
  <c r="Q28" i="109"/>
  <c r="R28" i="109"/>
  <c r="Q29" i="109"/>
  <c r="R29" i="109"/>
  <c r="Q30" i="109"/>
  <c r="R30" i="109"/>
  <c r="Q31" i="109"/>
  <c r="R31" i="109"/>
  <c r="Q32" i="109"/>
  <c r="R32" i="109"/>
  <c r="Q33" i="109"/>
  <c r="R33" i="109"/>
  <c r="Q34" i="109"/>
  <c r="R34" i="109"/>
  <c r="Q35" i="109"/>
  <c r="R35" i="109"/>
  <c r="Q36" i="109"/>
  <c r="R36" i="109"/>
  <c r="Q37" i="109"/>
  <c r="R37" i="109"/>
  <c r="Q38" i="109"/>
  <c r="R38" i="109"/>
  <c r="Q39" i="109"/>
  <c r="R39" i="109"/>
  <c r="Q40" i="109"/>
  <c r="R40" i="109"/>
  <c r="Q43" i="109"/>
  <c r="R43" i="109"/>
  <c r="Q44" i="109"/>
  <c r="R44" i="109"/>
  <c r="Q46" i="109"/>
  <c r="R46" i="109"/>
  <c r="Q47" i="109"/>
  <c r="R47" i="109"/>
  <c r="Q48" i="109"/>
  <c r="R48" i="109"/>
  <c r="Q49" i="109"/>
  <c r="R49" i="109"/>
  <c r="Q52" i="109"/>
  <c r="R52" i="109"/>
  <c r="Q53" i="109"/>
  <c r="R53" i="109"/>
  <c r="Q54" i="109"/>
  <c r="R54" i="109"/>
  <c r="Q55" i="109"/>
  <c r="R55" i="109"/>
  <c r="F56" i="73"/>
  <c r="E56" i="73"/>
  <c r="D56" i="73"/>
  <c r="C56" i="73"/>
  <c r="M42" i="109" l="1"/>
  <c r="M57" i="109" s="1"/>
  <c r="N42" i="109"/>
  <c r="N57" i="109" s="1"/>
  <c r="G41" i="9"/>
  <c r="J41" i="9" s="1"/>
  <c r="G18" i="9"/>
  <c r="J18" i="9" s="1"/>
  <c r="F59" i="9"/>
  <c r="N59" i="9" s="1"/>
  <c r="C56" i="9"/>
  <c r="E41" i="9"/>
  <c r="E42" i="9" s="1"/>
  <c r="E59" i="9" s="1"/>
  <c r="C41" i="9"/>
  <c r="C18" i="9"/>
  <c r="G42" i="9" l="1"/>
  <c r="C42" i="9"/>
  <c r="C59" i="9" s="1"/>
  <c r="D56" i="118"/>
  <c r="E56" i="118"/>
  <c r="F56" i="118"/>
  <c r="G56" i="118"/>
  <c r="H56" i="118"/>
  <c r="C56" i="118"/>
  <c r="D45" i="118"/>
  <c r="E45" i="118"/>
  <c r="F45" i="118"/>
  <c r="G45" i="118"/>
  <c r="H45" i="118"/>
  <c r="C45" i="118"/>
  <c r="D41" i="118"/>
  <c r="E41" i="118"/>
  <c r="F41" i="118"/>
  <c r="G41" i="118"/>
  <c r="H41" i="118"/>
  <c r="C41" i="118"/>
  <c r="D18" i="118"/>
  <c r="E18" i="118"/>
  <c r="F18" i="118"/>
  <c r="G18" i="118"/>
  <c r="G42" i="118" s="1"/>
  <c r="H18" i="118"/>
  <c r="C18" i="118"/>
  <c r="D56" i="117"/>
  <c r="E56" i="117"/>
  <c r="F56" i="117"/>
  <c r="C56" i="117"/>
  <c r="D45" i="117"/>
  <c r="E45" i="117"/>
  <c r="F45" i="117"/>
  <c r="C45" i="117"/>
  <c r="D41" i="117"/>
  <c r="E41" i="117"/>
  <c r="F41" i="117"/>
  <c r="C41" i="117"/>
  <c r="D18" i="117"/>
  <c r="E18" i="117"/>
  <c r="F18" i="117"/>
  <c r="C18" i="117"/>
  <c r="D56" i="116"/>
  <c r="E56" i="116"/>
  <c r="F56" i="116"/>
  <c r="C56" i="116"/>
  <c r="D41" i="116"/>
  <c r="E41" i="116"/>
  <c r="F41" i="116"/>
  <c r="C41" i="116"/>
  <c r="D18" i="116"/>
  <c r="D42" i="116" s="1"/>
  <c r="D57" i="116" s="1"/>
  <c r="E18" i="116"/>
  <c r="E42" i="116" s="1"/>
  <c r="E57" i="116" s="1"/>
  <c r="F18" i="116"/>
  <c r="F42" i="116" s="1"/>
  <c r="F57" i="116" s="1"/>
  <c r="C18" i="116"/>
  <c r="C42" i="116" s="1"/>
  <c r="C57" i="116" s="1"/>
  <c r="D45" i="115"/>
  <c r="E45" i="115"/>
  <c r="F45" i="115"/>
  <c r="G45" i="115"/>
  <c r="H45" i="115"/>
  <c r="I45" i="115"/>
  <c r="J45" i="115"/>
  <c r="K45" i="115"/>
  <c r="L45" i="115"/>
  <c r="M45" i="115"/>
  <c r="N45" i="115"/>
  <c r="C45" i="115"/>
  <c r="D18" i="115"/>
  <c r="E18" i="115"/>
  <c r="F18" i="115"/>
  <c r="G18" i="115"/>
  <c r="H18" i="115"/>
  <c r="I18" i="115"/>
  <c r="J18" i="115"/>
  <c r="K18" i="115"/>
  <c r="L18" i="115"/>
  <c r="M18" i="115"/>
  <c r="N18" i="115"/>
  <c r="C18" i="115"/>
  <c r="C42" i="115" s="1"/>
  <c r="O7" i="115"/>
  <c r="P7" i="115"/>
  <c r="O8" i="115"/>
  <c r="P8" i="115"/>
  <c r="O9" i="115"/>
  <c r="P9" i="115"/>
  <c r="O10" i="115"/>
  <c r="P10" i="115"/>
  <c r="O11" i="115"/>
  <c r="P11" i="115"/>
  <c r="O12" i="115"/>
  <c r="P12" i="115"/>
  <c r="O13" i="115"/>
  <c r="P13" i="115"/>
  <c r="O14" i="115"/>
  <c r="P14" i="115"/>
  <c r="O15" i="115"/>
  <c r="P15" i="115"/>
  <c r="O16" i="115"/>
  <c r="P16" i="115"/>
  <c r="O17" i="115"/>
  <c r="P17" i="115"/>
  <c r="O19" i="115"/>
  <c r="P19" i="115"/>
  <c r="O20" i="115"/>
  <c r="P20" i="115"/>
  <c r="O21" i="115"/>
  <c r="P21" i="115"/>
  <c r="O22" i="115"/>
  <c r="P22" i="115"/>
  <c r="O23" i="115"/>
  <c r="P23" i="115"/>
  <c r="O24" i="115"/>
  <c r="P24" i="115"/>
  <c r="O25" i="115"/>
  <c r="P25" i="115"/>
  <c r="O26" i="115"/>
  <c r="P26" i="115"/>
  <c r="O27" i="115"/>
  <c r="P27" i="115"/>
  <c r="O28" i="115"/>
  <c r="P28" i="115"/>
  <c r="O29" i="115"/>
  <c r="P29" i="115"/>
  <c r="O30" i="115"/>
  <c r="P30" i="115"/>
  <c r="O31" i="115"/>
  <c r="P31" i="115"/>
  <c r="O32" i="115"/>
  <c r="P32" i="115"/>
  <c r="O33" i="115"/>
  <c r="P33" i="115"/>
  <c r="O34" i="115"/>
  <c r="P34" i="115"/>
  <c r="O35" i="115"/>
  <c r="P35" i="115"/>
  <c r="O36" i="115"/>
  <c r="P36" i="115"/>
  <c r="O37" i="115"/>
  <c r="P37" i="115"/>
  <c r="O38" i="115"/>
  <c r="P38" i="115"/>
  <c r="O39" i="115"/>
  <c r="P39" i="115"/>
  <c r="O40" i="115"/>
  <c r="P40" i="115"/>
  <c r="O43" i="115"/>
  <c r="P43" i="115"/>
  <c r="O44" i="115"/>
  <c r="P44" i="115"/>
  <c r="O46" i="115"/>
  <c r="P46" i="115"/>
  <c r="O47" i="115"/>
  <c r="P47" i="115"/>
  <c r="O48" i="115"/>
  <c r="P48" i="115"/>
  <c r="O49" i="115"/>
  <c r="P49" i="115"/>
  <c r="O50" i="115"/>
  <c r="P50" i="115"/>
  <c r="O51" i="115"/>
  <c r="P51" i="115"/>
  <c r="O52" i="115"/>
  <c r="P52" i="115"/>
  <c r="O53" i="115"/>
  <c r="P53" i="115"/>
  <c r="O54" i="115"/>
  <c r="P54" i="115"/>
  <c r="O55" i="115"/>
  <c r="P55" i="115"/>
  <c r="O56" i="115"/>
  <c r="P6" i="115"/>
  <c r="O6" i="115"/>
  <c r="D56" i="114"/>
  <c r="E56" i="114"/>
  <c r="F56" i="114"/>
  <c r="G56" i="114"/>
  <c r="H56" i="114"/>
  <c r="I56" i="114"/>
  <c r="J56" i="114"/>
  <c r="K56" i="114"/>
  <c r="L56" i="114"/>
  <c r="M56" i="114"/>
  <c r="N56" i="114"/>
  <c r="C56" i="114"/>
  <c r="O56" i="114" s="1"/>
  <c r="D45" i="114"/>
  <c r="E45" i="114"/>
  <c r="F45" i="114"/>
  <c r="G45" i="114"/>
  <c r="H45" i="114"/>
  <c r="I45" i="114"/>
  <c r="J45" i="114"/>
  <c r="K45" i="114"/>
  <c r="L45" i="114"/>
  <c r="M45" i="114"/>
  <c r="N45" i="114"/>
  <c r="C45" i="114"/>
  <c r="O45" i="114" s="1"/>
  <c r="D41" i="114"/>
  <c r="E41" i="114"/>
  <c r="F41" i="114"/>
  <c r="G41" i="114"/>
  <c r="H41" i="114"/>
  <c r="I41" i="114"/>
  <c r="J41" i="114"/>
  <c r="K41" i="114"/>
  <c r="L41" i="114"/>
  <c r="M41" i="114"/>
  <c r="N41" i="114"/>
  <c r="C41" i="114"/>
  <c r="O41" i="114" s="1"/>
  <c r="D18" i="114"/>
  <c r="D42" i="114" s="1"/>
  <c r="E18" i="114"/>
  <c r="E42" i="114" s="1"/>
  <c r="E57" i="114" s="1"/>
  <c r="F18" i="114"/>
  <c r="F42" i="114" s="1"/>
  <c r="F57" i="114" s="1"/>
  <c r="G18" i="114"/>
  <c r="G42" i="114" s="1"/>
  <c r="G57" i="114" s="1"/>
  <c r="H18" i="114"/>
  <c r="H42" i="114" s="1"/>
  <c r="H57" i="114" s="1"/>
  <c r="I18" i="114"/>
  <c r="I42" i="114" s="1"/>
  <c r="I57" i="114" s="1"/>
  <c r="J18" i="114"/>
  <c r="J42" i="114" s="1"/>
  <c r="J57" i="114" s="1"/>
  <c r="K18" i="114"/>
  <c r="K42" i="114" s="1"/>
  <c r="K57" i="114" s="1"/>
  <c r="L18" i="114"/>
  <c r="L42" i="114" s="1"/>
  <c r="L57" i="114" s="1"/>
  <c r="M18" i="114"/>
  <c r="M42" i="114" s="1"/>
  <c r="M57" i="114" s="1"/>
  <c r="N18" i="114"/>
  <c r="N42" i="114" s="1"/>
  <c r="N57" i="114" s="1"/>
  <c r="C18" i="114"/>
  <c r="C42" i="114" s="1"/>
  <c r="O7" i="114"/>
  <c r="I7" i="106" s="1"/>
  <c r="P7" i="114"/>
  <c r="J7" i="106" s="1"/>
  <c r="O8" i="114"/>
  <c r="I8" i="106" s="1"/>
  <c r="Q8" i="106" s="1"/>
  <c r="P8" i="114"/>
  <c r="J8" i="106" s="1"/>
  <c r="R8" i="106" s="1"/>
  <c r="S8" i="106" s="1"/>
  <c r="O9" i="114"/>
  <c r="I9" i="106" s="1"/>
  <c r="Q9" i="106" s="1"/>
  <c r="P9" i="114"/>
  <c r="J9" i="106" s="1"/>
  <c r="R9" i="106" s="1"/>
  <c r="O10" i="114"/>
  <c r="I10" i="106" s="1"/>
  <c r="P10" i="114"/>
  <c r="J10" i="106" s="1"/>
  <c r="O11" i="114"/>
  <c r="I11" i="106" s="1"/>
  <c r="P11" i="114"/>
  <c r="J11" i="106" s="1"/>
  <c r="O12" i="114"/>
  <c r="I12" i="106" s="1"/>
  <c r="P12" i="114"/>
  <c r="J12" i="106" s="1"/>
  <c r="O13" i="114"/>
  <c r="I13" i="106" s="1"/>
  <c r="P13" i="114"/>
  <c r="J13" i="106" s="1"/>
  <c r="O14" i="114"/>
  <c r="I14" i="106" s="1"/>
  <c r="P14" i="114"/>
  <c r="J14" i="106" s="1"/>
  <c r="O15" i="114"/>
  <c r="I15" i="106" s="1"/>
  <c r="P15" i="114"/>
  <c r="J15" i="106" s="1"/>
  <c r="O16" i="114"/>
  <c r="I16" i="106" s="1"/>
  <c r="P16" i="114"/>
  <c r="J16" i="106" s="1"/>
  <c r="O17" i="114"/>
  <c r="I17" i="106" s="1"/>
  <c r="P17" i="114"/>
  <c r="J17" i="106" s="1"/>
  <c r="O19" i="114"/>
  <c r="I19" i="106" s="1"/>
  <c r="Q19" i="106" s="1"/>
  <c r="P19" i="114"/>
  <c r="J19" i="106" s="1"/>
  <c r="R19" i="106" s="1"/>
  <c r="S19" i="106" s="1"/>
  <c r="O20" i="114"/>
  <c r="I20" i="106" s="1"/>
  <c r="Q20" i="106" s="1"/>
  <c r="P20" i="114"/>
  <c r="J20" i="106" s="1"/>
  <c r="R20" i="106" s="1"/>
  <c r="S20" i="106" s="1"/>
  <c r="O21" i="114"/>
  <c r="I21" i="106" s="1"/>
  <c r="Q21" i="106" s="1"/>
  <c r="P21" i="114"/>
  <c r="J21" i="106" s="1"/>
  <c r="R21" i="106" s="1"/>
  <c r="S21" i="106" s="1"/>
  <c r="O22" i="114"/>
  <c r="I22" i="106" s="1"/>
  <c r="Q22" i="106" s="1"/>
  <c r="P22" i="114"/>
  <c r="J22" i="106" s="1"/>
  <c r="R22" i="106" s="1"/>
  <c r="S22" i="106" s="1"/>
  <c r="O23" i="114"/>
  <c r="I23" i="106" s="1"/>
  <c r="Q23" i="106" s="1"/>
  <c r="P23" i="114"/>
  <c r="J23" i="106" s="1"/>
  <c r="R23" i="106" s="1"/>
  <c r="S23" i="106" s="1"/>
  <c r="O24" i="114"/>
  <c r="I24" i="106" s="1"/>
  <c r="Q24" i="106" s="1"/>
  <c r="P24" i="114"/>
  <c r="J24" i="106" s="1"/>
  <c r="R24" i="106" s="1"/>
  <c r="S24" i="106" s="1"/>
  <c r="O25" i="114"/>
  <c r="I25" i="106" s="1"/>
  <c r="Q25" i="106" s="1"/>
  <c r="P25" i="114"/>
  <c r="J25" i="106" s="1"/>
  <c r="R25" i="106" s="1"/>
  <c r="S25" i="106" s="1"/>
  <c r="O26" i="114"/>
  <c r="I26" i="106" s="1"/>
  <c r="Q26" i="106" s="1"/>
  <c r="P26" i="114"/>
  <c r="J26" i="106" s="1"/>
  <c r="R26" i="106" s="1"/>
  <c r="S26" i="106" s="1"/>
  <c r="O27" i="114"/>
  <c r="I27" i="106" s="1"/>
  <c r="Q27" i="106" s="1"/>
  <c r="P27" i="114"/>
  <c r="J27" i="106" s="1"/>
  <c r="R27" i="106" s="1"/>
  <c r="S27" i="106" s="1"/>
  <c r="O28" i="114"/>
  <c r="I28" i="106" s="1"/>
  <c r="P28" i="114"/>
  <c r="J28" i="106" s="1"/>
  <c r="O29" i="114"/>
  <c r="I29" i="106" s="1"/>
  <c r="Q29" i="106" s="1"/>
  <c r="P29" i="114"/>
  <c r="J29" i="106" s="1"/>
  <c r="R29" i="106" s="1"/>
  <c r="S29" i="106" s="1"/>
  <c r="O30" i="114"/>
  <c r="I30" i="106" s="1"/>
  <c r="Q30" i="106" s="1"/>
  <c r="P30" i="114"/>
  <c r="J30" i="106" s="1"/>
  <c r="R30" i="106" s="1"/>
  <c r="S30" i="106" s="1"/>
  <c r="O31" i="114"/>
  <c r="I31" i="106" s="1"/>
  <c r="Q31" i="106" s="1"/>
  <c r="P31" i="114"/>
  <c r="J31" i="106" s="1"/>
  <c r="R31" i="106" s="1"/>
  <c r="S31" i="106" s="1"/>
  <c r="O32" i="114"/>
  <c r="I32" i="106" s="1"/>
  <c r="Q32" i="106" s="1"/>
  <c r="P32" i="114"/>
  <c r="J32" i="106" s="1"/>
  <c r="R32" i="106" s="1"/>
  <c r="S32" i="106" s="1"/>
  <c r="O33" i="114"/>
  <c r="I33" i="106" s="1"/>
  <c r="Q33" i="106" s="1"/>
  <c r="P33" i="114"/>
  <c r="J33" i="106" s="1"/>
  <c r="R33" i="106" s="1"/>
  <c r="S33" i="106" s="1"/>
  <c r="O34" i="114"/>
  <c r="I34" i="106" s="1"/>
  <c r="Q34" i="106" s="1"/>
  <c r="P34" i="114"/>
  <c r="J34" i="106" s="1"/>
  <c r="R34" i="106" s="1"/>
  <c r="S34" i="106" s="1"/>
  <c r="O35" i="114"/>
  <c r="I35" i="106" s="1"/>
  <c r="Q35" i="106" s="1"/>
  <c r="P35" i="114"/>
  <c r="J35" i="106" s="1"/>
  <c r="R35" i="106" s="1"/>
  <c r="S35" i="106" s="1"/>
  <c r="O36" i="114"/>
  <c r="I36" i="106" s="1"/>
  <c r="Q36" i="106" s="1"/>
  <c r="P36" i="114"/>
  <c r="J36" i="106" s="1"/>
  <c r="R36" i="106" s="1"/>
  <c r="S36" i="106" s="1"/>
  <c r="O37" i="114"/>
  <c r="I37" i="106" s="1"/>
  <c r="Q37" i="106" s="1"/>
  <c r="P37" i="114"/>
  <c r="J37" i="106" s="1"/>
  <c r="R37" i="106" s="1"/>
  <c r="S37" i="106" s="1"/>
  <c r="O38" i="114"/>
  <c r="I38" i="106" s="1"/>
  <c r="Q38" i="106" s="1"/>
  <c r="P38" i="114"/>
  <c r="J38" i="106" s="1"/>
  <c r="R38" i="106" s="1"/>
  <c r="S38" i="106" s="1"/>
  <c r="O39" i="114"/>
  <c r="I39" i="106" s="1"/>
  <c r="Q39" i="106" s="1"/>
  <c r="P39" i="114"/>
  <c r="J39" i="106" s="1"/>
  <c r="R39" i="106" s="1"/>
  <c r="S39" i="106" s="1"/>
  <c r="O40" i="114"/>
  <c r="I40" i="106" s="1"/>
  <c r="Q40" i="106" s="1"/>
  <c r="P40" i="114"/>
  <c r="J40" i="106" s="1"/>
  <c r="R40" i="106" s="1"/>
  <c r="S40" i="106" s="1"/>
  <c r="O43" i="114"/>
  <c r="I43" i="106" s="1"/>
  <c r="I45" i="106" s="1"/>
  <c r="P43" i="114"/>
  <c r="J43" i="106" s="1"/>
  <c r="J45" i="106" s="1"/>
  <c r="O44" i="114"/>
  <c r="I44" i="106" s="1"/>
  <c r="P44" i="114"/>
  <c r="J44" i="106" s="1"/>
  <c r="O46" i="114"/>
  <c r="I46" i="106" s="1"/>
  <c r="I47" i="106" s="1"/>
  <c r="P46" i="114"/>
  <c r="J46" i="106" s="1"/>
  <c r="J47" i="106" s="1"/>
  <c r="O47" i="114"/>
  <c r="P47" i="114"/>
  <c r="O48" i="114"/>
  <c r="I48" i="106" s="1"/>
  <c r="P48" i="114"/>
  <c r="J48" i="106" s="1"/>
  <c r="O49" i="114"/>
  <c r="I49" i="106" s="1"/>
  <c r="P49" i="114"/>
  <c r="J49" i="106" s="1"/>
  <c r="O50" i="114"/>
  <c r="I50" i="106" s="1"/>
  <c r="P50" i="114"/>
  <c r="J50" i="106" s="1"/>
  <c r="O51" i="114"/>
  <c r="I51" i="106" s="1"/>
  <c r="P51" i="114"/>
  <c r="J51" i="106" s="1"/>
  <c r="O52" i="114"/>
  <c r="I52" i="106" s="1"/>
  <c r="P52" i="114"/>
  <c r="J52" i="106" s="1"/>
  <c r="O53" i="114"/>
  <c r="I53" i="106" s="1"/>
  <c r="P53" i="114"/>
  <c r="J53" i="106" s="1"/>
  <c r="O54" i="114"/>
  <c r="I54" i="106" s="1"/>
  <c r="P54" i="114"/>
  <c r="J54" i="106" s="1"/>
  <c r="O55" i="114"/>
  <c r="I55" i="106" s="1"/>
  <c r="Q55" i="106" s="1"/>
  <c r="P55" i="114"/>
  <c r="J55" i="106" s="1"/>
  <c r="R55" i="106" s="1"/>
  <c r="P6" i="114"/>
  <c r="J6" i="106" s="1"/>
  <c r="O6" i="114"/>
  <c r="I6" i="106" s="1"/>
  <c r="I18" i="106" s="1"/>
  <c r="D45" i="113"/>
  <c r="E45" i="113"/>
  <c r="F45" i="113"/>
  <c r="G45" i="113"/>
  <c r="M45" i="113" s="1"/>
  <c r="H45" i="113"/>
  <c r="N45" i="113" s="1"/>
  <c r="I45" i="113"/>
  <c r="K45" i="113" s="1"/>
  <c r="J45" i="113"/>
  <c r="L45" i="113" s="1"/>
  <c r="C45" i="113"/>
  <c r="D18" i="113"/>
  <c r="D42" i="113" s="1"/>
  <c r="D57" i="113" s="1"/>
  <c r="E18" i="113"/>
  <c r="E42" i="113" s="1"/>
  <c r="E57" i="113" s="1"/>
  <c r="F18" i="113"/>
  <c r="F42" i="113" s="1"/>
  <c r="F57" i="113" s="1"/>
  <c r="G18" i="113"/>
  <c r="H18" i="113"/>
  <c r="I18" i="113"/>
  <c r="J18" i="113"/>
  <c r="C18" i="113"/>
  <c r="D56" i="42"/>
  <c r="C56" i="42"/>
  <c r="D45" i="42"/>
  <c r="C45" i="42"/>
  <c r="D18" i="42"/>
  <c r="C18" i="42"/>
  <c r="AA7" i="77"/>
  <c r="AA8" i="77"/>
  <c r="AA9" i="77"/>
  <c r="AA10" i="77"/>
  <c r="AA11" i="77"/>
  <c r="AA12" i="77"/>
  <c r="AA13" i="77"/>
  <c r="AA14" i="77"/>
  <c r="AA15" i="77"/>
  <c r="AA16" i="77"/>
  <c r="AA17" i="77"/>
  <c r="AA19" i="77"/>
  <c r="AA20" i="77"/>
  <c r="AA23" i="77"/>
  <c r="AA25" i="77"/>
  <c r="AA26" i="77"/>
  <c r="AA27" i="77"/>
  <c r="AA32" i="77"/>
  <c r="AA34" i="77"/>
  <c r="AA36" i="77"/>
  <c r="AA37" i="77"/>
  <c r="AA43" i="77"/>
  <c r="AA44" i="77"/>
  <c r="AA48" i="77"/>
  <c r="AA49" i="77"/>
  <c r="AA50" i="77"/>
  <c r="AA52" i="77"/>
  <c r="AA53" i="77"/>
  <c r="AA54" i="77"/>
  <c r="AA55" i="77"/>
  <c r="AA6" i="77"/>
  <c r="V7" i="77"/>
  <c r="V8" i="77"/>
  <c r="V9" i="77"/>
  <c r="V10" i="77"/>
  <c r="V11" i="77"/>
  <c r="V12" i="77"/>
  <c r="V13" i="77"/>
  <c r="V14" i="77"/>
  <c r="V15" i="77"/>
  <c r="V16" i="77"/>
  <c r="V17" i="77"/>
  <c r="V19" i="77"/>
  <c r="V26" i="77"/>
  <c r="V27" i="77"/>
  <c r="V43" i="77"/>
  <c r="V44" i="77"/>
  <c r="V46" i="77"/>
  <c r="V47" i="77"/>
  <c r="V6" i="77"/>
  <c r="Q7" i="77"/>
  <c r="Q8" i="77"/>
  <c r="Q10" i="77"/>
  <c r="Q11" i="77"/>
  <c r="Q12" i="77"/>
  <c r="Q14" i="77"/>
  <c r="Q15" i="77"/>
  <c r="Q17" i="77"/>
  <c r="Q43" i="77"/>
  <c r="Q44" i="77"/>
  <c r="Q46" i="77"/>
  <c r="Q47" i="77"/>
  <c r="Q6" i="77"/>
  <c r="L7" i="77"/>
  <c r="L8" i="77"/>
  <c r="L9" i="77"/>
  <c r="L10" i="77"/>
  <c r="L11" i="77"/>
  <c r="L12" i="77"/>
  <c r="L13" i="77"/>
  <c r="L14" i="77"/>
  <c r="L15" i="77"/>
  <c r="L16" i="77"/>
  <c r="L17" i="77"/>
  <c r="L19" i="77"/>
  <c r="L43" i="77"/>
  <c r="L44" i="77"/>
  <c r="L6" i="77"/>
  <c r="G7" i="77"/>
  <c r="G8" i="77"/>
  <c r="G9" i="77"/>
  <c r="G10" i="77"/>
  <c r="G11" i="77"/>
  <c r="G12" i="77"/>
  <c r="G13" i="77"/>
  <c r="G14" i="77"/>
  <c r="G15" i="77"/>
  <c r="G16" i="77"/>
  <c r="G17" i="77"/>
  <c r="G19" i="77"/>
  <c r="G26" i="77"/>
  <c r="G27" i="77"/>
  <c r="G43" i="77"/>
  <c r="G44" i="77"/>
  <c r="X56" i="77"/>
  <c r="Y56" i="77"/>
  <c r="Z56" i="77"/>
  <c r="W56" i="77"/>
  <c r="H45" i="77"/>
  <c r="I45" i="77"/>
  <c r="J45" i="77"/>
  <c r="K45" i="77"/>
  <c r="M45" i="77"/>
  <c r="N45" i="77"/>
  <c r="O45" i="77"/>
  <c r="P45" i="77"/>
  <c r="R45" i="77"/>
  <c r="S45" i="77"/>
  <c r="T45" i="77"/>
  <c r="U45" i="77"/>
  <c r="W45" i="77"/>
  <c r="X45" i="77"/>
  <c r="Y45" i="77"/>
  <c r="Z45" i="77"/>
  <c r="H41" i="77"/>
  <c r="I41" i="77"/>
  <c r="J41" i="77"/>
  <c r="K41" i="77"/>
  <c r="M41" i="77"/>
  <c r="N41" i="77"/>
  <c r="O41" i="77"/>
  <c r="P41" i="77"/>
  <c r="R41" i="77"/>
  <c r="S41" i="77"/>
  <c r="T41" i="77"/>
  <c r="U41" i="77"/>
  <c r="W41" i="77"/>
  <c r="X41" i="77"/>
  <c r="Y41" i="77"/>
  <c r="Z41" i="77"/>
  <c r="I18" i="77"/>
  <c r="J18" i="77"/>
  <c r="K18" i="77"/>
  <c r="M18" i="77"/>
  <c r="N18" i="77"/>
  <c r="O18" i="77"/>
  <c r="P18" i="77"/>
  <c r="R18" i="77"/>
  <c r="S18" i="77"/>
  <c r="T18" i="77"/>
  <c r="U18" i="77"/>
  <c r="W18" i="77"/>
  <c r="X18" i="77"/>
  <c r="Y18" i="77"/>
  <c r="Z18" i="77"/>
  <c r="H18" i="77"/>
  <c r="G6" i="77"/>
  <c r="D56" i="77"/>
  <c r="E56" i="77"/>
  <c r="F56" i="77"/>
  <c r="C56" i="77"/>
  <c r="D45" i="77"/>
  <c r="E45" i="77"/>
  <c r="F45" i="77"/>
  <c r="C45" i="77"/>
  <c r="D18" i="77"/>
  <c r="E18" i="77"/>
  <c r="E42" i="77" s="1"/>
  <c r="E57" i="77" s="1"/>
  <c r="F18" i="77"/>
  <c r="F42" i="77" s="1"/>
  <c r="F57" i="77" s="1"/>
  <c r="C18" i="77"/>
  <c r="C42" i="77" s="1"/>
  <c r="C57" i="77" s="1"/>
  <c r="D56" i="85"/>
  <c r="E56" i="85"/>
  <c r="F56" i="85"/>
  <c r="G56" i="85"/>
  <c r="H56" i="85"/>
  <c r="C56" i="85"/>
  <c r="D45" i="85"/>
  <c r="E45" i="85"/>
  <c r="F45" i="85"/>
  <c r="G45" i="85"/>
  <c r="I45" i="85" s="1"/>
  <c r="H45" i="85"/>
  <c r="C45" i="85"/>
  <c r="D18" i="85"/>
  <c r="E18" i="85"/>
  <c r="E42" i="85" s="1"/>
  <c r="F18" i="85"/>
  <c r="F42" i="85" s="1"/>
  <c r="G18" i="85"/>
  <c r="G42" i="85" s="1"/>
  <c r="H18" i="85"/>
  <c r="C18" i="85"/>
  <c r="I7" i="85"/>
  <c r="J7" i="85"/>
  <c r="I8" i="85"/>
  <c r="L8" i="85" s="1"/>
  <c r="P8" i="85" s="1"/>
  <c r="J8" i="85"/>
  <c r="I10" i="85"/>
  <c r="L10" i="85" s="1"/>
  <c r="P10" i="85" s="1"/>
  <c r="J10" i="85"/>
  <c r="I11" i="85"/>
  <c r="L11" i="85" s="1"/>
  <c r="P11" i="85" s="1"/>
  <c r="J11" i="85"/>
  <c r="I12" i="85"/>
  <c r="L12" i="85" s="1"/>
  <c r="P12" i="85" s="1"/>
  <c r="J12" i="85"/>
  <c r="I13" i="85"/>
  <c r="L13" i="85" s="1"/>
  <c r="P13" i="85" s="1"/>
  <c r="J13" i="85"/>
  <c r="I14" i="85"/>
  <c r="L14" i="85" s="1"/>
  <c r="P14" i="85" s="1"/>
  <c r="J14" i="85"/>
  <c r="I15" i="85"/>
  <c r="J15" i="85"/>
  <c r="K15" i="85" s="1"/>
  <c r="I16" i="85"/>
  <c r="L16" i="85" s="1"/>
  <c r="P16" i="85" s="1"/>
  <c r="J16" i="85"/>
  <c r="I17" i="85"/>
  <c r="L17" i="85" s="1"/>
  <c r="P17" i="85" s="1"/>
  <c r="J17" i="85"/>
  <c r="I19" i="85"/>
  <c r="L19" i="85" s="1"/>
  <c r="P19" i="85" s="1"/>
  <c r="J19" i="85"/>
  <c r="I20" i="85"/>
  <c r="L20" i="85" s="1"/>
  <c r="P20" i="85" s="1"/>
  <c r="J20" i="85"/>
  <c r="I21" i="85"/>
  <c r="L21" i="85" s="1"/>
  <c r="P21" i="85" s="1"/>
  <c r="J21" i="85"/>
  <c r="I22" i="85"/>
  <c r="L22" i="85" s="1"/>
  <c r="P22" i="85" s="1"/>
  <c r="J22" i="85"/>
  <c r="I23" i="85"/>
  <c r="L23" i="85" s="1"/>
  <c r="P23" i="85" s="1"/>
  <c r="J23" i="85"/>
  <c r="I24" i="85"/>
  <c r="L24" i="85" s="1"/>
  <c r="P24" i="85" s="1"/>
  <c r="J24" i="85"/>
  <c r="I25" i="85"/>
  <c r="L25" i="85" s="1"/>
  <c r="P25" i="85" s="1"/>
  <c r="J25" i="85"/>
  <c r="I26" i="85"/>
  <c r="L26" i="85" s="1"/>
  <c r="P26" i="85" s="1"/>
  <c r="J26" i="85"/>
  <c r="I27" i="85"/>
  <c r="L27" i="85" s="1"/>
  <c r="P27" i="85" s="1"/>
  <c r="J27" i="85"/>
  <c r="I28" i="85"/>
  <c r="J28" i="85"/>
  <c r="I29" i="85"/>
  <c r="L29" i="85" s="1"/>
  <c r="P29" i="85" s="1"/>
  <c r="J29" i="85"/>
  <c r="I30" i="85"/>
  <c r="L30" i="85" s="1"/>
  <c r="P30" i="85" s="1"/>
  <c r="J30" i="85"/>
  <c r="I31" i="85"/>
  <c r="L31" i="85" s="1"/>
  <c r="P31" i="85" s="1"/>
  <c r="J31" i="85"/>
  <c r="I32" i="85"/>
  <c r="L32" i="85" s="1"/>
  <c r="P32" i="85" s="1"/>
  <c r="J32" i="85"/>
  <c r="I33" i="85"/>
  <c r="L33" i="85" s="1"/>
  <c r="P33" i="85" s="1"/>
  <c r="J33" i="85"/>
  <c r="I34" i="85"/>
  <c r="L34" i="85" s="1"/>
  <c r="P34" i="85" s="1"/>
  <c r="J34" i="85"/>
  <c r="I35" i="85"/>
  <c r="L35" i="85" s="1"/>
  <c r="P35" i="85" s="1"/>
  <c r="J35" i="85"/>
  <c r="I36" i="85"/>
  <c r="L36" i="85" s="1"/>
  <c r="P36" i="85" s="1"/>
  <c r="J36" i="85"/>
  <c r="I37" i="85"/>
  <c r="L37" i="85" s="1"/>
  <c r="P37" i="85" s="1"/>
  <c r="J37" i="85"/>
  <c r="I38" i="85"/>
  <c r="L38" i="85" s="1"/>
  <c r="P38" i="85" s="1"/>
  <c r="J38" i="85"/>
  <c r="I39" i="85"/>
  <c r="L39" i="85" s="1"/>
  <c r="P39" i="85" s="1"/>
  <c r="J39" i="85"/>
  <c r="I40" i="85"/>
  <c r="L40" i="85" s="1"/>
  <c r="P40" i="85" s="1"/>
  <c r="J40" i="85"/>
  <c r="I41" i="85"/>
  <c r="I43" i="85"/>
  <c r="J43" i="85"/>
  <c r="I44" i="85"/>
  <c r="J44" i="85"/>
  <c r="I46" i="85"/>
  <c r="J46" i="85"/>
  <c r="I47" i="85"/>
  <c r="J47" i="85"/>
  <c r="I48" i="85"/>
  <c r="J48" i="85"/>
  <c r="I49" i="85"/>
  <c r="J49" i="85"/>
  <c r="I50" i="85"/>
  <c r="J50" i="85"/>
  <c r="I51" i="85"/>
  <c r="J51" i="85"/>
  <c r="I52" i="85"/>
  <c r="J52" i="85"/>
  <c r="I53" i="85"/>
  <c r="J53" i="85"/>
  <c r="I54" i="85"/>
  <c r="J54" i="85"/>
  <c r="I55" i="85"/>
  <c r="J55" i="85"/>
  <c r="J6" i="85"/>
  <c r="I6" i="85"/>
  <c r="D56" i="78"/>
  <c r="F56" i="78"/>
  <c r="G56" i="78"/>
  <c r="I56" i="78"/>
  <c r="J56" i="78"/>
  <c r="L56" i="78"/>
  <c r="M56" i="78"/>
  <c r="O56" i="78"/>
  <c r="P56" i="78"/>
  <c r="C56" i="78"/>
  <c r="D45" i="78"/>
  <c r="F45" i="78"/>
  <c r="G45" i="78"/>
  <c r="I45" i="78"/>
  <c r="Q45" i="78" s="1"/>
  <c r="J45" i="78"/>
  <c r="L45" i="78"/>
  <c r="M45" i="78"/>
  <c r="O45" i="78"/>
  <c r="P45" i="78"/>
  <c r="C45" i="78"/>
  <c r="D41" i="78"/>
  <c r="F41" i="78"/>
  <c r="G41" i="78"/>
  <c r="I41" i="78"/>
  <c r="J41" i="78"/>
  <c r="L41" i="78"/>
  <c r="M41" i="78"/>
  <c r="O41" i="78"/>
  <c r="P41" i="78"/>
  <c r="C41" i="78"/>
  <c r="D18" i="78"/>
  <c r="F18" i="78"/>
  <c r="G18" i="78"/>
  <c r="H18" i="78" s="1"/>
  <c r="I18" i="78"/>
  <c r="J18" i="78"/>
  <c r="K18" i="78" s="1"/>
  <c r="L18" i="78"/>
  <c r="M18" i="78"/>
  <c r="O18" i="78"/>
  <c r="P18" i="78"/>
  <c r="C18" i="78"/>
  <c r="Q7" i="78"/>
  <c r="R7" i="78"/>
  <c r="Q8" i="78"/>
  <c r="R8" i="78"/>
  <c r="Q9" i="78"/>
  <c r="L9" i="85" s="1"/>
  <c r="P9" i="85" s="1"/>
  <c r="R9" i="78"/>
  <c r="Q10" i="78"/>
  <c r="R10" i="78"/>
  <c r="Q11" i="78"/>
  <c r="R11" i="78"/>
  <c r="Q12" i="78"/>
  <c r="R12" i="78"/>
  <c r="Q13" i="78"/>
  <c r="R13" i="78"/>
  <c r="Q14" i="78"/>
  <c r="R14" i="78"/>
  <c r="Q15" i="78"/>
  <c r="R15" i="78"/>
  <c r="Q16" i="78"/>
  <c r="R16" i="78"/>
  <c r="Q17" i="78"/>
  <c r="R17" i="78"/>
  <c r="Q19" i="78"/>
  <c r="R19" i="78"/>
  <c r="Q20" i="78"/>
  <c r="R20" i="78"/>
  <c r="Q21" i="78"/>
  <c r="R21" i="78"/>
  <c r="Q22" i="78"/>
  <c r="R22" i="78"/>
  <c r="Q23" i="78"/>
  <c r="R23" i="78"/>
  <c r="Q24" i="78"/>
  <c r="R24" i="78"/>
  <c r="Q25" i="78"/>
  <c r="R25" i="78"/>
  <c r="Q26" i="78"/>
  <c r="R26" i="78"/>
  <c r="Q27" i="78"/>
  <c r="R27" i="78"/>
  <c r="Q28" i="78"/>
  <c r="R28" i="78"/>
  <c r="Q29" i="78"/>
  <c r="R29" i="78"/>
  <c r="Q30" i="78"/>
  <c r="R30" i="78"/>
  <c r="Q31" i="78"/>
  <c r="R31" i="78"/>
  <c r="Q32" i="78"/>
  <c r="R32" i="78"/>
  <c r="Q33" i="78"/>
  <c r="R33" i="78"/>
  <c r="Q34" i="78"/>
  <c r="R34" i="78"/>
  <c r="Q35" i="78"/>
  <c r="R35" i="78"/>
  <c r="Q36" i="78"/>
  <c r="R36" i="78"/>
  <c r="Q37" i="78"/>
  <c r="R37" i="78"/>
  <c r="Q38" i="78"/>
  <c r="R38" i="78"/>
  <c r="Q39" i="78"/>
  <c r="R39" i="78"/>
  <c r="Q40" i="78"/>
  <c r="R40" i="78"/>
  <c r="Q43" i="78"/>
  <c r="R43" i="78"/>
  <c r="Q44" i="78"/>
  <c r="R44" i="78"/>
  <c r="Q46" i="78"/>
  <c r="R46" i="78"/>
  <c r="Q47" i="78"/>
  <c r="R47" i="78"/>
  <c r="Q48" i="78"/>
  <c r="R48" i="78"/>
  <c r="Q49" i="78"/>
  <c r="R49" i="78"/>
  <c r="Q50" i="78"/>
  <c r="R50" i="78"/>
  <c r="Q51" i="78"/>
  <c r="R51" i="78"/>
  <c r="Q52" i="78"/>
  <c r="R52" i="78"/>
  <c r="Q53" i="78"/>
  <c r="R53" i="78"/>
  <c r="Q54" i="78"/>
  <c r="R54" i="78"/>
  <c r="Q55" i="78"/>
  <c r="R55" i="78"/>
  <c r="R6" i="78"/>
  <c r="Q6" i="78"/>
  <c r="D56" i="15"/>
  <c r="O56" i="85" s="1"/>
  <c r="C56" i="15"/>
  <c r="N56" i="85" s="1"/>
  <c r="D45" i="15"/>
  <c r="O45" i="85" s="1"/>
  <c r="C45" i="15"/>
  <c r="N45" i="85" s="1"/>
  <c r="D18" i="15"/>
  <c r="O18" i="85" s="1"/>
  <c r="C18" i="15"/>
  <c r="N18" i="85" s="1"/>
  <c r="D56" i="110"/>
  <c r="E56" i="110"/>
  <c r="O56" i="110" s="1"/>
  <c r="F56" i="110"/>
  <c r="G56" i="110"/>
  <c r="H56" i="110"/>
  <c r="I56" i="110"/>
  <c r="J56" i="110"/>
  <c r="K56" i="110"/>
  <c r="L56" i="110"/>
  <c r="M56" i="110"/>
  <c r="N56" i="110"/>
  <c r="C56" i="110"/>
  <c r="D45" i="110"/>
  <c r="E45" i="110"/>
  <c r="F45" i="110"/>
  <c r="G45" i="110"/>
  <c r="H45" i="110"/>
  <c r="I45" i="110"/>
  <c r="J45" i="110"/>
  <c r="K45" i="110"/>
  <c r="L45" i="110"/>
  <c r="M45" i="110"/>
  <c r="N45" i="110"/>
  <c r="C45" i="110"/>
  <c r="D41" i="110"/>
  <c r="E41" i="110"/>
  <c r="F41" i="110"/>
  <c r="G41" i="110"/>
  <c r="H41" i="110"/>
  <c r="I41" i="110"/>
  <c r="J41" i="110"/>
  <c r="K41" i="110"/>
  <c r="L41" i="110"/>
  <c r="M41" i="110"/>
  <c r="N41" i="110"/>
  <c r="C41" i="110"/>
  <c r="D18" i="110"/>
  <c r="E18" i="110"/>
  <c r="E42" i="110" s="1"/>
  <c r="E57" i="110" s="1"/>
  <c r="F18" i="110"/>
  <c r="F42" i="110" s="1"/>
  <c r="F57" i="110" s="1"/>
  <c r="G18" i="110"/>
  <c r="H18" i="110"/>
  <c r="I18" i="110"/>
  <c r="I42" i="110" s="1"/>
  <c r="J18" i="110"/>
  <c r="J42" i="110" s="1"/>
  <c r="J57" i="110" s="1"/>
  <c r="K18" i="110"/>
  <c r="K42" i="110" s="1"/>
  <c r="K57" i="110" s="1"/>
  <c r="L18" i="110"/>
  <c r="L42" i="110" s="1"/>
  <c r="L57" i="110" s="1"/>
  <c r="M18" i="110"/>
  <c r="M42" i="110" s="1"/>
  <c r="M57" i="110" s="1"/>
  <c r="N18" i="110"/>
  <c r="N42" i="110" s="1"/>
  <c r="N57" i="110" s="1"/>
  <c r="C18" i="110"/>
  <c r="O7" i="110"/>
  <c r="P7" i="110"/>
  <c r="Q7" i="110" s="1"/>
  <c r="O8" i="110"/>
  <c r="P8" i="110"/>
  <c r="Q8" i="110" s="1"/>
  <c r="O9" i="110"/>
  <c r="P9" i="110"/>
  <c r="Q9" i="110" s="1"/>
  <c r="O10" i="110"/>
  <c r="P10" i="110"/>
  <c r="Q10" i="110" s="1"/>
  <c r="O11" i="110"/>
  <c r="P11" i="110"/>
  <c r="Q11" i="110" s="1"/>
  <c r="O12" i="110"/>
  <c r="P12" i="110"/>
  <c r="Q12" i="110" s="1"/>
  <c r="O13" i="110"/>
  <c r="P13" i="110"/>
  <c r="Q13" i="110" s="1"/>
  <c r="O14" i="110"/>
  <c r="P14" i="110"/>
  <c r="Q14" i="110" s="1"/>
  <c r="O15" i="110"/>
  <c r="P15" i="110"/>
  <c r="Q15" i="110" s="1"/>
  <c r="O16" i="110"/>
  <c r="P16" i="110"/>
  <c r="Q16" i="110" s="1"/>
  <c r="O17" i="110"/>
  <c r="P17" i="110"/>
  <c r="Q17" i="110" s="1"/>
  <c r="O19" i="110"/>
  <c r="P19" i="110"/>
  <c r="Q19" i="110" s="1"/>
  <c r="O20" i="110"/>
  <c r="P20" i="110"/>
  <c r="Q20" i="110" s="1"/>
  <c r="O21" i="110"/>
  <c r="P21" i="110"/>
  <c r="O22" i="110"/>
  <c r="P22" i="110"/>
  <c r="Q22" i="110" s="1"/>
  <c r="O23" i="110"/>
  <c r="P23" i="110"/>
  <c r="Q23" i="110" s="1"/>
  <c r="O24" i="110"/>
  <c r="P24" i="110"/>
  <c r="Q24" i="110" s="1"/>
  <c r="O25" i="110"/>
  <c r="P25" i="110"/>
  <c r="Q25" i="110" s="1"/>
  <c r="O26" i="110"/>
  <c r="P26" i="110"/>
  <c r="Q26" i="110" s="1"/>
  <c r="O27" i="110"/>
  <c r="P27" i="110"/>
  <c r="Q27" i="110" s="1"/>
  <c r="O28" i="110"/>
  <c r="P28" i="110"/>
  <c r="Q28" i="110" s="1"/>
  <c r="O29" i="110"/>
  <c r="P29" i="110"/>
  <c r="Q29" i="110" s="1"/>
  <c r="O30" i="110"/>
  <c r="P30" i="110"/>
  <c r="Q30" i="110" s="1"/>
  <c r="O31" i="110"/>
  <c r="P31" i="110"/>
  <c r="Q31" i="110" s="1"/>
  <c r="O32" i="110"/>
  <c r="P32" i="110"/>
  <c r="Q32" i="110" s="1"/>
  <c r="O33" i="110"/>
  <c r="P33" i="110"/>
  <c r="Q33" i="110" s="1"/>
  <c r="O34" i="110"/>
  <c r="P34" i="110"/>
  <c r="Q34" i="110" s="1"/>
  <c r="O35" i="110"/>
  <c r="P35" i="110"/>
  <c r="Q35" i="110" s="1"/>
  <c r="O36" i="110"/>
  <c r="P36" i="110"/>
  <c r="Q36" i="110" s="1"/>
  <c r="O37" i="110"/>
  <c r="P37" i="110"/>
  <c r="Q37" i="110" s="1"/>
  <c r="O38" i="110"/>
  <c r="P38" i="110"/>
  <c r="Q38" i="110" s="1"/>
  <c r="O39" i="110"/>
  <c r="P39" i="110"/>
  <c r="Q39" i="110" s="1"/>
  <c r="O40" i="110"/>
  <c r="P40" i="110"/>
  <c r="Q40" i="110" s="1"/>
  <c r="O43" i="110"/>
  <c r="P43" i="110"/>
  <c r="Q43" i="110" s="1"/>
  <c r="O44" i="110"/>
  <c r="P44" i="110"/>
  <c r="Q44" i="110" s="1"/>
  <c r="O46" i="110"/>
  <c r="P46" i="110"/>
  <c r="Q46" i="110" s="1"/>
  <c r="O47" i="110"/>
  <c r="P47" i="110"/>
  <c r="Q47" i="110" s="1"/>
  <c r="O48" i="110"/>
  <c r="P48" i="110"/>
  <c r="Q48" i="110" s="1"/>
  <c r="O49" i="110"/>
  <c r="P49" i="110"/>
  <c r="Q49" i="110" s="1"/>
  <c r="O50" i="110"/>
  <c r="P50" i="110"/>
  <c r="Q50" i="110" s="1"/>
  <c r="O51" i="110"/>
  <c r="P51" i="110"/>
  <c r="Q51" i="110" s="1"/>
  <c r="O52" i="110"/>
  <c r="P52" i="110"/>
  <c r="Q52" i="110" s="1"/>
  <c r="O53" i="110"/>
  <c r="P53" i="110"/>
  <c r="Q53" i="110" s="1"/>
  <c r="O54" i="110"/>
  <c r="P54" i="110"/>
  <c r="O55" i="110"/>
  <c r="P55" i="110"/>
  <c r="Q55" i="110" s="1"/>
  <c r="P6" i="110"/>
  <c r="Q6" i="110" s="1"/>
  <c r="O6" i="110"/>
  <c r="P56" i="109"/>
  <c r="O56" i="109"/>
  <c r="P41" i="109"/>
  <c r="O41" i="109"/>
  <c r="P18" i="109"/>
  <c r="O18" i="109"/>
  <c r="J56" i="109"/>
  <c r="K56" i="109"/>
  <c r="I56" i="109"/>
  <c r="L56" i="109" s="1"/>
  <c r="H56" i="109"/>
  <c r="I45" i="109"/>
  <c r="H45" i="109"/>
  <c r="I41" i="109"/>
  <c r="J41" i="109"/>
  <c r="K41" i="109"/>
  <c r="H41" i="109"/>
  <c r="L7" i="109"/>
  <c r="L8" i="109"/>
  <c r="L9" i="109"/>
  <c r="L10" i="109"/>
  <c r="L11" i="109"/>
  <c r="L12" i="109"/>
  <c r="L13" i="109"/>
  <c r="L14" i="109"/>
  <c r="L15" i="109"/>
  <c r="L16" i="109"/>
  <c r="L17" i="109"/>
  <c r="L19" i="109"/>
  <c r="L20" i="109"/>
  <c r="L21" i="109"/>
  <c r="L22" i="109"/>
  <c r="L23" i="109"/>
  <c r="L25" i="109"/>
  <c r="L26" i="109"/>
  <c r="L27" i="109"/>
  <c r="L28" i="109"/>
  <c r="L29" i="109"/>
  <c r="L30" i="109"/>
  <c r="L31" i="109"/>
  <c r="L32" i="109"/>
  <c r="L33" i="109"/>
  <c r="L34" i="109"/>
  <c r="L35" i="109"/>
  <c r="L36" i="109"/>
  <c r="L37" i="109"/>
  <c r="L40" i="109"/>
  <c r="L43" i="109"/>
  <c r="L44" i="109"/>
  <c r="L46" i="109"/>
  <c r="L47" i="109"/>
  <c r="L48" i="109"/>
  <c r="L49" i="109"/>
  <c r="L51" i="109"/>
  <c r="L52" i="109"/>
  <c r="L53" i="109"/>
  <c r="L54" i="109"/>
  <c r="L55" i="109"/>
  <c r="L6" i="109"/>
  <c r="I18" i="109"/>
  <c r="J18" i="109"/>
  <c r="K18" i="109"/>
  <c r="H18" i="109"/>
  <c r="H42" i="109" s="1"/>
  <c r="H57" i="109" s="1"/>
  <c r="D56" i="109"/>
  <c r="E56" i="109"/>
  <c r="F56" i="109"/>
  <c r="C56" i="109"/>
  <c r="D45" i="109"/>
  <c r="E45" i="109"/>
  <c r="F45" i="109"/>
  <c r="C45" i="109"/>
  <c r="D41" i="109"/>
  <c r="E41" i="109"/>
  <c r="F41" i="109"/>
  <c r="C41" i="109"/>
  <c r="G7" i="109"/>
  <c r="G8" i="109"/>
  <c r="G9" i="109"/>
  <c r="G10" i="109"/>
  <c r="G11" i="109"/>
  <c r="G12" i="109"/>
  <c r="G13" i="109"/>
  <c r="G14" i="109"/>
  <c r="G15" i="109"/>
  <c r="G16" i="109"/>
  <c r="G17" i="109"/>
  <c r="G19" i="109"/>
  <c r="G20" i="109"/>
  <c r="G23" i="109"/>
  <c r="G25" i="109"/>
  <c r="G26" i="109"/>
  <c r="G27" i="109"/>
  <c r="G29" i="109"/>
  <c r="G30" i="109"/>
  <c r="G34" i="109"/>
  <c r="G35" i="109"/>
  <c r="G36" i="109"/>
  <c r="G40" i="109"/>
  <c r="G43" i="109"/>
  <c r="G44" i="109"/>
  <c r="G46" i="109"/>
  <c r="G47" i="109"/>
  <c r="G48" i="109"/>
  <c r="G49" i="109"/>
  <c r="G6" i="109"/>
  <c r="D18" i="109"/>
  <c r="E18" i="109"/>
  <c r="F18" i="109"/>
  <c r="C18" i="109"/>
  <c r="N56" i="71"/>
  <c r="O56" i="71"/>
  <c r="P56" i="71"/>
  <c r="M56" i="71"/>
  <c r="N41" i="71"/>
  <c r="O41" i="71"/>
  <c r="P41" i="71"/>
  <c r="M41" i="71"/>
  <c r="Q7" i="71"/>
  <c r="Q8" i="71"/>
  <c r="Q9" i="71"/>
  <c r="Q10" i="71"/>
  <c r="Q11" i="71"/>
  <c r="Q12" i="71"/>
  <c r="Q13" i="71"/>
  <c r="Q14" i="71"/>
  <c r="Q15" i="71"/>
  <c r="Q16" i="71"/>
  <c r="Q17" i="71"/>
  <c r="Q19" i="71"/>
  <c r="Q20" i="71"/>
  <c r="Q21" i="71"/>
  <c r="Q22" i="71"/>
  <c r="Q23" i="71"/>
  <c r="Q24" i="71"/>
  <c r="Q25" i="71"/>
  <c r="Q26" i="71"/>
  <c r="Q27" i="71"/>
  <c r="Q28" i="71"/>
  <c r="Q29" i="71"/>
  <c r="Q30" i="71"/>
  <c r="Q31" i="71"/>
  <c r="Q32" i="71"/>
  <c r="Q33" i="71"/>
  <c r="Q34" i="71"/>
  <c r="Q35" i="71"/>
  <c r="Q36" i="71"/>
  <c r="Q37" i="71"/>
  <c r="Q39" i="71"/>
  <c r="Q40" i="71"/>
  <c r="Q43" i="71"/>
  <c r="Q44" i="71"/>
  <c r="Q45" i="71"/>
  <c r="Q46" i="71"/>
  <c r="Q47" i="71"/>
  <c r="Q48" i="71"/>
  <c r="Q49" i="71"/>
  <c r="Q50" i="71"/>
  <c r="Q51" i="71"/>
  <c r="Q52" i="71"/>
  <c r="Q53" i="71"/>
  <c r="Q55" i="71"/>
  <c r="Q6" i="71"/>
  <c r="N18" i="71"/>
  <c r="O18" i="71"/>
  <c r="P18" i="71"/>
  <c r="P42" i="71" s="1"/>
  <c r="M18" i="71"/>
  <c r="I56" i="71"/>
  <c r="L56" i="71" s="1"/>
  <c r="H56" i="71"/>
  <c r="I41" i="71"/>
  <c r="J41" i="71"/>
  <c r="K41" i="71"/>
  <c r="H41" i="71"/>
  <c r="L19" i="71"/>
  <c r="L20" i="71"/>
  <c r="L22" i="71"/>
  <c r="L23" i="71"/>
  <c r="L24" i="71"/>
  <c r="L25" i="71"/>
  <c r="L26" i="71"/>
  <c r="L27" i="71"/>
  <c r="L28" i="71"/>
  <c r="L29" i="71"/>
  <c r="L30" i="71"/>
  <c r="L31" i="71"/>
  <c r="L32" i="71"/>
  <c r="L33" i="71"/>
  <c r="L34" i="71"/>
  <c r="L35" i="71"/>
  <c r="L36" i="71"/>
  <c r="L37" i="71"/>
  <c r="L39" i="71"/>
  <c r="L40" i="71"/>
  <c r="L43" i="71"/>
  <c r="L44" i="71"/>
  <c r="L45" i="71"/>
  <c r="L46" i="71"/>
  <c r="L47" i="71"/>
  <c r="L48" i="71"/>
  <c r="L49" i="71"/>
  <c r="L51" i="71"/>
  <c r="L52" i="71"/>
  <c r="L53" i="71"/>
  <c r="L55" i="71"/>
  <c r="L7" i="71"/>
  <c r="L8" i="71"/>
  <c r="L9" i="71"/>
  <c r="L10" i="71"/>
  <c r="L11" i="71"/>
  <c r="L12" i="71"/>
  <c r="L13" i="71"/>
  <c r="L14" i="71"/>
  <c r="L15" i="71"/>
  <c r="L16" i="71"/>
  <c r="L17" i="71"/>
  <c r="L6" i="71"/>
  <c r="I18" i="71"/>
  <c r="J18" i="71"/>
  <c r="K18" i="71"/>
  <c r="H18" i="71"/>
  <c r="H42" i="71" s="1"/>
  <c r="H57" i="71" s="1"/>
  <c r="D41" i="71"/>
  <c r="E41" i="71"/>
  <c r="F41" i="71"/>
  <c r="G41" i="71" s="1"/>
  <c r="C41" i="71"/>
  <c r="G7" i="71"/>
  <c r="G8" i="71"/>
  <c r="G9" i="71"/>
  <c r="G10" i="71"/>
  <c r="G11" i="71"/>
  <c r="G13" i="71"/>
  <c r="G14" i="71"/>
  <c r="G15" i="71"/>
  <c r="G16" i="71"/>
  <c r="G17" i="71"/>
  <c r="G19" i="71"/>
  <c r="G29" i="71"/>
  <c r="G30" i="71"/>
  <c r="G44" i="71"/>
  <c r="G45" i="71"/>
  <c r="G6" i="71"/>
  <c r="D18" i="71"/>
  <c r="D42" i="71" s="1"/>
  <c r="D57" i="71" s="1"/>
  <c r="E18" i="71"/>
  <c r="F18" i="71"/>
  <c r="G18" i="71" s="1"/>
  <c r="C18" i="71"/>
  <c r="O7" i="93"/>
  <c r="P7" i="93"/>
  <c r="Q7" i="93" s="1"/>
  <c r="O8" i="93"/>
  <c r="P8" i="93"/>
  <c r="Q8" i="93" s="1"/>
  <c r="O9" i="93"/>
  <c r="P9" i="93"/>
  <c r="Q9" i="93" s="1"/>
  <c r="O10" i="93"/>
  <c r="P10" i="93"/>
  <c r="Q10" i="93" s="1"/>
  <c r="O11" i="93"/>
  <c r="P11" i="93"/>
  <c r="Q11" i="93" s="1"/>
  <c r="O12" i="93"/>
  <c r="P12" i="93"/>
  <c r="Q12" i="93" s="1"/>
  <c r="O13" i="93"/>
  <c r="P13" i="93"/>
  <c r="Q13" i="93" s="1"/>
  <c r="O14" i="93"/>
  <c r="P14" i="93"/>
  <c r="Q14" i="93" s="1"/>
  <c r="O15" i="93"/>
  <c r="P15" i="93"/>
  <c r="Q15" i="93" s="1"/>
  <c r="O16" i="93"/>
  <c r="P16" i="93"/>
  <c r="Q16" i="93" s="1"/>
  <c r="O17" i="93"/>
  <c r="P17" i="93"/>
  <c r="Q17" i="93" s="1"/>
  <c r="O19" i="93"/>
  <c r="P19" i="93"/>
  <c r="O20" i="93"/>
  <c r="P20" i="93"/>
  <c r="O21" i="93"/>
  <c r="P21" i="93"/>
  <c r="O22" i="93"/>
  <c r="P22" i="93"/>
  <c r="O23" i="93"/>
  <c r="P23" i="93"/>
  <c r="O24" i="93"/>
  <c r="P24" i="93"/>
  <c r="O25" i="93"/>
  <c r="P25" i="93"/>
  <c r="Q25" i="93" s="1"/>
  <c r="O26" i="93"/>
  <c r="P26" i="93"/>
  <c r="O27" i="93"/>
  <c r="P27" i="93"/>
  <c r="O28" i="93"/>
  <c r="P28" i="93"/>
  <c r="O29" i="93"/>
  <c r="P29" i="93"/>
  <c r="O30" i="93"/>
  <c r="P30" i="93"/>
  <c r="O31" i="93"/>
  <c r="P31" i="93"/>
  <c r="O32" i="93"/>
  <c r="P32" i="93"/>
  <c r="O33" i="93"/>
  <c r="P33" i="93"/>
  <c r="O34" i="93"/>
  <c r="P34" i="93"/>
  <c r="O35" i="93"/>
  <c r="P35" i="93"/>
  <c r="O36" i="93"/>
  <c r="P36" i="93"/>
  <c r="O37" i="93"/>
  <c r="P37" i="93"/>
  <c r="O38" i="93"/>
  <c r="P38" i="93"/>
  <c r="O39" i="93"/>
  <c r="P39" i="93"/>
  <c r="O40" i="93"/>
  <c r="P40" i="93"/>
  <c r="O46" i="93"/>
  <c r="P46" i="93"/>
  <c r="O47" i="93"/>
  <c r="P47" i="93"/>
  <c r="O48" i="93"/>
  <c r="P48" i="93"/>
  <c r="O49" i="93"/>
  <c r="P49" i="93"/>
  <c r="O50" i="93"/>
  <c r="S50" i="109" s="1"/>
  <c r="P50" i="93"/>
  <c r="T50" i="109" s="1"/>
  <c r="U50" i="109" s="1"/>
  <c r="O51" i="93"/>
  <c r="P51" i="93"/>
  <c r="Q51" i="93" s="1"/>
  <c r="O52" i="93"/>
  <c r="P52" i="93"/>
  <c r="O53" i="93"/>
  <c r="P53" i="93"/>
  <c r="O54" i="93"/>
  <c r="P54" i="93"/>
  <c r="O55" i="93"/>
  <c r="P55" i="93"/>
  <c r="O6" i="93"/>
  <c r="P6" i="93"/>
  <c r="Q6" i="93" s="1"/>
  <c r="D56" i="93"/>
  <c r="E56" i="93"/>
  <c r="F56" i="93"/>
  <c r="G56" i="93"/>
  <c r="H56" i="93"/>
  <c r="I56" i="93"/>
  <c r="J56" i="93"/>
  <c r="K56" i="93"/>
  <c r="L56" i="93"/>
  <c r="M56" i="93"/>
  <c r="N56" i="93"/>
  <c r="C56" i="93"/>
  <c r="D45" i="93"/>
  <c r="E45" i="93"/>
  <c r="F45" i="93"/>
  <c r="G45" i="93"/>
  <c r="H45" i="93"/>
  <c r="I45" i="93"/>
  <c r="J45" i="93"/>
  <c r="K45" i="93"/>
  <c r="L45" i="93"/>
  <c r="M45" i="93"/>
  <c r="N45" i="93"/>
  <c r="C45" i="93"/>
  <c r="D41" i="93"/>
  <c r="D18" i="93"/>
  <c r="C41" i="93"/>
  <c r="C18" i="93"/>
  <c r="I56" i="108"/>
  <c r="J56" i="108"/>
  <c r="K56" i="108"/>
  <c r="H56" i="108"/>
  <c r="I45" i="108"/>
  <c r="J45" i="108"/>
  <c r="K45" i="108"/>
  <c r="H45" i="108"/>
  <c r="I41" i="108"/>
  <c r="J41" i="108"/>
  <c r="K41" i="108"/>
  <c r="H41" i="108"/>
  <c r="I18" i="108"/>
  <c r="J18" i="108"/>
  <c r="K18" i="108"/>
  <c r="H18" i="108"/>
  <c r="D56" i="108"/>
  <c r="E56" i="108"/>
  <c r="O56" i="108" s="1"/>
  <c r="F56" i="108"/>
  <c r="P56" i="108" s="1"/>
  <c r="C56" i="108"/>
  <c r="D45" i="108"/>
  <c r="E45" i="108"/>
  <c r="F45" i="108"/>
  <c r="G45" i="108" s="1"/>
  <c r="C45" i="108"/>
  <c r="G43" i="108"/>
  <c r="G44" i="108"/>
  <c r="D41" i="108"/>
  <c r="E41" i="108"/>
  <c r="F41" i="108"/>
  <c r="C41" i="108"/>
  <c r="D18" i="108"/>
  <c r="E18" i="108"/>
  <c r="F18" i="108"/>
  <c r="C18" i="108"/>
  <c r="Q19" i="108"/>
  <c r="Q20" i="108"/>
  <c r="Q21" i="108"/>
  <c r="Q22" i="108"/>
  <c r="Q23" i="108"/>
  <c r="Q24" i="108"/>
  <c r="Q26" i="108"/>
  <c r="Q27" i="108"/>
  <c r="Q28" i="108"/>
  <c r="Q29" i="108"/>
  <c r="Q30" i="108"/>
  <c r="Q31" i="108"/>
  <c r="Q32" i="108"/>
  <c r="Q33" i="108"/>
  <c r="Q34" i="108"/>
  <c r="Q35" i="108"/>
  <c r="Q36" i="108"/>
  <c r="Q37" i="108"/>
  <c r="Q38" i="108"/>
  <c r="Q39" i="108"/>
  <c r="Q40" i="108"/>
  <c r="Q43" i="108"/>
  <c r="Q44" i="108"/>
  <c r="Q46" i="108"/>
  <c r="Q47" i="108"/>
  <c r="Q48" i="108"/>
  <c r="Q49" i="108"/>
  <c r="Q50" i="108"/>
  <c r="S51" i="109"/>
  <c r="Q52" i="108"/>
  <c r="Q53" i="108"/>
  <c r="Q54" i="108"/>
  <c r="Q55" i="108"/>
  <c r="Q17" i="109"/>
  <c r="R17" i="109"/>
  <c r="T6" i="109"/>
  <c r="S6" i="109"/>
  <c r="R6" i="109"/>
  <c r="Q6" i="109"/>
  <c r="L7" i="85" l="1"/>
  <c r="P7" i="85" s="1"/>
  <c r="O45" i="110"/>
  <c r="M55" i="85"/>
  <c r="Q55" i="85" s="1"/>
  <c r="M53" i="85"/>
  <c r="Q53" i="85" s="1"/>
  <c r="M47" i="85"/>
  <c r="Q47" i="85" s="1"/>
  <c r="K47" i="85"/>
  <c r="M44" i="85"/>
  <c r="Q44" i="85" s="1"/>
  <c r="J56" i="106"/>
  <c r="G41" i="109"/>
  <c r="G45" i="109"/>
  <c r="Q18" i="78"/>
  <c r="L6" i="85"/>
  <c r="P6" i="85" s="1"/>
  <c r="M54" i="85"/>
  <c r="Q54" i="85" s="1"/>
  <c r="K54" i="85"/>
  <c r="M52" i="85"/>
  <c r="Q52" i="85" s="1"/>
  <c r="M50" i="85"/>
  <c r="Q50" i="85" s="1"/>
  <c r="K50" i="85"/>
  <c r="Q46" i="85"/>
  <c r="M43" i="85"/>
  <c r="Q43" i="85" s="1"/>
  <c r="K43" i="85"/>
  <c r="K45" i="78"/>
  <c r="M6" i="85"/>
  <c r="Q6" i="85" s="1"/>
  <c r="K6" i="85"/>
  <c r="L54" i="85"/>
  <c r="P54" i="85" s="1"/>
  <c r="L52" i="85"/>
  <c r="P52" i="85" s="1"/>
  <c r="L50" i="85"/>
  <c r="P50" i="85" s="1"/>
  <c r="L48" i="85"/>
  <c r="P48" i="85" s="1"/>
  <c r="L46" i="85"/>
  <c r="P46" i="85" s="1"/>
  <c r="L43" i="85"/>
  <c r="P43" i="85" s="1"/>
  <c r="M39" i="85"/>
  <c r="Q39" i="85" s="1"/>
  <c r="M37" i="85"/>
  <c r="Q37" i="85" s="1"/>
  <c r="M35" i="85"/>
  <c r="Q35" i="85" s="1"/>
  <c r="M33" i="85"/>
  <c r="Q33" i="85" s="1"/>
  <c r="M31" i="85"/>
  <c r="Q31" i="85" s="1"/>
  <c r="M29" i="85"/>
  <c r="Q29" i="85" s="1"/>
  <c r="M27" i="85"/>
  <c r="Q27" i="85" s="1"/>
  <c r="M25" i="85"/>
  <c r="Q25" i="85" s="1"/>
  <c r="M23" i="85"/>
  <c r="Q23" i="85" s="1"/>
  <c r="M21" i="85"/>
  <c r="Q21" i="85" s="1"/>
  <c r="M19" i="85"/>
  <c r="Q19" i="85" s="1"/>
  <c r="M16" i="85"/>
  <c r="Q16" i="85" s="1"/>
  <c r="K16" i="85"/>
  <c r="M14" i="85"/>
  <c r="Q14" i="85" s="1"/>
  <c r="K14" i="85"/>
  <c r="M12" i="85"/>
  <c r="Q12" i="85" s="1"/>
  <c r="K12" i="85"/>
  <c r="M10" i="85"/>
  <c r="Q10" i="85" s="1"/>
  <c r="K10" i="85"/>
  <c r="M7" i="85"/>
  <c r="Q7" i="85" s="1"/>
  <c r="K7" i="85"/>
  <c r="P56" i="114"/>
  <c r="O45" i="115"/>
  <c r="M9" i="85"/>
  <c r="Q9" i="85" s="1"/>
  <c r="M51" i="85"/>
  <c r="Q51" i="85" s="1"/>
  <c r="L55" i="85"/>
  <c r="P55" i="85" s="1"/>
  <c r="L53" i="85"/>
  <c r="P53" i="85" s="1"/>
  <c r="L51" i="85"/>
  <c r="P51" i="85" s="1"/>
  <c r="L49" i="85"/>
  <c r="P49" i="85" s="1"/>
  <c r="L47" i="85"/>
  <c r="P47" i="85" s="1"/>
  <c r="L44" i="85"/>
  <c r="P44" i="85" s="1"/>
  <c r="M40" i="85"/>
  <c r="Q40" i="85" s="1"/>
  <c r="M38" i="85"/>
  <c r="Q38" i="85" s="1"/>
  <c r="M36" i="85"/>
  <c r="Q36" i="85" s="1"/>
  <c r="M34" i="85"/>
  <c r="Q34" i="85" s="1"/>
  <c r="M32" i="85"/>
  <c r="Q32" i="85" s="1"/>
  <c r="M30" i="85"/>
  <c r="Q30" i="85" s="1"/>
  <c r="M26" i="85"/>
  <c r="Q26" i="85" s="1"/>
  <c r="M24" i="85"/>
  <c r="Q24" i="85" s="1"/>
  <c r="M22" i="85"/>
  <c r="Q22" i="85" s="1"/>
  <c r="M20" i="85"/>
  <c r="Q20" i="85" s="1"/>
  <c r="M17" i="85"/>
  <c r="Q17" i="85" s="1"/>
  <c r="K17" i="85"/>
  <c r="M13" i="85"/>
  <c r="Q13" i="85" s="1"/>
  <c r="K13" i="85"/>
  <c r="M11" i="85"/>
  <c r="Q11" i="85" s="1"/>
  <c r="K11" i="85"/>
  <c r="M8" i="85"/>
  <c r="Q8" i="85" s="1"/>
  <c r="K8" i="85"/>
  <c r="L45" i="85"/>
  <c r="P45" i="85" s="1"/>
  <c r="J18" i="106"/>
  <c r="I56" i="106"/>
  <c r="M49" i="85"/>
  <c r="Q49" i="85" s="1"/>
  <c r="G56" i="109"/>
  <c r="P42" i="109"/>
  <c r="P57" i="109" s="1"/>
  <c r="M48" i="85"/>
  <c r="Q48" i="85" s="1"/>
  <c r="J41" i="106"/>
  <c r="R28" i="106"/>
  <c r="S28" i="106" s="1"/>
  <c r="I41" i="106"/>
  <c r="I42" i="106" s="1"/>
  <c r="Q28" i="106"/>
  <c r="M28" i="85"/>
  <c r="Q28" i="85" s="1"/>
  <c r="L28" i="85"/>
  <c r="P28" i="85" s="1"/>
  <c r="J42" i="113"/>
  <c r="L18" i="113"/>
  <c r="H42" i="113"/>
  <c r="N18" i="113"/>
  <c r="I42" i="113"/>
  <c r="K18" i="113"/>
  <c r="G42" i="113"/>
  <c r="M18" i="113"/>
  <c r="M15" i="85"/>
  <c r="Q15" i="85" s="1"/>
  <c r="L15" i="85"/>
  <c r="P15" i="85" s="1"/>
  <c r="G57" i="118"/>
  <c r="F42" i="118"/>
  <c r="F42" i="117"/>
  <c r="D42" i="117"/>
  <c r="C42" i="117"/>
  <c r="D42" i="115"/>
  <c r="G57" i="85"/>
  <c r="F57" i="85"/>
  <c r="C42" i="85"/>
  <c r="C57" i="85" s="1"/>
  <c r="Q56" i="78"/>
  <c r="Q41" i="78"/>
  <c r="L41" i="85" s="1"/>
  <c r="P41" i="85" s="1"/>
  <c r="I57" i="110"/>
  <c r="Q56" i="71"/>
  <c r="P57" i="71"/>
  <c r="M42" i="115"/>
  <c r="O18" i="114"/>
  <c r="C42" i="109"/>
  <c r="C57" i="109" s="1"/>
  <c r="E57" i="85"/>
  <c r="I56" i="85"/>
  <c r="K42" i="115"/>
  <c r="G42" i="115"/>
  <c r="C42" i="118"/>
  <c r="E42" i="118"/>
  <c r="E57" i="118" s="1"/>
  <c r="I42" i="115"/>
  <c r="E42" i="115"/>
  <c r="E42" i="117"/>
  <c r="W42" i="77"/>
  <c r="W57" i="77" s="1"/>
  <c r="M42" i="77"/>
  <c r="L42" i="115"/>
  <c r="H42" i="115"/>
  <c r="J42" i="109"/>
  <c r="J57" i="109" s="1"/>
  <c r="O18" i="108"/>
  <c r="G18" i="109"/>
  <c r="I42" i="109"/>
  <c r="I57" i="109" s="1"/>
  <c r="L41" i="109"/>
  <c r="J18" i="85"/>
  <c r="O42" i="77"/>
  <c r="N42" i="115"/>
  <c r="J42" i="115"/>
  <c r="F42" i="115"/>
  <c r="G59" i="9"/>
  <c r="J59" i="9" s="1"/>
  <c r="J42" i="9"/>
  <c r="P18" i="108"/>
  <c r="Y42" i="77"/>
  <c r="Y57" i="77" s="1"/>
  <c r="O41" i="110"/>
  <c r="O41" i="115"/>
  <c r="R42" i="77"/>
  <c r="R57" i="77" s="1"/>
  <c r="T42" i="77"/>
  <c r="T57" i="77" s="1"/>
  <c r="J42" i="77"/>
  <c r="J57" i="77" s="1"/>
  <c r="H42" i="77"/>
  <c r="H57" i="77" s="1"/>
  <c r="Q41" i="71"/>
  <c r="O18" i="115"/>
  <c r="P56" i="115"/>
  <c r="P45" i="115"/>
  <c r="P41" i="115"/>
  <c r="P41" i="114"/>
  <c r="O57" i="77"/>
  <c r="M57" i="77"/>
  <c r="J56" i="85"/>
  <c r="J45" i="85"/>
  <c r="J41" i="85"/>
  <c r="R56" i="78"/>
  <c r="R45" i="78"/>
  <c r="R41" i="78"/>
  <c r="E42" i="109"/>
  <c r="E57" i="109" s="1"/>
  <c r="H42" i="110"/>
  <c r="G42" i="110"/>
  <c r="P41" i="110"/>
  <c r="Q41" i="110" s="1"/>
  <c r="P45" i="110"/>
  <c r="Q45" i="110" s="1"/>
  <c r="P56" i="110"/>
  <c r="Q56" i="110" s="1"/>
  <c r="L41" i="71"/>
  <c r="J42" i="71"/>
  <c r="R18" i="78"/>
  <c r="O18" i="110"/>
  <c r="D42" i="15"/>
  <c r="H42" i="85"/>
  <c r="H57" i="85" s="1"/>
  <c r="D42" i="85"/>
  <c r="D57" i="85" s="1"/>
  <c r="G41" i="77"/>
  <c r="G45" i="77"/>
  <c r="C42" i="42"/>
  <c r="H42" i="118"/>
  <c r="D42" i="118"/>
  <c r="D57" i="118" s="1"/>
  <c r="L18" i="109"/>
  <c r="S25" i="109"/>
  <c r="I42" i="71"/>
  <c r="I57" i="71" s="1"/>
  <c r="D42" i="109"/>
  <c r="D57" i="109" s="1"/>
  <c r="O42" i="109"/>
  <c r="O57" i="109" s="1"/>
  <c r="Z42" i="77"/>
  <c r="Z57" i="77" s="1"/>
  <c r="U42" i="77"/>
  <c r="U57" i="77" s="1"/>
  <c r="P42" i="77"/>
  <c r="P57" i="77" s="1"/>
  <c r="K42" i="77"/>
  <c r="K57" i="77" s="1"/>
  <c r="D42" i="42"/>
  <c r="P45" i="114"/>
  <c r="K42" i="71"/>
  <c r="O42" i="71"/>
  <c r="P18" i="110"/>
  <c r="Q18" i="110" s="1"/>
  <c r="C42" i="15"/>
  <c r="I18" i="85"/>
  <c r="L18" i="85" s="1"/>
  <c r="P18" i="85" s="1"/>
  <c r="P18" i="114"/>
  <c r="P18" i="115"/>
  <c r="L45" i="109"/>
  <c r="C42" i="113"/>
  <c r="C57" i="113" s="1"/>
  <c r="AA45" i="77"/>
  <c r="AA41" i="77"/>
  <c r="V45" i="77"/>
  <c r="V41" i="77"/>
  <c r="Q45" i="77"/>
  <c r="L41" i="77"/>
  <c r="C57" i="115"/>
  <c r="D57" i="115"/>
  <c r="L45" i="77"/>
  <c r="C42" i="78"/>
  <c r="C57" i="78" s="1"/>
  <c r="O42" i="78"/>
  <c r="L42" i="78"/>
  <c r="L57" i="78" s="1"/>
  <c r="I42" i="78"/>
  <c r="I57" i="78" s="1"/>
  <c r="F42" i="78"/>
  <c r="P42" i="78"/>
  <c r="M42" i="78"/>
  <c r="M57" i="78" s="1"/>
  <c r="J42" i="78"/>
  <c r="G42" i="78"/>
  <c r="D42" i="78"/>
  <c r="C42" i="110"/>
  <c r="C57" i="110" s="1"/>
  <c r="K42" i="109"/>
  <c r="F42" i="109"/>
  <c r="N42" i="71"/>
  <c r="N57" i="71" s="1"/>
  <c r="Q18" i="71"/>
  <c r="M42" i="71"/>
  <c r="M57" i="71" s="1"/>
  <c r="C42" i="71"/>
  <c r="C57" i="71" s="1"/>
  <c r="E42" i="71"/>
  <c r="E57" i="71" s="1"/>
  <c r="F42" i="71"/>
  <c r="F57" i="71" s="1"/>
  <c r="G57" i="71" s="1"/>
  <c r="S47" i="109"/>
  <c r="J42" i="108"/>
  <c r="K42" i="108"/>
  <c r="F42" i="108"/>
  <c r="F57" i="108" s="1"/>
  <c r="T17" i="109"/>
  <c r="U17" i="109" s="1"/>
  <c r="E42" i="108"/>
  <c r="Q56" i="109"/>
  <c r="T55" i="109"/>
  <c r="U55" i="109" s="1"/>
  <c r="T54" i="109"/>
  <c r="U54" i="109" s="1"/>
  <c r="T53" i="109"/>
  <c r="U53" i="109" s="1"/>
  <c r="T52" i="109"/>
  <c r="U52" i="109" s="1"/>
  <c r="T49" i="109"/>
  <c r="U49" i="109" s="1"/>
  <c r="T48" i="109"/>
  <c r="U48" i="109" s="1"/>
  <c r="R56" i="109"/>
  <c r="S55" i="109"/>
  <c r="S54" i="109"/>
  <c r="S53" i="109"/>
  <c r="S52" i="109"/>
  <c r="S49" i="109"/>
  <c r="S48" i="109"/>
  <c r="T47" i="109"/>
  <c r="U47" i="109" s="1"/>
  <c r="T46" i="109"/>
  <c r="U46" i="109" s="1"/>
  <c r="S46" i="109"/>
  <c r="T44" i="109"/>
  <c r="U44" i="109" s="1"/>
  <c r="T43" i="109"/>
  <c r="U43" i="109" s="1"/>
  <c r="S44" i="109"/>
  <c r="S43" i="109"/>
  <c r="T40" i="109"/>
  <c r="U40" i="109" s="1"/>
  <c r="T39" i="109"/>
  <c r="U39" i="109" s="1"/>
  <c r="T38" i="109"/>
  <c r="U38" i="109" s="1"/>
  <c r="T37" i="109"/>
  <c r="U37" i="109" s="1"/>
  <c r="T36" i="109"/>
  <c r="U36" i="109" s="1"/>
  <c r="T35" i="109"/>
  <c r="U35" i="109" s="1"/>
  <c r="T34" i="109"/>
  <c r="U34" i="109" s="1"/>
  <c r="T33" i="109"/>
  <c r="U33" i="109" s="1"/>
  <c r="T32" i="109"/>
  <c r="U32" i="109" s="1"/>
  <c r="T31" i="109"/>
  <c r="U31" i="109" s="1"/>
  <c r="T30" i="109"/>
  <c r="U30" i="109" s="1"/>
  <c r="T29" i="109"/>
  <c r="U29" i="109" s="1"/>
  <c r="T28" i="109"/>
  <c r="U28" i="109" s="1"/>
  <c r="T27" i="109"/>
  <c r="U27" i="109" s="1"/>
  <c r="T26" i="109"/>
  <c r="U26" i="109" s="1"/>
  <c r="T24" i="109"/>
  <c r="U24" i="109" s="1"/>
  <c r="T23" i="109"/>
  <c r="U23" i="109" s="1"/>
  <c r="T22" i="109"/>
  <c r="U22" i="109" s="1"/>
  <c r="T21" i="109"/>
  <c r="U21" i="109" s="1"/>
  <c r="T20" i="109"/>
  <c r="U20" i="109" s="1"/>
  <c r="T19" i="109"/>
  <c r="U19" i="109" s="1"/>
  <c r="S40" i="109"/>
  <c r="S39" i="109"/>
  <c r="S38" i="109"/>
  <c r="S37" i="109"/>
  <c r="S36" i="109"/>
  <c r="S35" i="109"/>
  <c r="S34" i="109"/>
  <c r="S33" i="109"/>
  <c r="S32" i="109"/>
  <c r="S31" i="109"/>
  <c r="S30" i="109"/>
  <c r="S29" i="109"/>
  <c r="S28" i="109"/>
  <c r="S27" i="109"/>
  <c r="S26" i="109"/>
  <c r="S24" i="109"/>
  <c r="S23" i="109"/>
  <c r="S22" i="109"/>
  <c r="S21" i="109"/>
  <c r="S20" i="109"/>
  <c r="S19" i="109"/>
  <c r="Q17" i="108"/>
  <c r="Q16" i="108"/>
  <c r="Q15" i="108"/>
  <c r="Q14" i="108"/>
  <c r="Q13" i="108"/>
  <c r="Q12" i="108"/>
  <c r="Q11" i="108"/>
  <c r="Q10" i="108"/>
  <c r="Q9" i="108"/>
  <c r="Q8" i="108"/>
  <c r="Q7" i="108"/>
  <c r="S17" i="109"/>
  <c r="O42" i="110"/>
  <c r="L18" i="71"/>
  <c r="O18" i="93"/>
  <c r="M42" i="93"/>
  <c r="L42" i="93"/>
  <c r="K42" i="93"/>
  <c r="K57" i="93" s="1"/>
  <c r="J42" i="93"/>
  <c r="J57" i="93" s="1"/>
  <c r="I42" i="93"/>
  <c r="I57" i="93" s="1"/>
  <c r="H42" i="93"/>
  <c r="G42" i="93"/>
  <c r="G57" i="93" s="1"/>
  <c r="P41" i="93"/>
  <c r="Q41" i="93" s="1"/>
  <c r="O41" i="93"/>
  <c r="P45" i="93"/>
  <c r="O45" i="93"/>
  <c r="P18" i="93"/>
  <c r="Q18" i="93" s="1"/>
  <c r="N42" i="93"/>
  <c r="Q45" i="93"/>
  <c r="N57" i="93"/>
  <c r="M57" i="93"/>
  <c r="C42" i="93"/>
  <c r="F42" i="93"/>
  <c r="F57" i="93" s="1"/>
  <c r="E42" i="93"/>
  <c r="E57" i="93" s="1"/>
  <c r="P56" i="93"/>
  <c r="Q56" i="93" s="1"/>
  <c r="O56" i="93"/>
  <c r="S56" i="109" s="1"/>
  <c r="Q55" i="93"/>
  <c r="Q54" i="93"/>
  <c r="Q53" i="93"/>
  <c r="Q52" i="93"/>
  <c r="Q49" i="93"/>
  <c r="Q48" i="93"/>
  <c r="Q44" i="93"/>
  <c r="Q43" i="93"/>
  <c r="Q40" i="93"/>
  <c r="Q39" i="93"/>
  <c r="Q38" i="93"/>
  <c r="Q37" i="93"/>
  <c r="Q36" i="93"/>
  <c r="Q35" i="93"/>
  <c r="Q34" i="93"/>
  <c r="Q33" i="93"/>
  <c r="Q32" i="93"/>
  <c r="Q31" i="93"/>
  <c r="Q30" i="93"/>
  <c r="Q29" i="93"/>
  <c r="Q28" i="93"/>
  <c r="Q27" i="93"/>
  <c r="Q26" i="93"/>
  <c r="Q24" i="93"/>
  <c r="Q23" i="93"/>
  <c r="Q22" i="93"/>
  <c r="Q21" i="93"/>
  <c r="Q20" i="93"/>
  <c r="Q19" i="93"/>
  <c r="Q47" i="93"/>
  <c r="Q46" i="93"/>
  <c r="Q51" i="108"/>
  <c r="T51" i="109"/>
  <c r="U51" i="109" s="1"/>
  <c r="Q25" i="108"/>
  <c r="T25" i="109"/>
  <c r="U25" i="109" s="1"/>
  <c r="O42" i="114"/>
  <c r="C57" i="114"/>
  <c r="O57" i="114" s="1"/>
  <c r="D57" i="114"/>
  <c r="P57" i="114" s="1"/>
  <c r="P42" i="114"/>
  <c r="AA56" i="77"/>
  <c r="AA18" i="77"/>
  <c r="X42" i="77"/>
  <c r="V18" i="77"/>
  <c r="S42" i="77"/>
  <c r="Q18" i="77"/>
  <c r="N42" i="77"/>
  <c r="L18" i="77"/>
  <c r="I42" i="77"/>
  <c r="G18" i="77"/>
  <c r="D42" i="77"/>
  <c r="D42" i="110"/>
  <c r="D42" i="93"/>
  <c r="Q6" i="108"/>
  <c r="C42" i="108"/>
  <c r="D42" i="108"/>
  <c r="H42" i="108"/>
  <c r="H57" i="108" s="1"/>
  <c r="I42" i="108"/>
  <c r="I57" i="108" s="1"/>
  <c r="P57" i="78"/>
  <c r="O57" i="78"/>
  <c r="D57" i="78"/>
  <c r="Q56" i="108"/>
  <c r="I56" i="73"/>
  <c r="J56" i="73"/>
  <c r="M56" i="73" s="1"/>
  <c r="K56" i="73"/>
  <c r="H56" i="73"/>
  <c r="I45" i="73"/>
  <c r="J45" i="73"/>
  <c r="K45" i="73"/>
  <c r="H45" i="73"/>
  <c r="I41" i="73"/>
  <c r="J41" i="73"/>
  <c r="K41" i="73"/>
  <c r="H41" i="73"/>
  <c r="L7" i="73"/>
  <c r="L8" i="73"/>
  <c r="L9" i="73"/>
  <c r="L10" i="73"/>
  <c r="L11" i="73"/>
  <c r="L12" i="73"/>
  <c r="L13" i="73"/>
  <c r="L14" i="73"/>
  <c r="L15" i="73"/>
  <c r="L16" i="73"/>
  <c r="L17" i="73"/>
  <c r="L19" i="73"/>
  <c r="L20" i="73"/>
  <c r="L21" i="73"/>
  <c r="L23" i="73"/>
  <c r="L25" i="73"/>
  <c r="L26" i="73"/>
  <c r="L27" i="73"/>
  <c r="L28" i="73"/>
  <c r="L29" i="73"/>
  <c r="L30" i="73"/>
  <c r="L32" i="73"/>
  <c r="L33" i="73"/>
  <c r="L34" i="73"/>
  <c r="L35" i="73"/>
  <c r="L36" i="73"/>
  <c r="L37" i="73"/>
  <c r="L38" i="73"/>
  <c r="L39" i="73"/>
  <c r="L40" i="73"/>
  <c r="L43" i="73"/>
  <c r="L44" i="73"/>
  <c r="L46" i="73"/>
  <c r="L47" i="73"/>
  <c r="L48" i="73"/>
  <c r="L49" i="73"/>
  <c r="L50" i="73"/>
  <c r="L51" i="73"/>
  <c r="L52" i="73"/>
  <c r="L53" i="73"/>
  <c r="L55" i="73"/>
  <c r="I18" i="73"/>
  <c r="J18" i="73"/>
  <c r="M18" i="73" s="1"/>
  <c r="K18" i="73"/>
  <c r="N18" i="73" s="1"/>
  <c r="H18" i="73"/>
  <c r="D45" i="73"/>
  <c r="R45" i="109" s="1"/>
  <c r="E45" i="73"/>
  <c r="O45" i="108" s="1"/>
  <c r="F45" i="73"/>
  <c r="G45" i="73" s="1"/>
  <c r="C45" i="73"/>
  <c r="Q45" i="109" s="1"/>
  <c r="D41" i="73"/>
  <c r="R41" i="109" s="1"/>
  <c r="E41" i="73"/>
  <c r="F41" i="73"/>
  <c r="P41" i="108" s="1"/>
  <c r="C41" i="73"/>
  <c r="Q41" i="109" s="1"/>
  <c r="G19" i="73"/>
  <c r="G20" i="73"/>
  <c r="G21" i="73"/>
  <c r="G22" i="73"/>
  <c r="G23" i="73"/>
  <c r="G24" i="73"/>
  <c r="G25" i="73"/>
  <c r="G26" i="73"/>
  <c r="G27" i="73"/>
  <c r="G28" i="73"/>
  <c r="G29" i="73"/>
  <c r="G30" i="73"/>
  <c r="G31" i="73"/>
  <c r="G32" i="73"/>
  <c r="G33" i="73"/>
  <c r="G34" i="73"/>
  <c r="G35" i="73"/>
  <c r="G36" i="73"/>
  <c r="G37" i="73"/>
  <c r="G38" i="73"/>
  <c r="G39" i="73"/>
  <c r="G40" i="73"/>
  <c r="G43" i="73"/>
  <c r="G44" i="73"/>
  <c r="G46" i="73"/>
  <c r="G47" i="73"/>
  <c r="G48" i="73"/>
  <c r="G49" i="73"/>
  <c r="G50" i="73"/>
  <c r="G51" i="73"/>
  <c r="G52" i="73"/>
  <c r="G53" i="73"/>
  <c r="G55" i="73"/>
  <c r="G56" i="73"/>
  <c r="R18" i="109"/>
  <c r="Q18" i="109"/>
  <c r="F56" i="105"/>
  <c r="G56" i="105"/>
  <c r="H56" i="105"/>
  <c r="I56" i="105"/>
  <c r="J56" i="105"/>
  <c r="K56" i="105"/>
  <c r="L56" i="105"/>
  <c r="E56" i="105"/>
  <c r="F45" i="105"/>
  <c r="G45" i="105"/>
  <c r="H45" i="105"/>
  <c r="I45" i="105"/>
  <c r="J45" i="105"/>
  <c r="K45" i="105"/>
  <c r="L45" i="105"/>
  <c r="E45" i="105"/>
  <c r="D41" i="105"/>
  <c r="E41" i="105"/>
  <c r="F41" i="105"/>
  <c r="G41" i="105"/>
  <c r="H41" i="105"/>
  <c r="I41" i="105"/>
  <c r="J41" i="105"/>
  <c r="K41" i="105"/>
  <c r="L41" i="105"/>
  <c r="C41" i="105"/>
  <c r="D18" i="105"/>
  <c r="E18" i="105"/>
  <c r="F18" i="105"/>
  <c r="G18" i="105"/>
  <c r="H18" i="105"/>
  <c r="I18" i="105"/>
  <c r="J18" i="105"/>
  <c r="K18" i="105"/>
  <c r="L18" i="105"/>
  <c r="C18" i="105"/>
  <c r="N19" i="105"/>
  <c r="N20" i="105"/>
  <c r="N21" i="105"/>
  <c r="K21" i="85" s="1"/>
  <c r="N22" i="105"/>
  <c r="K22" i="85" s="1"/>
  <c r="N23" i="105"/>
  <c r="N24" i="105"/>
  <c r="N25" i="105"/>
  <c r="K25" i="85" s="1"/>
  <c r="N26" i="105"/>
  <c r="K26" i="85" s="1"/>
  <c r="N27" i="105"/>
  <c r="N28" i="105"/>
  <c r="N29" i="105"/>
  <c r="K29" i="85" s="1"/>
  <c r="N30" i="105"/>
  <c r="N31" i="105"/>
  <c r="N32" i="105"/>
  <c r="K32" i="85" s="1"/>
  <c r="N33" i="105"/>
  <c r="K33" i="85" s="1"/>
  <c r="N34" i="105"/>
  <c r="N35" i="105"/>
  <c r="N36" i="105"/>
  <c r="K36" i="85" s="1"/>
  <c r="N37" i="105"/>
  <c r="K37" i="85" s="1"/>
  <c r="N38" i="105"/>
  <c r="N39" i="105"/>
  <c r="N40" i="105"/>
  <c r="N43" i="105"/>
  <c r="N44" i="105"/>
  <c r="K44" i="85" s="1"/>
  <c r="M46" i="105"/>
  <c r="N46" i="105"/>
  <c r="K46" i="85" s="1"/>
  <c r="N48" i="105"/>
  <c r="K48" i="85" s="1"/>
  <c r="N49" i="105"/>
  <c r="N50" i="105"/>
  <c r="N51" i="105"/>
  <c r="K51" i="85" s="1"/>
  <c r="N52" i="105"/>
  <c r="K52" i="85" s="1"/>
  <c r="N53" i="105"/>
  <c r="K53" i="85" s="1"/>
  <c r="N54" i="105"/>
  <c r="N55" i="105"/>
  <c r="O56" i="106"/>
  <c r="P56" i="106"/>
  <c r="C56" i="106"/>
  <c r="C47" i="106"/>
  <c r="C45" i="106"/>
  <c r="R41" i="106"/>
  <c r="S41" i="106" s="1"/>
  <c r="C41" i="106"/>
  <c r="Q41" i="106" s="1"/>
  <c r="C18" i="106"/>
  <c r="Q7" i="106"/>
  <c r="R7" i="106"/>
  <c r="S7" i="106" s="1"/>
  <c r="S9" i="106"/>
  <c r="Q10" i="106"/>
  <c r="R10" i="106"/>
  <c r="S10" i="106" s="1"/>
  <c r="Q11" i="106"/>
  <c r="R11" i="106"/>
  <c r="S11" i="106" s="1"/>
  <c r="Q12" i="106"/>
  <c r="R12" i="106"/>
  <c r="S12" i="106" s="1"/>
  <c r="Q13" i="106"/>
  <c r="R13" i="106"/>
  <c r="S13" i="106" s="1"/>
  <c r="Q14" i="106"/>
  <c r="R14" i="106"/>
  <c r="S14" i="106" s="1"/>
  <c r="Q15" i="106"/>
  <c r="R15" i="106"/>
  <c r="S15" i="106" s="1"/>
  <c r="Q16" i="106"/>
  <c r="R16" i="106"/>
  <c r="S16" i="106" s="1"/>
  <c r="Q17" i="106"/>
  <c r="R17" i="106"/>
  <c r="S17" i="106" s="1"/>
  <c r="Q43" i="106"/>
  <c r="R43" i="106"/>
  <c r="S43" i="106" s="1"/>
  <c r="Q44" i="106"/>
  <c r="R44" i="106"/>
  <c r="S44" i="106" s="1"/>
  <c r="Q46" i="106"/>
  <c r="R46" i="106"/>
  <c r="S46" i="106" s="1"/>
  <c r="Q48" i="106"/>
  <c r="R48" i="106"/>
  <c r="S48" i="106" s="1"/>
  <c r="Q49" i="106"/>
  <c r="R49" i="106"/>
  <c r="S49" i="106" s="1"/>
  <c r="Q50" i="106"/>
  <c r="R50" i="106"/>
  <c r="S50" i="106" s="1"/>
  <c r="Q51" i="106"/>
  <c r="R51" i="106"/>
  <c r="S51" i="106" s="1"/>
  <c r="Q52" i="106"/>
  <c r="R52" i="106"/>
  <c r="S52" i="106" s="1"/>
  <c r="Q53" i="106"/>
  <c r="R53" i="106"/>
  <c r="S53" i="106" s="1"/>
  <c r="Q54" i="106"/>
  <c r="R54" i="106"/>
  <c r="S54" i="106" s="1"/>
  <c r="S55" i="106"/>
  <c r="R6" i="106"/>
  <c r="S6" i="106" s="1"/>
  <c r="Q6" i="106"/>
  <c r="D56" i="107"/>
  <c r="E56" i="107"/>
  <c r="F56" i="107"/>
  <c r="K56" i="78" s="1"/>
  <c r="G56" i="107"/>
  <c r="H56" i="107"/>
  <c r="H56" i="78" s="1"/>
  <c r="I56" i="107"/>
  <c r="J56" i="107"/>
  <c r="K56" i="107"/>
  <c r="L56" i="107"/>
  <c r="M56" i="107"/>
  <c r="N56" i="107"/>
  <c r="C56" i="107"/>
  <c r="D47" i="107"/>
  <c r="E47" i="107"/>
  <c r="F47" i="107"/>
  <c r="K47" i="78" s="1"/>
  <c r="G47" i="107"/>
  <c r="H47" i="107"/>
  <c r="H47" i="78" s="1"/>
  <c r="I47" i="107"/>
  <c r="J47" i="107"/>
  <c r="K47" i="107"/>
  <c r="L47" i="107"/>
  <c r="M47" i="107"/>
  <c r="N47" i="107"/>
  <c r="C47" i="107"/>
  <c r="D45" i="107"/>
  <c r="E45" i="107"/>
  <c r="F45" i="107"/>
  <c r="G45" i="107"/>
  <c r="H45" i="107"/>
  <c r="H45" i="78" s="1"/>
  <c r="I45" i="107"/>
  <c r="J45" i="107"/>
  <c r="K45" i="107"/>
  <c r="L45" i="107"/>
  <c r="M45" i="107"/>
  <c r="N45" i="107"/>
  <c r="C45" i="107"/>
  <c r="D41" i="107"/>
  <c r="E41" i="107"/>
  <c r="F41" i="107"/>
  <c r="K41" i="78" s="1"/>
  <c r="G41" i="107"/>
  <c r="H41" i="107"/>
  <c r="H41" i="78" s="1"/>
  <c r="I41" i="107"/>
  <c r="J41" i="107"/>
  <c r="K41" i="107"/>
  <c r="L41" i="107"/>
  <c r="M41" i="107"/>
  <c r="N41" i="107"/>
  <c r="C41" i="107"/>
  <c r="D56" i="103"/>
  <c r="O56" i="103" s="1"/>
  <c r="E56" i="103"/>
  <c r="F56" i="103"/>
  <c r="G56" i="103"/>
  <c r="H56" i="103"/>
  <c r="I56" i="103"/>
  <c r="J56" i="103"/>
  <c r="K56" i="103"/>
  <c r="L56" i="103"/>
  <c r="C56" i="103"/>
  <c r="M56" i="103" s="1"/>
  <c r="D47" i="103"/>
  <c r="O47" i="103" s="1"/>
  <c r="E47" i="103"/>
  <c r="F47" i="103"/>
  <c r="G47" i="103"/>
  <c r="M47" i="103" s="1"/>
  <c r="H47" i="103"/>
  <c r="I47" i="103"/>
  <c r="J47" i="103"/>
  <c r="K47" i="103"/>
  <c r="L47" i="103"/>
  <c r="C47" i="103"/>
  <c r="D45" i="103"/>
  <c r="O45" i="103" s="1"/>
  <c r="E45" i="103"/>
  <c r="F45" i="103"/>
  <c r="G45" i="103"/>
  <c r="H45" i="103"/>
  <c r="I45" i="103"/>
  <c r="J45" i="103"/>
  <c r="K45" i="103"/>
  <c r="L45" i="103"/>
  <c r="C45" i="103"/>
  <c r="D41" i="103"/>
  <c r="O41" i="103" s="1"/>
  <c r="E41" i="103"/>
  <c r="F41" i="103"/>
  <c r="G41" i="103"/>
  <c r="H41" i="103"/>
  <c r="I41" i="103"/>
  <c r="J41" i="103"/>
  <c r="K41" i="103"/>
  <c r="L41" i="103"/>
  <c r="C41" i="103"/>
  <c r="D18" i="103"/>
  <c r="E18" i="103"/>
  <c r="F18" i="103"/>
  <c r="G18" i="103"/>
  <c r="H18" i="103"/>
  <c r="I18" i="103"/>
  <c r="J18" i="103"/>
  <c r="K18" i="103"/>
  <c r="L18" i="103"/>
  <c r="C18" i="103"/>
  <c r="M7" i="103"/>
  <c r="N7" i="103"/>
  <c r="M8" i="103"/>
  <c r="N8" i="103"/>
  <c r="M9" i="103"/>
  <c r="N9" i="103"/>
  <c r="M10" i="103"/>
  <c r="N10" i="103"/>
  <c r="M11" i="103"/>
  <c r="N11" i="103"/>
  <c r="M12" i="103"/>
  <c r="N12" i="103"/>
  <c r="M13" i="103"/>
  <c r="N13" i="103"/>
  <c r="M14" i="103"/>
  <c r="N14" i="103"/>
  <c r="M15" i="103"/>
  <c r="N15" i="103"/>
  <c r="M16" i="103"/>
  <c r="N16" i="103"/>
  <c r="M17" i="103"/>
  <c r="N17" i="103"/>
  <c r="M43" i="103"/>
  <c r="N43" i="103"/>
  <c r="M44" i="103"/>
  <c r="N44" i="103"/>
  <c r="M46" i="103"/>
  <c r="N46" i="103"/>
  <c r="M48" i="103"/>
  <c r="N48" i="103"/>
  <c r="M49" i="103"/>
  <c r="N49" i="103"/>
  <c r="M50" i="103"/>
  <c r="N50" i="103"/>
  <c r="M51" i="103"/>
  <c r="N51" i="103"/>
  <c r="M52" i="103"/>
  <c r="N52" i="103"/>
  <c r="M53" i="103"/>
  <c r="N53" i="103"/>
  <c r="M54" i="103"/>
  <c r="N54" i="103"/>
  <c r="M55" i="103"/>
  <c r="N55" i="103"/>
  <c r="N6" i="103"/>
  <c r="M6" i="103"/>
  <c r="D56" i="104"/>
  <c r="E56" i="104"/>
  <c r="N56" i="104" s="1"/>
  <c r="F56" i="104"/>
  <c r="O56" i="104" s="1"/>
  <c r="G56" i="104"/>
  <c r="H56" i="104"/>
  <c r="I56" i="104"/>
  <c r="J56" i="104"/>
  <c r="C56" i="104"/>
  <c r="D45" i="104"/>
  <c r="E45" i="104"/>
  <c r="N45" i="104" s="1"/>
  <c r="F45" i="104"/>
  <c r="O45" i="104" s="1"/>
  <c r="G45" i="104"/>
  <c r="H45" i="104"/>
  <c r="I45" i="104"/>
  <c r="J45" i="104"/>
  <c r="C45" i="104"/>
  <c r="K40" i="104"/>
  <c r="O40" i="107" s="1"/>
  <c r="L40" i="104"/>
  <c r="K20" i="104"/>
  <c r="L20" i="104"/>
  <c r="K21" i="104"/>
  <c r="O21" i="107" s="1"/>
  <c r="L21" i="104"/>
  <c r="K22" i="104"/>
  <c r="O22" i="107" s="1"/>
  <c r="L22" i="104"/>
  <c r="K23" i="104"/>
  <c r="O23" i="107" s="1"/>
  <c r="L23" i="104"/>
  <c r="K24" i="104"/>
  <c r="O24" i="107" s="1"/>
  <c r="L24" i="104"/>
  <c r="K25" i="104"/>
  <c r="O25" i="107" s="1"/>
  <c r="L25" i="104"/>
  <c r="K26" i="104"/>
  <c r="O26" i="107" s="1"/>
  <c r="L26" i="104"/>
  <c r="K27" i="104"/>
  <c r="O27" i="107" s="1"/>
  <c r="L27" i="104"/>
  <c r="K28" i="104"/>
  <c r="O28" i="107" s="1"/>
  <c r="L28" i="104"/>
  <c r="K29" i="104"/>
  <c r="O29" i="107" s="1"/>
  <c r="L29" i="104"/>
  <c r="O30" i="107"/>
  <c r="L30" i="104"/>
  <c r="K31" i="104"/>
  <c r="O31" i="107" s="1"/>
  <c r="L31" i="104"/>
  <c r="K32" i="104"/>
  <c r="O32" i="107" s="1"/>
  <c r="L32" i="104"/>
  <c r="K33" i="104"/>
  <c r="O33" i="107" s="1"/>
  <c r="L33" i="104"/>
  <c r="K34" i="104"/>
  <c r="O34" i="107" s="1"/>
  <c r="L34" i="104"/>
  <c r="K35" i="104"/>
  <c r="O35" i="107" s="1"/>
  <c r="L35" i="104"/>
  <c r="K36" i="104"/>
  <c r="O36" i="107" s="1"/>
  <c r="L36" i="104"/>
  <c r="K37" i="104"/>
  <c r="O37" i="107" s="1"/>
  <c r="L37" i="104"/>
  <c r="K38" i="104"/>
  <c r="O38" i="107" s="1"/>
  <c r="L38" i="104"/>
  <c r="K39" i="104"/>
  <c r="O39" i="107" s="1"/>
  <c r="L39" i="104"/>
  <c r="L19" i="104"/>
  <c r="K19" i="104"/>
  <c r="O19" i="107" s="1"/>
  <c r="D41" i="104"/>
  <c r="E41" i="104"/>
  <c r="F41" i="104"/>
  <c r="G41" i="104"/>
  <c r="H41" i="104"/>
  <c r="I41" i="104"/>
  <c r="J41" i="104"/>
  <c r="C41" i="104"/>
  <c r="D18" i="104"/>
  <c r="D42" i="104" s="1"/>
  <c r="D57" i="104" s="1"/>
  <c r="E18" i="104"/>
  <c r="F18" i="104"/>
  <c r="O18" i="104" s="1"/>
  <c r="G18" i="104"/>
  <c r="G42" i="104" s="1"/>
  <c r="G57" i="104" s="1"/>
  <c r="H18" i="104"/>
  <c r="H42" i="104" s="1"/>
  <c r="H57" i="104" s="1"/>
  <c r="I18" i="104"/>
  <c r="I42" i="104" s="1"/>
  <c r="I57" i="104" s="1"/>
  <c r="J18" i="104"/>
  <c r="J42" i="104" s="1"/>
  <c r="J57" i="104" s="1"/>
  <c r="C18" i="104"/>
  <c r="C42" i="104" s="1"/>
  <c r="K7" i="104"/>
  <c r="O7" i="107" s="1"/>
  <c r="L7" i="104"/>
  <c r="K8" i="104"/>
  <c r="L8" i="104"/>
  <c r="K9" i="104"/>
  <c r="O9" i="107" s="1"/>
  <c r="L9" i="104"/>
  <c r="K10" i="104"/>
  <c r="L10" i="104"/>
  <c r="K11" i="104"/>
  <c r="O11" i="107" s="1"/>
  <c r="L11" i="104"/>
  <c r="K12" i="104"/>
  <c r="L12" i="104"/>
  <c r="K13" i="104"/>
  <c r="O13" i="107" s="1"/>
  <c r="L13" i="104"/>
  <c r="K14" i="104"/>
  <c r="L14" i="104"/>
  <c r="K15" i="104"/>
  <c r="O15" i="107" s="1"/>
  <c r="L15" i="104"/>
  <c r="K16" i="104"/>
  <c r="L16" i="104"/>
  <c r="K17" i="104"/>
  <c r="O17" i="107" s="1"/>
  <c r="L17" i="104"/>
  <c r="L6" i="104"/>
  <c r="K6" i="104"/>
  <c r="O6" i="107" s="1"/>
  <c r="K52" i="104"/>
  <c r="L52" i="104"/>
  <c r="K50" i="104"/>
  <c r="L50" i="104"/>
  <c r="I7" i="9"/>
  <c r="I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" i="9"/>
  <c r="H15" i="9"/>
  <c r="M41" i="103" l="1"/>
  <c r="N6" i="78"/>
  <c r="P6" i="103"/>
  <c r="N52" i="78"/>
  <c r="P52" i="103"/>
  <c r="N8" i="78"/>
  <c r="P8" i="103"/>
  <c r="P39" i="107"/>
  <c r="E39" i="78"/>
  <c r="P39" i="104"/>
  <c r="P37" i="107"/>
  <c r="E37" i="78"/>
  <c r="P37" i="104"/>
  <c r="P35" i="107"/>
  <c r="E35" i="78"/>
  <c r="P35" i="104"/>
  <c r="P33" i="107"/>
  <c r="E33" i="78"/>
  <c r="P33" i="104"/>
  <c r="P31" i="107"/>
  <c r="E31" i="78"/>
  <c r="P31" i="104"/>
  <c r="P29" i="107"/>
  <c r="E29" i="78"/>
  <c r="P29" i="104"/>
  <c r="P27" i="107"/>
  <c r="E27" i="78"/>
  <c r="P27" i="104"/>
  <c r="P25" i="107"/>
  <c r="E25" i="78"/>
  <c r="P25" i="104"/>
  <c r="P23" i="107"/>
  <c r="E23" i="78"/>
  <c r="P23" i="104"/>
  <c r="P21" i="107"/>
  <c r="P21" i="104"/>
  <c r="P40" i="107"/>
  <c r="O40" i="105" s="1"/>
  <c r="Q40" i="105" s="1"/>
  <c r="E40" i="78"/>
  <c r="P40" i="104"/>
  <c r="N44" i="78"/>
  <c r="P44" i="103"/>
  <c r="O39" i="105"/>
  <c r="Q39" i="105" s="1"/>
  <c r="O35" i="105"/>
  <c r="Q35" i="105" s="1"/>
  <c r="O27" i="105"/>
  <c r="Q27" i="105" s="1"/>
  <c r="O23" i="105"/>
  <c r="Q23" i="105" s="1"/>
  <c r="L45" i="73"/>
  <c r="N45" i="73"/>
  <c r="L56" i="73"/>
  <c r="N56" i="73"/>
  <c r="J42" i="106"/>
  <c r="J57" i="106" s="1"/>
  <c r="K40" i="85"/>
  <c r="E6" i="78"/>
  <c r="P6" i="104"/>
  <c r="P19" i="107"/>
  <c r="E19" i="78"/>
  <c r="P19" i="104"/>
  <c r="N48" i="78"/>
  <c r="P48" i="103"/>
  <c r="N14" i="78"/>
  <c r="P14" i="103"/>
  <c r="P52" i="107"/>
  <c r="E52" i="78"/>
  <c r="P52" i="104"/>
  <c r="P9" i="107"/>
  <c r="E9" i="78"/>
  <c r="P9" i="104"/>
  <c r="N53" i="78"/>
  <c r="P53" i="103"/>
  <c r="N13" i="78"/>
  <c r="P13" i="103"/>
  <c r="O22" i="105"/>
  <c r="Q22" i="105" s="1"/>
  <c r="M45" i="73"/>
  <c r="M45" i="85"/>
  <c r="Q45" i="85" s="1"/>
  <c r="K49" i="85"/>
  <c r="N54" i="78"/>
  <c r="P54" i="103"/>
  <c r="N50" i="78"/>
  <c r="P50" i="103"/>
  <c r="N16" i="78"/>
  <c r="P16" i="103"/>
  <c r="N12" i="78"/>
  <c r="P12" i="103"/>
  <c r="N10" i="78"/>
  <c r="P10" i="103"/>
  <c r="P17" i="107"/>
  <c r="F17" i="15" s="1"/>
  <c r="E17" i="78"/>
  <c r="P17" i="104"/>
  <c r="P13" i="107"/>
  <c r="E13" i="78"/>
  <c r="P13" i="104"/>
  <c r="P11" i="107"/>
  <c r="E11" i="78"/>
  <c r="P11" i="104"/>
  <c r="P7" i="107"/>
  <c r="E7" i="78"/>
  <c r="P7" i="104"/>
  <c r="O41" i="104"/>
  <c r="N55" i="78"/>
  <c r="P55" i="103"/>
  <c r="N51" i="78"/>
  <c r="P51" i="103"/>
  <c r="N49" i="78"/>
  <c r="P49" i="103"/>
  <c r="N17" i="78"/>
  <c r="P17" i="103"/>
  <c r="N11" i="78"/>
  <c r="P11" i="103"/>
  <c r="N9" i="78"/>
  <c r="P9" i="103"/>
  <c r="N7" i="78"/>
  <c r="P7" i="103"/>
  <c r="E50" i="78"/>
  <c r="P50" i="104"/>
  <c r="E16" i="78"/>
  <c r="P16" i="104"/>
  <c r="E14" i="78"/>
  <c r="P14" i="104"/>
  <c r="E12" i="78"/>
  <c r="P12" i="104"/>
  <c r="E10" i="78"/>
  <c r="P10" i="104"/>
  <c r="E8" i="78"/>
  <c r="P8" i="104"/>
  <c r="N41" i="104"/>
  <c r="P38" i="107"/>
  <c r="E38" i="78"/>
  <c r="P38" i="104"/>
  <c r="P36" i="107"/>
  <c r="E36" i="78"/>
  <c r="P36" i="104"/>
  <c r="P34" i="107"/>
  <c r="E34" i="78"/>
  <c r="P34" i="104"/>
  <c r="P32" i="107"/>
  <c r="O32" i="105" s="1"/>
  <c r="Q32" i="105" s="1"/>
  <c r="E32" i="78"/>
  <c r="P32" i="104"/>
  <c r="P30" i="107"/>
  <c r="O30" i="105" s="1"/>
  <c r="Q30" i="105" s="1"/>
  <c r="E30" i="78"/>
  <c r="P30" i="104"/>
  <c r="E28" i="78"/>
  <c r="P28" i="104"/>
  <c r="P26" i="107"/>
  <c r="O26" i="105" s="1"/>
  <c r="Q26" i="105" s="1"/>
  <c r="E26" i="78"/>
  <c r="P26" i="104"/>
  <c r="P24" i="107"/>
  <c r="Q24" i="107" s="1"/>
  <c r="P24" i="104"/>
  <c r="P22" i="107"/>
  <c r="E22" i="78"/>
  <c r="P22" i="104"/>
  <c r="N46" i="78"/>
  <c r="P46" i="103"/>
  <c r="N43" i="78"/>
  <c r="P43" i="103"/>
  <c r="O52" i="105"/>
  <c r="Q52" i="105" s="1"/>
  <c r="O37" i="105"/>
  <c r="Q37" i="105" s="1"/>
  <c r="O33" i="105"/>
  <c r="Q33" i="105" s="1"/>
  <c r="O29" i="105"/>
  <c r="Q29" i="105" s="1"/>
  <c r="O25" i="105"/>
  <c r="Q25" i="105" s="1"/>
  <c r="O21" i="105"/>
  <c r="Q21" i="105" s="1"/>
  <c r="T56" i="109"/>
  <c r="M56" i="85"/>
  <c r="Q56" i="85" s="1"/>
  <c r="K56" i="85"/>
  <c r="L56" i="85"/>
  <c r="P56" i="85" s="1"/>
  <c r="I57" i="106"/>
  <c r="K24" i="85"/>
  <c r="K30" i="85"/>
  <c r="K34" i="85"/>
  <c r="K38" i="85"/>
  <c r="K19" i="85"/>
  <c r="K23" i="85"/>
  <c r="K27" i="85"/>
  <c r="K31" i="85"/>
  <c r="K35" i="85"/>
  <c r="K39" i="85"/>
  <c r="K55" i="85"/>
  <c r="P20" i="107"/>
  <c r="S20" i="78" s="1"/>
  <c r="E20" i="78"/>
  <c r="O20" i="107"/>
  <c r="P20" i="104"/>
  <c r="M41" i="85"/>
  <c r="Q41" i="85" s="1"/>
  <c r="O28" i="105"/>
  <c r="Q28" i="105" s="1"/>
  <c r="K28" i="85"/>
  <c r="K20" i="85"/>
  <c r="G57" i="113"/>
  <c r="M57" i="113" s="1"/>
  <c r="M42" i="113"/>
  <c r="I57" i="113"/>
  <c r="K57" i="113" s="1"/>
  <c r="K42" i="113"/>
  <c r="H57" i="113"/>
  <c r="N57" i="113" s="1"/>
  <c r="N42" i="113"/>
  <c r="J57" i="113"/>
  <c r="L57" i="113" s="1"/>
  <c r="L42" i="113"/>
  <c r="M18" i="85"/>
  <c r="Q18" i="85" s="1"/>
  <c r="N15" i="78"/>
  <c r="P15" i="103"/>
  <c r="P15" i="107"/>
  <c r="E15" i="78"/>
  <c r="P15" i="104"/>
  <c r="E18" i="42"/>
  <c r="N18" i="104"/>
  <c r="Q56" i="106"/>
  <c r="H57" i="118"/>
  <c r="F57" i="118"/>
  <c r="C57" i="118"/>
  <c r="E57" i="117"/>
  <c r="F57" i="117"/>
  <c r="D57" i="117"/>
  <c r="C57" i="117"/>
  <c r="M57" i="115"/>
  <c r="N57" i="115"/>
  <c r="K57" i="115"/>
  <c r="L57" i="115"/>
  <c r="I57" i="115"/>
  <c r="J57" i="115"/>
  <c r="G57" i="115"/>
  <c r="H57" i="115"/>
  <c r="E57" i="115"/>
  <c r="O42" i="115"/>
  <c r="F57" i="115"/>
  <c r="D57" i="42"/>
  <c r="C57" i="42"/>
  <c r="I42" i="85"/>
  <c r="D57" i="15"/>
  <c r="O57" i="85" s="1"/>
  <c r="O42" i="85"/>
  <c r="C57" i="15"/>
  <c r="N57" i="85" s="1"/>
  <c r="N42" i="85"/>
  <c r="I57" i="85"/>
  <c r="G57" i="78"/>
  <c r="F57" i="78"/>
  <c r="H57" i="110"/>
  <c r="P57" i="110" s="1"/>
  <c r="G57" i="110"/>
  <c r="Q57" i="71"/>
  <c r="M41" i="73"/>
  <c r="L41" i="73"/>
  <c r="N41" i="73"/>
  <c r="M45" i="105"/>
  <c r="O52" i="107"/>
  <c r="P16" i="107"/>
  <c r="P14" i="107"/>
  <c r="P12" i="107"/>
  <c r="P10" i="107"/>
  <c r="P8" i="107"/>
  <c r="F8" i="15" s="1"/>
  <c r="P28" i="107"/>
  <c r="M28" i="104"/>
  <c r="Q18" i="106"/>
  <c r="Q45" i="106"/>
  <c r="J42" i="85"/>
  <c r="G42" i="71"/>
  <c r="P42" i="115"/>
  <c r="L42" i="71"/>
  <c r="O50" i="107"/>
  <c r="E50" i="15" s="1"/>
  <c r="O16" i="107"/>
  <c r="E16" i="15" s="1"/>
  <c r="O14" i="107"/>
  <c r="O12" i="107"/>
  <c r="E12" i="15" s="1"/>
  <c r="O10" i="107"/>
  <c r="E10" i="15" s="1"/>
  <c r="O8" i="107"/>
  <c r="E8" i="15" s="1"/>
  <c r="M18" i="103"/>
  <c r="M45" i="103"/>
  <c r="M18" i="105"/>
  <c r="G41" i="73"/>
  <c r="O18" i="103"/>
  <c r="N18" i="103"/>
  <c r="P45" i="108"/>
  <c r="Q45" i="108" s="1"/>
  <c r="O41" i="108"/>
  <c r="S41" i="109" s="1"/>
  <c r="K41" i="104"/>
  <c r="M50" i="104"/>
  <c r="P50" i="107"/>
  <c r="O50" i="105" s="1"/>
  <c r="Q50" i="105" s="1"/>
  <c r="M6" i="104"/>
  <c r="P6" i="107"/>
  <c r="M41" i="105"/>
  <c r="J57" i="85"/>
  <c r="P42" i="110"/>
  <c r="Q42" i="110" s="1"/>
  <c r="K57" i="71"/>
  <c r="Q42" i="71"/>
  <c r="M56" i="105"/>
  <c r="N56" i="105"/>
  <c r="N45" i="105"/>
  <c r="R56" i="106"/>
  <c r="S56" i="106" s="1"/>
  <c r="Q47" i="106"/>
  <c r="R47" i="106"/>
  <c r="S47" i="106" s="1"/>
  <c r="R45" i="106"/>
  <c r="S45" i="106" s="1"/>
  <c r="R18" i="106"/>
  <c r="S18" i="106" s="1"/>
  <c r="N45" i="103"/>
  <c r="E56" i="42"/>
  <c r="F56" i="42"/>
  <c r="E45" i="42"/>
  <c r="F45" i="42"/>
  <c r="E41" i="42"/>
  <c r="F41" i="42"/>
  <c r="N18" i="105"/>
  <c r="K18" i="85" s="1"/>
  <c r="O57" i="110"/>
  <c r="O57" i="71"/>
  <c r="J57" i="71"/>
  <c r="L57" i="93"/>
  <c r="H57" i="93"/>
  <c r="O42" i="93"/>
  <c r="K57" i="108"/>
  <c r="J57" i="108"/>
  <c r="E57" i="108"/>
  <c r="N41" i="105"/>
  <c r="F18" i="42"/>
  <c r="R42" i="78"/>
  <c r="L18" i="73"/>
  <c r="C57" i="104"/>
  <c r="Q18" i="108"/>
  <c r="N47" i="103"/>
  <c r="T41" i="109"/>
  <c r="U41" i="109" s="1"/>
  <c r="J57" i="78"/>
  <c r="U56" i="109"/>
  <c r="O57" i="93"/>
  <c r="N56" i="103"/>
  <c r="N41" i="103"/>
  <c r="P42" i="93"/>
  <c r="Q42" i="93" s="1"/>
  <c r="L41" i="104"/>
  <c r="Q42" i="78"/>
  <c r="L42" i="109"/>
  <c r="K57" i="109"/>
  <c r="L57" i="109" s="1"/>
  <c r="G42" i="109"/>
  <c r="F57" i="109"/>
  <c r="G57" i="109" s="1"/>
  <c r="S45" i="109"/>
  <c r="K42" i="73"/>
  <c r="I42" i="73"/>
  <c r="H42" i="73"/>
  <c r="H57" i="73" s="1"/>
  <c r="J42" i="73"/>
  <c r="S18" i="109"/>
  <c r="C42" i="105"/>
  <c r="C57" i="105" s="1"/>
  <c r="I42" i="105"/>
  <c r="G42" i="105"/>
  <c r="E42" i="105"/>
  <c r="J42" i="105"/>
  <c r="J57" i="105" s="1"/>
  <c r="H42" i="105"/>
  <c r="H57" i="105" s="1"/>
  <c r="F42" i="105"/>
  <c r="F57" i="105" s="1"/>
  <c r="D42" i="105"/>
  <c r="D57" i="105" s="1"/>
  <c r="Q40" i="107"/>
  <c r="Q37" i="107"/>
  <c r="Q36" i="107"/>
  <c r="Q35" i="107"/>
  <c r="F34" i="15"/>
  <c r="Q33" i="107"/>
  <c r="Q32" i="107"/>
  <c r="Q29" i="107"/>
  <c r="Q28" i="107"/>
  <c r="Q27" i="107"/>
  <c r="F26" i="15"/>
  <c r="Q25" i="107"/>
  <c r="Q23" i="107"/>
  <c r="Q21" i="107"/>
  <c r="E38" i="15"/>
  <c r="E37" i="15"/>
  <c r="E36" i="15"/>
  <c r="E33" i="15"/>
  <c r="E30" i="15"/>
  <c r="E29" i="15"/>
  <c r="E28" i="15"/>
  <c r="E25" i="15"/>
  <c r="E22" i="15"/>
  <c r="E21" i="15"/>
  <c r="E20" i="15"/>
  <c r="E42" i="104"/>
  <c r="N42" i="104" s="1"/>
  <c r="F42" i="104"/>
  <c r="O42" i="104" s="1"/>
  <c r="E17" i="15"/>
  <c r="E15" i="15"/>
  <c r="E13" i="15"/>
  <c r="E11" i="15"/>
  <c r="E7" i="15"/>
  <c r="Q20" i="107"/>
  <c r="Q19" i="107"/>
  <c r="Q17" i="107"/>
  <c r="Q15" i="107"/>
  <c r="Q14" i="107"/>
  <c r="Q13" i="107"/>
  <c r="Q11" i="107"/>
  <c r="Q9" i="107"/>
  <c r="Q7" i="107"/>
  <c r="Q34" i="107"/>
  <c r="Q26" i="107"/>
  <c r="Q22" i="107"/>
  <c r="N42" i="107"/>
  <c r="N57" i="107" s="1"/>
  <c r="M42" i="107"/>
  <c r="M57" i="107" s="1"/>
  <c r="L42" i="107"/>
  <c r="L57" i="107" s="1"/>
  <c r="K42" i="107"/>
  <c r="K57" i="107" s="1"/>
  <c r="J42" i="107"/>
  <c r="J57" i="107" s="1"/>
  <c r="I42" i="107"/>
  <c r="I57" i="107" s="1"/>
  <c r="H42" i="107"/>
  <c r="G42" i="107"/>
  <c r="G57" i="107" s="1"/>
  <c r="F42" i="107"/>
  <c r="E42" i="107"/>
  <c r="C42" i="107"/>
  <c r="D42" i="107"/>
  <c r="F52" i="15"/>
  <c r="E52" i="15"/>
  <c r="E40" i="15"/>
  <c r="E39" i="15"/>
  <c r="F36" i="15"/>
  <c r="E35" i="15"/>
  <c r="E34" i="15"/>
  <c r="E32" i="15"/>
  <c r="E31" i="15"/>
  <c r="E27" i="15"/>
  <c r="E26" i="15"/>
  <c r="E24" i="15"/>
  <c r="E23" i="15"/>
  <c r="F22" i="15"/>
  <c r="F20" i="15"/>
  <c r="E19" i="15"/>
  <c r="F15" i="15"/>
  <c r="E14" i="15"/>
  <c r="F13" i="15"/>
  <c r="F11" i="15"/>
  <c r="F9" i="15"/>
  <c r="E9" i="15"/>
  <c r="F7" i="15"/>
  <c r="C57" i="93"/>
  <c r="L42" i="105"/>
  <c r="L57" i="105" s="1"/>
  <c r="K42" i="105"/>
  <c r="K57" i="105" s="1"/>
  <c r="Q41" i="108"/>
  <c r="F42" i="73"/>
  <c r="P42" i="108" s="1"/>
  <c r="E42" i="73"/>
  <c r="O42" i="108" s="1"/>
  <c r="P57" i="106"/>
  <c r="C42" i="106"/>
  <c r="C57" i="106" s="1"/>
  <c r="O57" i="106"/>
  <c r="AA42" i="77"/>
  <c r="X57" i="77"/>
  <c r="AA57" i="77" s="1"/>
  <c r="V42" i="77"/>
  <c r="S57" i="77"/>
  <c r="V57" i="77" s="1"/>
  <c r="Q42" i="77"/>
  <c r="N57" i="77"/>
  <c r="Q57" i="77" s="1"/>
  <c r="L42" i="77"/>
  <c r="I57" i="77"/>
  <c r="L57" i="77" s="1"/>
  <c r="G42" i="77"/>
  <c r="D57" i="77"/>
  <c r="G57" i="77" s="1"/>
  <c r="D57" i="110"/>
  <c r="D57" i="93"/>
  <c r="D57" i="108"/>
  <c r="G57" i="108" s="1"/>
  <c r="C57" i="108"/>
  <c r="I57" i="73"/>
  <c r="D42" i="73"/>
  <c r="D57" i="73" s="1"/>
  <c r="C42" i="73"/>
  <c r="C57" i="73" s="1"/>
  <c r="C42" i="103"/>
  <c r="L42" i="103"/>
  <c r="L57" i="103" s="1"/>
  <c r="K42" i="103"/>
  <c r="J42" i="103"/>
  <c r="I42" i="103"/>
  <c r="H42" i="103"/>
  <c r="H57" i="103" s="1"/>
  <c r="G42" i="103"/>
  <c r="F42" i="103"/>
  <c r="E42" i="103"/>
  <c r="D42" i="103"/>
  <c r="D57" i="103" s="1"/>
  <c r="O57" i="103" s="1"/>
  <c r="L57" i="104"/>
  <c r="J59" i="7"/>
  <c r="K20" i="7"/>
  <c r="K21" i="7"/>
  <c r="K22" i="7"/>
  <c r="K23" i="7"/>
  <c r="K24" i="7"/>
  <c r="K25" i="7"/>
  <c r="K26" i="7"/>
  <c r="K27" i="7"/>
  <c r="K29" i="7"/>
  <c r="K30" i="7"/>
  <c r="K31" i="7"/>
  <c r="K32" i="7"/>
  <c r="K33" i="7"/>
  <c r="K34" i="7"/>
  <c r="K35" i="7"/>
  <c r="K36" i="7"/>
  <c r="K37" i="7"/>
  <c r="K38" i="7"/>
  <c r="K39" i="7"/>
  <c r="K40" i="7"/>
  <c r="K41" i="7"/>
  <c r="K43" i="7"/>
  <c r="K44" i="7"/>
  <c r="K45" i="7"/>
  <c r="K46" i="7"/>
  <c r="K47" i="7"/>
  <c r="K48" i="7"/>
  <c r="K49" i="7"/>
  <c r="K50" i="7"/>
  <c r="K51" i="7"/>
  <c r="K52" i="7"/>
  <c r="K53" i="7"/>
  <c r="K54" i="7"/>
  <c r="K55" i="7"/>
  <c r="K56" i="7"/>
  <c r="K57" i="7"/>
  <c r="K58" i="7"/>
  <c r="J20" i="7"/>
  <c r="J22" i="7"/>
  <c r="J23" i="7"/>
  <c r="J25" i="7"/>
  <c r="J26" i="7"/>
  <c r="J27" i="7"/>
  <c r="J29" i="7"/>
  <c r="J30" i="7"/>
  <c r="J34" i="7"/>
  <c r="J35" i="7"/>
  <c r="J36" i="7"/>
  <c r="J39" i="7"/>
  <c r="J40" i="7"/>
  <c r="J41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I20" i="7"/>
  <c r="I23" i="7"/>
  <c r="I25" i="7"/>
  <c r="I26" i="7"/>
  <c r="I27" i="7"/>
  <c r="I29" i="7"/>
  <c r="I30" i="7"/>
  <c r="I34" i="7"/>
  <c r="I36" i="7"/>
  <c r="I40" i="7"/>
  <c r="I43" i="7"/>
  <c r="I44" i="7"/>
  <c r="I46" i="7"/>
  <c r="I47" i="7"/>
  <c r="I48" i="7"/>
  <c r="I49" i="7"/>
  <c r="I50" i="7"/>
  <c r="I51" i="7"/>
  <c r="I52" i="7"/>
  <c r="I53" i="7"/>
  <c r="I54" i="7"/>
  <c r="I55" i="7"/>
  <c r="K7" i="7"/>
  <c r="K8" i="7"/>
  <c r="K9" i="7"/>
  <c r="K10" i="7"/>
  <c r="K11" i="7"/>
  <c r="K12" i="7"/>
  <c r="K13" i="7"/>
  <c r="K14" i="7"/>
  <c r="K15" i="7"/>
  <c r="K16" i="7"/>
  <c r="K17" i="7"/>
  <c r="K18" i="7"/>
  <c r="J7" i="7"/>
  <c r="J8" i="7"/>
  <c r="J9" i="7"/>
  <c r="J10" i="7"/>
  <c r="J11" i="7"/>
  <c r="J12" i="7"/>
  <c r="J13" i="7"/>
  <c r="J14" i="7"/>
  <c r="J15" i="7"/>
  <c r="J16" i="7"/>
  <c r="J17" i="7"/>
  <c r="J18" i="7"/>
  <c r="I7" i="7"/>
  <c r="I8" i="7"/>
  <c r="I9" i="7"/>
  <c r="I10" i="7"/>
  <c r="I11" i="7"/>
  <c r="I12" i="7"/>
  <c r="I13" i="7"/>
  <c r="I14" i="7"/>
  <c r="I15" i="7"/>
  <c r="I16" i="7"/>
  <c r="I17" i="7"/>
  <c r="C45" i="7"/>
  <c r="K45" i="9" s="1"/>
  <c r="M45" i="9" s="1"/>
  <c r="I41" i="7"/>
  <c r="C18" i="7"/>
  <c r="K18" i="9" s="1"/>
  <c r="M18" i="9" s="1"/>
  <c r="S38" i="78" l="1"/>
  <c r="S39" i="78"/>
  <c r="F30" i="15"/>
  <c r="Q38" i="107"/>
  <c r="P41" i="103"/>
  <c r="N41" i="78"/>
  <c r="Q6" i="107"/>
  <c r="O6" i="105"/>
  <c r="Q6" i="105" s="1"/>
  <c r="S6" i="78"/>
  <c r="O10" i="105"/>
  <c r="Q10" i="105" s="1"/>
  <c r="S10" i="78"/>
  <c r="S36" i="78"/>
  <c r="O13" i="105"/>
  <c r="Q13" i="105" s="1"/>
  <c r="S13" i="78"/>
  <c r="K45" i="85"/>
  <c r="S52" i="78"/>
  <c r="S21" i="78"/>
  <c r="S29" i="78"/>
  <c r="S37" i="78"/>
  <c r="Q16" i="107"/>
  <c r="O16" i="105"/>
  <c r="Q16" i="105" s="1"/>
  <c r="S16" i="78"/>
  <c r="S24" i="78"/>
  <c r="S23" i="78"/>
  <c r="S31" i="78"/>
  <c r="F16" i="15"/>
  <c r="Q39" i="107"/>
  <c r="P56" i="103"/>
  <c r="N56" i="78"/>
  <c r="Q12" i="107"/>
  <c r="O12" i="105"/>
  <c r="Q12" i="105" s="1"/>
  <c r="S12" i="78"/>
  <c r="S22" i="78"/>
  <c r="S34" i="78"/>
  <c r="O11" i="105"/>
  <c r="Q11" i="105" s="1"/>
  <c r="S11" i="78"/>
  <c r="O24" i="105"/>
  <c r="Q24" i="105" s="1"/>
  <c r="O9" i="105"/>
  <c r="Q9" i="105" s="1"/>
  <c r="S9" i="78"/>
  <c r="S19" i="78"/>
  <c r="O31" i="105"/>
  <c r="Q31" i="105" s="1"/>
  <c r="S27" i="78"/>
  <c r="S35" i="78"/>
  <c r="O8" i="105"/>
  <c r="Q8" i="105" s="1"/>
  <c r="S8" i="78"/>
  <c r="S30" i="78"/>
  <c r="O17" i="105"/>
  <c r="Q17" i="105" s="1"/>
  <c r="S17" i="78"/>
  <c r="O38" i="105"/>
  <c r="Q38" i="105" s="1"/>
  <c r="F38" i="15"/>
  <c r="Q30" i="107"/>
  <c r="Q31" i="107"/>
  <c r="P47" i="103"/>
  <c r="N47" i="78"/>
  <c r="P45" i="103"/>
  <c r="N45" i="78"/>
  <c r="S50" i="78"/>
  <c r="S28" i="78"/>
  <c r="O14" i="105"/>
  <c r="Q14" i="105" s="1"/>
  <c r="S14" i="78"/>
  <c r="O20" i="105"/>
  <c r="Q20" i="105" s="1"/>
  <c r="S26" i="78"/>
  <c r="S32" i="78"/>
  <c r="O7" i="105"/>
  <c r="Q7" i="105" s="1"/>
  <c r="S7" i="78"/>
  <c r="O36" i="105"/>
  <c r="Q36" i="105" s="1"/>
  <c r="O34" i="105"/>
  <c r="Q34" i="105" s="1"/>
  <c r="O19" i="105"/>
  <c r="Q19" i="105" s="1"/>
  <c r="S40" i="78"/>
  <c r="S25" i="78"/>
  <c r="S33" i="78"/>
  <c r="P41" i="107"/>
  <c r="S41" i="78" s="1"/>
  <c r="E41" i="78"/>
  <c r="O41" i="107"/>
  <c r="P41" i="104"/>
  <c r="M42" i="73"/>
  <c r="K41" i="85"/>
  <c r="L42" i="85"/>
  <c r="P42" i="85" s="1"/>
  <c r="M42" i="85"/>
  <c r="F57" i="107"/>
  <c r="K57" i="78" s="1"/>
  <c r="K42" i="78"/>
  <c r="H57" i="107"/>
  <c r="H57" i="78" s="1"/>
  <c r="H42" i="78"/>
  <c r="N18" i="78"/>
  <c r="P18" i="103"/>
  <c r="E57" i="78"/>
  <c r="S15" i="78"/>
  <c r="O15" i="105"/>
  <c r="Q15" i="105" s="1"/>
  <c r="O57" i="115"/>
  <c r="P57" i="115"/>
  <c r="Q42" i="85"/>
  <c r="Q57" i="78"/>
  <c r="L57" i="85" s="1"/>
  <c r="P57" i="85" s="1"/>
  <c r="Q57" i="110"/>
  <c r="L57" i="71"/>
  <c r="N42" i="73"/>
  <c r="I57" i="105"/>
  <c r="G57" i="105"/>
  <c r="E57" i="105"/>
  <c r="F12" i="15"/>
  <c r="G12" i="15" s="1"/>
  <c r="F28" i="15"/>
  <c r="G28" i="15" s="1"/>
  <c r="T45" i="109"/>
  <c r="U45" i="109" s="1"/>
  <c r="M57" i="104"/>
  <c r="Q57" i="106"/>
  <c r="D57" i="107"/>
  <c r="C57" i="107"/>
  <c r="P57" i="93"/>
  <c r="Q57" i="93" s="1"/>
  <c r="O42" i="103"/>
  <c r="E57" i="103"/>
  <c r="F57" i="103"/>
  <c r="I57" i="103"/>
  <c r="J57" i="103"/>
  <c r="K57" i="103"/>
  <c r="C57" i="103"/>
  <c r="Q42" i="106"/>
  <c r="E57" i="107"/>
  <c r="G57" i="103"/>
  <c r="F24" i="15"/>
  <c r="F32" i="15"/>
  <c r="G32" i="15" s="1"/>
  <c r="F40" i="15"/>
  <c r="G40" i="15" s="1"/>
  <c r="F21" i="15"/>
  <c r="F25" i="15"/>
  <c r="G25" i="15" s="1"/>
  <c r="F29" i="15"/>
  <c r="G29" i="15" s="1"/>
  <c r="F33" i="15"/>
  <c r="F37" i="15"/>
  <c r="G37" i="15" s="1"/>
  <c r="G52" i="15"/>
  <c r="Q50" i="107"/>
  <c r="Q52" i="107"/>
  <c r="G20" i="15"/>
  <c r="G24" i="15"/>
  <c r="G36" i="15"/>
  <c r="F19" i="15"/>
  <c r="G21" i="15"/>
  <c r="G26" i="15"/>
  <c r="G30" i="15"/>
  <c r="G33" i="15"/>
  <c r="G34" i="15"/>
  <c r="G17" i="15"/>
  <c r="G8" i="15"/>
  <c r="G9" i="15"/>
  <c r="G13" i="15"/>
  <c r="G15" i="15"/>
  <c r="G16" i="15"/>
  <c r="I45" i="7"/>
  <c r="G11" i="15"/>
  <c r="G7" i="15"/>
  <c r="L57" i="108"/>
  <c r="G22" i="15"/>
  <c r="G38" i="15"/>
  <c r="R57" i="78"/>
  <c r="M57" i="85" s="1"/>
  <c r="Q57" i="85" s="1"/>
  <c r="K57" i="73"/>
  <c r="L42" i="73"/>
  <c r="J57" i="73"/>
  <c r="T18" i="109"/>
  <c r="U18" i="109" s="1"/>
  <c r="K57" i="104"/>
  <c r="P57" i="104" s="1"/>
  <c r="R42" i="106"/>
  <c r="S42" i="106" s="1"/>
  <c r="N42" i="105"/>
  <c r="K42" i="85" s="1"/>
  <c r="Q10" i="107"/>
  <c r="F10" i="15"/>
  <c r="F14" i="15"/>
  <c r="F23" i="15"/>
  <c r="F27" i="15"/>
  <c r="F31" i="15"/>
  <c r="F35" i="15"/>
  <c r="F39" i="15"/>
  <c r="F50" i="15"/>
  <c r="R57" i="106"/>
  <c r="S57" i="106" s="1"/>
  <c r="Q8" i="107"/>
  <c r="R42" i="109"/>
  <c r="Q42" i="109"/>
  <c r="N42" i="103"/>
  <c r="F42" i="42"/>
  <c r="F57" i="104"/>
  <c r="O57" i="104" s="1"/>
  <c r="E42" i="42"/>
  <c r="E57" i="104"/>
  <c r="C42" i="7"/>
  <c r="K42" i="9" s="1"/>
  <c r="M42" i="9" s="1"/>
  <c r="I18" i="7"/>
  <c r="M42" i="105"/>
  <c r="M57" i="105" s="1"/>
  <c r="F57" i="73"/>
  <c r="P57" i="108" s="1"/>
  <c r="T42" i="109"/>
  <c r="E57" i="73"/>
  <c r="S42" i="109"/>
  <c r="K59" i="7"/>
  <c r="J42" i="7"/>
  <c r="K42" i="7"/>
  <c r="I56" i="7"/>
  <c r="G42" i="73"/>
  <c r="M57" i="108"/>
  <c r="Q57" i="109" s="1"/>
  <c r="M42" i="103"/>
  <c r="F55" i="3"/>
  <c r="J55" i="3" s="1"/>
  <c r="Q41" i="107" l="1"/>
  <c r="F41" i="15"/>
  <c r="G41" i="15" s="1"/>
  <c r="O41" i="105"/>
  <c r="Q41" i="105" s="1"/>
  <c r="E41" i="15"/>
  <c r="M57" i="73"/>
  <c r="N57" i="73"/>
  <c r="N42" i="78"/>
  <c r="P42" i="103"/>
  <c r="E57" i="42"/>
  <c r="N57" i="104"/>
  <c r="O57" i="108"/>
  <c r="S57" i="109" s="1"/>
  <c r="F45" i="3"/>
  <c r="J45" i="3" s="1"/>
  <c r="F54" i="3"/>
  <c r="J54" i="3" s="1"/>
  <c r="F56" i="3"/>
  <c r="J56" i="3" s="1"/>
  <c r="G50" i="15"/>
  <c r="G39" i="15"/>
  <c r="G31" i="15"/>
  <c r="G23" i="15"/>
  <c r="G35" i="15"/>
  <c r="G27" i="15"/>
  <c r="G19" i="15"/>
  <c r="G10" i="15"/>
  <c r="G14" i="15"/>
  <c r="C59" i="7"/>
  <c r="K59" i="9" s="1"/>
  <c r="M59" i="9" s="1"/>
  <c r="N57" i="105"/>
  <c r="K57" i="85" s="1"/>
  <c r="F57" i="42"/>
  <c r="L57" i="73"/>
  <c r="T57" i="109"/>
  <c r="Q42" i="108"/>
  <c r="I42" i="7"/>
  <c r="U42" i="109"/>
  <c r="N57" i="108"/>
  <c r="G57" i="73"/>
  <c r="F16" i="3"/>
  <c r="J16" i="3" s="1"/>
  <c r="D57" i="3"/>
  <c r="E57" i="3"/>
  <c r="C57" i="3"/>
  <c r="F40" i="3" l="1"/>
  <c r="J40" i="3" s="1"/>
  <c r="I59" i="7"/>
  <c r="G57" i="3"/>
  <c r="K57" i="3" s="1"/>
  <c r="Q57" i="108"/>
  <c r="R57" i="109"/>
  <c r="U57" i="109" s="1"/>
  <c r="N57" i="103"/>
  <c r="M57" i="103"/>
  <c r="P57" i="107" l="1"/>
  <c r="S57" i="78" s="1"/>
  <c r="N57" i="78"/>
  <c r="P57" i="103"/>
  <c r="O57" i="107"/>
  <c r="E57" i="15" s="1"/>
  <c r="L56" i="108"/>
  <c r="L55" i="108"/>
  <c r="L54" i="108"/>
  <c r="L53" i="108"/>
  <c r="G56" i="108"/>
  <c r="G55" i="108"/>
  <c r="G54" i="108"/>
  <c r="G53" i="108"/>
  <c r="G49" i="108"/>
  <c r="O57" i="105" l="1"/>
  <c r="Q57" i="105" s="1"/>
  <c r="F57" i="15"/>
  <c r="Q57" i="107"/>
  <c r="H7" i="9"/>
  <c r="H8" i="9"/>
  <c r="H9" i="9"/>
  <c r="H10" i="9"/>
  <c r="H11" i="9"/>
  <c r="H12" i="9"/>
  <c r="H13" i="9"/>
  <c r="H14" i="9"/>
  <c r="H16" i="9"/>
  <c r="H17" i="9"/>
  <c r="H18" i="9"/>
  <c r="H19" i="9"/>
  <c r="H20" i="9"/>
  <c r="H21" i="9"/>
  <c r="H22" i="9"/>
  <c r="H23" i="9"/>
  <c r="H25" i="9"/>
  <c r="H26" i="9"/>
  <c r="H27" i="9"/>
  <c r="H28" i="9"/>
  <c r="H29" i="9"/>
  <c r="H30" i="9"/>
  <c r="H31" i="9"/>
  <c r="H32" i="9"/>
  <c r="H33" i="9"/>
  <c r="H34" i="9"/>
  <c r="H35" i="9"/>
  <c r="H36" i="9"/>
  <c r="H37" i="9"/>
  <c r="H38" i="9"/>
  <c r="H39" i="9"/>
  <c r="H40" i="9"/>
  <c r="H41" i="9"/>
  <c r="H42" i="9"/>
  <c r="H43" i="9"/>
  <c r="H44" i="9"/>
  <c r="H45" i="9"/>
  <c r="H46" i="9"/>
  <c r="H49" i="9"/>
  <c r="H50" i="9"/>
  <c r="H52" i="9"/>
  <c r="H54" i="9"/>
  <c r="H55" i="9"/>
  <c r="H56" i="9"/>
  <c r="H59" i="9"/>
  <c r="H6" i="9"/>
  <c r="G57" i="15" l="1"/>
  <c r="H53" i="9" l="1"/>
  <c r="H51" i="9"/>
  <c r="H47" i="9"/>
  <c r="H24" i="9"/>
  <c r="K19" i="7"/>
  <c r="J19" i="7"/>
  <c r="I19" i="7"/>
  <c r="F43" i="3" l="1"/>
  <c r="J43" i="3" s="1"/>
  <c r="H48" i="9"/>
  <c r="F57" i="3" l="1"/>
  <c r="J57" i="3" s="1"/>
  <c r="E67" i="137" l="1"/>
  <c r="D67" i="137"/>
  <c r="C67" i="137"/>
  <c r="H26" i="135" l="1"/>
  <c r="G26" i="135"/>
  <c r="F26" i="135"/>
  <c r="E26" i="135"/>
  <c r="D26" i="135"/>
  <c r="C26" i="135"/>
  <c r="F52" i="139"/>
  <c r="D52" i="139"/>
  <c r="C52" i="139"/>
  <c r="E52" i="139" l="1"/>
  <c r="G52" i="139"/>
  <c r="S7" i="109" l="1"/>
  <c r="T7" i="109"/>
  <c r="S8" i="109"/>
  <c r="T8" i="109"/>
  <c r="S9" i="109"/>
  <c r="T9" i="109"/>
  <c r="S10" i="109"/>
  <c r="T10" i="109"/>
  <c r="S11" i="109"/>
  <c r="T11" i="109"/>
  <c r="S12" i="109"/>
  <c r="T12" i="109"/>
  <c r="S13" i="109"/>
  <c r="T13" i="109"/>
  <c r="S14" i="109"/>
  <c r="T14" i="109"/>
  <c r="S15" i="109"/>
  <c r="T15" i="109"/>
  <c r="S16" i="109"/>
  <c r="T16" i="109"/>
  <c r="Q7" i="109"/>
  <c r="R7" i="109"/>
  <c r="Q8" i="109"/>
  <c r="R8" i="109"/>
  <c r="Q9" i="109"/>
  <c r="R9" i="109"/>
  <c r="Q10" i="109"/>
  <c r="R10" i="109"/>
  <c r="Q11" i="109"/>
  <c r="R11" i="109"/>
  <c r="Q12" i="109"/>
  <c r="R12" i="109"/>
  <c r="Q13" i="109"/>
  <c r="R13" i="109"/>
  <c r="Q14" i="109"/>
  <c r="R14" i="109"/>
  <c r="Q15" i="109"/>
  <c r="R15" i="109"/>
  <c r="Q16" i="109"/>
  <c r="R16" i="109"/>
  <c r="L49" i="108"/>
  <c r="L52" i="108"/>
  <c r="L7" i="108"/>
  <c r="L8" i="108"/>
  <c r="L9" i="108"/>
  <c r="L10" i="108"/>
  <c r="L11" i="108"/>
  <c r="L12" i="108"/>
  <c r="L13" i="108"/>
  <c r="L14" i="108"/>
  <c r="L15" i="108"/>
  <c r="L16" i="108"/>
  <c r="L17" i="108"/>
  <c r="L18" i="108"/>
  <c r="L19" i="108"/>
  <c r="L20" i="108"/>
  <c r="L22" i="108"/>
  <c r="L23" i="108"/>
  <c r="L24" i="108"/>
  <c r="L25" i="108"/>
  <c r="L26" i="108"/>
  <c r="L27" i="108"/>
  <c r="L28" i="108"/>
  <c r="L29" i="108"/>
  <c r="L30" i="108"/>
  <c r="L31" i="108"/>
  <c r="L32" i="108"/>
  <c r="L33" i="108"/>
  <c r="L34" i="108"/>
  <c r="L35" i="108"/>
  <c r="L36" i="108"/>
  <c r="L37" i="108"/>
  <c r="L41" i="108"/>
  <c r="L42" i="108"/>
  <c r="L45" i="108"/>
  <c r="L47" i="108"/>
  <c r="L6" i="108"/>
  <c r="G7" i="108"/>
  <c r="G8" i="108"/>
  <c r="G9" i="108"/>
  <c r="G10" i="108"/>
  <c r="G11" i="108"/>
  <c r="G12" i="108"/>
  <c r="G13" i="108"/>
  <c r="G14" i="108"/>
  <c r="G15" i="108"/>
  <c r="G16" i="108"/>
  <c r="G17" i="108"/>
  <c r="G18" i="108"/>
  <c r="G19" i="108"/>
  <c r="G20" i="108"/>
  <c r="G22" i="108"/>
  <c r="G23" i="108"/>
  <c r="G24" i="108"/>
  <c r="G25" i="108"/>
  <c r="G26" i="108"/>
  <c r="G27" i="108"/>
  <c r="G28" i="108"/>
  <c r="G29" i="108"/>
  <c r="G30" i="108"/>
  <c r="G31" i="108"/>
  <c r="G32" i="108"/>
  <c r="G33" i="108"/>
  <c r="G34" i="108"/>
  <c r="G35" i="108"/>
  <c r="G36" i="108"/>
  <c r="G37" i="108"/>
  <c r="G41" i="108"/>
  <c r="G42" i="108"/>
  <c r="G47" i="108"/>
  <c r="G52" i="108"/>
  <c r="G6" i="108"/>
  <c r="U16" i="109" l="1"/>
  <c r="U14" i="109"/>
  <c r="U12" i="109"/>
  <c r="U10" i="109"/>
  <c r="U8" i="109"/>
  <c r="U15" i="109"/>
  <c r="U13" i="109"/>
  <c r="U11" i="109"/>
  <c r="U9" i="109"/>
  <c r="U7" i="109"/>
  <c r="G48" i="108"/>
  <c r="L48" i="108"/>
  <c r="L43" i="108"/>
  <c r="L51" i="108"/>
  <c r="G51" i="108"/>
  <c r="L44" i="108" l="1"/>
  <c r="L6" i="73" l="1"/>
  <c r="G7" i="73"/>
  <c r="G8" i="73"/>
  <c r="G9" i="73"/>
  <c r="G10" i="73"/>
  <c r="G11" i="73"/>
  <c r="G12" i="73"/>
  <c r="G13" i="73"/>
  <c r="G14" i="73"/>
  <c r="G15" i="73"/>
  <c r="G16" i="73"/>
  <c r="G17" i="73"/>
  <c r="G18" i="73"/>
  <c r="G6" i="73"/>
  <c r="M7" i="104" l="1"/>
  <c r="M17" i="104"/>
  <c r="K43" i="104"/>
  <c r="L43" i="104"/>
  <c r="K44" i="104"/>
  <c r="L44" i="104"/>
  <c r="K46" i="104"/>
  <c r="L46" i="104"/>
  <c r="K48" i="104"/>
  <c r="O48" i="107" s="1"/>
  <c r="L48" i="104"/>
  <c r="K49" i="104"/>
  <c r="L49" i="104"/>
  <c r="K51" i="104"/>
  <c r="L51" i="104"/>
  <c r="K53" i="104"/>
  <c r="L53" i="104"/>
  <c r="K54" i="104"/>
  <c r="L54" i="104"/>
  <c r="K55" i="104"/>
  <c r="L55" i="104"/>
  <c r="P54" i="107" l="1"/>
  <c r="E54" i="78"/>
  <c r="P54" i="104"/>
  <c r="P48" i="107"/>
  <c r="E48" i="78"/>
  <c r="P48" i="104"/>
  <c r="P44" i="107"/>
  <c r="E44" i="78"/>
  <c r="P44" i="104"/>
  <c r="P55" i="107"/>
  <c r="E55" i="78"/>
  <c r="P55" i="104"/>
  <c r="P53" i="107"/>
  <c r="E53" i="78"/>
  <c r="P53" i="104"/>
  <c r="P49" i="107"/>
  <c r="E49" i="78"/>
  <c r="P49" i="104"/>
  <c r="P46" i="107"/>
  <c r="E46" i="78"/>
  <c r="P46" i="104"/>
  <c r="P43" i="107"/>
  <c r="F43" i="15" s="1"/>
  <c r="E43" i="78"/>
  <c r="P43" i="104"/>
  <c r="P51" i="107"/>
  <c r="E51" i="78"/>
  <c r="P51" i="104"/>
  <c r="O55" i="107"/>
  <c r="E55" i="15" s="1"/>
  <c r="O54" i="107"/>
  <c r="E54" i="15" s="1"/>
  <c r="O53" i="107"/>
  <c r="E53" i="15" s="1"/>
  <c r="O51" i="107"/>
  <c r="E51" i="15" s="1"/>
  <c r="O49" i="107"/>
  <c r="E49" i="15" s="1"/>
  <c r="O46" i="107"/>
  <c r="E46" i="15" s="1"/>
  <c r="O44" i="107"/>
  <c r="E44" i="15" s="1"/>
  <c r="O43" i="107"/>
  <c r="E43" i="15" s="1"/>
  <c r="Q54" i="107"/>
  <c r="F54" i="15"/>
  <c r="M53" i="104"/>
  <c r="Q51" i="107"/>
  <c r="F51" i="15"/>
  <c r="Q49" i="107"/>
  <c r="F49" i="15"/>
  <c r="L56" i="104"/>
  <c r="K56" i="104"/>
  <c r="E48" i="15"/>
  <c r="Q44" i="107"/>
  <c r="M55" i="104"/>
  <c r="M54" i="104"/>
  <c r="M52" i="104"/>
  <c r="M51" i="104"/>
  <c r="M49" i="104"/>
  <c r="M48" i="104"/>
  <c r="M46" i="104"/>
  <c r="M44" i="104"/>
  <c r="M43" i="104"/>
  <c r="M40" i="104"/>
  <c r="M39" i="104"/>
  <c r="M38" i="104"/>
  <c r="M37" i="104"/>
  <c r="M36" i="104"/>
  <c r="M35" i="104"/>
  <c r="M34" i="104"/>
  <c r="M33" i="104"/>
  <c r="M32" i="104"/>
  <c r="M31" i="104"/>
  <c r="M30" i="104"/>
  <c r="M29" i="104"/>
  <c r="M27" i="104"/>
  <c r="M26" i="104"/>
  <c r="M25" i="104"/>
  <c r="M24" i="104"/>
  <c r="M23" i="104"/>
  <c r="M22" i="104"/>
  <c r="M21" i="104"/>
  <c r="M20" i="104"/>
  <c r="M19" i="104"/>
  <c r="M16" i="104"/>
  <c r="M15" i="104"/>
  <c r="M14" i="104"/>
  <c r="M13" i="104"/>
  <c r="M12" i="104"/>
  <c r="M11" i="104"/>
  <c r="M10" i="104"/>
  <c r="M9" i="104"/>
  <c r="M8" i="104"/>
  <c r="K45" i="104"/>
  <c r="L47" i="104"/>
  <c r="M41" i="104"/>
  <c r="L45" i="104"/>
  <c r="K47" i="104"/>
  <c r="K18" i="104"/>
  <c r="O18" i="107" s="1"/>
  <c r="L18" i="104"/>
  <c r="S46" i="78" l="1"/>
  <c r="O46" i="105"/>
  <c r="Q46" i="105" s="1"/>
  <c r="S44" i="78"/>
  <c r="O44" i="105"/>
  <c r="Q44" i="105" s="1"/>
  <c r="P47" i="107"/>
  <c r="P47" i="104"/>
  <c r="E47" i="78"/>
  <c r="S55" i="78"/>
  <c r="O55" i="105"/>
  <c r="Q55" i="105" s="1"/>
  <c r="P45" i="107"/>
  <c r="P45" i="104"/>
  <c r="E45" i="78"/>
  <c r="Q46" i="107"/>
  <c r="Q55" i="107"/>
  <c r="S49" i="78"/>
  <c r="O49" i="105"/>
  <c r="Q49" i="105" s="1"/>
  <c r="S48" i="78"/>
  <c r="O48" i="105"/>
  <c r="Q48" i="105" s="1"/>
  <c r="F44" i="15"/>
  <c r="S43" i="78"/>
  <c r="O43" i="105"/>
  <c r="Q43" i="105" s="1"/>
  <c r="Q43" i="107"/>
  <c r="F46" i="15"/>
  <c r="P56" i="107"/>
  <c r="P56" i="104"/>
  <c r="E56" i="78"/>
  <c r="F55" i="15"/>
  <c r="G55" i="15" s="1"/>
  <c r="S51" i="78"/>
  <c r="O51" i="105"/>
  <c r="Q51" i="105" s="1"/>
  <c r="S53" i="78"/>
  <c r="O53" i="105"/>
  <c r="Q53" i="105" s="1"/>
  <c r="S54" i="78"/>
  <c r="O54" i="105"/>
  <c r="Q54" i="105" s="1"/>
  <c r="P18" i="107"/>
  <c r="E18" i="78"/>
  <c r="P18" i="104"/>
  <c r="O47" i="107"/>
  <c r="E47" i="15" s="1"/>
  <c r="O45" i="107"/>
  <c r="E45" i="15" s="1"/>
  <c r="O56" i="107"/>
  <c r="E56" i="15" s="1"/>
  <c r="G49" i="15"/>
  <c r="G51" i="15"/>
  <c r="G54" i="15"/>
  <c r="G46" i="15"/>
  <c r="G43" i="15"/>
  <c r="G44" i="15"/>
  <c r="Q48" i="107"/>
  <c r="F48" i="15"/>
  <c r="Q53" i="107"/>
  <c r="F53" i="15"/>
  <c r="M56" i="104"/>
  <c r="M47" i="104"/>
  <c r="Q45" i="107"/>
  <c r="F45" i="15"/>
  <c r="K42" i="104"/>
  <c r="E18" i="15"/>
  <c r="L42" i="104"/>
  <c r="M18" i="104"/>
  <c r="M45" i="104"/>
  <c r="S56" i="78" l="1"/>
  <c r="O56" i="105"/>
  <c r="Q56" i="105" s="1"/>
  <c r="S45" i="78"/>
  <c r="O45" i="105"/>
  <c r="Q45" i="105" s="1"/>
  <c r="O47" i="105"/>
  <c r="Q47" i="105" s="1"/>
  <c r="S47" i="78"/>
  <c r="P42" i="107"/>
  <c r="E42" i="78"/>
  <c r="P42" i="104"/>
  <c r="S18" i="78"/>
  <c r="O18" i="105"/>
  <c r="Q18" i="105" s="1"/>
  <c r="O42" i="107"/>
  <c r="E42" i="15" s="1"/>
  <c r="G53" i="15"/>
  <c r="G48" i="15"/>
  <c r="G45" i="15"/>
  <c r="Q56" i="107"/>
  <c r="F56" i="15"/>
  <c r="Q47" i="107"/>
  <c r="F47" i="15"/>
  <c r="F18" i="15"/>
  <c r="Q18" i="107"/>
  <c r="M42" i="104"/>
  <c r="S42" i="78" l="1"/>
  <c r="O42" i="105"/>
  <c r="Q42" i="105" s="1"/>
  <c r="G56" i="15"/>
  <c r="G47" i="15"/>
  <c r="G18" i="15"/>
  <c r="Q42" i="107"/>
  <c r="F42" i="15"/>
  <c r="G42" i="15" l="1"/>
  <c r="D36" i="134"/>
  <c r="E36" i="134"/>
  <c r="F36" i="134"/>
  <c r="G36" i="134"/>
  <c r="H36" i="134"/>
  <c r="C36" i="134"/>
  <c r="H19" i="134"/>
  <c r="G19" i="134"/>
  <c r="F19" i="134"/>
  <c r="F50" i="134" s="1"/>
  <c r="E19" i="134"/>
  <c r="D19" i="134"/>
  <c r="C19" i="134"/>
  <c r="E6" i="15"/>
  <c r="K6" i="7"/>
  <c r="J6" i="7"/>
  <c r="I6" i="7"/>
  <c r="J55" i="101"/>
  <c r="I55" i="101"/>
  <c r="H55" i="101"/>
  <c r="G55" i="101"/>
  <c r="F55" i="101"/>
  <c r="E55" i="101"/>
  <c r="D55" i="101"/>
  <c r="C55" i="101"/>
  <c r="G50" i="134" l="1"/>
  <c r="C50" i="134"/>
  <c r="D50" i="134"/>
  <c r="H50" i="134"/>
  <c r="J50" i="134" s="1"/>
  <c r="E50" i="134"/>
  <c r="U6" i="109"/>
  <c r="J36" i="134"/>
  <c r="J19" i="134"/>
  <c r="I36" i="134"/>
  <c r="I19" i="134"/>
  <c r="I50" i="134" l="1"/>
  <c r="D62" i="3"/>
  <c r="G61" i="3"/>
  <c r="F6" i="15"/>
  <c r="G6" i="15" l="1"/>
  <c r="F61" i="3"/>
</calcChain>
</file>

<file path=xl/sharedStrings.xml><?xml version="1.0" encoding="utf-8"?>
<sst xmlns="http://schemas.openxmlformats.org/spreadsheetml/2006/main" count="3239" uniqueCount="1080">
  <si>
    <t>TOTAL</t>
  </si>
  <si>
    <t>Total</t>
  </si>
  <si>
    <t>BANKS</t>
  </si>
  <si>
    <t>RURAL</t>
  </si>
  <si>
    <t>SEMI URBAN</t>
  </si>
  <si>
    <t>URBAN</t>
  </si>
  <si>
    <t>ATMS</t>
  </si>
  <si>
    <t>DEPOSIT</t>
  </si>
  <si>
    <t>ADVANCES</t>
  </si>
  <si>
    <t>C.D RATIO</t>
  </si>
  <si>
    <t>SEMI-URBAN</t>
  </si>
  <si>
    <t>[Amt. in lacs]</t>
  </si>
  <si>
    <t>TOTAL ADVANCES</t>
  </si>
  <si>
    <t>DEPOSITS</t>
  </si>
  <si>
    <t>TABLE-2</t>
  </si>
  <si>
    <t>Amt.</t>
  </si>
  <si>
    <t>AGRICULTURE</t>
  </si>
  <si>
    <t>HOUSING</t>
  </si>
  <si>
    <t>EDUCATION</t>
  </si>
  <si>
    <t>TARGET</t>
  </si>
  <si>
    <t>NO.</t>
  </si>
  <si>
    <t>AMT.</t>
  </si>
  <si>
    <t>MSME</t>
  </si>
  <si>
    <t>SIKHS</t>
  </si>
  <si>
    <t>CHRISTIANS</t>
  </si>
  <si>
    <t>BUDDHISTS</t>
  </si>
  <si>
    <t>JAINS</t>
  </si>
  <si>
    <t>No.</t>
  </si>
  <si>
    <r>
      <t xml:space="preserve">SLBC Madhya Pradesh. Convenor-Central Bank of India                                                              </t>
    </r>
    <r>
      <rPr>
        <b/>
        <sz val="12"/>
        <rFont val="Times New Roman"/>
        <family val="1"/>
      </rPr>
      <t xml:space="preserve"> </t>
    </r>
  </si>
  <si>
    <t>Farm Credit</t>
  </si>
  <si>
    <t>Total Agri</t>
  </si>
  <si>
    <t>EXPORT CREDIT</t>
  </si>
  <si>
    <t>SOCIAL INFRASTRUCTURE</t>
  </si>
  <si>
    <t>RENEWABLE ENERGY</t>
  </si>
  <si>
    <t>TOTAL NPS</t>
  </si>
  <si>
    <t>OTHERS PS</t>
  </si>
  <si>
    <t>TOTAL NPA</t>
  </si>
  <si>
    <t>FARM CREDIT</t>
  </si>
  <si>
    <t>TABLE-13</t>
  </si>
  <si>
    <t>OUTSTANDING</t>
  </si>
  <si>
    <t>CMPGB</t>
  </si>
  <si>
    <t>Axis Bank</t>
  </si>
  <si>
    <t>Corporation Bank</t>
  </si>
  <si>
    <t>Dena Bank</t>
  </si>
  <si>
    <t>Vijaya Bank</t>
  </si>
  <si>
    <t>City Union Bank</t>
  </si>
  <si>
    <t>NJGB</t>
  </si>
  <si>
    <t>OTHERS</t>
  </si>
  <si>
    <t>TOTAL PRIORITY SECTOR</t>
  </si>
  <si>
    <t>Allahabad Bank</t>
  </si>
  <si>
    <t>Andhra Bank</t>
  </si>
  <si>
    <t>Bank of Baroda</t>
  </si>
  <si>
    <t>Bank of India</t>
  </si>
  <si>
    <t>Bank of Maharashtra</t>
  </si>
  <si>
    <t>Canara Bank</t>
  </si>
  <si>
    <t>Central Bank of India</t>
  </si>
  <si>
    <t>Indian Bank</t>
  </si>
  <si>
    <t>Indian Overseas Bank</t>
  </si>
  <si>
    <t>Punjab National Bank</t>
  </si>
  <si>
    <t>Syndicate Bank</t>
  </si>
  <si>
    <t>Union Bank of India</t>
  </si>
  <si>
    <t>United Bank of India</t>
  </si>
  <si>
    <t>Bharatiya Mahila Bank</t>
  </si>
  <si>
    <t>S.B. of Hyderabad</t>
  </si>
  <si>
    <t>State Bank of India</t>
  </si>
  <si>
    <t>HDFC Bank</t>
  </si>
  <si>
    <t>ICICI Bank</t>
  </si>
  <si>
    <t>Kotak Mahindra Bank</t>
  </si>
  <si>
    <t>The Federal Bank Ltd.</t>
  </si>
  <si>
    <t>Ratnakar Bank</t>
  </si>
  <si>
    <t>Yes Bank</t>
  </si>
  <si>
    <t>Standard Chartered Bank</t>
  </si>
  <si>
    <t>Citi Bank</t>
  </si>
  <si>
    <t>M.P.Co-operative Bank</t>
  </si>
  <si>
    <t>Uco Bank</t>
  </si>
  <si>
    <t>IDBI Bank</t>
  </si>
  <si>
    <t>Oriental Bank of Commerce</t>
  </si>
  <si>
    <t>Punjab &amp; Sind Bank</t>
  </si>
  <si>
    <t>S.B.of Mysore</t>
  </si>
  <si>
    <t>S.B.of Patiala</t>
  </si>
  <si>
    <t>S.B.of Travancore</t>
  </si>
  <si>
    <t>S.B. of Bikaner &amp; Jaipur</t>
  </si>
  <si>
    <t>Karnataka Bank Ltd</t>
  </si>
  <si>
    <t>Dhan Laxmi Bank Ltd.</t>
  </si>
  <si>
    <t>Indusind Bank Ltd.</t>
  </si>
  <si>
    <t>Laxmi Vilas Bank Ltd.</t>
  </si>
  <si>
    <t xml:space="preserve">The Jammu &amp; Kashmir Bank </t>
  </si>
  <si>
    <t>Karur Vysya Bank</t>
  </si>
  <si>
    <t>The South Indian Bank</t>
  </si>
  <si>
    <t>DCB Bank</t>
  </si>
  <si>
    <t xml:space="preserve">M G B </t>
  </si>
  <si>
    <t>NPA%</t>
  </si>
  <si>
    <t>SLBC Madhya Pradesh Convenor: Central Bank of India    TABLE: 1</t>
  </si>
  <si>
    <t>Amount</t>
  </si>
  <si>
    <t>Banks</t>
  </si>
  <si>
    <t>RELIEF MEASURES EXTENDED BY BANKS ON ACCOUNT OF NATURAL CALAMITIES IN MADHYA PRADESH</t>
  </si>
  <si>
    <t>Year 2014-15</t>
  </si>
  <si>
    <t>Amt. In Crore</t>
  </si>
  <si>
    <t>S.No.</t>
  </si>
  <si>
    <t>Name of Bank</t>
  </si>
  <si>
    <t>Amt. Restructure / Rescheduled</t>
  </si>
  <si>
    <t>Fresh Finance / Relending provided</t>
  </si>
  <si>
    <t>No. of A/c</t>
  </si>
  <si>
    <t>Bandan Bank</t>
  </si>
  <si>
    <t xml:space="preserve">TOTAL </t>
  </si>
  <si>
    <t>TABLE: 33</t>
  </si>
  <si>
    <t>TOTAL PS NPA</t>
  </si>
  <si>
    <t xml:space="preserve">                                                                 SLBC Madhya Pradesh. Convenor-Central Bank of India                                                               </t>
  </si>
  <si>
    <t>NPA %</t>
  </si>
  <si>
    <t>Year 2015-16 (31.03.2016)</t>
  </si>
  <si>
    <t>Sr.</t>
  </si>
  <si>
    <t>Achievement %</t>
  </si>
  <si>
    <t>Agri Infrastructure</t>
  </si>
  <si>
    <t>Ancillary Activities</t>
  </si>
  <si>
    <t>Number</t>
  </si>
  <si>
    <t>TABLE: 4</t>
  </si>
  <si>
    <t>Out of Farm Credit total Crop Loans</t>
  </si>
  <si>
    <t>Micro</t>
  </si>
  <si>
    <t>Small</t>
  </si>
  <si>
    <t>Medium</t>
  </si>
  <si>
    <t>KVIC</t>
  </si>
  <si>
    <t>Others</t>
  </si>
  <si>
    <t>Other MSME</t>
  </si>
  <si>
    <t>TABLE:5</t>
  </si>
  <si>
    <t>Amt. in Lakhs</t>
  </si>
  <si>
    <t>Export Credit</t>
  </si>
  <si>
    <t>Education</t>
  </si>
  <si>
    <t>Housing</t>
  </si>
  <si>
    <t>Social Infra</t>
  </si>
  <si>
    <t>Renewable Energy</t>
  </si>
  <si>
    <t>Total Priority Sector</t>
  </si>
  <si>
    <t>TABLE:6</t>
  </si>
  <si>
    <t>Number in Actual</t>
  </si>
  <si>
    <t>No. in actual</t>
  </si>
  <si>
    <t>TABLE:7</t>
  </si>
  <si>
    <t>Loans to small &amp; marginal farmers</t>
  </si>
  <si>
    <t>Loans to SC/ST</t>
  </si>
  <si>
    <t>Loans to SHGs</t>
  </si>
  <si>
    <t>Loans to Minority Communities</t>
  </si>
  <si>
    <t>OD under PMJDY</t>
  </si>
  <si>
    <t>Beneficiaries of DRI scheme</t>
  </si>
  <si>
    <t>Total advances to weaker sections</t>
  </si>
  <si>
    <t>% of Total Pri Sec loans to total advances</t>
  </si>
  <si>
    <t>Agriculture</t>
  </si>
  <si>
    <t>Personal loans under NPS</t>
  </si>
  <si>
    <t>Total NPS</t>
  </si>
  <si>
    <t>Total MSME</t>
  </si>
  <si>
    <t>TABLE:10</t>
  </si>
  <si>
    <t>Achievement % (Amt.)</t>
  </si>
  <si>
    <t>ACHIVEMENT</t>
  </si>
  <si>
    <t>AGRI INFRASTRUCTURE</t>
  </si>
  <si>
    <t>ANICILLARY ACTIVITIES</t>
  </si>
  <si>
    <t>TOTAL AGRICULTURE (Farm Credit+Agri Infr+Anci Acti)</t>
  </si>
  <si>
    <t>TABLE: 9(ii)</t>
  </si>
  <si>
    <t>Table: 9(i)</t>
  </si>
  <si>
    <t>TABLE:11(ii)</t>
  </si>
  <si>
    <t>TABLE:12</t>
  </si>
  <si>
    <t>Sr.No</t>
  </si>
  <si>
    <t>TABLE-14</t>
  </si>
  <si>
    <t>TABLE: 15</t>
  </si>
  <si>
    <t xml:space="preserve">                                             SLBC Madhya Pradesh. Convenor Central Bank of India                                                               </t>
  </si>
  <si>
    <t>TABLE:17</t>
  </si>
  <si>
    <t>TABLE-19</t>
  </si>
  <si>
    <t>MUSLIMS</t>
  </si>
  <si>
    <t>ZORASTRIANS</t>
  </si>
  <si>
    <t>TABLE-20</t>
  </si>
  <si>
    <t>TABLE-21</t>
  </si>
  <si>
    <t>SCHEDULED CASTE</t>
  </si>
  <si>
    <t>SCHEDULED TRIBES</t>
  </si>
  <si>
    <t>Table: 22</t>
  </si>
  <si>
    <t>Table: 23</t>
  </si>
  <si>
    <t>of which no of loans guaranteed by  MP STATE GOVT</t>
  </si>
  <si>
    <r>
      <t>of Which Girl Student</t>
    </r>
    <r>
      <rPr>
        <sz val="11"/>
        <rFont val="Times New Roman"/>
        <family val="1"/>
      </rPr>
      <t> </t>
    </r>
  </si>
  <si>
    <r>
      <t> </t>
    </r>
    <r>
      <rPr>
        <sz val="11"/>
        <rFont val="Times New Roman"/>
        <family val="1"/>
      </rPr>
      <t xml:space="preserve">     </t>
    </r>
  </si>
  <si>
    <t>TABLE: 18</t>
  </si>
  <si>
    <t xml:space="preserve">Sr. No. </t>
  </si>
  <si>
    <t xml:space="preserve">Education Loan Outstanding </t>
  </si>
  <si>
    <t>Table: 24</t>
  </si>
  <si>
    <t>TABLE: 3(i)</t>
  </si>
  <si>
    <t>Other loans to weaker sections</t>
  </si>
  <si>
    <t>CROP LOANS (Out of Farm Credit)</t>
  </si>
  <si>
    <t>Punjab and Sindh Bank</t>
  </si>
  <si>
    <t>UCO Bank</t>
  </si>
  <si>
    <t>Bandhan Bank</t>
  </si>
  <si>
    <t>Catholic Syrian Bank</t>
  </si>
  <si>
    <t>Development Credit Bank</t>
  </si>
  <si>
    <t>Dhan Lakshmi Bank</t>
  </si>
  <si>
    <t>Federal Bank Ltd.</t>
  </si>
  <si>
    <t>Indusind Bank Limited</t>
  </si>
  <si>
    <t>Jammu and Kashmir Bank</t>
  </si>
  <si>
    <t>Karnataka Bank Limited</t>
  </si>
  <si>
    <t>Karur Vysya Bank Ltd.</t>
  </si>
  <si>
    <t>Lakshmi Vilas Bank</t>
  </si>
  <si>
    <t>Ratnakar Bank Ltd. (RBL)</t>
  </si>
  <si>
    <t>South Indian Bank</t>
  </si>
  <si>
    <t>Tamilnadu Mercantile Bank</t>
  </si>
  <si>
    <t>MGB</t>
  </si>
  <si>
    <t>SR</t>
  </si>
  <si>
    <t>SLBC, Madhya Pradesh Convenor-Central Bank of India</t>
  </si>
  <si>
    <t>SLBC, Madhya Pradesh  Convenor: Central Bank of India</t>
  </si>
  <si>
    <t>Amt</t>
  </si>
  <si>
    <t>No</t>
  </si>
  <si>
    <t>% of Agri adv. to total advance</t>
  </si>
  <si>
    <t>% of loans to weaker sections to total advance</t>
  </si>
  <si>
    <t>TABLE: 11(i)</t>
  </si>
  <si>
    <t>Sr</t>
  </si>
  <si>
    <t>Bank</t>
  </si>
  <si>
    <t>Target</t>
  </si>
  <si>
    <t>Savings Linked</t>
  </si>
  <si>
    <t>Credit Linked</t>
  </si>
  <si>
    <t>Current FY</t>
  </si>
  <si>
    <t>Sr. No.</t>
  </si>
  <si>
    <t>Name of the Bank</t>
  </si>
  <si>
    <t>Grand Total</t>
  </si>
  <si>
    <t>Deposits</t>
  </si>
  <si>
    <t>PRIVATE BANK SUB TOTAL</t>
  </si>
  <si>
    <t>PRIVATE BANK - SUB TOTAL</t>
  </si>
  <si>
    <t>CO-OPERATIVE BANK - SUB TOTAL</t>
  </si>
  <si>
    <t>PSBs - SUB TOTAL</t>
  </si>
  <si>
    <t>RRBs - SUB TOTAL</t>
  </si>
  <si>
    <t>% of Micro credit to total advances</t>
  </si>
  <si>
    <t>Sanctioned during the year (including application received during previous year)</t>
  </si>
  <si>
    <t>Individual woman beneficiary upto Rs. 1 Lakh (out of total loans o/s to women)</t>
  </si>
  <si>
    <t>Public Sector Banks</t>
  </si>
  <si>
    <t>SC</t>
  </si>
  <si>
    <t>ST</t>
  </si>
  <si>
    <t>Disbursed                 (Out of column 5)</t>
  </si>
  <si>
    <r>
      <t>of which girl student</t>
    </r>
    <r>
      <rPr>
        <sz val="11"/>
        <rFont val="Times New Roman"/>
        <family val="1"/>
      </rPr>
      <t xml:space="preserve">          </t>
    </r>
    <r>
      <rPr>
        <b/>
        <sz val="10"/>
        <rFont val="Times New Roman"/>
        <family val="1"/>
      </rPr>
      <t>(Out of column 5)</t>
    </r>
  </si>
  <si>
    <t>IDBI Bank Ltd.</t>
  </si>
  <si>
    <t>IndusInd Bank</t>
  </si>
  <si>
    <t>RSETI</t>
  </si>
  <si>
    <t>Cummulative achievement since 01.04.11</t>
  </si>
  <si>
    <t>BPL</t>
  </si>
  <si>
    <t>APL</t>
  </si>
  <si>
    <t>OBC</t>
  </si>
  <si>
    <t>Minority</t>
  </si>
  <si>
    <t>BF</t>
  </si>
  <si>
    <t>SF</t>
  </si>
  <si>
    <t>WE</t>
  </si>
  <si>
    <t>Axis Bank Ltd</t>
  </si>
  <si>
    <t>City Union Bank Ltd</t>
  </si>
  <si>
    <t>Federal Bank Ltd</t>
  </si>
  <si>
    <t>HDFC Bank Ltd</t>
  </si>
  <si>
    <t>ICICI Bank Ltd</t>
  </si>
  <si>
    <t>IndusInd Bank Ltd</t>
  </si>
  <si>
    <t>Jammu &amp; Kashmir Bank Ltd</t>
  </si>
  <si>
    <t>Kotak Mahindra Bank Ltd</t>
  </si>
  <si>
    <t>Lakshmi Vilas Bank Ltd</t>
  </si>
  <si>
    <t>RBL Bank Ltd</t>
  </si>
  <si>
    <t>South Indian Bank Ltd</t>
  </si>
  <si>
    <t>Yes Bank Ltd</t>
  </si>
  <si>
    <t>Regional Rural Banks</t>
  </si>
  <si>
    <t>Shishu</t>
  </si>
  <si>
    <t>Kishor</t>
  </si>
  <si>
    <t>Tarun</t>
  </si>
  <si>
    <t>Accounts</t>
  </si>
  <si>
    <t>IDBI Bank Limited</t>
  </si>
  <si>
    <t>Private Sector Banks</t>
  </si>
  <si>
    <t>Federal Bank</t>
  </si>
  <si>
    <t>IDFC Bank Limited</t>
  </si>
  <si>
    <t>Jammu &amp; Kashmir Bank</t>
  </si>
  <si>
    <t>Karnataka Bank</t>
  </si>
  <si>
    <t>MMYUY/MMSY</t>
  </si>
  <si>
    <t>NPA</t>
  </si>
  <si>
    <t>PMEGP</t>
  </si>
  <si>
    <t>CMRHM</t>
  </si>
  <si>
    <t>MUDRA LOANS</t>
  </si>
  <si>
    <r>
      <t xml:space="preserve">SLBC Madhya Pradesh. Convenor-Central Bank of India                                 TABLE-16                             </t>
    </r>
    <r>
      <rPr>
        <b/>
        <sz val="12"/>
        <rFont val="Times New Roman"/>
        <family val="1"/>
      </rPr>
      <t xml:space="preserve"> </t>
    </r>
  </si>
  <si>
    <t>Bank Name</t>
  </si>
  <si>
    <t>Number of operative CASA</t>
  </si>
  <si>
    <t>Number of Aadhaar seeded CASA</t>
  </si>
  <si>
    <t>% of CASA Aadhaar seeding</t>
  </si>
  <si>
    <t>Number of Authenticated CASA</t>
  </si>
  <si>
    <t>% CASA authentication</t>
  </si>
  <si>
    <t>Airtel Payment Bank</t>
  </si>
  <si>
    <t>DCB Bank Limited</t>
  </si>
  <si>
    <t>Dhanalakshmi Bank Ltd</t>
  </si>
  <si>
    <t>IDFC Bank Ltd.</t>
  </si>
  <si>
    <t>Number in lakh</t>
  </si>
  <si>
    <t>BANK WISE AADHAAR AUTHENTICATION STATUS AS ON 31.12.2017</t>
  </si>
  <si>
    <t>Page-98</t>
  </si>
  <si>
    <t>Difference</t>
  </si>
  <si>
    <t>SGSY/SHG LOANS</t>
  </si>
  <si>
    <t>BF-Bank Finance</t>
  </si>
  <si>
    <t>SF-Self Employed</t>
  </si>
  <si>
    <t>WE-Wage Employed</t>
  </si>
  <si>
    <t>District</t>
  </si>
  <si>
    <t>Barwani</t>
  </si>
  <si>
    <t>Bhopal</t>
  </si>
  <si>
    <t>Chhatarpur</t>
  </si>
  <si>
    <t>Dewas</t>
  </si>
  <si>
    <t>Dhar</t>
  </si>
  <si>
    <t>Gwalior</t>
  </si>
  <si>
    <t>Indore</t>
  </si>
  <si>
    <t>Jabalpur</t>
  </si>
  <si>
    <t>Katni</t>
  </si>
  <si>
    <t>Mandsaur</t>
  </si>
  <si>
    <t>Raisen</t>
  </si>
  <si>
    <t>Ratlam</t>
  </si>
  <si>
    <t>Rewa</t>
  </si>
  <si>
    <t>Seoni</t>
  </si>
  <si>
    <t>Shahdol</t>
  </si>
  <si>
    <t>Sidhi</t>
  </si>
  <si>
    <t>Singrauli</t>
  </si>
  <si>
    <t>Ujjain</t>
  </si>
  <si>
    <t>Sanctioned amount in lakh</t>
  </si>
  <si>
    <t>Ujjivan Small Finance Bank</t>
  </si>
  <si>
    <t>Catholic Syrian Bank Ltd</t>
  </si>
  <si>
    <t>Tamilnadu Mercantile Bank Ltd</t>
  </si>
  <si>
    <t>Number in Lakh</t>
  </si>
  <si>
    <t>AU Small Finance Bank</t>
  </si>
  <si>
    <t>Equitas Small Finance Bank</t>
  </si>
  <si>
    <t>Fincare Small Finance Bank</t>
  </si>
  <si>
    <t>Jana Small Finance Bank</t>
  </si>
  <si>
    <t>Suryoday Small Finance Bank</t>
  </si>
  <si>
    <t>Utkarsh Small Finance Bank</t>
  </si>
  <si>
    <t>SMALL FINANCE BANK SUB TOTAL</t>
  </si>
  <si>
    <t>COMMERCIAL BANKS SUB TOTAL</t>
  </si>
  <si>
    <t>DCCB &amp; Apex Bank</t>
  </si>
  <si>
    <t xml:space="preserve">TARGET </t>
  </si>
  <si>
    <t>SR.</t>
  </si>
  <si>
    <t xml:space="preserve">Application Received during current fiscal </t>
  </si>
  <si>
    <t>PSBs SUB TOTAL</t>
  </si>
  <si>
    <t>PVBs SUB TOTAL</t>
  </si>
  <si>
    <t>RRBs SUB TOTAL</t>
  </si>
  <si>
    <t>Female</t>
  </si>
  <si>
    <t>Male</t>
  </si>
  <si>
    <t>Sanc. Amount</t>
  </si>
  <si>
    <t>Stand-up India Scheme- District wise progress FY 2018-19</t>
  </si>
  <si>
    <t>District Name</t>
  </si>
  <si>
    <t>Advancs</t>
  </si>
  <si>
    <t>CD Ratio</t>
  </si>
  <si>
    <t>Rs. In Lakhs</t>
  </si>
  <si>
    <t>Name of Bank/HFC</t>
  </si>
  <si>
    <t>No. of Cases Disbursed</t>
  </si>
  <si>
    <t>Loan Sanctioned</t>
  </si>
  <si>
    <t>Subsidy Released</t>
  </si>
  <si>
    <t>GRUH Finance Ltd.</t>
  </si>
  <si>
    <t>Housing Development Finance Corporation Ltd.</t>
  </si>
  <si>
    <t>India Infoline Housing Finance Ltd.</t>
  </si>
  <si>
    <t>India Bulls Housing Finance Ltd.</t>
  </si>
  <si>
    <t>Aadhar Housing Finance Ltd.</t>
  </si>
  <si>
    <t>Tata Capital Housing Finance Ltd.</t>
  </si>
  <si>
    <t>Dewan Housing Finance Corporation Ltd.</t>
  </si>
  <si>
    <t>Shubham Housing Development Finance Company Pvt. Ltd.</t>
  </si>
  <si>
    <t>Axis Bank Ltd.</t>
  </si>
  <si>
    <t>Aspire Home Finance Corporation Ltd.</t>
  </si>
  <si>
    <t>LIC Housing Finance Ltd.</t>
  </si>
  <si>
    <t>Home First Finance Company India Pvt. Ltd.</t>
  </si>
  <si>
    <t>ICICI Bank Ltd.</t>
  </si>
  <si>
    <t>AU Housing Finance Ltd.</t>
  </si>
  <si>
    <t>Narmada Jhabua Gramin Bank</t>
  </si>
  <si>
    <t>Micro Housing Finance Corporation Ltd.</t>
  </si>
  <si>
    <t>Mentor Home Loans India Ltd.</t>
  </si>
  <si>
    <t>Can Fin Homes Ltd.</t>
  </si>
  <si>
    <t>PNB Housing Finance Ltd.</t>
  </si>
  <si>
    <t>Reliance Home Finance Ltd.</t>
  </si>
  <si>
    <t>Shriram Housing Finance Ltd.</t>
  </si>
  <si>
    <t xml:space="preserve">Centrum Housing Finance Ltd. </t>
  </si>
  <si>
    <t>Cent Bank Home Finance Ltd.</t>
  </si>
  <si>
    <t>GIC Housing Finance Ltd.</t>
  </si>
  <si>
    <t>ICICI Home Finance Company Ltd.</t>
  </si>
  <si>
    <t>Repco Home Finance Ltd.</t>
  </si>
  <si>
    <t>Muthoot Housing Finance Company  Ltd.</t>
  </si>
  <si>
    <t>SEWA Grih Rin Ltd.</t>
  </si>
  <si>
    <t>Equitas Housing Finance Pvt. Ltd.</t>
  </si>
  <si>
    <t xml:space="preserve">Equitas Small Finance Bank </t>
  </si>
  <si>
    <t>Madhyanchal Gramin Bank</t>
  </si>
  <si>
    <t>Central Madhya Pradesh Gramin Bank</t>
  </si>
  <si>
    <t>Kotak Mahindra Bank Ltd.</t>
  </si>
  <si>
    <t>Mahindra Rural Housing Finance Ltd.</t>
  </si>
  <si>
    <t>Sundaram BNP Paribas Home Finance Ltd.</t>
  </si>
  <si>
    <t>Aditya Birla Housing Finance Ltd.</t>
  </si>
  <si>
    <t>Capital First Home Finance Ltd.</t>
  </si>
  <si>
    <t>Karnataka Bank Ltd.</t>
  </si>
  <si>
    <t>Vastu Housing Finance Corporation Ltd.</t>
  </si>
  <si>
    <t>Bhartiya Mahila Bank Ltd.</t>
  </si>
  <si>
    <t>India Shelter Finance Corporation Ltd.</t>
  </si>
  <si>
    <t xml:space="preserve">Magma Housing Finance </t>
  </si>
  <si>
    <t>Muthoot Homefin(India) Ltd.</t>
  </si>
  <si>
    <t xml:space="preserve">Shivalik Mercantile Co-Operative Bank </t>
  </si>
  <si>
    <t>State Bank of Patiala</t>
  </si>
  <si>
    <t>Page-</t>
  </si>
  <si>
    <t xml:space="preserve">As on 30.09.2018 </t>
  </si>
  <si>
    <t>PRADHAN MANTRI AWAS YOJANA-URBAN AS ON 30.09.2018</t>
  </si>
  <si>
    <t>BANK WISE CASA AND AADHAAR AUTHENTICATION AS ON 30.09.2018</t>
  </si>
  <si>
    <t>IDFC First Bank</t>
  </si>
  <si>
    <t xml:space="preserve">Amount in lakh </t>
  </si>
  <si>
    <t xml:space="preserve">        Numbers in actual &amp; Disbursed amount in Crore</t>
  </si>
  <si>
    <t>Page-88</t>
  </si>
  <si>
    <t>MPGB</t>
  </si>
  <si>
    <t xml:space="preserve">TARGET for FY   2019-20 </t>
  </si>
  <si>
    <t>ESAF</t>
  </si>
  <si>
    <t>Madhya Pradesh Gramin Bank</t>
  </si>
  <si>
    <t>INDIA POST PAYMENT BANK</t>
  </si>
  <si>
    <t>PAYMENT BANK - SUB TOTAL</t>
  </si>
  <si>
    <t>AGAR MALWA</t>
  </si>
  <si>
    <t>ALIRAJPUR</t>
  </si>
  <si>
    <t>ANUPPUR</t>
  </si>
  <si>
    <t>ASHOK NAGAR</t>
  </si>
  <si>
    <t>BALAGHAT</t>
  </si>
  <si>
    <t>BARWANI</t>
  </si>
  <si>
    <t>BETUL</t>
  </si>
  <si>
    <t>BHIND</t>
  </si>
  <si>
    <t>BHOPAL</t>
  </si>
  <si>
    <t>BURHANPUR</t>
  </si>
  <si>
    <t>CHHATARPUR</t>
  </si>
  <si>
    <t>CHHINDWARA</t>
  </si>
  <si>
    <t>DAMOH</t>
  </si>
  <si>
    <t>DATIA</t>
  </si>
  <si>
    <t>DEWAS</t>
  </si>
  <si>
    <t>DHAR</t>
  </si>
  <si>
    <t>DINDORI</t>
  </si>
  <si>
    <t>GUNA</t>
  </si>
  <si>
    <t>GWALIOR</t>
  </si>
  <si>
    <t>HARDA</t>
  </si>
  <si>
    <t>HOSHANGABAD</t>
  </si>
  <si>
    <t>INDORE</t>
  </si>
  <si>
    <t>JABALPUR</t>
  </si>
  <si>
    <t>JHABUA</t>
  </si>
  <si>
    <t>KATNI</t>
  </si>
  <si>
    <t>KHANDWA</t>
  </si>
  <si>
    <t>KHARGONE</t>
  </si>
  <si>
    <t>MANDLA</t>
  </si>
  <si>
    <t>MANDSAUR</t>
  </si>
  <si>
    <t>MORENA</t>
  </si>
  <si>
    <t>NARSINGHPUR</t>
  </si>
  <si>
    <t>NEEMUCH</t>
  </si>
  <si>
    <t>NIWARI</t>
  </si>
  <si>
    <t>PANNA</t>
  </si>
  <si>
    <t>RAISEN</t>
  </si>
  <si>
    <t>RAJGARH</t>
  </si>
  <si>
    <t>RATLAM</t>
  </si>
  <si>
    <t>REWA</t>
  </si>
  <si>
    <t>SAGAR</t>
  </si>
  <si>
    <t>SATNA</t>
  </si>
  <si>
    <t>SEHORE</t>
  </si>
  <si>
    <t>SEONI</t>
  </si>
  <si>
    <t>SHAHDOL</t>
  </si>
  <si>
    <t>SHAJAPUR</t>
  </si>
  <si>
    <t>SHEOPUR KALA</t>
  </si>
  <si>
    <t>SHIVPURI</t>
  </si>
  <si>
    <t>SIDHI</t>
  </si>
  <si>
    <t>SINGRAULI</t>
  </si>
  <si>
    <t>TIKAMGARH</t>
  </si>
  <si>
    <t>UJJAIN</t>
  </si>
  <si>
    <t>UMARIA</t>
  </si>
  <si>
    <t>VIDISHA</t>
  </si>
  <si>
    <t>Outstanding upto the end of current quarter 31.12.2020</t>
  </si>
  <si>
    <t>Outstanding upto the end of current quarter 31.12.2019</t>
  </si>
  <si>
    <t>LOANS DISBURSED TO SC/ST 01.10.20 TO 31.12.2020</t>
  </si>
  <si>
    <t>Bank wise Position of Branches/ATM as on 31.03.2021</t>
  </si>
  <si>
    <t>BANKWISE TOTAL DEPOSITS, ADVANCES AND C.D.RATIO  As on 31.03.2021</t>
  </si>
  <si>
    <t>PREVIOUS QUARTER 31.12.20</t>
  </si>
  <si>
    <t>CURRENT QUARTER 31.03.21</t>
  </si>
  <si>
    <t>CREDIT DEPOSIT RATIO (DISTRICT WISE) AS ON MARCH 31, 2021</t>
  </si>
  <si>
    <t>AGRICULTURE OUTSTANDING AS ON 31.03.2021</t>
  </si>
  <si>
    <t>MSME  (PRIORITY SECTOR) OUTSTANDING AS ON 31.03.2021</t>
  </si>
  <si>
    <t>Outstanding upto the end of current quarter 31.03.2021</t>
  </si>
  <si>
    <t>PRIORITY SECTOR  OUTSTANDING AS ON 31.03.2021</t>
  </si>
  <si>
    <t>Outstanding upto the end of the quarter 31.03.2021</t>
  </si>
  <si>
    <t>ADVANCES TO WEAKER SECTION OUTSTANDING AS ON 31.03.2021</t>
  </si>
  <si>
    <t>NON-PRIORITY SECTOR  OUTSTANDING AS ON 31.03.2021  Table:8</t>
  </si>
  <si>
    <t>ANNUAL CREDIT PLAN ACHIEVEMENT UNDER AGRICULTURE AS ON 31.03.2021</t>
  </si>
  <si>
    <t>ANNUAL CREDIT PLAN ACHIEVEMENT UNDER MSME (PRI SEC) AS ON 31.03.2021</t>
  </si>
  <si>
    <t>ANNUAL CREDIT PLAN ACHIEVEMENT UNDER PRIORITY SECTOR AS ON 31.03.2021</t>
  </si>
  <si>
    <t>ANNUAL CREDIT PLAN ACHIEVEMENT UNDER NON-PRIORITY SECTOR AS ON 31.03.2021</t>
  </si>
  <si>
    <t>POSITION OF NPA AS ON 31.03.2021</t>
  </si>
  <si>
    <t>POSITION OF SECTOR WISE NPA (PRIORITY SECTOR) As on 31.03.2021</t>
  </si>
  <si>
    <t>POSITION OF SECTOR WISE NPA (NON PRIORITY SECTOR) As on 31.03.2021</t>
  </si>
  <si>
    <t>POSITION OF NPA UNDER GOVT. SPONSORED SCHEME As on 31.03.2021</t>
  </si>
  <si>
    <t>PROGRESS UNDER KISAN CREDIT CARD (as on 31.03.2021)</t>
  </si>
  <si>
    <t>POSITION SHG BANK LINKAGE PROGRAMME AS ON 31.03.2021</t>
  </si>
  <si>
    <t>Disbursement upto the end of current quarter 31.03.2021</t>
  </si>
  <si>
    <t>ADVANCES TO WOMEN AS ON 31.03.2021</t>
  </si>
  <si>
    <t>As on 31.03.2021</t>
  </si>
  <si>
    <t>PROGRESS OF RURAL SELF EMPLOYMENT TRAINING INSTITUTES (RSETIs) IN THE STATE OF MADHYA PRADESH AS ON MAR- 2021</t>
  </si>
  <si>
    <t>Targets                 FY 2020-21</t>
  </si>
  <si>
    <t>Achievement FY-2020-21</t>
  </si>
  <si>
    <t>LOANS OUTSTANDING TO SC/ST AS ON 31.03.2021</t>
  </si>
  <si>
    <t>LOANS DISBURSED TO MINORITY COMMUNITIES 01.04.20 TO 31.03.2021</t>
  </si>
  <si>
    <t>LOANS OUTSTANDING TO MINORITY COMMUNITIES AS ON 31.03.2021</t>
  </si>
  <si>
    <t>PROGRESS UNDER HIGHER EDUCATION LOANS AS ON 31.03.2021</t>
  </si>
  <si>
    <t>Column1</t>
  </si>
  <si>
    <t>Column2</t>
  </si>
  <si>
    <t>Column3</t>
  </si>
  <si>
    <t>Column4</t>
  </si>
  <si>
    <t>CENTRE WISE INFORMATION OF DEPOSITS, ADVANCES AND C.D.RATIO  31.03.2021</t>
  </si>
  <si>
    <t>Credit as per place of Utilization March-21</t>
  </si>
  <si>
    <t>Dep</t>
  </si>
  <si>
    <t>Adv</t>
  </si>
  <si>
    <t>Including Cr. as per place of utilization 31.03.21</t>
  </si>
  <si>
    <t>Outstanding upto the end of the current quarter (Amt in Lakh)</t>
  </si>
  <si>
    <t>Actual</t>
  </si>
  <si>
    <t>Diff</t>
  </si>
  <si>
    <t>Page</t>
  </si>
  <si>
    <t>Total no. of KCC as on 31.03.2021</t>
  </si>
  <si>
    <t>Outstanding (Amt.)</t>
  </si>
  <si>
    <t>No. of KCC issued from 01.04.20 to 31.03.21 (Including renewal)</t>
  </si>
  <si>
    <t>Outstanding loans to Women</t>
  </si>
  <si>
    <t>Loans disbursed to women 01.04.2020 to 31.03.21</t>
  </si>
  <si>
    <t>Savings</t>
  </si>
  <si>
    <t>Credit</t>
  </si>
  <si>
    <t>  14  </t>
  </si>
  <si>
    <t>  8  </t>
  </si>
  <si>
    <t>  127  </t>
  </si>
  <si>
    <t>  29  </t>
  </si>
  <si>
    <t>  153  </t>
  </si>
  <si>
    <t>  236  </t>
  </si>
  <si>
    <t>  6884  </t>
  </si>
  <si>
    <t>  4836  </t>
  </si>
  <si>
    <t>  1508  </t>
  </si>
  <si>
    <t>  3328  </t>
  </si>
  <si>
    <t>  183  </t>
  </si>
  <si>
    <t>  461  </t>
  </si>
  <si>
    <t>  39  </t>
  </si>
  <si>
    <t>  3  </t>
  </si>
  <si>
    <t>  458  </t>
  </si>
  <si>
    <t>  169  </t>
  </si>
  <si>
    <t>  5028  </t>
  </si>
  <si>
    <t>  3371  </t>
  </si>
  <si>
    <t>  1893  </t>
  </si>
  <si>
    <t>  1478  </t>
  </si>
  <si>
    <t>  22  </t>
  </si>
  <si>
    <t>  13  </t>
  </si>
  <si>
    <t>  376  </t>
  </si>
  <si>
    <t>  7  </t>
  </si>
  <si>
    <t>  362  </t>
  </si>
  <si>
    <t>  6  </t>
  </si>
  <si>
    <t>  234  </t>
  </si>
  <si>
    <t>  6887  </t>
  </si>
  <si>
    <t>  4814  </t>
  </si>
  <si>
    <t>  1485  </t>
  </si>
  <si>
    <t>  3329  </t>
  </si>
  <si>
    <t>  57  </t>
  </si>
  <si>
    <t>  17  </t>
  </si>
  <si>
    <t>  451  </t>
  </si>
  <si>
    <t>  5  </t>
  </si>
  <si>
    <t>  354  </t>
  </si>
  <si>
    <t>  88  </t>
  </si>
  <si>
    <t>  177  </t>
  </si>
  <si>
    <t>  4920  </t>
  </si>
  <si>
    <t>  3403  </t>
  </si>
  <si>
    <t>  1062  </t>
  </si>
  <si>
    <t>  2341  </t>
  </si>
  <si>
    <t>  68  </t>
  </si>
  <si>
    <t>  84  </t>
  </si>
  <si>
    <t>  2398  </t>
  </si>
  <si>
    <t>  1912  </t>
  </si>
  <si>
    <t>  1302  </t>
  </si>
  <si>
    <t>  610  </t>
  </si>
  <si>
    <t>  111  </t>
  </si>
  <si>
    <t>  19  </t>
  </si>
  <si>
    <t>  455  </t>
  </si>
  <si>
    <t>  70  </t>
  </si>
  <si>
    <t>  43  </t>
  </si>
  <si>
    <t>  294  </t>
  </si>
  <si>
    <t>  37  </t>
  </si>
  <si>
    <t>  208  </t>
  </si>
  <si>
    <t>  5596  </t>
  </si>
  <si>
    <t>  4144  </t>
  </si>
  <si>
    <t>  1439  </t>
  </si>
  <si>
    <t>  2705  </t>
  </si>
  <si>
    <t>  187  </t>
  </si>
  <si>
    <t>  501  </t>
  </si>
  <si>
    <t>  4  </t>
  </si>
  <si>
    <t>  231  </t>
  </si>
  <si>
    <t>  64  </t>
  </si>
  <si>
    <t>  133  </t>
  </si>
  <si>
    <t>  49  </t>
  </si>
  <si>
    <t>  193  </t>
  </si>
  <si>
    <t>  5500  </t>
  </si>
  <si>
    <t>  3897  </t>
  </si>
  <si>
    <t>  1894  </t>
  </si>
  <si>
    <t>  2003  </t>
  </si>
  <si>
    <t>  160  </t>
  </si>
  <si>
    <t>  16  </t>
  </si>
  <si>
    <t>  410  </t>
  </si>
  <si>
    <t>  10  </t>
  </si>
  <si>
    <t>  51  </t>
  </si>
  <si>
    <t>  277  </t>
  </si>
  <si>
    <t>  44  </t>
  </si>
  <si>
    <t>  11  </t>
  </si>
  <si>
    <t>  5059  </t>
  </si>
  <si>
    <t>  3414  </t>
  </si>
  <si>
    <t>  1158  </t>
  </si>
  <si>
    <t>  2256  </t>
  </si>
  <si>
    <t>  15  </t>
  </si>
  <si>
    <t>  460  </t>
  </si>
  <si>
    <t>  151  </t>
  </si>
  <si>
    <t>  237  </t>
  </si>
  <si>
    <t>  6209  </t>
  </si>
  <si>
    <t>  4250  </t>
  </si>
  <si>
    <t>  1781  </t>
  </si>
  <si>
    <t>  2469  </t>
  </si>
  <si>
    <t>  18  </t>
  </si>
  <si>
    <t>  454  </t>
  </si>
  <si>
    <t>  167  </t>
  </si>
  <si>
    <t>  69  </t>
  </si>
  <si>
    <t>  50  </t>
  </si>
  <si>
    <t>  135  </t>
  </si>
  <si>
    <t>  244  </t>
  </si>
  <si>
    <t>  1  </t>
  </si>
  <si>
    <t>  194  </t>
  </si>
  <si>
    <t>  5405  </t>
  </si>
  <si>
    <t>  3981  </t>
  </si>
  <si>
    <t>  1459  </t>
  </si>
  <si>
    <t>  2522  </t>
  </si>
  <si>
    <t>  239  </t>
  </si>
  <si>
    <t>  107  </t>
  </si>
  <si>
    <t>  313  </t>
  </si>
  <si>
    <t>  257  </t>
  </si>
  <si>
    <t>  7821  </t>
  </si>
  <si>
    <t>  6455  </t>
  </si>
  <si>
    <t>  4978  </t>
  </si>
  <si>
    <t>  1477  </t>
  </si>
  <si>
    <t>  189  </t>
  </si>
  <si>
    <t>  12  </t>
  </si>
  <si>
    <t>  308  </t>
  </si>
  <si>
    <t>  66  </t>
  </si>
  <si>
    <t>  113  </t>
  </si>
  <si>
    <t>  2  </t>
  </si>
  <si>
    <t>  170  </t>
  </si>
  <si>
    <t>  158  </t>
  </si>
  <si>
    <t>  4783  </t>
  </si>
  <si>
    <t>  3323  </t>
  </si>
  <si>
    <t>  2212  </t>
  </si>
  <si>
    <t>  1111  </t>
  </si>
  <si>
    <t>  63  </t>
  </si>
  <si>
    <t>  453  </t>
  </si>
  <si>
    <t>  121  </t>
  </si>
  <si>
    <t>  179  </t>
  </si>
  <si>
    <t>  174  </t>
  </si>
  <si>
    <t>  5556  </t>
  </si>
  <si>
    <t>  4179  </t>
  </si>
  <si>
    <t>  1831  </t>
  </si>
  <si>
    <t>  2348  </t>
  </si>
  <si>
    <t>  387  </t>
  </si>
  <si>
    <t>  486  </t>
  </si>
  <si>
    <t>  306  </t>
  </si>
  <si>
    <t>  9  </t>
  </si>
  <si>
    <t>  161  </t>
  </si>
  <si>
    <t>  201  </t>
  </si>
  <si>
    <t>  5058  </t>
  </si>
  <si>
    <t>  3547  </t>
  </si>
  <si>
    <t>  1777  </t>
  </si>
  <si>
    <t>  1770  </t>
  </si>
  <si>
    <t>  372  </t>
  </si>
  <si>
    <t>  40  </t>
  </si>
  <si>
    <t>  211  </t>
  </si>
  <si>
    <t>  100  </t>
  </si>
  <si>
    <t>  165  </t>
  </si>
  <si>
    <t>  4205  </t>
  </si>
  <si>
    <t>  3246  </t>
  </si>
  <si>
    <t>  1457  </t>
  </si>
  <si>
    <t>  1789  </t>
  </si>
  <si>
    <t>  147  </t>
  </si>
  <si>
    <t>  457  </t>
  </si>
  <si>
    <t>  93  </t>
  </si>
  <si>
    <t>  391  </t>
  </si>
  <si>
    <t>  5429  </t>
  </si>
  <si>
    <t>  3797  </t>
  </si>
  <si>
    <t>  1751  </t>
  </si>
  <si>
    <t>  2046  </t>
  </si>
  <si>
    <t>  129  </t>
  </si>
  <si>
    <t>  405  </t>
  </si>
  <si>
    <t>  150  </t>
  </si>
  <si>
    <t>  166  </t>
  </si>
  <si>
    <t>  4238  </t>
  </si>
  <si>
    <t>  2675  </t>
  </si>
  <si>
    <t>  1150  </t>
  </si>
  <si>
    <t>  1525  </t>
  </si>
  <si>
    <t>  -  </t>
  </si>
  <si>
    <t>  325  </t>
  </si>
  <si>
    <t>  204  </t>
  </si>
  <si>
    <t>  134  </t>
  </si>
  <si>
    <t>  144  </t>
  </si>
  <si>
    <t>  3964  </t>
  </si>
  <si>
    <t>  2470  </t>
  </si>
  <si>
    <t>  1089  </t>
  </si>
  <si>
    <t>  1381  </t>
  </si>
  <si>
    <t>  116  </t>
  </si>
  <si>
    <t>  343  </t>
  </si>
  <si>
    <t>  125  </t>
  </si>
  <si>
    <t>  148  </t>
  </si>
  <si>
    <t>  163  </t>
  </si>
  <si>
    <t>  4542  </t>
  </si>
  <si>
    <t>  2691  </t>
  </si>
  <si>
    <t>  1022  </t>
  </si>
  <si>
    <t>  1669  </t>
  </si>
  <si>
    <t>  137  </t>
  </si>
  <si>
    <t>  421  </t>
  </si>
  <si>
    <t>  271  </t>
  </si>
  <si>
    <t>  216  </t>
  </si>
  <si>
    <t>  6071  </t>
  </si>
  <si>
    <t>  3944  </t>
  </si>
  <si>
    <t>  1638  </t>
  </si>
  <si>
    <t>  2306  </t>
  </si>
  <si>
    <t>  25  </t>
  </si>
  <si>
    <t>  490  </t>
  </si>
  <si>
    <t>  198  </t>
  </si>
  <si>
    <t>  97  </t>
  </si>
  <si>
    <t>  71  </t>
  </si>
  <si>
    <t>  35  </t>
  </si>
  <si>
    <t>  221  </t>
  </si>
  <si>
    <t>  5521  </t>
  </si>
  <si>
    <t>  3382  </t>
  </si>
  <si>
    <t>  2080  </t>
  </si>
  <si>
    <t>  89  </t>
  </si>
  <si>
    <t>  360  </t>
  </si>
  <si>
    <t>  181  </t>
  </si>
  <si>
    <t>  38  </t>
  </si>
  <si>
    <t>  172  </t>
  </si>
  <si>
    <t>  217  </t>
  </si>
  <si>
    <t>  5581  </t>
  </si>
  <si>
    <t>  3737  </t>
  </si>
  <si>
    <t>  2100  </t>
  </si>
  <si>
    <t>  1637  </t>
  </si>
  <si>
    <t>  383  </t>
  </si>
  <si>
    <t>  77  </t>
  </si>
  <si>
    <t>  56  </t>
  </si>
  <si>
    <t>  141  </t>
  </si>
  <si>
    <t>  162  </t>
  </si>
  <si>
    <t>  5910  </t>
  </si>
  <si>
    <t>  3811  </t>
  </si>
  <si>
    <t>  2972  </t>
  </si>
  <si>
    <t>  839  </t>
  </si>
  <si>
    <t>  159  </t>
  </si>
  <si>
    <t>  316  </t>
  </si>
  <si>
    <t>  74  </t>
  </si>
  <si>
    <t>  168  </t>
  </si>
  <si>
    <t>  171  </t>
  </si>
  <si>
    <t>  4651  </t>
  </si>
  <si>
    <t>  3049  </t>
  </si>
  <si>
    <t>  1254  </t>
  </si>
  <si>
    <t>  1795  </t>
  </si>
  <si>
    <t>  67  </t>
  </si>
  <si>
    <t>  353  </t>
  </si>
  <si>
    <t>  80  </t>
  </si>
  <si>
    <t>  154  </t>
  </si>
  <si>
    <t>  191  </t>
  </si>
  <si>
    <t>  5466  </t>
  </si>
  <si>
    <t>  3497  </t>
  </si>
  <si>
    <t>  1340  </t>
  </si>
  <si>
    <t>  2157  </t>
  </si>
  <si>
    <t>  514  </t>
  </si>
  <si>
    <t>  228  </t>
  </si>
  <si>
    <t>  5044  </t>
  </si>
  <si>
    <t>  3461  </t>
  </si>
  <si>
    <t>  1102  </t>
  </si>
  <si>
    <t>  2359  </t>
  </si>
  <si>
    <t>  276  </t>
  </si>
  <si>
    <t>  85  </t>
  </si>
  <si>
    <t>  32  </t>
  </si>
  <si>
    <t>  212  </t>
  </si>
  <si>
    <t>  6462  </t>
  </si>
  <si>
    <t>  4972  </t>
  </si>
  <si>
    <t>  3343  </t>
  </si>
  <si>
    <t>  1629  </t>
  </si>
  <si>
    <t>  175  </t>
  </si>
  <si>
    <t>  304  </t>
  </si>
  <si>
    <t>  23  </t>
  </si>
  <si>
    <t>  46  </t>
  </si>
  <si>
    <t>  99  </t>
  </si>
  <si>
    <t>  192  </t>
  </si>
  <si>
    <t>  5966  </t>
  </si>
  <si>
    <t>  3825  </t>
  </si>
  <si>
    <t>  2806  </t>
  </si>
  <si>
    <t>  1019  </t>
  </si>
  <si>
    <t>  279  </t>
  </si>
  <si>
    <t>  45  </t>
  </si>
  <si>
    <t>  58  </t>
  </si>
  <si>
    <t>  210  </t>
  </si>
  <si>
    <t>  256  </t>
  </si>
  <si>
    <t>  7016  </t>
  </si>
  <si>
    <t>  5492  </t>
  </si>
  <si>
    <t>  3086  </t>
  </si>
  <si>
    <t>  2406  </t>
  </si>
  <si>
    <t>  203  </t>
  </si>
  <si>
    <t>  173  </t>
  </si>
  <si>
    <t>  126  </t>
  </si>
  <si>
    <t>  6680  </t>
  </si>
  <si>
    <t>  4602  </t>
  </si>
  <si>
    <t>  2524  </t>
  </si>
  <si>
    <t>  2078  </t>
  </si>
  <si>
    <t>  55  </t>
  </si>
  <si>
    <t>  314  </t>
  </si>
  <si>
    <t>  139  </t>
  </si>
  <si>
    <t>  72  </t>
  </si>
  <si>
    <t>  34  </t>
  </si>
  <si>
    <t>  105  </t>
  </si>
  <si>
    <t>  4594  </t>
  </si>
  <si>
    <t>  3191  </t>
  </si>
  <si>
    <t>  1246  </t>
  </si>
  <si>
    <t>  1945  </t>
  </si>
  <si>
    <t>  358  </t>
  </si>
  <si>
    <t>  233  </t>
  </si>
  <si>
    <t>  6951  </t>
  </si>
  <si>
    <t>  4358  </t>
  </si>
  <si>
    <t>  1808  </t>
  </si>
  <si>
    <t>  2550  </t>
  </si>
  <si>
    <t>  502  </t>
  </si>
  <si>
    <t>  250  </t>
  </si>
  <si>
    <t>  326  </t>
  </si>
  <si>
    <t>  8754  </t>
  </si>
  <si>
    <t>  5460  </t>
  </si>
  <si>
    <t>  586  </t>
  </si>
  <si>
    <t>  651  </t>
  </si>
  <si>
    <t>  42  </t>
  </si>
  <si>
    <t>  368  </t>
  </si>
  <si>
    <t>  24  </t>
  </si>
  <si>
    <t>  345  </t>
  </si>
  <si>
    <t>  9680  </t>
  </si>
  <si>
    <t>  6570  </t>
  </si>
  <si>
    <t>  2369  </t>
  </si>
  <si>
    <t>  4201  </t>
  </si>
  <si>
    <t>  1483  </t>
  </si>
  <si>
    <t>  255  </t>
  </si>
  <si>
    <t>  90  </t>
  </si>
  <si>
    <t>  130  </t>
  </si>
  <si>
    <t>  186  </t>
  </si>
  <si>
    <t>  4642  </t>
  </si>
  <si>
    <t>  2886  </t>
  </si>
  <si>
    <t>  1199  </t>
  </si>
  <si>
    <t>  1687  </t>
  </si>
  <si>
    <t>  447  </t>
  </si>
  <si>
    <t>  414  </t>
  </si>
  <si>
    <t>  119  </t>
  </si>
  <si>
    <t>  222  </t>
  </si>
  <si>
    <t>  240  </t>
  </si>
  <si>
    <t>  6809  </t>
  </si>
  <si>
    <t>  4431  </t>
  </si>
  <si>
    <t>  1807  </t>
  </si>
  <si>
    <t>  2637  </t>
  </si>
  <si>
    <t>  307  </t>
  </si>
  <si>
    <t>  305  </t>
  </si>
  <si>
    <t>  61  </t>
  </si>
  <si>
    <t>  7069  </t>
  </si>
  <si>
    <t>  4592  </t>
  </si>
  <si>
    <t>  1406  </t>
  </si>
  <si>
    <t>  3186  </t>
  </si>
  <si>
    <t>  1359  </t>
  </si>
  <si>
    <t>  54  </t>
  </si>
  <si>
    <t>  36  </t>
  </si>
  <si>
    <t>  136  </t>
  </si>
  <si>
    <t>  195  </t>
  </si>
  <si>
    <t>  5623  </t>
  </si>
  <si>
    <t>  3430  </t>
  </si>
  <si>
    <t>  1015  </t>
  </si>
  <si>
    <t>  2415  </t>
  </si>
  <si>
    <t>  1021  </t>
  </si>
  <si>
    <t>  52  </t>
  </si>
  <si>
    <t>  81  </t>
  </si>
  <si>
    <t>  164  </t>
  </si>
  <si>
    <t>  4163  </t>
  </si>
  <si>
    <t>  2658  </t>
  </si>
  <si>
    <t>  710  </t>
  </si>
  <si>
    <t>  1948  </t>
  </si>
  <si>
    <t>  247  </t>
  </si>
  <si>
    <t>  21  </t>
  </si>
  <si>
    <t>  592  </t>
  </si>
  <si>
    <t>  5868  </t>
  </si>
  <si>
    <t>  4256  </t>
  </si>
  <si>
    <t>  1833  </t>
  </si>
  <si>
    <t>  2423  </t>
  </si>
  <si>
    <t>  337  </t>
  </si>
  <si>
    <t>  328  </t>
  </si>
  <si>
    <t>  30  </t>
  </si>
  <si>
    <t>  185  </t>
  </si>
  <si>
    <t>  4684  </t>
  </si>
  <si>
    <t>  3025  </t>
  </si>
  <si>
    <t>  1014  </t>
  </si>
  <si>
    <t>  2011  </t>
  </si>
  <si>
    <t>  850  </t>
  </si>
  <si>
    <t>  3077  </t>
  </si>
  <si>
    <t>  1326  </t>
  </si>
  <si>
    <t>  351  </t>
  </si>
  <si>
    <t>  87  </t>
  </si>
  <si>
    <t>  5880  </t>
  </si>
  <si>
    <t>  3828  </t>
  </si>
  <si>
    <t>  1625  </t>
  </si>
  <si>
    <t>  2203  </t>
  </si>
  <si>
    <t>  303  </t>
  </si>
  <si>
    <t>  75  </t>
  </si>
  <si>
    <t>  188  </t>
  </si>
  <si>
    <t>  5064  </t>
  </si>
  <si>
    <t>  3064  </t>
  </si>
  <si>
    <t>  1352  </t>
  </si>
  <si>
    <t>  1712  </t>
  </si>
  <si>
    <t>  268  </t>
  </si>
  <si>
    <t>  366  </t>
  </si>
  <si>
    <t>  109  </t>
  </si>
  <si>
    <t>  219  </t>
  </si>
  <si>
    <t>  6022  </t>
  </si>
  <si>
    <t>  4037  </t>
  </si>
  <si>
    <t>  1417  </t>
  </si>
  <si>
    <t>  2620  </t>
  </si>
  <si>
    <t>  363  </t>
  </si>
  <si>
    <t>  190  </t>
  </si>
  <si>
    <t>  5499  </t>
  </si>
  <si>
    <t>  3968  </t>
  </si>
  <si>
    <t>  1210  </t>
  </si>
  <si>
    <t>  2758  </t>
  </si>
  <si>
    <t>  466  </t>
  </si>
  <si>
    <t>  373  </t>
  </si>
  <si>
    <t>  28  </t>
  </si>
  <si>
    <t>  4768  </t>
  </si>
  <si>
    <t>  3352  </t>
  </si>
  <si>
    <t>  1630  </t>
  </si>
  <si>
    <t>  1722  </t>
  </si>
  <si>
    <t>  346  </t>
  </si>
  <si>
    <t>  450  </t>
  </si>
  <si>
    <t>  120  </t>
  </si>
  <si>
    <t>  245  </t>
  </si>
  <si>
    <t>  6689  </t>
  </si>
  <si>
    <t>  4362  </t>
  </si>
  <si>
    <t>  1785  </t>
  </si>
  <si>
    <t>  2577  </t>
  </si>
  <si>
    <t>  558  </t>
  </si>
  <si>
    <t>  33  </t>
  </si>
  <si>
    <t>  196  </t>
  </si>
  <si>
    <t>  5404  </t>
  </si>
  <si>
    <t>  3213  </t>
  </si>
  <si>
    <t>  1041  </t>
  </si>
  <si>
    <t>  2172  </t>
  </si>
  <si>
    <t>  218  </t>
  </si>
  <si>
    <t>  300  </t>
  </si>
  <si>
    <t>  176  </t>
  </si>
  <si>
    <t>  5062  </t>
  </si>
  <si>
    <t>  3308  </t>
  </si>
  <si>
    <t>  1343  </t>
  </si>
  <si>
    <t>  1965  </t>
  </si>
  <si>
    <t>  128  </t>
  </si>
  <si>
    <t>  155  </t>
  </si>
  <si>
    <t>  106  </t>
  </si>
  <si>
    <t>  209  </t>
  </si>
  <si>
    <t>  4819  </t>
  </si>
  <si>
    <t>  3593  </t>
  </si>
  <si>
    <t>  1441  </t>
  </si>
  <si>
    <t>  2152  </t>
  </si>
  <si>
    <t>  413  </t>
  </si>
  <si>
    <t>  704  </t>
  </si>
  <si>
    <t>  19215  </t>
  </si>
  <si>
    <t>  2564  </t>
  </si>
  <si>
    <t>  4271  </t>
  </si>
  <si>
    <t>  4960  </t>
  </si>
  <si>
    <t>  7795  </t>
  </si>
  <si>
    <t>  438  </t>
  </si>
  <si>
    <t>  10342  </t>
  </si>
  <si>
    <t>  286814  </t>
  </si>
  <si>
    <t>  194836  </t>
  </si>
  <si>
    <t>  87116  </t>
  </si>
  <si>
    <t>  107733  </t>
  </si>
  <si>
    <t>  13837  </t>
  </si>
  <si>
    <t>No.ofpro.</t>
  </si>
  <si>
    <t>No.ofpro</t>
  </si>
  <si>
    <t>No.ofcanidatestrained</t>
  </si>
  <si>
    <t>ALHBSatna</t>
  </si>
  <si>
    <t>BOBAlirajpur</t>
  </si>
  <si>
    <t>BOBJhabua</t>
  </si>
  <si>
    <t>BOIBarwani</t>
  </si>
  <si>
    <t>BOIBhopal</t>
  </si>
  <si>
    <t>BOIBurhanpur</t>
  </si>
  <si>
    <t>BOIDewas</t>
  </si>
  <si>
    <t>BOIDhar</t>
  </si>
  <si>
    <t>BOIKhandwa</t>
  </si>
  <si>
    <t>BOIKhargone</t>
  </si>
  <si>
    <t>BOIRajgarh</t>
  </si>
  <si>
    <t>BOISehore</t>
  </si>
  <si>
    <t>BOIShajapur</t>
  </si>
  <si>
    <t>BOIUjjain</t>
  </si>
  <si>
    <t>CBIAnuppur</t>
  </si>
  <si>
    <t>CBIBalaghat</t>
  </si>
  <si>
    <t>CBIBetul</t>
  </si>
  <si>
    <t>CBIBhind</t>
  </si>
  <si>
    <t>CBIChhindwara</t>
  </si>
  <si>
    <t>CBIDindori</t>
  </si>
  <si>
    <t>CBIGwalior</t>
  </si>
  <si>
    <t>CBIHoshangabad</t>
  </si>
  <si>
    <t>CBIJabalpur</t>
  </si>
  <si>
    <t>CBIMandla</t>
  </si>
  <si>
    <t>CBIMandsaur</t>
  </si>
  <si>
    <t>CBIMorena</t>
  </si>
  <si>
    <t>CBINarsinghpur</t>
  </si>
  <si>
    <t>CBIRaisen</t>
  </si>
  <si>
    <t>CBIRatlam</t>
  </si>
  <si>
    <t>CBISagar</t>
  </si>
  <si>
    <t>CBISeoni</t>
  </si>
  <si>
    <t>CBIShahdol</t>
  </si>
  <si>
    <t>PNBDatia</t>
  </si>
  <si>
    <t>RUDSETIBhopal</t>
  </si>
  <si>
    <t>SBIAshokNagar</t>
  </si>
  <si>
    <t>SBIChhatarpur</t>
  </si>
  <si>
    <t>SBIDamoh</t>
  </si>
  <si>
    <t>SBIGuna</t>
  </si>
  <si>
    <t>SBIHarda</t>
  </si>
  <si>
    <t>SBIKatni</t>
  </si>
  <si>
    <t>SBINeemuch</t>
  </si>
  <si>
    <t>SBIPanna</t>
  </si>
  <si>
    <t>SBISheopur</t>
  </si>
  <si>
    <t>SBIShivpuri</t>
  </si>
  <si>
    <t>SBITikamgarh</t>
  </si>
  <si>
    <t>SBIUmaria</t>
  </si>
  <si>
    <t>SBIVidisha</t>
  </si>
  <si>
    <t>UBIRewa</t>
  </si>
  <si>
    <t>UBISidhi</t>
  </si>
  <si>
    <t>UBIsingarauli</t>
  </si>
  <si>
    <t>BOBIndore</t>
  </si>
  <si>
    <t>No.of Candidates settled</t>
  </si>
  <si>
    <t>0</t>
  </si>
  <si>
    <t>No.of pro.</t>
  </si>
  <si>
    <t>No of Candidates</t>
  </si>
  <si>
    <t>No. of Candidates</t>
  </si>
  <si>
    <t>  2</t>
  </si>
  <si>
    <t>401  </t>
  </si>
  <si>
    <t>422  </t>
  </si>
  <si>
    <t>376  </t>
  </si>
  <si>
    <t>392  </t>
  </si>
  <si>
    <t>426  </t>
  </si>
  <si>
    <t>497  </t>
  </si>
  <si>
    <t>400  </t>
  </si>
  <si>
    <t>213  </t>
  </si>
  <si>
    <t>167  </t>
  </si>
  <si>
    <t>461  </t>
  </si>
  <si>
    <t>242  </t>
  </si>
  <si>
    <t>332  </t>
  </si>
  <si>
    <t>306  </t>
  </si>
  <si>
    <t>370  </t>
  </si>
  <si>
    <t>349  </t>
  </si>
  <si>
    <t>236  </t>
  </si>
  <si>
    <t>121  </t>
  </si>
  <si>
    <t>274  </t>
  </si>
  <si>
    <t>412  </t>
  </si>
  <si>
    <t>266  </t>
  </si>
  <si>
    <t>181  </t>
  </si>
  <si>
    <t>241  </t>
  </si>
  <si>
    <t>205  </t>
  </si>
  <si>
    <t>228  </t>
  </si>
  <si>
    <t>232  </t>
  </si>
  <si>
    <t>281  </t>
  </si>
  <si>
    <t>230  </t>
  </si>
  <si>
    <t>173  </t>
  </si>
  <si>
    <t>139  </t>
  </si>
  <si>
    <t>358  </t>
  </si>
  <si>
    <t>581  </t>
  </si>
  <si>
    <t>150  </t>
  </si>
  <si>
    <t>305  </t>
  </si>
  <si>
    <t>193  </t>
  </si>
  <si>
    <t>149  </t>
  </si>
  <si>
    <t>425  </t>
  </si>
  <si>
    <t>191  </t>
  </si>
  <si>
    <t>210  </t>
  </si>
  <si>
    <t>327  </t>
  </si>
  <si>
    <t>143  </t>
  </si>
  <si>
    <t>189  </t>
  </si>
  <si>
    <t>280  </t>
  </si>
  <si>
    <t>373  </t>
  </si>
  <si>
    <t>311  </t>
  </si>
  <si>
    <t>524  </t>
  </si>
  <si>
    <t>294  </t>
  </si>
  <si>
    <t>145  </t>
  </si>
  <si>
    <t>761  </t>
  </si>
  <si>
    <t>PSBs Sub Total</t>
  </si>
  <si>
    <t>Total no. of A/cs</t>
  </si>
  <si>
    <t>Out of total Female A/cs</t>
  </si>
  <si>
    <t>No. of RuPay card issued</t>
  </si>
  <si>
    <t>Aadhaar Seeded</t>
  </si>
  <si>
    <t>Zero Balance A/cs</t>
  </si>
  <si>
    <t>PVTs Sub Total</t>
  </si>
  <si>
    <t>RRBs Sub Total</t>
  </si>
  <si>
    <t>MP Gramin Bank</t>
  </si>
  <si>
    <t xml:space="preserve">No. in Actual </t>
  </si>
  <si>
    <t>Total Deposit in Rs crore</t>
  </si>
  <si>
    <t>Pradhan Mantri Jan Dhan Yojana (PMJDY) Cumulative status                          as on 31.03.2021</t>
  </si>
  <si>
    <t>Dhanlaxmi Bank</t>
  </si>
  <si>
    <t>Jana Small Finance Bank Limited</t>
  </si>
  <si>
    <t>AU Small Finance Bank Limited</t>
  </si>
  <si>
    <t>ESAF Small Finance Bank</t>
  </si>
  <si>
    <t>SFBs Sub Total</t>
  </si>
  <si>
    <t>Pradhan Mantri MUDRA Yojana Progress FY 2020-21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</si>
</sst>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 * #,##0.00_ ;_ * \-#,##0.00_ ;_ * &quot;-&quot;??_ ;_ @_ "/>
    <numFmt numFmtId="165" formatCode="0.0"/>
  </numFmts>
  <fonts count="51" x14ac:knownFonts="1">
    <font>
      <sz val="10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Times New Roman"/>
      <family val="1"/>
    </font>
    <font>
      <sz val="11"/>
      <color indexed="8"/>
      <name val="Calibri"/>
      <family val="2"/>
      <charset val="1"/>
    </font>
    <font>
      <b/>
      <sz val="11"/>
      <name val="Times New Roman"/>
      <family val="1"/>
    </font>
    <font>
      <sz val="11"/>
      <name val="Times New Roman"/>
      <family val="1"/>
    </font>
    <font>
      <sz val="10"/>
      <color indexed="49"/>
      <name val="Calibri"/>
      <family val="2"/>
    </font>
    <font>
      <sz val="8"/>
      <name val="Calibri"/>
      <family val="2"/>
    </font>
    <font>
      <b/>
      <sz val="12"/>
      <name val="Times New Roman"/>
      <family val="1"/>
    </font>
    <font>
      <b/>
      <sz val="14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.5"/>
      <name val="Times New Roman"/>
      <family val="1"/>
    </font>
    <font>
      <b/>
      <sz val="10.5"/>
      <name val="Times New Roman"/>
      <family val="1"/>
    </font>
    <font>
      <sz val="10"/>
      <color theme="4" tint="-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theme="4" tint="-0.24994659260841701"/>
      <name val="Calibri"/>
      <family val="2"/>
    </font>
    <font>
      <sz val="14"/>
      <color theme="4" tint="-0.24994659260841701"/>
      <name val="Calibri"/>
      <family val="2"/>
    </font>
    <font>
      <u/>
      <sz val="10"/>
      <color theme="10"/>
      <name val="Calibri"/>
      <family val="2"/>
    </font>
    <font>
      <sz val="10"/>
      <color rgb="FF000000"/>
      <name val="Arial"/>
      <family val="2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sz val="10"/>
      <color theme="4" tint="-0.24994659260841701"/>
      <name val="Times New Roman"/>
      <family val="1"/>
    </font>
    <font>
      <b/>
      <sz val="14"/>
      <color theme="1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0"/>
      <color theme="4" tint="-0.24994659260841701"/>
      <name val="Times New Roman"/>
      <family val="1"/>
    </font>
    <font>
      <b/>
      <sz val="13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  <font>
      <sz val="10.55"/>
      <name val="Times New Roman"/>
      <family val="1"/>
    </font>
    <font>
      <b/>
      <sz val="10.55"/>
      <name val="Times New Roman"/>
      <family val="1"/>
    </font>
    <font>
      <sz val="10.5"/>
      <name val="Times New Roman"/>
      <family val="1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.5"/>
      <color rgb="FFFF0000"/>
      <name val="Times New Roman"/>
      <family val="1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1"/>
      <name val="Calibri"/>
      <family val="2"/>
    </font>
    <font>
      <sz val="10.5"/>
      <name val="Times New Roman"/>
      <family val="1"/>
    </font>
    <font>
      <b/>
      <sz val="10.5"/>
      <name val="Times New Roman"/>
      <family val="1"/>
    </font>
    <font>
      <sz val="10.5"/>
      <color rgb="FF000000"/>
      <name val="Times New Roman"/>
      <family val="1"/>
    </font>
    <font>
      <b/>
      <sz val="10.5"/>
      <color rgb="FF000000"/>
      <name val="Times New Roman"/>
      <family val="1"/>
    </font>
    <font>
      <sz val="11"/>
      <color rgb="FF000000"/>
      <name val="Times New Roman"/>
      <family val="1"/>
    </font>
    <font>
      <b/>
      <sz val="11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/>
      <diagonal/>
    </border>
  </borders>
  <cellStyleXfs count="61">
    <xf numFmtId="0" fontId="0" fillId="0" borderId="0">
      <alignment vertical="top" wrapText="1"/>
    </xf>
    <xf numFmtId="164" fontId="19" fillId="0" borderId="0" applyFont="0" applyFill="0" applyBorder="0" applyAlignment="0" applyProtection="0"/>
    <xf numFmtId="43" fontId="14" fillId="0" borderId="0" applyFill="0" applyBorder="0" applyAlignment="0" applyProtection="0"/>
    <xf numFmtId="0" fontId="6" fillId="0" borderId="0"/>
    <xf numFmtId="0" fontId="2" fillId="0" borderId="0"/>
    <xf numFmtId="0" fontId="18" fillId="0" borderId="0" applyNumberFormat="0" applyFill="0" applyBorder="0" applyAlignment="0" applyProtection="0">
      <alignment vertical="top" wrapText="1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0" fillId="0" borderId="0" applyNumberFormat="0" applyFill="0" applyBorder="0" applyProtection="0">
      <alignment vertical="center"/>
    </xf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 wrapText="1"/>
    </xf>
    <xf numFmtId="0" fontId="14" fillId="0" borderId="0"/>
    <xf numFmtId="0" fontId="23" fillId="0" borderId="0"/>
    <xf numFmtId="0" fontId="18" fillId="0" borderId="0">
      <alignment vertical="top" wrapText="1"/>
    </xf>
    <xf numFmtId="0" fontId="23" fillId="0" borderId="0"/>
    <xf numFmtId="0" fontId="18" fillId="0" borderId="0">
      <alignment vertical="top" wrapText="1"/>
    </xf>
    <xf numFmtId="0" fontId="23" fillId="0" borderId="0"/>
    <xf numFmtId="0" fontId="23" fillId="0" borderId="0"/>
    <xf numFmtId="0" fontId="9" fillId="0" borderId="0">
      <alignment vertical="top" wrapText="1"/>
    </xf>
    <xf numFmtId="0" fontId="18" fillId="0" borderId="0">
      <alignment vertical="top" wrapText="1"/>
    </xf>
    <xf numFmtId="0" fontId="23" fillId="0" borderId="0"/>
    <xf numFmtId="0" fontId="23" fillId="0" borderId="0"/>
    <xf numFmtId="0" fontId="23" fillId="0" borderId="0"/>
    <xf numFmtId="0" fontId="15" fillId="0" borderId="0"/>
    <xf numFmtId="0" fontId="18" fillId="0" borderId="0">
      <alignment vertical="top" wrapText="1"/>
    </xf>
    <xf numFmtId="0" fontId="23" fillId="0" borderId="0"/>
    <xf numFmtId="0" fontId="18" fillId="0" borderId="0">
      <alignment vertical="top" wrapText="1"/>
    </xf>
    <xf numFmtId="0" fontId="18" fillId="0" borderId="0">
      <alignment vertical="top" wrapText="1"/>
    </xf>
    <xf numFmtId="0" fontId="23" fillId="0" borderId="0"/>
    <xf numFmtId="0" fontId="13" fillId="0" borderId="0"/>
    <xf numFmtId="0" fontId="18" fillId="0" borderId="0">
      <alignment vertical="top" wrapText="1"/>
    </xf>
    <xf numFmtId="0" fontId="18" fillId="0" borderId="0">
      <alignment vertical="top" wrapText="1"/>
    </xf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8" fillId="0" borderId="0">
      <alignment vertical="top" wrapText="1"/>
    </xf>
    <xf numFmtId="0" fontId="9" fillId="0" borderId="0">
      <alignment vertical="top" wrapText="1"/>
    </xf>
    <xf numFmtId="0" fontId="18" fillId="0" borderId="0">
      <alignment vertical="top" wrapText="1"/>
    </xf>
    <xf numFmtId="0" fontId="19" fillId="0" borderId="0"/>
    <xf numFmtId="0" fontId="18" fillId="0" borderId="0">
      <alignment vertical="top" wrapText="1"/>
    </xf>
    <xf numFmtId="0" fontId="9" fillId="0" borderId="0">
      <alignment vertical="top" wrapText="1"/>
    </xf>
    <xf numFmtId="0" fontId="18" fillId="0" borderId="0">
      <alignment vertical="top" wrapText="1"/>
    </xf>
    <xf numFmtId="0" fontId="19" fillId="0" borderId="0"/>
    <xf numFmtId="9" fontId="9" fillId="0" borderId="0" applyFont="0" applyFill="0" applyBorder="0" applyAlignment="0" applyProtection="0"/>
    <xf numFmtId="0" fontId="1" fillId="0" borderId="0"/>
    <xf numFmtId="43" fontId="18" fillId="0" borderId="0" applyFont="0" applyFill="0" applyBorder="0" applyAlignment="0" applyProtection="0"/>
  </cellStyleXfs>
  <cellXfs count="595">
    <xf numFmtId="0" fontId="0" fillId="0" borderId="0" xfId="0">
      <alignment vertical="top" wrapText="1"/>
    </xf>
    <xf numFmtId="0" fontId="8" fillId="2" borderId="1" xfId="0" applyFont="1" applyFill="1" applyBorder="1" applyAlignment="1">
      <alignment vertical="center"/>
    </xf>
    <xf numFmtId="0" fontId="3" fillId="2" borderId="0" xfId="0" applyFont="1" applyFill="1">
      <alignment vertical="top" wrapText="1"/>
    </xf>
    <xf numFmtId="1" fontId="3" fillId="2" borderId="0" xfId="0" applyNumberFormat="1" applyFont="1" applyFill="1">
      <alignment vertical="top" wrapText="1"/>
    </xf>
    <xf numFmtId="2" fontId="24" fillId="2" borderId="1" xfId="0" applyNumberFormat="1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5" fillId="2" borderId="0" xfId="0" applyFont="1" applyFill="1" applyAlignment="1">
      <alignment vertical="center"/>
    </xf>
    <xf numFmtId="0" fontId="26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2" fontId="27" fillId="2" borderId="1" xfId="0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horizontal="center" vertical="center"/>
    </xf>
    <xf numFmtId="2" fontId="24" fillId="2" borderId="1" xfId="0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vertical="center"/>
    </xf>
    <xf numFmtId="2" fontId="25" fillId="2" borderId="1" xfId="0" applyNumberFormat="1" applyFont="1" applyFill="1" applyBorder="1" applyAlignment="1">
      <alignment vertical="center"/>
    </xf>
    <xf numFmtId="0" fontId="25" fillId="2" borderId="0" xfId="0" applyFont="1" applyFill="1" applyAlignment="1">
      <alignment horizontal="center" vertical="center"/>
    </xf>
    <xf numFmtId="2" fontId="25" fillId="2" borderId="0" xfId="0" applyNumberFormat="1" applyFont="1" applyFill="1" applyAlignment="1">
      <alignment vertical="center"/>
    </xf>
    <xf numFmtId="0" fontId="24" fillId="2" borderId="0" xfId="0" applyFont="1" applyFill="1" applyAlignment="1">
      <alignment vertical="center"/>
    </xf>
    <xf numFmtId="1" fontId="3" fillId="2" borderId="0" xfId="0" applyNumberFormat="1" applyFont="1" applyFill="1" applyProtection="1">
      <alignment vertical="top" wrapText="1"/>
      <protection locked="0"/>
    </xf>
    <xf numFmtId="1" fontId="4" fillId="2" borderId="0" xfId="0" applyNumberFormat="1" applyFont="1" applyFill="1" applyProtection="1">
      <alignment vertical="top" wrapText="1"/>
      <protection locked="0"/>
    </xf>
    <xf numFmtId="2" fontId="3" fillId="2" borderId="0" xfId="0" applyNumberFormat="1" applyFont="1" applyFill="1">
      <alignment vertical="top" wrapText="1"/>
    </xf>
    <xf numFmtId="0" fontId="8" fillId="2" borderId="0" xfId="0" applyFont="1" applyFill="1" applyProtection="1">
      <alignment vertical="top" wrapText="1"/>
      <protection locked="0"/>
    </xf>
    <xf numFmtId="2" fontId="8" fillId="2" borderId="0" xfId="0" applyNumberFormat="1" applyFont="1" applyFill="1" applyAlignment="1" applyProtection="1">
      <alignment horizontal="center" vertical="top" wrapText="1"/>
      <protection locked="0"/>
    </xf>
    <xf numFmtId="2" fontId="7" fillId="2" borderId="0" xfId="0" applyNumberFormat="1" applyFont="1" applyFill="1" applyProtection="1">
      <alignment vertical="top" wrapText="1"/>
      <protection locked="0"/>
    </xf>
    <xf numFmtId="0" fontId="8" fillId="2" borderId="0" xfId="0" applyFont="1" applyFill="1" applyAlignment="1" applyProtection="1">
      <alignment horizontal="center" vertical="top" wrapText="1"/>
      <protection locked="0"/>
    </xf>
    <xf numFmtId="1" fontId="8" fillId="2" borderId="0" xfId="0" applyNumberFormat="1" applyFont="1" applyFill="1" applyProtection="1">
      <alignment vertical="top" wrapText="1"/>
      <protection locked="0"/>
    </xf>
    <xf numFmtId="2" fontId="8" fillId="2" borderId="0" xfId="0" applyNumberFormat="1" applyFont="1" applyFill="1" applyProtection="1">
      <alignment vertical="top" wrapText="1"/>
      <protection locked="0"/>
    </xf>
    <xf numFmtId="1" fontId="7" fillId="2" borderId="0" xfId="0" applyNumberFormat="1" applyFont="1" applyFill="1" applyProtection="1">
      <alignment vertical="top" wrapText="1"/>
      <protection locked="0"/>
    </xf>
    <xf numFmtId="2" fontId="7" fillId="2" borderId="0" xfId="0" applyNumberFormat="1" applyFont="1" applyFill="1" applyAlignment="1" applyProtection="1">
      <alignment vertical="center"/>
      <protection locked="0"/>
    </xf>
    <xf numFmtId="0" fontId="16" fillId="2" borderId="0" xfId="0" applyFont="1" applyFill="1" applyProtection="1">
      <alignment vertical="top" wrapText="1"/>
      <protection locked="0"/>
    </xf>
    <xf numFmtId="0" fontId="17" fillId="2" borderId="5" xfId="0" applyFont="1" applyFill="1" applyBorder="1" applyAlignment="1" applyProtection="1">
      <alignment vertical="center"/>
      <protection locked="0"/>
    </xf>
    <xf numFmtId="0" fontId="17" fillId="2" borderId="6" xfId="0" applyFont="1" applyFill="1" applyBorder="1" applyAlignment="1" applyProtection="1">
      <alignment horizontal="center" vertical="center" wrapText="1"/>
      <protection locked="0"/>
    </xf>
    <xf numFmtId="0" fontId="16" fillId="2" borderId="0" xfId="0" applyFont="1" applyFill="1" applyAlignment="1" applyProtection="1">
      <alignment vertical="center"/>
      <protection locked="0"/>
    </xf>
    <xf numFmtId="0" fontId="16" fillId="2" borderId="0" xfId="0" applyFont="1" applyFill="1" applyAlignment="1" applyProtection="1">
      <alignment horizontal="center" vertical="top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2" borderId="0" xfId="0" applyFont="1" applyFill="1" applyAlignment="1">
      <alignment vertical="center"/>
    </xf>
    <xf numFmtId="0" fontId="7" fillId="2" borderId="0" xfId="0" applyFont="1" applyFill="1" applyProtection="1">
      <alignment vertical="top" wrapText="1"/>
      <protection locked="0"/>
    </xf>
    <xf numFmtId="0" fontId="16" fillId="2" borderId="1" xfId="0" applyFont="1" applyFill="1" applyBorder="1" applyAlignment="1" applyProtection="1">
      <alignment horizontal="center" vertical="center" wrapText="1"/>
      <protection locked="0"/>
    </xf>
    <xf numFmtId="0" fontId="16" fillId="2" borderId="7" xfId="0" applyFont="1" applyFill="1" applyBorder="1" applyAlignment="1">
      <alignment horizontal="left" vertical="center" wrapText="1"/>
    </xf>
    <xf numFmtId="1" fontId="7" fillId="2" borderId="8" xfId="0" applyNumberFormat="1" applyFont="1" applyFill="1" applyBorder="1" applyAlignment="1" applyProtection="1">
      <alignment vertical="top" wrapText="1"/>
      <protection locked="0"/>
    </xf>
    <xf numFmtId="2" fontId="17" fillId="2" borderId="1" xfId="0" applyNumberFormat="1" applyFont="1" applyFill="1" applyBorder="1" applyAlignment="1">
      <alignment vertical="center"/>
    </xf>
    <xf numFmtId="1" fontId="16" fillId="2" borderId="1" xfId="0" applyNumberFormat="1" applyFont="1" applyFill="1" applyBorder="1" applyAlignment="1">
      <alignment vertical="center"/>
    </xf>
    <xf numFmtId="2" fontId="16" fillId="2" borderId="1" xfId="0" applyNumberFormat="1" applyFont="1" applyFill="1" applyBorder="1" applyAlignment="1">
      <alignment vertical="center"/>
    </xf>
    <xf numFmtId="1" fontId="17" fillId="2" borderId="1" xfId="0" applyNumberFormat="1" applyFont="1" applyFill="1" applyBorder="1" applyAlignment="1">
      <alignment vertical="center"/>
    </xf>
    <xf numFmtId="0" fontId="17" fillId="2" borderId="0" xfId="0" applyFont="1" applyFill="1" applyAlignment="1">
      <alignment vertical="center"/>
    </xf>
    <xf numFmtId="2" fontId="16" fillId="2" borderId="0" xfId="0" applyNumberFormat="1" applyFont="1" applyFill="1" applyAlignment="1">
      <alignment vertical="center"/>
    </xf>
    <xf numFmtId="2" fontId="17" fillId="2" borderId="1" xfId="0" applyNumberFormat="1" applyFont="1" applyFill="1" applyBorder="1" applyAlignment="1">
      <alignment horizontal="center" vertical="center"/>
    </xf>
    <xf numFmtId="1" fontId="16" fillId="2" borderId="0" xfId="0" applyNumberFormat="1" applyFont="1" applyFill="1" applyAlignment="1">
      <alignment vertical="center"/>
    </xf>
    <xf numFmtId="1" fontId="17" fillId="2" borderId="0" xfId="0" applyNumberFormat="1" applyFont="1" applyFill="1" applyAlignment="1">
      <alignment vertical="center"/>
    </xf>
    <xf numFmtId="2" fontId="16" fillId="2" borderId="1" xfId="58" applyNumberFormat="1" applyFont="1" applyFill="1" applyBorder="1" applyAlignment="1">
      <alignment vertical="center"/>
    </xf>
    <xf numFmtId="1" fontId="3" fillId="2" borderId="0" xfId="0" applyNumberFormat="1" applyFont="1" applyFill="1" applyAlignment="1" applyProtection="1">
      <alignment horizontal="center" vertical="top" wrapText="1"/>
      <protection locked="0"/>
    </xf>
    <xf numFmtId="0" fontId="26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1" fontId="27" fillId="2" borderId="0" xfId="0" applyNumberFormat="1" applyFont="1" applyFill="1" applyAlignment="1">
      <alignment vertical="center"/>
    </xf>
    <xf numFmtId="1" fontId="26" fillId="2" borderId="0" xfId="0" applyNumberFormat="1" applyFont="1" applyFill="1" applyAlignment="1">
      <alignment vertical="center"/>
    </xf>
    <xf numFmtId="2" fontId="26" fillId="2" borderId="0" xfId="0" applyNumberFormat="1" applyFont="1" applyFill="1" applyAlignment="1">
      <alignment vertical="center"/>
    </xf>
    <xf numFmtId="1" fontId="8" fillId="2" borderId="0" xfId="0" applyNumberFormat="1" applyFont="1" applyFill="1" applyAlignment="1" applyProtection="1">
      <alignment horizontal="center" vertical="top" wrapText="1"/>
      <protection locked="0"/>
    </xf>
    <xf numFmtId="1" fontId="3" fillId="2" borderId="0" xfId="0" applyNumberFormat="1" applyFont="1" applyFill="1" applyAlignment="1">
      <alignment vertical="center" wrapText="1"/>
    </xf>
    <xf numFmtId="1" fontId="4" fillId="2" borderId="0" xfId="0" applyNumberFormat="1" applyFont="1" applyFill="1" applyAlignment="1" applyProtection="1">
      <alignment vertical="center" wrapText="1"/>
      <protection locked="0"/>
    </xf>
    <xf numFmtId="1" fontId="3" fillId="2" borderId="0" xfId="0" applyNumberFormat="1" applyFont="1" applyFill="1" applyAlignment="1" applyProtection="1">
      <alignment vertical="center" wrapText="1"/>
      <protection locked="0"/>
    </xf>
    <xf numFmtId="1" fontId="16" fillId="2" borderId="1" xfId="0" applyNumberFormat="1" applyFont="1" applyFill="1" applyBorder="1">
      <alignment vertical="top" wrapText="1"/>
    </xf>
    <xf numFmtId="1" fontId="16" fillId="2" borderId="1" xfId="0" applyNumberFormat="1" applyFont="1" applyFill="1" applyBorder="1" applyProtection="1">
      <alignment vertical="top" wrapText="1"/>
      <protection locked="0"/>
    </xf>
    <xf numFmtId="2" fontId="11" fillId="2" borderId="0" xfId="0" applyNumberFormat="1" applyFont="1" applyFill="1" applyProtection="1">
      <alignment vertical="top" wrapText="1"/>
      <protection locked="0"/>
    </xf>
    <xf numFmtId="1" fontId="11" fillId="2" borderId="0" xfId="0" applyNumberFormat="1" applyFont="1" applyFill="1" applyProtection="1">
      <alignment vertical="top" wrapText="1"/>
      <protection locked="0"/>
    </xf>
    <xf numFmtId="1" fontId="7" fillId="2" borderId="0" xfId="0" applyNumberFormat="1" applyFont="1" applyFill="1" applyAlignment="1" applyProtection="1">
      <alignment vertical="center"/>
      <protection locked="0"/>
    </xf>
    <xf numFmtId="0" fontId="16" fillId="2" borderId="1" xfId="0" applyFont="1" applyFill="1" applyBorder="1" applyProtection="1">
      <alignment vertical="top" wrapText="1"/>
      <protection locked="0"/>
    </xf>
    <xf numFmtId="0" fontId="11" fillId="2" borderId="0" xfId="0" applyFont="1" applyFill="1">
      <alignment vertical="top" wrapText="1"/>
    </xf>
    <xf numFmtId="0" fontId="28" fillId="2" borderId="0" xfId="0" applyFont="1" applyFill="1">
      <alignment vertical="top" wrapText="1"/>
    </xf>
    <xf numFmtId="1" fontId="11" fillId="2" borderId="0" xfId="0" applyNumberFormat="1" applyFont="1" applyFill="1">
      <alignment vertical="top" wrapText="1"/>
    </xf>
    <xf numFmtId="1" fontId="28" fillId="2" borderId="0" xfId="0" applyNumberFormat="1" applyFont="1" applyFill="1">
      <alignment vertical="top" wrapText="1"/>
    </xf>
    <xf numFmtId="0" fontId="16" fillId="2" borderId="0" xfId="0" applyFont="1" applyFill="1" applyAlignment="1">
      <alignment vertical="center" wrapText="1"/>
    </xf>
    <xf numFmtId="0" fontId="12" fillId="2" borderId="0" xfId="0" applyFont="1" applyFill="1">
      <alignment vertical="top" wrapText="1"/>
    </xf>
    <xf numFmtId="0" fontId="8" fillId="2" borderId="0" xfId="0" applyFont="1" applyFill="1" applyAlignment="1" applyProtection="1">
      <alignment vertical="center" wrapText="1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vertical="center"/>
      <protection locked="0"/>
    </xf>
    <xf numFmtId="0" fontId="17" fillId="2" borderId="0" xfId="0" applyFont="1" applyFill="1" applyProtection="1">
      <alignment vertical="top" wrapText="1"/>
      <protection locked="0"/>
    </xf>
    <xf numFmtId="0" fontId="17" fillId="2" borderId="1" xfId="0" applyFont="1" applyFill="1" applyBorder="1" applyAlignment="1">
      <alignment vertical="center"/>
    </xf>
    <xf numFmtId="0" fontId="16" fillId="2" borderId="1" xfId="0" applyFont="1" applyFill="1" applyBorder="1" applyAlignment="1" applyProtection="1">
      <alignment vertical="center"/>
      <protection locked="0"/>
    </xf>
    <xf numFmtId="0" fontId="17" fillId="2" borderId="0" xfId="0" applyFont="1" applyFill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Protection="1">
      <alignment vertical="top" wrapText="1"/>
      <protection locked="0"/>
    </xf>
    <xf numFmtId="0" fontId="16" fillId="2" borderId="0" xfId="0" applyFont="1" applyFill="1" applyAlignment="1">
      <alignment horizontal="center" vertical="center"/>
    </xf>
    <xf numFmtId="1" fontId="7" fillId="2" borderId="1" xfId="0" applyNumberFormat="1" applyFont="1" applyFill="1" applyBorder="1" applyProtection="1">
      <alignment vertical="top" wrapText="1"/>
      <protection locked="0"/>
    </xf>
    <xf numFmtId="1" fontId="17" fillId="2" borderId="1" xfId="0" applyNumberFormat="1" applyFont="1" applyFill="1" applyBorder="1">
      <alignment vertical="top" wrapText="1"/>
    </xf>
    <xf numFmtId="0" fontId="4" fillId="2" borderId="0" xfId="0" applyFont="1" applyFill="1">
      <alignment vertical="top" wrapText="1"/>
    </xf>
    <xf numFmtId="0" fontId="8" fillId="2" borderId="0" xfId="0" applyNumberFormat="1" applyFont="1" applyFill="1" applyAlignment="1">
      <alignment vertical="center"/>
    </xf>
    <xf numFmtId="0" fontId="8" fillId="2" borderId="0" xfId="0" applyNumberFormat="1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16" fillId="2" borderId="1" xfId="0" applyNumberFormat="1" applyFont="1" applyFill="1" applyBorder="1" applyAlignment="1" applyProtection="1">
      <alignment vertical="center"/>
      <protection locked="0"/>
    </xf>
    <xf numFmtId="1" fontId="4" fillId="2" borderId="0" xfId="0" applyNumberFormat="1" applyFont="1" applyFill="1">
      <alignment vertical="top" wrapText="1"/>
    </xf>
    <xf numFmtId="1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31" fillId="2" borderId="1" xfId="0" applyNumberFormat="1" applyFont="1" applyFill="1" applyBorder="1">
      <alignment vertical="top" wrapText="1"/>
    </xf>
    <xf numFmtId="2" fontId="31" fillId="2" borderId="1" xfId="0" applyNumberFormat="1" applyFont="1" applyFill="1" applyBorder="1">
      <alignment vertical="top" wrapText="1"/>
    </xf>
    <xf numFmtId="1" fontId="5" fillId="2" borderId="1" xfId="0" applyNumberFormat="1" applyFont="1" applyFill="1" applyBorder="1">
      <alignment vertical="top" wrapText="1"/>
    </xf>
    <xf numFmtId="2" fontId="5" fillId="2" borderId="1" xfId="0" applyNumberFormat="1" applyFont="1" applyFill="1" applyBorder="1">
      <alignment vertical="top" wrapText="1"/>
    </xf>
    <xf numFmtId="0" fontId="5" fillId="2" borderId="0" xfId="0" applyFont="1" applyFill="1">
      <alignment vertical="top" wrapText="1"/>
    </xf>
    <xf numFmtId="1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0" xfId="0" applyNumberFormat="1" applyFont="1" applyFill="1" applyBorder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3" fillId="2" borderId="0" xfId="0" applyFont="1" applyFill="1" applyAlignment="1"/>
    <xf numFmtId="0" fontId="7" fillId="2" borderId="38" xfId="0" applyFont="1" applyFill="1" applyBorder="1" applyAlignment="1">
      <alignment horizontal="center" vertical="center" wrapText="1"/>
    </xf>
    <xf numFmtId="0" fontId="7" fillId="2" borderId="39" xfId="0" applyFont="1" applyFill="1" applyBorder="1" applyAlignment="1">
      <alignment horizontal="center" vertical="center" wrapText="1"/>
    </xf>
    <xf numFmtId="0" fontId="3" fillId="2" borderId="40" xfId="0" applyFont="1" applyFill="1" applyBorder="1" applyAlignment="1">
      <alignment vertical="center" wrapText="1"/>
    </xf>
    <xf numFmtId="0" fontId="3" fillId="2" borderId="41" xfId="0" applyFont="1" applyFill="1" applyBorder="1" applyAlignment="1">
      <alignment horizontal="right" vertical="center" wrapText="1"/>
    </xf>
    <xf numFmtId="0" fontId="4" fillId="2" borderId="40" xfId="0" applyFont="1" applyFill="1" applyBorder="1" applyAlignment="1">
      <alignment vertical="center" wrapText="1"/>
    </xf>
    <xf numFmtId="0" fontId="4" fillId="2" borderId="41" xfId="0" applyFont="1" applyFill="1" applyBorder="1" applyAlignment="1">
      <alignment horizontal="right" vertical="center" wrapText="1"/>
    </xf>
    <xf numFmtId="2" fontId="16" fillId="2" borderId="0" xfId="0" applyNumberFormat="1" applyFont="1" applyFill="1" applyAlignment="1">
      <alignment vertical="center" wrapText="1"/>
    </xf>
    <xf numFmtId="0" fontId="30" fillId="2" borderId="0" xfId="0" applyFont="1" applyFill="1" applyProtection="1">
      <alignment vertical="top" wrapText="1"/>
      <protection locked="0"/>
    </xf>
    <xf numFmtId="1" fontId="30" fillId="2" borderId="0" xfId="0" applyNumberFormat="1" applyFont="1" applyFill="1" applyProtection="1">
      <alignment vertical="top" wrapText="1"/>
      <protection locked="0"/>
    </xf>
    <xf numFmtId="2" fontId="30" fillId="2" borderId="0" xfId="0" applyNumberFormat="1" applyFont="1" applyFill="1" applyAlignment="1" applyProtection="1">
      <alignment horizontal="center" vertical="center" wrapText="1"/>
      <protection locked="0"/>
    </xf>
    <xf numFmtId="0" fontId="30" fillId="2" borderId="0" xfId="0" applyFont="1" applyFill="1" applyAlignment="1" applyProtection="1">
      <alignment horizontal="center" vertical="top" wrapText="1"/>
      <protection locked="0"/>
    </xf>
    <xf numFmtId="0" fontId="4" fillId="2" borderId="8" xfId="0" applyFont="1" applyFill="1" applyBorder="1" applyAlignment="1">
      <alignment vertical="center"/>
    </xf>
    <xf numFmtId="1" fontId="8" fillId="2" borderId="0" xfId="0" applyNumberFormat="1" applyFont="1" applyFill="1" applyAlignment="1">
      <alignment vertical="center"/>
    </xf>
    <xf numFmtId="1" fontId="8" fillId="2" borderId="0" xfId="0" applyNumberFormat="1" applyFont="1" applyFill="1" applyBorder="1" applyAlignment="1">
      <alignment vertical="center"/>
    </xf>
    <xf numFmtId="1" fontId="8" fillId="2" borderId="0" xfId="0" applyNumberFormat="1" applyFont="1" applyFill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1" fillId="0" borderId="1" xfId="0" applyFont="1" applyBorder="1" applyAlignment="1">
      <alignment horizontal="left" vertical="center"/>
    </xf>
    <xf numFmtId="0" fontId="31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3" fillId="2" borderId="0" xfId="0" applyFont="1" applyFill="1" applyAlignment="1">
      <alignment horizontal="left" vertical="center"/>
    </xf>
    <xf numFmtId="0" fontId="33" fillId="2" borderId="0" xfId="0" applyNumberFormat="1" applyFont="1" applyFill="1" applyAlignment="1">
      <alignment vertical="center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1" fontId="4" fillId="2" borderId="0" xfId="0" applyNumberFormat="1" applyFont="1" applyFill="1" applyAlignment="1">
      <alignment vertical="center" wrapText="1"/>
    </xf>
    <xf numFmtId="0" fontId="35" fillId="2" borderId="0" xfId="0" applyFont="1" applyFill="1" applyBorder="1" applyAlignment="1" applyProtection="1">
      <alignment vertical="center"/>
      <protection locked="0"/>
    </xf>
    <xf numFmtId="0" fontId="34" fillId="2" borderId="0" xfId="0" applyNumberFormat="1" applyFont="1" applyFill="1" applyBorder="1" applyAlignment="1" applyProtection="1">
      <alignment vertical="center"/>
    </xf>
    <xf numFmtId="0" fontId="35" fillId="2" borderId="0" xfId="0" applyFont="1" applyFill="1" applyBorder="1" applyAlignment="1" applyProtection="1">
      <alignment horizontal="center" vertical="center"/>
      <protection locked="0"/>
    </xf>
    <xf numFmtId="0" fontId="35" fillId="2" borderId="0" xfId="0" applyNumberFormat="1" applyFont="1" applyFill="1" applyBorder="1" applyAlignment="1" applyProtection="1">
      <alignment vertical="center"/>
      <protection locked="0"/>
    </xf>
    <xf numFmtId="1" fontId="8" fillId="2" borderId="1" xfId="0" applyNumberFormat="1" applyFont="1" applyFill="1" applyBorder="1" applyAlignment="1" applyProtection="1">
      <alignment horizontal="right" vertical="top" wrapText="1"/>
      <protection locked="0"/>
    </xf>
    <xf numFmtId="1" fontId="16" fillId="2" borderId="1" xfId="0" applyNumberFormat="1" applyFont="1" applyFill="1" applyBorder="1" applyAlignment="1">
      <alignment horizontal="center" vertical="center"/>
    </xf>
    <xf numFmtId="0" fontId="26" fillId="2" borderId="0" xfId="0" applyFont="1" applyFill="1" applyAlignment="1">
      <alignment horizontal="center" vertical="center"/>
    </xf>
    <xf numFmtId="1" fontId="4" fillId="2" borderId="1" xfId="0" applyNumberFormat="1" applyFont="1" applyFill="1" applyBorder="1" applyAlignment="1">
      <alignment vertical="center" wrapText="1"/>
    </xf>
    <xf numFmtId="1" fontId="17" fillId="2" borderId="1" xfId="0" applyNumberFormat="1" applyFont="1" applyFill="1" applyBorder="1" applyAlignment="1">
      <alignment horizontal="center" vertical="top" wrapText="1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Protection="1">
      <alignment vertical="top" wrapText="1"/>
      <protection locked="0"/>
    </xf>
    <xf numFmtId="0" fontId="11" fillId="2" borderId="0" xfId="0" applyFont="1" applyFill="1" applyProtection="1">
      <alignment vertical="top" wrapText="1"/>
      <protection locked="0"/>
    </xf>
    <xf numFmtId="0" fontId="17" fillId="2" borderId="1" xfId="0" applyFont="1" applyFill="1" applyBorder="1" applyAlignment="1">
      <alignment horizontal="center" vertical="top" wrapText="1"/>
    </xf>
    <xf numFmtId="0" fontId="17" fillId="2" borderId="1" xfId="0" applyFont="1" applyFill="1" applyBorder="1">
      <alignment vertical="top" wrapText="1"/>
    </xf>
    <xf numFmtId="0" fontId="32" fillId="2" borderId="0" xfId="0" applyFont="1" applyFill="1">
      <alignment vertical="top" wrapText="1"/>
    </xf>
    <xf numFmtId="0" fontId="28" fillId="2" borderId="0" xfId="0" applyFont="1" applyFill="1" applyAlignment="1">
      <alignment horizontal="center" vertical="top" wrapText="1"/>
    </xf>
    <xf numFmtId="1" fontId="7" fillId="2" borderId="0" xfId="0" applyNumberFormat="1" applyFont="1" applyFill="1">
      <alignment vertical="top" wrapText="1"/>
    </xf>
    <xf numFmtId="0" fontId="36" fillId="2" borderId="1" xfId="0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vertical="center"/>
    </xf>
    <xf numFmtId="1" fontId="36" fillId="2" borderId="1" xfId="0" applyNumberFormat="1" applyFont="1" applyFill="1" applyBorder="1">
      <alignment vertical="top" wrapText="1"/>
    </xf>
    <xf numFmtId="0" fontId="37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vertical="center"/>
    </xf>
    <xf numFmtId="1" fontId="37" fillId="2" borderId="1" xfId="0" applyNumberFormat="1" applyFont="1" applyFill="1" applyBorder="1">
      <alignment vertical="top" wrapText="1"/>
    </xf>
    <xf numFmtId="0" fontId="37" fillId="2" borderId="1" xfId="0" applyFont="1" applyFill="1" applyBorder="1" applyAlignment="1">
      <alignment horizontal="center" vertical="top" wrapText="1"/>
    </xf>
    <xf numFmtId="0" fontId="37" fillId="2" borderId="1" xfId="0" applyFont="1" applyFill="1" applyBorder="1">
      <alignment vertical="top" wrapText="1"/>
    </xf>
    <xf numFmtId="2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33" fillId="2" borderId="0" xfId="0" applyNumberFormat="1" applyFont="1" applyFill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0" fontId="16" fillId="2" borderId="0" xfId="0" applyFont="1" applyFill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17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center" wrapText="1"/>
    </xf>
    <xf numFmtId="0" fontId="17" fillId="2" borderId="1" xfId="0" applyFont="1" applyFill="1" applyBorder="1" applyAlignment="1">
      <alignment vertical="center" wrapText="1"/>
    </xf>
    <xf numFmtId="2" fontId="17" fillId="2" borderId="1" xfId="0" applyNumberFormat="1" applyFont="1" applyFill="1" applyBorder="1" applyAlignment="1">
      <alignment vertical="center" wrapText="1"/>
    </xf>
    <xf numFmtId="2" fontId="3" fillId="2" borderId="0" xfId="0" applyNumberFormat="1" applyFont="1" applyFill="1" applyAlignment="1">
      <alignment vertical="center" wrapText="1"/>
    </xf>
    <xf numFmtId="0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vertical="center"/>
    </xf>
    <xf numFmtId="0" fontId="7" fillId="2" borderId="1" xfId="0" applyNumberFormat="1" applyFont="1" applyFill="1" applyBorder="1" applyAlignment="1">
      <alignment horizontal="center" vertical="center" wrapText="1"/>
    </xf>
    <xf numFmtId="2" fontId="8" fillId="2" borderId="0" xfId="0" applyNumberFormat="1" applyFont="1" applyFill="1" applyAlignment="1">
      <alignment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vertical="center"/>
    </xf>
    <xf numFmtId="2" fontId="7" fillId="2" borderId="1" xfId="0" applyNumberFormat="1" applyFont="1" applyFill="1" applyBorder="1" applyAlignment="1">
      <alignment vertical="center"/>
    </xf>
    <xf numFmtId="2" fontId="8" fillId="2" borderId="0" xfId="0" applyNumberFormat="1" applyFont="1" applyFill="1" applyBorder="1" applyAlignment="1">
      <alignment vertical="center"/>
    </xf>
    <xf numFmtId="1" fontId="16" fillId="2" borderId="0" xfId="0" applyNumberFormat="1" applyFont="1" applyFill="1" applyAlignment="1" applyProtection="1">
      <alignment horizontal="right" vertical="top" wrapText="1"/>
      <protection locked="0"/>
    </xf>
    <xf numFmtId="1" fontId="3" fillId="2" borderId="0" xfId="0" applyNumberFormat="1" applyFont="1" applyFill="1" applyAlignment="1">
      <alignment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1" fontId="7" fillId="2" borderId="1" xfId="0" applyNumberFormat="1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vertical="center"/>
    </xf>
    <xf numFmtId="0" fontId="3" fillId="2" borderId="0" xfId="0" applyFont="1" applyFill="1" applyAlignment="1">
      <alignment horizontal="righ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1" fontId="3" fillId="2" borderId="1" xfId="60" applyNumberFormat="1" applyFont="1" applyFill="1" applyBorder="1" applyAlignment="1">
      <alignment vertical="center"/>
    </xf>
    <xf numFmtId="0" fontId="17" fillId="2" borderId="0" xfId="0" applyFont="1" applyFill="1" applyBorder="1" applyAlignment="1" applyProtection="1">
      <alignment vertical="center"/>
      <protection locked="0"/>
    </xf>
    <xf numFmtId="0" fontId="4" fillId="2" borderId="0" xfId="0" applyFont="1" applyFill="1" applyAlignment="1">
      <alignment horizontal="center" vertical="top" wrapText="1"/>
    </xf>
    <xf numFmtId="2" fontId="7" fillId="2" borderId="0" xfId="0" applyNumberFormat="1" applyFont="1" applyFill="1" applyBorder="1" applyAlignment="1">
      <alignment vertical="center"/>
    </xf>
    <xf numFmtId="2" fontId="17" fillId="2" borderId="0" xfId="0" applyNumberFormat="1" applyFont="1" applyFill="1" applyAlignment="1">
      <alignment vertical="center" wrapText="1"/>
    </xf>
    <xf numFmtId="1" fontId="17" fillId="2" borderId="0" xfId="0" applyNumberFormat="1" applyFont="1" applyFill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>
      <alignment vertical="top" wrapText="1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8" fillId="2" borderId="0" xfId="0" applyFont="1" applyFill="1">
      <alignment vertical="top" wrapText="1"/>
    </xf>
    <xf numFmtId="2" fontId="16" fillId="2" borderId="0" xfId="0" applyNumberFormat="1" applyFont="1" applyFill="1" applyAlignment="1" applyProtection="1">
      <alignment horizontal="center" vertical="top" wrapText="1"/>
      <protection locked="0"/>
    </xf>
    <xf numFmtId="1" fontId="7" fillId="2" borderId="0" xfId="0" applyNumberFormat="1" applyFont="1" applyFill="1" applyAlignment="1" applyProtection="1">
      <alignment horizontal="center" vertical="top" wrapText="1"/>
      <protection locked="0"/>
    </xf>
    <xf numFmtId="0" fontId="26" fillId="2" borderId="0" xfId="0" applyFont="1" applyFill="1" applyAlignment="1" applyProtection="1">
      <alignment vertical="center"/>
      <protection locked="0"/>
    </xf>
    <xf numFmtId="0" fontId="39" fillId="2" borderId="0" xfId="0" applyFont="1" applyFill="1" applyAlignment="1" applyProtection="1">
      <alignment vertical="center"/>
      <protection locked="0"/>
    </xf>
    <xf numFmtId="0" fontId="39" fillId="2" borderId="0" xfId="0" applyFont="1" applyFill="1" applyAlignment="1" applyProtection="1">
      <alignment horizontal="center" vertical="top" wrapText="1"/>
      <protection locked="0"/>
    </xf>
    <xf numFmtId="0" fontId="24" fillId="2" borderId="0" xfId="0" applyFont="1" applyFill="1" applyProtection="1">
      <alignment vertical="top" wrapText="1"/>
      <protection locked="0"/>
    </xf>
    <xf numFmtId="1" fontId="39" fillId="2" borderId="0" xfId="0" applyNumberFormat="1" applyFont="1" applyFill="1" applyAlignment="1" applyProtection="1">
      <alignment horizontal="right" vertical="top" wrapText="1"/>
      <protection locked="0"/>
    </xf>
    <xf numFmtId="1" fontId="39" fillId="2" borderId="0" xfId="0" applyNumberFormat="1" applyFont="1" applyFill="1" applyAlignment="1" applyProtection="1">
      <alignment horizontal="right" vertical="center"/>
      <protection locked="0"/>
    </xf>
    <xf numFmtId="1" fontId="39" fillId="2" borderId="0" xfId="0" applyNumberFormat="1" applyFont="1" applyFill="1" applyAlignment="1" applyProtection="1">
      <alignment vertical="center"/>
      <protection locked="0"/>
    </xf>
    <xf numFmtId="0" fontId="27" fillId="2" borderId="0" xfId="0" applyFont="1" applyFill="1" applyAlignment="1" applyProtection="1">
      <alignment vertical="center"/>
      <protection locked="0"/>
    </xf>
    <xf numFmtId="0" fontId="29" fillId="2" borderId="0" xfId="0" applyFont="1" applyFill="1" applyAlignment="1" applyProtection="1">
      <alignment vertical="center"/>
      <protection locked="0"/>
    </xf>
    <xf numFmtId="0" fontId="39" fillId="2" borderId="0" xfId="0" applyFont="1" applyFill="1" applyAlignment="1" applyProtection="1">
      <alignment horizontal="center" vertical="center"/>
      <protection locked="0"/>
    </xf>
    <xf numFmtId="1" fontId="24" fillId="2" borderId="0" xfId="0" applyNumberFormat="1" applyFont="1" applyFill="1" applyAlignment="1" applyProtection="1">
      <alignment horizontal="right" vertical="center"/>
      <protection locked="0"/>
    </xf>
    <xf numFmtId="2" fontId="24" fillId="2" borderId="0" xfId="0" applyNumberFormat="1" applyFont="1" applyFill="1" applyAlignment="1" applyProtection="1">
      <alignment horizontal="right" vertical="center"/>
      <protection locked="0"/>
    </xf>
    <xf numFmtId="0" fontId="38" fillId="2" borderId="0" xfId="0" applyFont="1" applyFill="1" applyBorder="1" applyAlignment="1" applyProtection="1">
      <alignment horizontal="center" vertical="center"/>
      <protection locked="0"/>
    </xf>
    <xf numFmtId="0" fontId="38" fillId="2" borderId="0" xfId="0" applyFont="1" applyFill="1" applyBorder="1" applyAlignment="1" applyProtection="1">
      <alignment vertical="center"/>
      <protection locked="0"/>
    </xf>
    <xf numFmtId="0" fontId="38" fillId="2" borderId="0" xfId="0" applyNumberFormat="1" applyFont="1" applyFill="1" applyBorder="1" applyAlignment="1" applyProtection="1">
      <alignment vertical="center"/>
      <protection locked="0"/>
    </xf>
    <xf numFmtId="1" fontId="7" fillId="2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top" wrapText="1"/>
    </xf>
    <xf numFmtId="1" fontId="3" fillId="2" borderId="0" xfId="0" applyNumberFormat="1" applyFont="1" applyFill="1" applyBorder="1">
      <alignment vertical="top" wrapText="1"/>
    </xf>
    <xf numFmtId="1" fontId="16" fillId="2" borderId="0" xfId="0" applyNumberFormat="1" applyFont="1" applyFill="1" applyBorder="1">
      <alignment vertical="top" wrapText="1"/>
    </xf>
    <xf numFmtId="1" fontId="8" fillId="2" borderId="0" xfId="0" applyNumberFormat="1" applyFont="1" applyFill="1" applyAlignment="1" applyProtection="1">
      <alignment horizontal="right" vertical="top" wrapText="1"/>
      <protection locked="0"/>
    </xf>
    <xf numFmtId="2" fontId="12" fillId="2" borderId="0" xfId="0" applyNumberFormat="1" applyFont="1" applyFill="1">
      <alignment vertical="top" wrapText="1"/>
    </xf>
    <xf numFmtId="0" fontId="41" fillId="2" borderId="0" xfId="0" applyFont="1" applyFill="1" applyAlignment="1">
      <alignment vertical="center"/>
    </xf>
    <xf numFmtId="0" fontId="42" fillId="0" borderId="42" xfId="0" applyNumberFormat="1" applyFont="1" applyFill="1" applyBorder="1" applyAlignment="1">
      <alignment vertical="top" wrapText="1" readingOrder="1"/>
    </xf>
    <xf numFmtId="0" fontId="43" fillId="0" borderId="42" xfId="0" applyNumberFormat="1" applyFont="1" applyFill="1" applyBorder="1" applyAlignment="1">
      <alignment vertical="top" wrapText="1" readingOrder="1"/>
    </xf>
    <xf numFmtId="2" fontId="4" fillId="2" borderId="0" xfId="0" applyNumberFormat="1" applyFont="1" applyFill="1">
      <alignment vertical="top" wrapText="1"/>
    </xf>
    <xf numFmtId="0" fontId="44" fillId="0" borderId="0" xfId="0" applyFont="1" applyFill="1" applyBorder="1" applyAlignment="1"/>
    <xf numFmtId="0" fontId="17" fillId="2" borderId="1" xfId="0" applyFont="1" applyFill="1" applyBorder="1" applyAlignment="1">
      <alignment horizontal="center" vertical="center"/>
    </xf>
    <xf numFmtId="1" fontId="8" fillId="2" borderId="1" xfId="0" applyNumberFormat="1" applyFont="1" applyFill="1" applyBorder="1" applyProtection="1">
      <alignment vertical="top" wrapText="1"/>
      <protection locked="0"/>
    </xf>
    <xf numFmtId="2" fontId="17" fillId="2" borderId="1" xfId="58" applyNumberFormat="1" applyFont="1" applyFill="1" applyBorder="1" applyAlignment="1">
      <alignment vertical="center"/>
    </xf>
    <xf numFmtId="1" fontId="26" fillId="2" borderId="0" xfId="0" applyNumberFormat="1" applyFont="1" applyFill="1" applyAlignment="1" applyProtection="1">
      <alignment vertical="center"/>
      <protection locked="0"/>
    </xf>
    <xf numFmtId="0" fontId="17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2" fontId="16" fillId="0" borderId="1" xfId="0" applyNumberFormat="1" applyFont="1" applyFill="1" applyBorder="1" applyAlignment="1">
      <alignment vertical="center"/>
    </xf>
    <xf numFmtId="1" fontId="16" fillId="0" borderId="1" xfId="0" applyNumberFormat="1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1" fontId="16" fillId="0" borderId="1" xfId="0" applyNumberFormat="1" applyFont="1" applyFill="1" applyBorder="1" applyProtection="1">
      <alignment vertical="top" wrapText="1"/>
      <protection locked="0"/>
    </xf>
    <xf numFmtId="0" fontId="16" fillId="0" borderId="1" xfId="0" applyFont="1" applyFill="1" applyBorder="1" applyProtection="1">
      <alignment vertical="top" wrapText="1"/>
      <protection locked="0"/>
    </xf>
    <xf numFmtId="1" fontId="16" fillId="0" borderId="1" xfId="0" applyNumberFormat="1" applyFont="1" applyFill="1" applyBorder="1">
      <alignment vertical="top" wrapText="1"/>
    </xf>
    <xf numFmtId="1" fontId="16" fillId="0" borderId="0" xfId="0" applyNumberFormat="1" applyFont="1" applyFill="1" applyAlignment="1">
      <alignment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5" fillId="2" borderId="0" xfId="0" applyFont="1" applyFill="1" applyProtection="1">
      <alignment vertical="top" wrapText="1"/>
      <protection locked="0"/>
    </xf>
    <xf numFmtId="0" fontId="46" fillId="2" borderId="0" xfId="0" applyFont="1" applyFill="1" applyProtection="1">
      <alignment vertical="top" wrapText="1"/>
      <protection locked="0"/>
    </xf>
    <xf numFmtId="0" fontId="45" fillId="2" borderId="0" xfId="0" applyFont="1" applyFill="1" applyAlignment="1" applyProtection="1">
      <alignment vertical="center"/>
      <protection locked="0"/>
    </xf>
    <xf numFmtId="1" fontId="7" fillId="2" borderId="10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56" applyFont="1" applyFill="1" applyBorder="1" applyAlignment="1" applyProtection="1">
      <alignment horizontal="center" vertical="top" wrapText="1"/>
      <protection locked="0"/>
    </xf>
    <xf numFmtId="0" fontId="8" fillId="2" borderId="1" xfId="56" applyFont="1" applyFill="1" applyBorder="1" applyAlignment="1"/>
    <xf numFmtId="0" fontId="25" fillId="2" borderId="1" xfId="59" applyFont="1" applyFill="1" applyBorder="1" applyAlignment="1">
      <alignment horizontal="right"/>
    </xf>
    <xf numFmtId="1" fontId="8" fillId="2" borderId="1" xfId="0" applyNumberFormat="1" applyFont="1" applyFill="1" applyBorder="1" applyAlignment="1" applyProtection="1">
      <alignment horizontal="right" vertical="top" wrapText="1"/>
    </xf>
    <xf numFmtId="0" fontId="8" fillId="2" borderId="1" xfId="0" applyFont="1" applyFill="1" applyBorder="1" applyAlignment="1" applyProtection="1">
      <alignment horizontal="center" vertical="top" wrapText="1"/>
      <protection locked="0"/>
    </xf>
    <xf numFmtId="0" fontId="8" fillId="2" borderId="1" xfId="0" applyFont="1" applyFill="1" applyBorder="1" applyProtection="1">
      <alignment vertical="top" wrapText="1"/>
      <protection locked="0"/>
    </xf>
    <xf numFmtId="0" fontId="7" fillId="2" borderId="1" xfId="56" applyFont="1" applyFill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horizontal="right" vertical="top" wrapText="1"/>
      <protection locked="0"/>
    </xf>
    <xf numFmtId="1" fontId="7" fillId="2" borderId="1" xfId="0" applyNumberFormat="1" applyFont="1" applyFill="1" applyBorder="1" applyAlignment="1" applyProtection="1">
      <alignment horizontal="right" vertical="top" wrapText="1"/>
    </xf>
    <xf numFmtId="0" fontId="7" fillId="2" borderId="1" xfId="0" applyFont="1" applyFill="1" applyBorder="1">
      <alignment vertical="top" wrapText="1"/>
    </xf>
    <xf numFmtId="0" fontId="7" fillId="2" borderId="1" xfId="0" applyFont="1" applyFill="1" applyBorder="1" applyAlignment="1" applyProtection="1">
      <alignment horizontal="center" vertical="top" wrapText="1"/>
      <protection locked="0"/>
    </xf>
    <xf numFmtId="1" fontId="8" fillId="2" borderId="1" xfId="0" applyNumberFormat="1" applyFont="1" applyFill="1" applyBorder="1" applyAlignment="1" applyProtection="1">
      <alignment vertical="top" wrapText="1"/>
      <protection locked="0"/>
    </xf>
    <xf numFmtId="1" fontId="7" fillId="2" borderId="1" xfId="0" applyNumberFormat="1" applyFont="1" applyFill="1" applyBorder="1" applyAlignment="1" applyProtection="1">
      <alignment vertical="top" wrapText="1"/>
      <protection locked="0"/>
    </xf>
    <xf numFmtId="1" fontId="24" fillId="2" borderId="1" xfId="56" applyNumberFormat="1" applyFont="1" applyFill="1" applyBorder="1" applyAlignment="1" applyProtection="1">
      <alignment horizontal="center" vertical="center" wrapText="1"/>
      <protection locked="0"/>
    </xf>
    <xf numFmtId="0" fontId="25" fillId="2" borderId="1" xfId="56" applyFont="1" applyFill="1" applyBorder="1" applyAlignment="1" applyProtection="1">
      <alignment horizontal="center" vertical="top" wrapText="1"/>
      <protection locked="0"/>
    </xf>
    <xf numFmtId="0" fontId="25" fillId="2" borderId="1" xfId="56" applyFont="1" applyFill="1" applyBorder="1" applyAlignment="1"/>
    <xf numFmtId="1" fontId="25" fillId="2" borderId="1" xfId="0" applyNumberFormat="1" applyFont="1" applyFill="1" applyBorder="1" applyAlignment="1">
      <alignment vertical="center"/>
    </xf>
    <xf numFmtId="1" fontId="25" fillId="2" borderId="1" xfId="0" applyNumberFormat="1" applyFont="1" applyFill="1" applyBorder="1" applyAlignment="1" applyProtection="1">
      <alignment vertical="center"/>
      <protection locked="0"/>
    </xf>
    <xf numFmtId="2" fontId="25" fillId="2" borderId="1" xfId="56" applyNumberFormat="1" applyFont="1" applyFill="1" applyBorder="1" applyAlignment="1" applyProtection="1">
      <alignment horizontal="right" vertical="center" wrapText="1"/>
    </xf>
    <xf numFmtId="0" fontId="25" fillId="2" borderId="1" xfId="0" applyFont="1" applyFill="1" applyBorder="1" applyAlignment="1" applyProtection="1">
      <alignment horizontal="center" vertical="center"/>
      <protection locked="0"/>
    </xf>
    <xf numFmtId="0" fontId="25" fillId="2" borderId="1" xfId="0" applyFont="1" applyFill="1" applyBorder="1" applyAlignment="1" applyProtection="1">
      <alignment vertical="center"/>
      <protection locked="0"/>
    </xf>
    <xf numFmtId="1" fontId="25" fillId="2" borderId="1" xfId="0" applyNumberFormat="1" applyFont="1" applyFill="1" applyBorder="1" applyAlignment="1" applyProtection="1">
      <alignment horizontal="right" vertical="center"/>
      <protection locked="0"/>
    </xf>
    <xf numFmtId="0" fontId="24" fillId="2" borderId="1" xfId="56" applyFont="1" applyFill="1" applyBorder="1" applyAlignment="1" applyProtection="1">
      <alignment horizontal="center" vertical="top" wrapText="1"/>
      <protection locked="0"/>
    </xf>
    <xf numFmtId="0" fontId="24" fillId="2" borderId="1" xfId="0" applyFont="1" applyFill="1" applyBorder="1" applyAlignment="1" applyProtection="1">
      <alignment vertical="center"/>
      <protection locked="0"/>
    </xf>
    <xf numFmtId="1" fontId="24" fillId="2" borderId="1" xfId="0" applyNumberFormat="1" applyFont="1" applyFill="1" applyBorder="1" applyAlignment="1" applyProtection="1">
      <alignment horizontal="right" vertical="center"/>
      <protection locked="0"/>
    </xf>
    <xf numFmtId="1" fontId="24" fillId="2" borderId="1" xfId="0" applyNumberFormat="1" applyFont="1" applyFill="1" applyBorder="1" applyAlignment="1" applyProtection="1">
      <alignment vertical="center"/>
      <protection locked="0"/>
    </xf>
    <xf numFmtId="2" fontId="24" fillId="2" borderId="1" xfId="56" applyNumberFormat="1" applyFont="1" applyFill="1" applyBorder="1" applyAlignment="1" applyProtection="1">
      <alignment horizontal="right" vertical="center" wrapText="1"/>
    </xf>
    <xf numFmtId="0" fontId="24" fillId="2" borderId="1" xfId="0" applyFont="1" applyFill="1" applyBorder="1" applyAlignment="1" applyProtection="1">
      <alignment horizontal="center" vertical="center"/>
      <protection locked="0"/>
    </xf>
    <xf numFmtId="1" fontId="25" fillId="2" borderId="0" xfId="0" applyNumberFormat="1" applyFont="1" applyFill="1" applyAlignment="1" applyProtection="1">
      <alignment vertical="center"/>
      <protection locked="0"/>
    </xf>
    <xf numFmtId="1" fontId="24" fillId="2" borderId="0" xfId="0" applyNumberFormat="1" applyFont="1" applyFill="1" applyAlignment="1" applyProtection="1">
      <alignment horizontal="center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1" fontId="8" fillId="0" borderId="1" xfId="0" applyNumberFormat="1" applyFont="1" applyFill="1" applyBorder="1" applyAlignment="1">
      <alignment vertical="center"/>
    </xf>
    <xf numFmtId="1" fontId="41" fillId="2" borderId="0" xfId="0" applyNumberFormat="1" applyFont="1" applyFill="1" applyAlignment="1">
      <alignment vertical="center"/>
    </xf>
    <xf numFmtId="1" fontId="47" fillId="0" borderId="42" xfId="0" applyNumberFormat="1" applyFont="1" applyFill="1" applyBorder="1" applyAlignment="1">
      <alignment vertical="top" wrapText="1" readingOrder="1"/>
    </xf>
    <xf numFmtId="1" fontId="47" fillId="2" borderId="42" xfId="0" applyNumberFormat="1" applyFont="1" applyFill="1" applyBorder="1" applyAlignment="1">
      <alignment vertical="top" wrapText="1" readingOrder="1"/>
    </xf>
    <xf numFmtId="1" fontId="48" fillId="0" borderId="42" xfId="0" applyNumberFormat="1" applyFont="1" applyFill="1" applyBorder="1" applyAlignment="1">
      <alignment vertical="top" wrapText="1" readingOrder="1"/>
    </xf>
    <xf numFmtId="1" fontId="24" fillId="2" borderId="1" xfId="0" applyNumberFormat="1" applyFont="1" applyFill="1" applyBorder="1" applyAlignment="1">
      <alignment horizontal="center" vertical="center"/>
    </xf>
    <xf numFmtId="1" fontId="49" fillId="2" borderId="42" xfId="0" applyNumberFormat="1" applyFont="1" applyFill="1" applyBorder="1" applyAlignment="1">
      <alignment vertical="top" wrapText="1" readingOrder="1"/>
    </xf>
    <xf numFmtId="1" fontId="50" fillId="2" borderId="42" xfId="0" applyNumberFormat="1" applyFont="1" applyFill="1" applyBorder="1" applyAlignment="1">
      <alignment vertical="top" wrapText="1" readingOrder="1"/>
    </xf>
    <xf numFmtId="1" fontId="49" fillId="0" borderId="42" xfId="0" applyNumberFormat="1" applyFont="1" applyFill="1" applyBorder="1" applyAlignment="1">
      <alignment vertical="top" wrapText="1" readingOrder="1"/>
    </xf>
    <xf numFmtId="1" fontId="24" fillId="2" borderId="1" xfId="0" applyNumberFormat="1" applyFont="1" applyFill="1" applyBorder="1" applyAlignment="1">
      <alignment vertical="center"/>
    </xf>
    <xf numFmtId="1" fontId="49" fillId="2" borderId="1" xfId="0" applyNumberFormat="1" applyFont="1" applyFill="1" applyBorder="1" applyAlignment="1">
      <alignment vertical="top" wrapText="1" readingOrder="1"/>
    </xf>
    <xf numFmtId="1" fontId="50" fillId="2" borderId="1" xfId="0" applyNumberFormat="1" applyFont="1" applyFill="1" applyBorder="1" applyAlignment="1">
      <alignment vertical="top" wrapText="1" readingOrder="1"/>
    </xf>
    <xf numFmtId="1" fontId="49" fillId="0" borderId="1" xfId="0" applyNumberFormat="1" applyFont="1" applyFill="1" applyBorder="1" applyAlignment="1">
      <alignment vertical="top" wrapText="1" readingOrder="1"/>
    </xf>
    <xf numFmtId="1" fontId="50" fillId="0" borderId="42" xfId="0" applyNumberFormat="1" applyFont="1" applyFill="1" applyBorder="1" applyAlignment="1">
      <alignment vertical="top" wrapText="1" readingOrder="1"/>
    </xf>
    <xf numFmtId="1" fontId="25" fillId="0" borderId="1" xfId="0" applyNumberFormat="1" applyFont="1" applyFill="1" applyBorder="1" applyAlignment="1">
      <alignment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0" borderId="1" xfId="0" applyNumberFormat="1" applyFont="1" applyFill="1" applyBorder="1" applyAlignment="1">
      <alignment horizontal="center" vertical="center"/>
    </xf>
    <xf numFmtId="1" fontId="25" fillId="2" borderId="1" xfId="0" applyNumberFormat="1" applyFont="1" applyFill="1" applyBorder="1" applyAlignment="1">
      <alignment horizontal="right" vertical="center"/>
    </xf>
    <xf numFmtId="1" fontId="24" fillId="2" borderId="1" xfId="0" applyNumberFormat="1" applyFont="1" applyFill="1" applyBorder="1" applyAlignment="1">
      <alignment horizontal="right" vertical="center"/>
    </xf>
    <xf numFmtId="1" fontId="17" fillId="0" borderId="1" xfId="0" applyNumberFormat="1" applyFont="1" applyFill="1" applyBorder="1" applyAlignment="1">
      <alignment horizontal="center" vertical="center"/>
    </xf>
    <xf numFmtId="1" fontId="26" fillId="0" borderId="42" xfId="0" applyNumberFormat="1" applyFont="1" applyFill="1" applyBorder="1" applyAlignment="1">
      <alignment vertical="top" wrapText="1" readingOrder="1"/>
    </xf>
    <xf numFmtId="1" fontId="16" fillId="2" borderId="0" xfId="0" applyNumberFormat="1" applyFont="1" applyFill="1" applyAlignment="1">
      <alignment vertical="center" wrapText="1"/>
    </xf>
    <xf numFmtId="0" fontId="7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2" fillId="2" borderId="0" xfId="0" applyNumberFormat="1" applyFont="1" applyFill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0" xfId="0" applyNumberFormat="1" applyFont="1" applyFill="1" applyAlignment="1" applyProtection="1">
      <alignment horizontal="center" vertical="center"/>
      <protection locked="0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" fontId="8" fillId="2" borderId="1" xfId="0" applyNumberFormat="1" applyFont="1" applyFill="1" applyBorder="1" applyAlignment="1" applyProtection="1">
      <alignment horizontal="right" vertical="center" wrapText="1"/>
    </xf>
    <xf numFmtId="2" fontId="8" fillId="2" borderId="1" xfId="0" applyNumberFormat="1" applyFont="1" applyFill="1" applyBorder="1" applyProtection="1">
      <alignment vertical="top" wrapText="1"/>
    </xf>
    <xf numFmtId="1" fontId="7" fillId="2" borderId="1" xfId="0" applyNumberFormat="1" applyFont="1" applyFill="1" applyBorder="1" applyAlignment="1" applyProtection="1">
      <alignment horizontal="right" vertical="center" wrapText="1"/>
    </xf>
    <xf numFmtId="2" fontId="7" fillId="2" borderId="1" xfId="0" applyNumberFormat="1" applyFont="1" applyFill="1" applyBorder="1" applyProtection="1">
      <alignment vertical="top" wrapText="1"/>
    </xf>
    <xf numFmtId="0" fontId="17" fillId="2" borderId="1" xfId="0" applyFont="1" applyFill="1" applyBorder="1" applyAlignment="1">
      <alignment horizontal="center" vertical="center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0" xfId="0" applyNumberFormat="1" applyFont="1" applyFill="1" applyBorder="1" applyAlignment="1" applyProtection="1">
      <alignment horizontal="center" vertical="top" wrapText="1"/>
      <protection locked="0"/>
    </xf>
    <xf numFmtId="1" fontId="8" fillId="2" borderId="1" xfId="0" applyNumberFormat="1" applyFont="1" applyFill="1" applyBorder="1" applyAlignment="1" applyProtection="1">
      <alignment vertical="center" wrapText="1"/>
    </xf>
    <xf numFmtId="1" fontId="7" fillId="2" borderId="1" xfId="0" applyNumberFormat="1" applyFont="1" applyFill="1" applyBorder="1" applyAlignment="1" applyProtection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0" fontId="16" fillId="2" borderId="13" xfId="0" applyFont="1" applyFill="1" applyBorder="1" applyAlignment="1">
      <alignment horizontal="center" vertical="center"/>
    </xf>
    <xf numFmtId="0" fontId="16" fillId="2" borderId="13" xfId="0" applyFont="1" applyFill="1" applyBorder="1" applyAlignment="1">
      <alignment vertical="center"/>
    </xf>
    <xf numFmtId="0" fontId="42" fillId="0" borderId="29" xfId="0" applyNumberFormat="1" applyFont="1" applyFill="1" applyBorder="1" applyAlignment="1">
      <alignment vertical="top" wrapText="1" readingOrder="1"/>
    </xf>
    <xf numFmtId="1" fontId="16" fillId="2" borderId="13" xfId="0" applyNumberFormat="1" applyFont="1" applyFill="1" applyBorder="1">
      <alignment vertical="top" wrapText="1"/>
    </xf>
    <xf numFmtId="1" fontId="5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42" fillId="0" borderId="1" xfId="0" applyNumberFormat="1" applyFont="1" applyFill="1" applyBorder="1" applyAlignment="1">
      <alignment vertical="top" wrapText="1" readingOrder="1"/>
    </xf>
    <xf numFmtId="0" fontId="43" fillId="0" borderId="1" xfId="0" applyNumberFormat="1" applyFont="1" applyFill="1" applyBorder="1" applyAlignment="1">
      <alignment vertical="top" wrapText="1" readingOrder="1"/>
    </xf>
    <xf numFmtId="1" fontId="5" fillId="2" borderId="0" xfId="0" applyNumberFormat="1" applyFont="1" applyFill="1" applyAlignment="1" applyProtection="1">
      <alignment horizontal="center" vertical="top" wrapText="1"/>
      <protection locked="0"/>
    </xf>
    <xf numFmtId="1" fontId="5" fillId="2" borderId="0" xfId="0" applyNumberFormat="1" applyFont="1" applyFill="1" applyProtection="1">
      <alignment vertical="top" wrapText="1"/>
      <protection locked="0"/>
    </xf>
    <xf numFmtId="1" fontId="31" fillId="2" borderId="1" xfId="0" applyNumberFormat="1" applyFont="1" applyFill="1" applyBorder="1" applyAlignment="1">
      <alignment horizontal="center" vertical="center"/>
    </xf>
    <xf numFmtId="1" fontId="31" fillId="2" borderId="1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vertical="center"/>
    </xf>
    <xf numFmtId="1" fontId="31" fillId="0" borderId="0" xfId="0" applyNumberFormat="1" applyFont="1" applyFill="1" applyBorder="1" applyAlignment="1"/>
    <xf numFmtId="1" fontId="5" fillId="2" borderId="1" xfId="0" applyNumberFormat="1" applyFont="1" applyFill="1" applyBorder="1" applyAlignment="1">
      <alignment horizontal="center" vertical="top" wrapText="1"/>
    </xf>
    <xf numFmtId="1" fontId="8" fillId="2" borderId="7" xfId="0" applyNumberFormat="1" applyFont="1" applyFill="1" applyBorder="1" applyAlignment="1" applyProtection="1">
      <alignment vertical="center" wrapText="1"/>
    </xf>
    <xf numFmtId="1" fontId="7" fillId="2" borderId="7" xfId="0" applyNumberFormat="1" applyFont="1" applyFill="1" applyBorder="1" applyAlignment="1" applyProtection="1">
      <alignment vertical="center" wrapText="1"/>
    </xf>
    <xf numFmtId="1" fontId="3" fillId="2" borderId="1" xfId="0" applyNumberFormat="1" applyFont="1" applyFill="1" applyBorder="1" applyAlignment="1">
      <alignment vertical="center" wrapText="1"/>
    </xf>
    <xf numFmtId="1" fontId="3" fillId="2" borderId="12" xfId="0" applyNumberFormat="1" applyFont="1" applyFill="1" applyBorder="1" applyAlignment="1">
      <alignment vertical="center" wrapText="1"/>
    </xf>
    <xf numFmtId="1" fontId="3" fillId="2" borderId="0" xfId="0" applyNumberFormat="1" applyFont="1" applyFill="1" applyBorder="1" applyAlignment="1">
      <alignment vertical="center" wrapText="1"/>
    </xf>
    <xf numFmtId="1" fontId="4" fillId="2" borderId="0" xfId="0" applyNumberFormat="1" applyFont="1" applyFill="1" applyBorder="1" applyAlignment="1">
      <alignment vertical="center" wrapText="1"/>
    </xf>
    <xf numFmtId="0" fontId="8" fillId="2" borderId="12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vertical="center"/>
    </xf>
    <xf numFmtId="1" fontId="8" fillId="2" borderId="12" xfId="0" applyNumberFormat="1" applyFont="1" applyFill="1" applyBorder="1" applyAlignment="1">
      <alignment vertical="center" wrapText="1"/>
    </xf>
    <xf numFmtId="1" fontId="8" fillId="2" borderId="12" xfId="0" applyNumberFormat="1" applyFont="1" applyFill="1" applyBorder="1" applyAlignment="1" applyProtection="1">
      <alignment vertical="center" wrapText="1"/>
    </xf>
    <xf numFmtId="1" fontId="8" fillId="2" borderId="20" xfId="0" applyNumberFormat="1" applyFont="1" applyFill="1" applyBorder="1" applyAlignment="1" applyProtection="1">
      <alignment vertical="center" wrapText="1"/>
    </xf>
    <xf numFmtId="1" fontId="8" fillId="2" borderId="1" xfId="0" applyNumberFormat="1" applyFont="1" applyFill="1" applyBorder="1" applyProtection="1">
      <alignment vertical="top" wrapText="1"/>
    </xf>
    <xf numFmtId="1" fontId="7" fillId="2" borderId="1" xfId="0" applyNumberFormat="1" applyFont="1" applyFill="1" applyBorder="1" applyProtection="1">
      <alignment vertical="top" wrapText="1"/>
    </xf>
    <xf numFmtId="0" fontId="28" fillId="2" borderId="0" xfId="0" applyFont="1" applyFill="1" applyAlignment="1">
      <alignment vertical="top" wrapText="1"/>
    </xf>
    <xf numFmtId="0" fontId="8" fillId="2" borderId="0" xfId="0" applyFont="1" applyFill="1" applyAlignment="1">
      <alignment vertical="top" wrapText="1"/>
    </xf>
    <xf numFmtId="0" fontId="7" fillId="2" borderId="0" xfId="0" applyFont="1" applyFill="1">
      <alignment vertical="top" wrapText="1"/>
    </xf>
    <xf numFmtId="1" fontId="16" fillId="2" borderId="0" xfId="0" applyNumberFormat="1" applyFont="1" applyFill="1">
      <alignment vertical="top" wrapText="1"/>
    </xf>
    <xf numFmtId="1" fontId="16" fillId="2" borderId="0" xfId="0" applyNumberFormat="1" applyFont="1" applyFill="1" applyAlignment="1">
      <alignment vertical="top" wrapText="1"/>
    </xf>
    <xf numFmtId="1" fontId="16" fillId="2" borderId="1" xfId="0" applyNumberFormat="1" applyFont="1" applyFill="1" applyBorder="1" applyAlignment="1"/>
    <xf numFmtId="1" fontId="48" fillId="2" borderId="42" xfId="0" applyNumberFormat="1" applyFont="1" applyFill="1" applyBorder="1" applyAlignment="1">
      <alignment vertical="top" wrapText="1" readingOrder="1"/>
    </xf>
    <xf numFmtId="0" fontId="7" fillId="2" borderId="1" xfId="0" applyFont="1" applyFill="1" applyBorder="1" applyAlignment="1">
      <alignment horizontal="center" vertical="center"/>
    </xf>
    <xf numFmtId="2" fontId="17" fillId="2" borderId="1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7" fillId="2" borderId="0" xfId="0" applyNumberFormat="1" applyFont="1" applyFill="1" applyAlignment="1" applyProtection="1">
      <alignment horizontal="center" vertical="top" wrapText="1"/>
      <protection locked="0"/>
    </xf>
    <xf numFmtId="0" fontId="8" fillId="2" borderId="1" xfId="0" applyFont="1" applyFill="1" applyBorder="1" applyAlignment="1"/>
    <xf numFmtId="1" fontId="8" fillId="2" borderId="1" xfId="0" applyNumberFormat="1" applyFont="1" applyFill="1" applyBorder="1" applyAlignment="1"/>
    <xf numFmtId="1" fontId="16" fillId="2" borderId="42" xfId="0" applyNumberFormat="1" applyFont="1" applyFill="1" applyBorder="1" applyAlignment="1">
      <alignment vertical="top" wrapText="1" readingOrder="1"/>
    </xf>
    <xf numFmtId="1" fontId="17" fillId="2" borderId="42" xfId="0" applyNumberFormat="1" applyFont="1" applyFill="1" applyBorder="1" applyAlignment="1">
      <alignment vertical="top" wrapText="1" readingOrder="1"/>
    </xf>
    <xf numFmtId="1" fontId="27" fillId="2" borderId="0" xfId="0" applyNumberFormat="1" applyFont="1" applyFill="1" applyAlignment="1">
      <alignment horizontal="center" vertical="center"/>
    </xf>
    <xf numFmtId="1" fontId="49" fillId="2" borderId="43" xfId="0" applyNumberFormat="1" applyFont="1" applyFill="1" applyBorder="1" applyAlignment="1">
      <alignment vertical="top" wrapText="1" readingOrder="1"/>
    </xf>
    <xf numFmtId="0" fontId="12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1" fontId="17" fillId="2" borderId="8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vertical="center"/>
    </xf>
    <xf numFmtId="165" fontId="8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5" fontId="7" fillId="0" borderId="1" xfId="0" applyNumberFormat="1" applyFont="1" applyBorder="1" applyAlignment="1">
      <alignment vertical="center"/>
    </xf>
    <xf numFmtId="165" fontId="8" fillId="2" borderId="0" xfId="0" applyNumberFormat="1" applyFont="1" applyFill="1" applyAlignment="1">
      <alignment vertical="center"/>
    </xf>
    <xf numFmtId="165" fontId="7" fillId="0" borderId="1" xfId="0" applyNumberFormat="1" applyFont="1" applyBorder="1" applyAlignment="1">
      <alignment horizontal="center" vertical="center" wrapText="1"/>
    </xf>
    <xf numFmtId="165" fontId="7" fillId="2" borderId="1" xfId="0" applyNumberFormat="1" applyFont="1" applyFill="1" applyBorder="1" applyAlignment="1">
      <alignment vertical="center"/>
    </xf>
    <xf numFmtId="0" fontId="11" fillId="2" borderId="0" xfId="0" applyFont="1" applyFill="1" applyAlignment="1">
      <alignment vertical="center"/>
    </xf>
    <xf numFmtId="1" fontId="31" fillId="2" borderId="29" xfId="0" applyNumberFormat="1" applyFont="1" applyFill="1" applyBorder="1" applyAlignment="1">
      <alignment horizontal="center" vertical="center" wrapText="1"/>
    </xf>
    <xf numFmtId="1" fontId="31" fillId="2" borderId="28" xfId="0" applyNumberFormat="1" applyFont="1" applyFill="1" applyBorder="1" applyAlignment="1">
      <alignment horizontal="left" vertical="center" wrapText="1"/>
    </xf>
    <xf numFmtId="1" fontId="31" fillId="2" borderId="28" xfId="0" applyNumberFormat="1" applyFont="1" applyFill="1" applyBorder="1" applyAlignment="1">
      <alignment horizontal="right" vertical="center" wrapText="1"/>
    </xf>
    <xf numFmtId="1" fontId="31" fillId="2" borderId="29" xfId="0" applyNumberFormat="1" applyFont="1" applyFill="1" applyBorder="1" applyAlignment="1">
      <alignment horizontal="left" vertical="center" wrapText="1"/>
    </xf>
    <xf numFmtId="1" fontId="5" fillId="2" borderId="28" xfId="0" applyNumberFormat="1" applyFont="1" applyFill="1" applyBorder="1" applyAlignment="1">
      <alignment horizontal="left" vertical="center" wrapText="1"/>
    </xf>
    <xf numFmtId="1" fontId="5" fillId="2" borderId="28" xfId="0" applyNumberFormat="1" applyFont="1" applyFill="1" applyBorder="1" applyAlignment="1">
      <alignment horizontal="right" vertical="center" wrapText="1"/>
    </xf>
    <xf numFmtId="1" fontId="31" fillId="2" borderId="36" xfId="0" applyNumberFormat="1" applyFont="1" applyFill="1" applyBorder="1" applyAlignment="1">
      <alignment horizontal="center" vertical="center" wrapText="1"/>
    </xf>
    <xf numFmtId="1" fontId="31" fillId="2" borderId="37" xfId="0" applyNumberFormat="1" applyFont="1" applyFill="1" applyBorder="1" applyAlignment="1">
      <alignment horizontal="left" vertical="center" wrapText="1"/>
    </xf>
    <xf numFmtId="1" fontId="31" fillId="2" borderId="37" xfId="0" applyNumberFormat="1" applyFont="1" applyFill="1" applyBorder="1" applyAlignment="1">
      <alignment horizontal="right" vertical="center" wrapText="1"/>
    </xf>
    <xf numFmtId="1" fontId="31" fillId="2" borderId="1" xfId="0" applyNumberFormat="1" applyFont="1" applyFill="1" applyBorder="1" applyAlignment="1">
      <alignment horizontal="right" vertical="center" wrapText="1"/>
    </xf>
    <xf numFmtId="1" fontId="5" fillId="2" borderId="1" xfId="0" applyNumberFormat="1" applyFont="1" applyFill="1" applyBorder="1" applyAlignment="1">
      <alignment horizontal="left" vertical="center" wrapText="1"/>
    </xf>
    <xf numFmtId="1" fontId="5" fillId="2" borderId="1" xfId="0" applyNumberFormat="1" applyFont="1" applyFill="1" applyBorder="1" applyAlignment="1">
      <alignment horizontal="right" vertical="center" wrapText="1"/>
    </xf>
    <xf numFmtId="1" fontId="31" fillId="2" borderId="1" xfId="0" applyNumberFormat="1" applyFont="1" applyFill="1" applyBorder="1" applyAlignment="1">
      <alignment horizontal="center" vertical="center" wrapText="1"/>
    </xf>
    <xf numFmtId="1" fontId="31" fillId="2" borderId="1" xfId="0" applyNumberFormat="1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" fontId="4" fillId="2" borderId="1" xfId="0" applyNumberFormat="1" applyFont="1" applyFill="1" applyBorder="1" applyAlignment="1">
      <alignment vertical="center"/>
    </xf>
    <xf numFmtId="1" fontId="3" fillId="2" borderId="1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vertical="center"/>
    </xf>
    <xf numFmtId="1" fontId="8" fillId="3" borderId="1" xfId="0" applyNumberFormat="1" applyFont="1" applyFill="1" applyBorder="1" applyAlignment="1">
      <alignment vertical="center"/>
    </xf>
    <xf numFmtId="2" fontId="8" fillId="3" borderId="1" xfId="0" applyNumberFormat="1" applyFont="1" applyFill="1" applyBorder="1" applyAlignment="1">
      <alignment vertical="center"/>
    </xf>
    <xf numFmtId="2" fontId="16" fillId="3" borderId="0" xfId="0" applyNumberFormat="1" applyFont="1" applyFill="1" applyAlignment="1">
      <alignment vertical="center"/>
    </xf>
    <xf numFmtId="0" fontId="16" fillId="3" borderId="0" xfId="0" applyFont="1" applyFill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9" fillId="2" borderId="0" xfId="0" applyNumberFormat="1" applyFont="1" applyFill="1" applyBorder="1" applyAlignment="1">
      <alignment vertical="top" wrapText="1" readingOrder="1"/>
    </xf>
    <xf numFmtId="0" fontId="12" fillId="2" borderId="0" xfId="0" applyFont="1" applyFill="1" applyAlignment="1" applyProtection="1">
      <alignment horizontal="center" vertical="top" wrapText="1"/>
      <protection locked="0"/>
    </xf>
    <xf numFmtId="0" fontId="17" fillId="2" borderId="5" xfId="0" applyFont="1" applyFill="1" applyBorder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1" fontId="7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4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2" xfId="0" applyFont="1" applyFill="1" applyBorder="1" applyAlignment="1" applyProtection="1">
      <alignment horizontal="center" vertical="center" wrapText="1"/>
      <protection locked="0"/>
    </xf>
    <xf numFmtId="1" fontId="7" fillId="2" borderId="5" xfId="0" applyNumberFormat="1" applyFont="1" applyFill="1" applyBorder="1" applyAlignment="1" applyProtection="1">
      <alignment horizontal="center" vertical="top" wrapText="1"/>
      <protection locked="0"/>
    </xf>
    <xf numFmtId="1" fontId="24" fillId="2" borderId="0" xfId="0" applyNumberFormat="1" applyFont="1" applyFill="1" applyAlignment="1" applyProtection="1">
      <alignment horizontal="center" vertical="center"/>
      <protection locked="0"/>
    </xf>
    <xf numFmtId="1" fontId="25" fillId="2" borderId="0" xfId="0" applyNumberFormat="1" applyFont="1" applyFill="1" applyAlignment="1" applyProtection="1">
      <alignment horizontal="center" vertical="center"/>
      <protection locked="0"/>
    </xf>
    <xf numFmtId="0" fontId="29" fillId="2" borderId="0" xfId="0" applyFont="1" applyFill="1" applyAlignment="1" applyProtection="1">
      <alignment horizontal="center" vertical="center" wrapText="1"/>
      <protection locked="0"/>
    </xf>
    <xf numFmtId="1" fontId="24" fillId="2" borderId="0" xfId="0" applyNumberFormat="1" applyFont="1" applyFill="1" applyAlignment="1" applyProtection="1">
      <alignment horizontal="center" vertical="top" wrapText="1"/>
      <protection locked="0"/>
    </xf>
    <xf numFmtId="0" fontId="40" fillId="2" borderId="0" xfId="0" applyFont="1" applyFill="1" applyAlignment="1" applyProtection="1">
      <alignment horizontal="center" vertical="center"/>
      <protection locked="0"/>
    </xf>
    <xf numFmtId="0" fontId="24" fillId="2" borderId="1" xfId="56" applyFont="1" applyFill="1" applyBorder="1" applyAlignment="1" applyProtection="1">
      <alignment horizontal="center" vertical="center" wrapText="1"/>
      <protection locked="0"/>
    </xf>
    <xf numFmtId="1" fontId="24" fillId="2" borderId="1" xfId="56" applyNumberFormat="1" applyFont="1" applyFill="1" applyBorder="1" applyAlignment="1" applyProtection="1">
      <alignment horizontal="center" vertical="center" wrapText="1"/>
      <protection locked="0"/>
    </xf>
    <xf numFmtId="1" fontId="24" fillId="2" borderId="7" xfId="56" applyNumberFormat="1" applyFont="1" applyFill="1" applyBorder="1" applyAlignment="1" applyProtection="1">
      <alignment horizontal="center" vertical="center" wrapText="1"/>
      <protection locked="0"/>
    </xf>
    <xf numFmtId="1" fontId="24" fillId="2" borderId="15" xfId="56" applyNumberFormat="1" applyFont="1" applyFill="1" applyBorder="1" applyAlignment="1" applyProtection="1">
      <alignment horizontal="center" vertical="center" wrapText="1"/>
      <protection locked="0"/>
    </xf>
    <xf numFmtId="1" fontId="24" fillId="2" borderId="14" xfId="56" applyNumberFormat="1" applyFont="1" applyFill="1" applyBorder="1" applyAlignment="1" applyProtection="1">
      <alignment horizontal="center" vertical="center" wrapText="1"/>
      <protection locked="0"/>
    </xf>
    <xf numFmtId="0" fontId="11" fillId="2" borderId="0" xfId="0" applyFont="1" applyFill="1" applyBorder="1" applyAlignment="1">
      <alignment horizontal="center" vertical="center"/>
    </xf>
    <xf numFmtId="1" fontId="8" fillId="2" borderId="8" xfId="0" applyNumberFormat="1" applyFont="1" applyFill="1" applyBorder="1" applyAlignment="1">
      <alignment horizontal="right" vertical="center"/>
    </xf>
    <xf numFmtId="0" fontId="12" fillId="2" borderId="0" xfId="0" applyFont="1" applyFill="1" applyAlignment="1">
      <alignment horizontal="center" vertical="center"/>
    </xf>
    <xf numFmtId="2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1" fontId="7" fillId="2" borderId="7" xfId="0" applyNumberFormat="1" applyFont="1" applyFill="1" applyBorder="1" applyAlignment="1">
      <alignment horizontal="center" vertical="center" wrapText="1"/>
    </xf>
    <xf numFmtId="1" fontId="7" fillId="2" borderId="15" xfId="0" applyNumberFormat="1" applyFont="1" applyFill="1" applyBorder="1" applyAlignment="1">
      <alignment horizontal="center" vertical="center" wrapText="1"/>
    </xf>
    <xf numFmtId="1" fontId="7" fillId="2" borderId="14" xfId="0" applyNumberFormat="1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 vertical="center" wrapText="1"/>
    </xf>
    <xf numFmtId="1" fontId="17" fillId="2" borderId="7" xfId="0" applyNumberFormat="1" applyFont="1" applyFill="1" applyBorder="1" applyAlignment="1">
      <alignment horizontal="center" vertical="center" wrapText="1"/>
    </xf>
    <xf numFmtId="1" fontId="17" fillId="2" borderId="14" xfId="0" applyNumberFormat="1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/>
    </xf>
    <xf numFmtId="0" fontId="17" fillId="2" borderId="21" xfId="0" applyFont="1" applyFill="1" applyBorder="1" applyAlignment="1">
      <alignment horizontal="center" vertical="center"/>
    </xf>
    <xf numFmtId="0" fontId="17" fillId="2" borderId="13" xfId="0" applyFont="1" applyFill="1" applyBorder="1" applyAlignment="1">
      <alignment horizontal="center" vertical="center"/>
    </xf>
    <xf numFmtId="1" fontId="17" fillId="2" borderId="15" xfId="0" applyNumberFormat="1" applyFont="1" applyFill="1" applyBorder="1" applyAlignment="1">
      <alignment horizontal="center" vertical="center" wrapText="1"/>
    </xf>
    <xf numFmtId="1" fontId="17" fillId="2" borderId="1" xfId="0" applyNumberFormat="1" applyFont="1" applyFill="1" applyBorder="1" applyAlignment="1">
      <alignment horizontal="center" vertical="center" wrapText="1"/>
    </xf>
    <xf numFmtId="1" fontId="12" fillId="2" borderId="0" xfId="0" applyNumberFormat="1" applyFont="1" applyFill="1" applyAlignment="1">
      <alignment horizontal="center" vertical="center"/>
    </xf>
    <xf numFmtId="1" fontId="17" fillId="2" borderId="1" xfId="0" applyNumberFormat="1" applyFont="1" applyFill="1" applyBorder="1" applyAlignment="1">
      <alignment horizontal="center" vertical="center"/>
    </xf>
    <xf numFmtId="1" fontId="17" fillId="2" borderId="20" xfId="0" applyNumberFormat="1" applyFont="1" applyFill="1" applyBorder="1" applyAlignment="1">
      <alignment horizontal="center" vertical="center" wrapText="1"/>
    </xf>
    <xf numFmtId="1" fontId="17" fillId="2" borderId="18" xfId="0" applyNumberFormat="1" applyFont="1" applyFill="1" applyBorder="1" applyAlignment="1">
      <alignment horizontal="center" vertical="center" wrapText="1"/>
    </xf>
    <xf numFmtId="1" fontId="17" fillId="2" borderId="16" xfId="0" applyNumberFormat="1" applyFont="1" applyFill="1" applyBorder="1" applyAlignment="1">
      <alignment horizontal="center" vertical="center" wrapText="1"/>
    </xf>
    <xf numFmtId="1" fontId="17" fillId="2" borderId="8" xfId="0" applyNumberFormat="1" applyFont="1" applyFill="1" applyBorder="1" applyAlignment="1">
      <alignment horizontal="center" vertical="center" wrapText="1"/>
    </xf>
    <xf numFmtId="1" fontId="17" fillId="2" borderId="19" xfId="0" applyNumberFormat="1" applyFont="1" applyFill="1" applyBorder="1" applyAlignment="1">
      <alignment horizontal="center" vertical="center" wrapText="1"/>
    </xf>
    <xf numFmtId="1" fontId="17" fillId="2" borderId="17" xfId="0" applyNumberFormat="1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/>
    </xf>
    <xf numFmtId="0" fontId="24" fillId="2" borderId="21" xfId="0" applyFont="1" applyFill="1" applyBorder="1" applyAlignment="1">
      <alignment horizontal="center" vertical="center"/>
    </xf>
    <xf numFmtId="0" fontId="24" fillId="2" borderId="13" xfId="0" applyFont="1" applyFill="1" applyBorder="1" applyAlignment="1">
      <alignment horizontal="center" vertical="center"/>
    </xf>
    <xf numFmtId="0" fontId="29" fillId="2" borderId="0" xfId="0" applyFont="1" applyFill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 wrapText="1"/>
    </xf>
    <xf numFmtId="1" fontId="24" fillId="2" borderId="12" xfId="0" applyNumberFormat="1" applyFont="1" applyFill="1" applyBorder="1" applyAlignment="1">
      <alignment horizontal="center" vertical="center" wrapText="1"/>
    </xf>
    <xf numFmtId="1" fontId="24" fillId="2" borderId="21" xfId="0" applyNumberFormat="1" applyFont="1" applyFill="1" applyBorder="1" applyAlignment="1">
      <alignment horizontal="center" vertical="center" wrapText="1"/>
    </xf>
    <xf numFmtId="1" fontId="24" fillId="2" borderId="13" xfId="0" applyNumberFormat="1" applyFont="1" applyFill="1" applyBorder="1" applyAlignment="1">
      <alignment horizontal="center" vertical="center" wrapText="1"/>
    </xf>
    <xf numFmtId="0" fontId="24" fillId="2" borderId="1" xfId="0" applyFont="1" applyFill="1" applyBorder="1" applyAlignment="1">
      <alignment horizontal="center" vertical="center"/>
    </xf>
    <xf numFmtId="1" fontId="24" fillId="2" borderId="1" xfId="0" applyNumberFormat="1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1" fontId="7" fillId="2" borderId="12" xfId="0" applyNumberFormat="1" applyFont="1" applyFill="1" applyBorder="1" applyAlignment="1">
      <alignment horizontal="center" vertical="center" wrapText="1"/>
    </xf>
    <xf numFmtId="1" fontId="7" fillId="2" borderId="13" xfId="0" applyNumberFormat="1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2" fontId="12" fillId="2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20" xfId="0" applyNumberFormat="1" applyFont="1" applyFill="1" applyBorder="1" applyAlignment="1">
      <alignment horizontal="center" vertical="center" wrapText="1"/>
    </xf>
    <xf numFmtId="1" fontId="7" fillId="2" borderId="19" xfId="0" applyNumberFormat="1" applyFont="1" applyFill="1" applyBorder="1" applyAlignment="1">
      <alignment horizontal="center" vertical="center" wrapText="1"/>
    </xf>
    <xf numFmtId="1" fontId="7" fillId="2" borderId="16" xfId="0" applyNumberFormat="1" applyFont="1" applyFill="1" applyBorder="1" applyAlignment="1">
      <alignment horizontal="center" vertical="center" wrapText="1"/>
    </xf>
    <xf numFmtId="1" fontId="7" fillId="2" borderId="17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1" fontId="17" fillId="2" borderId="8" xfId="0" applyNumberFormat="1" applyFont="1" applyFill="1" applyBorder="1" applyAlignment="1">
      <alignment horizontal="center" vertical="center"/>
    </xf>
    <xf numFmtId="1" fontId="17" fillId="2" borderId="12" xfId="0" applyNumberFormat="1" applyFont="1" applyFill="1" applyBorder="1" applyAlignment="1">
      <alignment horizontal="center" vertical="center" wrapText="1"/>
    </xf>
    <xf numFmtId="1" fontId="17" fillId="2" borderId="21" xfId="0" applyNumberFormat="1" applyFont="1" applyFill="1" applyBorder="1" applyAlignment="1">
      <alignment horizontal="center" vertical="center" wrapText="1"/>
    </xf>
    <xf numFmtId="1" fontId="17" fillId="2" borderId="13" xfId="0" applyNumberFormat="1" applyFont="1" applyFill="1" applyBorder="1" applyAlignment="1">
      <alignment horizontal="center" vertical="center" wrapText="1"/>
    </xf>
    <xf numFmtId="1" fontId="17" fillId="2" borderId="12" xfId="0" applyNumberFormat="1" applyFont="1" applyFill="1" applyBorder="1" applyAlignment="1">
      <alignment horizontal="center" vertical="center"/>
    </xf>
    <xf numFmtId="1" fontId="17" fillId="2" borderId="13" xfId="0" applyNumberFormat="1" applyFont="1" applyFill="1" applyBorder="1" applyAlignment="1">
      <alignment horizontal="center" vertical="center"/>
    </xf>
    <xf numFmtId="1" fontId="12" fillId="2" borderId="0" xfId="0" applyNumberFormat="1" applyFont="1" applyFill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0" xfId="0" applyNumberFormat="1" applyFont="1" applyFill="1" applyAlignment="1" applyProtection="1">
      <alignment horizontal="center" vertical="center"/>
      <protection locked="0"/>
    </xf>
    <xf numFmtId="1" fontId="7" fillId="2" borderId="0" xfId="0" applyNumberFormat="1" applyFont="1" applyFill="1" applyBorder="1" applyAlignment="1" applyProtection="1">
      <alignment horizontal="center" vertical="top" wrapText="1"/>
      <protection locked="0"/>
    </xf>
    <xf numFmtId="1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1" fontId="7" fillId="2" borderId="1" xfId="0" applyNumberFormat="1" applyFont="1" applyFill="1" applyBorder="1" applyAlignment="1" applyProtection="1">
      <alignment vertical="center" wrapText="1"/>
      <protection locked="0"/>
    </xf>
    <xf numFmtId="1" fontId="7" fillId="2" borderId="0" xfId="0" applyNumberFormat="1" applyFont="1" applyFill="1" applyBorder="1" applyAlignment="1" applyProtection="1">
      <alignment horizontal="right" vertical="center" wrapText="1"/>
      <protection locked="0"/>
    </xf>
    <xf numFmtId="1" fontId="4" fillId="2" borderId="0" xfId="0" applyNumberFormat="1" applyFont="1" applyFill="1" applyAlignment="1" applyProtection="1">
      <alignment horizontal="center" vertical="center"/>
      <protection locked="0"/>
    </xf>
    <xf numFmtId="1" fontId="17" fillId="2" borderId="1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0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12" xfId="0" applyNumberFormat="1" applyFont="1" applyFill="1" applyBorder="1" applyAlignment="1">
      <alignment horizontal="center" vertical="center" wrapText="1"/>
    </xf>
    <xf numFmtId="2" fontId="5" fillId="2" borderId="35" xfId="0" applyNumberFormat="1" applyFont="1" applyFill="1" applyBorder="1" applyAlignment="1">
      <alignment horizontal="center" vertical="center" wrapText="1"/>
    </xf>
    <xf numFmtId="2" fontId="5" fillId="2" borderId="21" xfId="0" applyNumberFormat="1" applyFont="1" applyFill="1" applyBorder="1" applyAlignment="1">
      <alignment horizontal="center" vertical="center" wrapText="1"/>
    </xf>
    <xf numFmtId="2" fontId="12" fillId="2" borderId="0" xfId="0" applyNumberFormat="1" applyFont="1" applyFill="1" applyAlignment="1" applyProtection="1">
      <alignment horizontal="center" vertical="center" wrapText="1"/>
      <protection locked="0"/>
    </xf>
    <xf numFmtId="2" fontId="7" fillId="2" borderId="0" xfId="0" applyNumberFormat="1" applyFont="1" applyFill="1" applyAlignment="1" applyProtection="1">
      <alignment horizontal="center" vertical="center"/>
      <protection locked="0"/>
    </xf>
    <xf numFmtId="1" fontId="5" fillId="2" borderId="1" xfId="0" applyNumberFormat="1" applyFont="1" applyFill="1" applyBorder="1" applyAlignment="1" applyProtection="1">
      <alignment horizontal="center" vertical="top" wrapText="1"/>
      <protection locked="0"/>
    </xf>
    <xf numFmtId="1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23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33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34" xfId="0" applyNumberFormat="1" applyFont="1" applyFill="1" applyBorder="1" applyAlignment="1" applyProtection="1">
      <alignment horizontal="center" vertical="center" wrapText="1"/>
      <protection locked="0"/>
    </xf>
    <xf numFmtId="2" fontId="5" fillId="2" borderId="23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9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" fontId="4" fillId="2" borderId="18" xfId="0" applyNumberFormat="1" applyFont="1" applyFill="1" applyBorder="1" applyAlignment="1">
      <alignment horizontal="center" vertical="top" wrapText="1"/>
    </xf>
    <xf numFmtId="2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24" xfId="0" applyNumberFormat="1" applyFont="1" applyFill="1" applyBorder="1" applyAlignment="1" applyProtection="1">
      <alignment horizontal="center" vertical="center" wrapText="1"/>
      <protection locked="0"/>
    </xf>
    <xf numFmtId="1" fontId="5" fillId="2" borderId="25" xfId="0" applyNumberFormat="1" applyFont="1" applyFill="1" applyBorder="1" applyAlignment="1" applyProtection="1">
      <alignment horizontal="center" vertical="center" wrapText="1"/>
      <protection locked="0"/>
    </xf>
    <xf numFmtId="2" fontId="11" fillId="2" borderId="0" xfId="0" applyNumberFormat="1" applyFont="1" applyFill="1" applyAlignment="1" applyProtection="1">
      <alignment horizontal="center" vertical="center" wrapText="1"/>
      <protection locked="0"/>
    </xf>
    <xf numFmtId="2" fontId="11" fillId="2" borderId="0" xfId="0" applyNumberFormat="1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" fontId="4" fillId="2" borderId="0" xfId="0" applyNumberFormat="1" applyFont="1" applyFill="1" applyBorder="1" applyAlignment="1">
      <alignment horizontal="center" vertical="top" wrapText="1"/>
    </xf>
    <xf numFmtId="1" fontId="4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2" fontId="7" fillId="2" borderId="0" xfId="0" applyNumberFormat="1" applyFont="1" applyFill="1" applyAlignment="1" applyProtection="1">
      <alignment horizontal="center" vertical="top" wrapText="1"/>
      <protection locked="0"/>
    </xf>
    <xf numFmtId="1" fontId="7" fillId="2" borderId="44" xfId="0" applyNumberFormat="1" applyFont="1" applyFill="1" applyBorder="1" applyAlignment="1" applyProtection="1">
      <alignment horizontal="center" vertical="top" wrapText="1"/>
      <protection locked="0"/>
    </xf>
    <xf numFmtId="1" fontId="7" fillId="2" borderId="0" xfId="0" applyNumberFormat="1" applyFont="1" applyFill="1" applyAlignment="1" applyProtection="1">
      <alignment horizontal="center" vertical="top" wrapText="1"/>
      <protection locked="0"/>
    </xf>
    <xf numFmtId="1" fontId="7" fillId="2" borderId="8" xfId="0" applyNumberFormat="1" applyFont="1" applyFill="1" applyBorder="1" applyAlignment="1" applyProtection="1">
      <alignment horizontal="center" vertical="center" wrapText="1"/>
      <protection locked="0"/>
    </xf>
    <xf numFmtId="0" fontId="17" fillId="2" borderId="2" xfId="0" applyFont="1" applyFill="1" applyBorder="1" applyAlignment="1" applyProtection="1">
      <alignment horizontal="center" vertical="center" wrapText="1"/>
      <protection locked="0"/>
    </xf>
    <xf numFmtId="0" fontId="17" fillId="2" borderId="23" xfId="0" applyFont="1" applyFill="1" applyBorder="1" applyAlignment="1" applyProtection="1">
      <alignment horizontal="center" vertical="center" wrapText="1"/>
      <protection locked="0"/>
    </xf>
    <xf numFmtId="0" fontId="17" fillId="2" borderId="11" xfId="0" applyFont="1" applyFill="1" applyBorder="1" applyAlignment="1" applyProtection="1">
      <alignment horizontal="center" vertical="center" wrapText="1"/>
      <protection locked="0"/>
    </xf>
    <xf numFmtId="0" fontId="17" fillId="2" borderId="24" xfId="0" applyFont="1" applyFill="1" applyBorder="1" applyAlignment="1" applyProtection="1">
      <alignment horizontal="center" vertical="center" wrapText="1"/>
      <protection locked="0"/>
    </xf>
    <xf numFmtId="1" fontId="17" fillId="2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4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5" xfId="0" applyNumberFormat="1" applyFont="1" applyFill="1" applyBorder="1" applyAlignment="1" applyProtection="1">
      <alignment horizontal="center" vertical="center" wrapText="1"/>
      <protection locked="0"/>
    </xf>
    <xf numFmtId="0" fontId="27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 wrapText="1"/>
    </xf>
    <xf numFmtId="2" fontId="7" fillId="2" borderId="0" xfId="0" applyNumberFormat="1" applyFont="1" applyFill="1" applyBorder="1" applyAlignment="1" applyProtection="1">
      <alignment horizontal="center" vertical="top" wrapText="1"/>
      <protection locked="0"/>
    </xf>
    <xf numFmtId="0" fontId="17" fillId="2" borderId="1" xfId="0" applyFont="1" applyFill="1" applyBorder="1" applyAlignment="1" applyProtection="1">
      <alignment horizontal="center" vertical="center" wrapText="1"/>
      <protection locked="0"/>
    </xf>
    <xf numFmtId="2" fontId="7" fillId="2" borderId="5" xfId="0" applyNumberFormat="1" applyFont="1" applyFill="1" applyBorder="1" applyAlignment="1" applyProtection="1">
      <alignment horizontal="center" vertical="top" wrapText="1"/>
      <protection locked="0"/>
    </xf>
    <xf numFmtId="1" fontId="17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3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4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11" xfId="0" applyNumberFormat="1" applyFont="1" applyFill="1" applyBorder="1" applyAlignment="1" applyProtection="1">
      <alignment horizontal="center" vertical="center" wrapText="1"/>
      <protection locked="0"/>
    </xf>
    <xf numFmtId="1" fontId="17" fillId="2" borderId="22" xfId="0" applyNumberFormat="1" applyFont="1" applyFill="1" applyBorder="1" applyAlignment="1" applyProtection="1">
      <alignment horizontal="center" vertical="center" wrapText="1"/>
      <protection locked="0"/>
    </xf>
    <xf numFmtId="2" fontId="7" fillId="2" borderId="5" xfId="0" applyNumberFormat="1" applyFont="1" applyFill="1" applyBorder="1" applyAlignment="1" applyProtection="1">
      <alignment horizontal="left" vertical="top" wrapText="1"/>
      <protection locked="0"/>
    </xf>
    <xf numFmtId="0" fontId="12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4" fillId="2" borderId="28" xfId="0" applyFont="1" applyFill="1" applyBorder="1" applyAlignment="1">
      <alignment horizontal="center" vertical="center" wrapText="1"/>
    </xf>
    <xf numFmtId="1" fontId="5" fillId="2" borderId="30" xfId="0" applyNumberFormat="1" applyFont="1" applyFill="1" applyBorder="1" applyAlignment="1">
      <alignment horizontal="center" vertical="center" wrapText="1"/>
    </xf>
    <xf numFmtId="1" fontId="5" fillId="2" borderId="31" xfId="0" applyNumberFormat="1" applyFont="1" applyFill="1" applyBorder="1" applyAlignment="1">
      <alignment horizontal="center" vertical="center" wrapText="1"/>
    </xf>
    <xf numFmtId="1" fontId="5" fillId="2" borderId="32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0" fontId="33" fillId="2" borderId="0" xfId="0" applyNumberFormat="1" applyFont="1" applyFill="1" applyAlignment="1">
      <alignment horizontal="center" vertical="center"/>
    </xf>
    <xf numFmtId="0" fontId="7" fillId="2" borderId="12" xfId="0" applyNumberFormat="1" applyFont="1" applyFill="1" applyBorder="1" applyAlignment="1">
      <alignment horizontal="left" vertical="center" wrapText="1"/>
    </xf>
    <xf numFmtId="0" fontId="7" fillId="2" borderId="13" xfId="0" applyNumberFormat="1" applyFont="1" applyFill="1" applyBorder="1" applyAlignment="1">
      <alignment horizontal="left" vertical="center" wrapText="1"/>
    </xf>
    <xf numFmtId="0" fontId="7" fillId="2" borderId="12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2" fontId="3" fillId="2" borderId="8" xfId="0" applyNumberFormat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/>
    </xf>
  </cellXfs>
  <cellStyles count="61">
    <cellStyle name="Comma" xfId="60" builtinId="3"/>
    <cellStyle name="Comma 2" xfId="1"/>
    <cellStyle name="Comma 3" xfId="2"/>
    <cellStyle name="Excel Built-in Normal" xfId="3"/>
    <cellStyle name="Excel Built-in Normal 2" xfId="4"/>
    <cellStyle name="Followed Hyperlink" xfId="5" builtinId="9" customBuiltin="1"/>
    <cellStyle name="Heading 1" xfId="6" builtinId="16" customBuiltin="1"/>
    <cellStyle name="Heading 1 2" xfId="7"/>
    <cellStyle name="Heading 1 2 2" xfId="8"/>
    <cellStyle name="Heading 1 3" xfId="9"/>
    <cellStyle name="Heading 2" xfId="10" builtinId="17" customBuiltin="1"/>
    <cellStyle name="Heading 2 2" xfId="11"/>
    <cellStyle name="Heading 2 2 2" xfId="12"/>
    <cellStyle name="Heading 2 3" xfId="13"/>
    <cellStyle name="Hyperlink" xfId="14" builtinId="8" customBuiltin="1"/>
    <cellStyle name="Hyperlink 2" xfId="15"/>
    <cellStyle name="Normal" xfId="0" builtinId="0" customBuiltin="1"/>
    <cellStyle name="Normal 190" xfId="16"/>
    <cellStyle name="Normal 2" xfId="17"/>
    <cellStyle name="Normal 2 2" xfId="18"/>
    <cellStyle name="Normal 2 2 2" xfId="19"/>
    <cellStyle name="Normal 2 2 2 2" xfId="20"/>
    <cellStyle name="Normal 2 2 2 2 2" xfId="21"/>
    <cellStyle name="Normal 2 2 2 2 3" xfId="22"/>
    <cellStyle name="Normal 2 2 2 2 4" xfId="23"/>
    <cellStyle name="Normal 2 2 2 3" xfId="24"/>
    <cellStyle name="Normal 2 2 3" xfId="25"/>
    <cellStyle name="Normal 2 2 4" xfId="26"/>
    <cellStyle name="Normal 2 2 5" xfId="27"/>
    <cellStyle name="Normal 2 2 6" xfId="28"/>
    <cellStyle name="Normal 2 3" xfId="29"/>
    <cellStyle name="Normal 2 3 2" xfId="30"/>
    <cellStyle name="Normal 2 3 2 2" xfId="31"/>
    <cellStyle name="Normal 2 3 2 3" xfId="32"/>
    <cellStyle name="Normal 2 3 3" xfId="33"/>
    <cellStyle name="Normal 2 3 4" xfId="34"/>
    <cellStyle name="Normal 2 4" xfId="35"/>
    <cellStyle name="Normal 2 5" xfId="36"/>
    <cellStyle name="Normal 224" xfId="37"/>
    <cellStyle name="Normal 225" xfId="38"/>
    <cellStyle name="Normal 226" xfId="39"/>
    <cellStyle name="Normal 227" xfId="40"/>
    <cellStyle name="Normal 228" xfId="41"/>
    <cellStyle name="Normal 230" xfId="42"/>
    <cellStyle name="Normal 231" xfId="43"/>
    <cellStyle name="Normal 232" xfId="44"/>
    <cellStyle name="Normal 233" xfId="45"/>
    <cellStyle name="Normal 234" xfId="46"/>
    <cellStyle name="Normal 235" xfId="47"/>
    <cellStyle name="Normal 238" xfId="48"/>
    <cellStyle name="Normal 239" xfId="49"/>
    <cellStyle name="Normal 3" xfId="50"/>
    <cellStyle name="Normal 3 2" xfId="51"/>
    <cellStyle name="Normal 3 2 2" xfId="52"/>
    <cellStyle name="Normal 3 2 3" xfId="53"/>
    <cellStyle name="Normal 3 3" xfId="54"/>
    <cellStyle name="Normal 4" xfId="55"/>
    <cellStyle name="Normal 5" xfId="56"/>
    <cellStyle name="Normal 6" xfId="57"/>
    <cellStyle name="Normal 7" xfId="59"/>
    <cellStyle name="Percent" xfId="58" builtinId="5"/>
  </cellStyles>
  <dxfs count="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numFmt numFmtId="0" formatCode="General"/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strike val="0"/>
        <outline val="0"/>
        <shadow val="0"/>
        <u val="none"/>
        <vertAlign val="baseline"/>
        <sz val="10.5"/>
        <color auto="1"/>
        <name val="Times New Roman"/>
        <scheme val="none"/>
      </font>
      <fill>
        <patternFill patternType="solid">
          <fgColor indexed="64"/>
          <bgColor theme="0"/>
        </patternFill>
      </fill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/>
        <color theme="4" tint="-0.249977111117893"/>
      </font>
    </dxf>
    <dxf>
      <font>
        <b/>
        <color theme="4" tint="-0.249977111117893"/>
      </font>
    </dxf>
    <dxf>
      <font>
        <b/>
        <i val="0"/>
      </font>
      <border>
        <top style="double">
          <color theme="4"/>
        </top>
      </border>
    </dxf>
    <dxf>
      <font>
        <color theme="2" tint="-0.749961851863155"/>
      </font>
      <border>
        <left/>
        <right/>
        <vertical/>
        <horizontal/>
      </border>
    </dxf>
    <dxf>
      <font>
        <color theme="4" tint="-0.249977111117893"/>
      </font>
      <border>
        <left style="thin">
          <color theme="4" tint="0.59996337778862885"/>
        </left>
        <right style="thin">
          <color theme="4" tint="0.59996337778862885"/>
        </right>
        <top style="thin">
          <color theme="4" tint="0.59996337778862885"/>
        </top>
        <bottom style="thin">
          <color theme="4" tint="0.59996337778862885"/>
        </bottom>
        <vertical style="thin">
          <color theme="4" tint="0.59996337778862885"/>
        </vertical>
        <horizontal style="thin">
          <color theme="4" tint="0.59996337778862885"/>
        </horizontal>
      </border>
    </dxf>
  </dxfs>
  <tableStyles count="1" defaultTableStyle="Sales Invoice Table" defaultPivotStyle="PivotStyleLight16">
    <tableStyle name="Sales Invoice Table" pivot="0" count="7">
      <tableStyleElement type="wholeTable" dxfId="73"/>
      <tableStyleElement type="headerRow" dxfId="72"/>
      <tableStyleElement type="totalRow" dxfId="71"/>
      <tableStyleElement type="firstColumn" dxfId="70"/>
      <tableStyleElement type="lastColumn" dxfId="69"/>
      <tableStyleElement type="firstRowStripe" dxfId="68"/>
      <tableStyleElement type="firstColumnStripe" dxfId="67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495300</xdr:colOff>
      <xdr:row>6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SpPr txBox="1"/>
      </xdr:nvSpPr>
      <xdr:spPr>
        <a:xfrm>
          <a:off x="3238500" y="12363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tables/table1.xml><?xml version="1.0" encoding="utf-8"?>
<table xmlns="http://schemas.openxmlformats.org/spreadsheetml/2006/main" id="1" name="CustomerList" displayName="CustomerList" ref="A3:K59" totalsRowShown="0" headerRowDxfId="64" dataDxfId="63" totalsRowDxfId="62">
  <autoFilter ref="A3:K59"/>
  <tableColumns count="11">
    <tableColumn id="1" name="Sr." dataDxfId="61" totalsRowDxfId="60"/>
    <tableColumn id="2" name="BANKS" dataDxfId="59" totalsRowDxfId="58"/>
    <tableColumn id="3" name="RURAL" dataDxfId="57" totalsRowDxfId="56"/>
    <tableColumn id="4" name="SEMI URBAN" dataDxfId="55" totalsRowDxfId="54"/>
    <tableColumn id="5" name="URBAN" dataDxfId="53" totalsRowDxfId="52"/>
    <tableColumn id="6" name="TOTAL" dataDxfId="51" totalsRowDxfId="50">
      <calculatedColumnFormula>CustomerList[[#This Row],[URBAN]]+CustomerList[[#This Row],[SEMI URBAN]]+CustomerList[[#This Row],[RURAL]]</calculatedColumnFormula>
    </tableColumn>
    <tableColumn id="8" name="ATMS" dataDxfId="49" totalsRowDxfId="48"/>
    <tableColumn id="7" name="Column1" dataDxfId="47" totalsRowDxfId="46"/>
    <tableColumn id="9" name="Column2" dataDxfId="45" totalsRowDxfId="44"/>
    <tableColumn id="10" name="Column3" dataDxfId="43" totalsRowDxfId="42">
      <calculatedColumnFormula>CustomerList[[#This Row],[TOTAL]]-CustomerList[[#This Row],[Column1]]</calculatedColumnFormula>
    </tableColumn>
    <tableColumn id="11" name="Column4" dataDxfId="41" totalsRowDxfId="40">
      <calculatedColumnFormula>CustomerList[[#This Row],[ATMS]]-CustomerList[[#This Row],[Column2]]</calculatedColumnFormula>
    </tableColumn>
  </tableColumns>
  <tableStyleInfo name="Sales Invoice Table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63"/>
    <pageSetUpPr autoPageBreaks="0"/>
  </sheetPr>
  <dimension ref="A1:K62"/>
  <sheetViews>
    <sheetView showGridLines="0" zoomScale="90" zoomScaleNormal="9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7" sqref="O7"/>
    </sheetView>
  </sheetViews>
  <sheetFormatPr defaultColWidth="9.140625" defaultRowHeight="18.75" customHeight="1" x14ac:dyDescent="0.2"/>
  <cols>
    <col min="1" max="1" width="5.85546875" style="31" customWidth="1"/>
    <col min="2" max="2" width="31.5703125" style="31" customWidth="1"/>
    <col min="3" max="3" width="11.140625" style="35" customWidth="1"/>
    <col min="4" max="4" width="13.140625" style="35" customWidth="1"/>
    <col min="5" max="5" width="12.140625" style="35" customWidth="1"/>
    <col min="6" max="6" width="11" style="81" customWidth="1"/>
    <col min="7" max="7" width="14.28515625" style="35" customWidth="1"/>
    <col min="8" max="11" width="0" style="31" hidden="1" customWidth="1"/>
    <col min="12" max="16384" width="9.140625" style="31"/>
  </cols>
  <sheetData>
    <row r="1" spans="1:11" ht="18.75" customHeight="1" x14ac:dyDescent="0.2">
      <c r="A1" s="435" t="s">
        <v>451</v>
      </c>
      <c r="B1" s="435"/>
      <c r="C1" s="435"/>
      <c r="D1" s="435"/>
      <c r="E1" s="435"/>
      <c r="F1" s="435"/>
      <c r="G1" s="435"/>
    </row>
    <row r="2" spans="1:11" s="32" customFormat="1" ht="15" customHeight="1" x14ac:dyDescent="0.2">
      <c r="A2" s="436" t="s">
        <v>92</v>
      </c>
      <c r="B2" s="436"/>
      <c r="C2" s="436"/>
      <c r="D2" s="436"/>
      <c r="E2" s="436"/>
      <c r="F2" s="436"/>
      <c r="G2" s="436"/>
    </row>
    <row r="3" spans="1:11" s="34" customFormat="1" ht="15" customHeight="1" x14ac:dyDescent="0.2">
      <c r="A3" s="33" t="s">
        <v>110</v>
      </c>
      <c r="B3" s="33" t="s">
        <v>2</v>
      </c>
      <c r="C3" s="33" t="s">
        <v>3</v>
      </c>
      <c r="D3" s="33" t="s">
        <v>4</v>
      </c>
      <c r="E3" s="33" t="s">
        <v>5</v>
      </c>
      <c r="F3" s="33" t="s">
        <v>0</v>
      </c>
      <c r="G3" s="33" t="s">
        <v>6</v>
      </c>
      <c r="H3" s="260" t="s">
        <v>483</v>
      </c>
      <c r="I3" s="260" t="s">
        <v>484</v>
      </c>
      <c r="J3" s="260" t="s">
        <v>485</v>
      </c>
      <c r="K3" s="260" t="s">
        <v>486</v>
      </c>
    </row>
    <row r="4" spans="1:11" ht="14.1" customHeight="1" x14ac:dyDescent="0.2">
      <c r="A4" s="36">
        <v>1</v>
      </c>
      <c r="B4" s="37" t="s">
        <v>51</v>
      </c>
      <c r="C4" s="37">
        <v>45</v>
      </c>
      <c r="D4" s="37">
        <v>87</v>
      </c>
      <c r="E4" s="37">
        <v>138</v>
      </c>
      <c r="F4" s="37">
        <f>CustomerList[[#This Row],[RURAL]]+CustomerList[[#This Row],[SEMI URBAN]]+CustomerList[[#This Row],[URBAN]]</f>
        <v>270</v>
      </c>
      <c r="G4" s="37">
        <v>365</v>
      </c>
      <c r="H4" s="258">
        <v>271</v>
      </c>
      <c r="I4" s="258">
        <v>365</v>
      </c>
      <c r="J4" s="258">
        <f>CustomerList[[#This Row],[TOTAL]]-CustomerList[[#This Row],[Column1]]</f>
        <v>-1</v>
      </c>
      <c r="K4" s="258">
        <f>CustomerList[[#This Row],[ATMS]]-CustomerList[[#This Row],[Column2]]</f>
        <v>0</v>
      </c>
    </row>
    <row r="5" spans="1:11" ht="14.1" customHeight="1" x14ac:dyDescent="0.2">
      <c r="A5" s="132">
        <v>2</v>
      </c>
      <c r="B5" s="80" t="s">
        <v>52</v>
      </c>
      <c r="C5" s="80">
        <v>166</v>
      </c>
      <c r="D5" s="80">
        <v>136</v>
      </c>
      <c r="E5" s="80">
        <v>139</v>
      </c>
      <c r="F5" s="37">
        <f>CustomerList[[#This Row],[RURAL]]+CustomerList[[#This Row],[SEMI URBAN]]+CustomerList[[#This Row],[URBAN]]</f>
        <v>441</v>
      </c>
      <c r="G5" s="92">
        <v>711</v>
      </c>
      <c r="H5" s="258">
        <v>440</v>
      </c>
      <c r="I5" s="258">
        <v>711</v>
      </c>
      <c r="J5" s="258">
        <f>CustomerList[[#This Row],[TOTAL]]-CustomerList[[#This Row],[Column1]]</f>
        <v>1</v>
      </c>
      <c r="K5" s="258">
        <f>CustomerList[[#This Row],[ATMS]]-CustomerList[[#This Row],[Column2]]</f>
        <v>0</v>
      </c>
    </row>
    <row r="6" spans="1:11" ht="14.1" customHeight="1" x14ac:dyDescent="0.2">
      <c r="A6" s="36">
        <v>3</v>
      </c>
      <c r="B6" s="80" t="s">
        <v>53</v>
      </c>
      <c r="C6" s="80">
        <v>78</v>
      </c>
      <c r="D6" s="80">
        <v>22</v>
      </c>
      <c r="E6" s="80">
        <v>51</v>
      </c>
      <c r="F6" s="37">
        <f>CustomerList[[#This Row],[RURAL]]+CustomerList[[#This Row],[SEMI URBAN]]+CustomerList[[#This Row],[URBAN]]</f>
        <v>151</v>
      </c>
      <c r="G6" s="92">
        <v>108</v>
      </c>
      <c r="H6" s="258">
        <v>148</v>
      </c>
      <c r="I6" s="258">
        <v>73</v>
      </c>
      <c r="J6" s="258">
        <f>CustomerList[[#This Row],[TOTAL]]-CustomerList[[#This Row],[Column1]]</f>
        <v>3</v>
      </c>
      <c r="K6" s="258">
        <f>CustomerList[[#This Row],[ATMS]]-CustomerList[[#This Row],[Column2]]</f>
        <v>35</v>
      </c>
    </row>
    <row r="7" spans="1:11" ht="14.1" customHeight="1" x14ac:dyDescent="0.2">
      <c r="A7" s="132">
        <v>4</v>
      </c>
      <c r="B7" s="80" t="s">
        <v>54</v>
      </c>
      <c r="C7" s="80">
        <v>48</v>
      </c>
      <c r="D7" s="80">
        <v>128</v>
      </c>
      <c r="E7" s="80">
        <v>166</v>
      </c>
      <c r="F7" s="37">
        <f>CustomerList[[#This Row],[RURAL]]+CustomerList[[#This Row],[SEMI URBAN]]+CustomerList[[#This Row],[URBAN]]</f>
        <v>342</v>
      </c>
      <c r="G7" s="92">
        <v>298</v>
      </c>
      <c r="H7" s="258">
        <v>341</v>
      </c>
      <c r="I7" s="258">
        <v>285</v>
      </c>
      <c r="J7" s="258">
        <f>CustomerList[[#This Row],[TOTAL]]-CustomerList[[#This Row],[Column1]]</f>
        <v>1</v>
      </c>
      <c r="K7" s="258">
        <f>CustomerList[[#This Row],[ATMS]]-CustomerList[[#This Row],[Column2]]</f>
        <v>13</v>
      </c>
    </row>
    <row r="8" spans="1:11" ht="14.1" customHeight="1" x14ac:dyDescent="0.2">
      <c r="A8" s="36">
        <v>5</v>
      </c>
      <c r="B8" s="80" t="s">
        <v>55</v>
      </c>
      <c r="C8" s="80">
        <v>229</v>
      </c>
      <c r="D8" s="80">
        <v>135</v>
      </c>
      <c r="E8" s="80">
        <v>97</v>
      </c>
      <c r="F8" s="37">
        <f>CustomerList[[#This Row],[RURAL]]+CustomerList[[#This Row],[SEMI URBAN]]+CustomerList[[#This Row],[URBAN]]</f>
        <v>461</v>
      </c>
      <c r="G8" s="92">
        <v>476</v>
      </c>
      <c r="H8" s="258">
        <v>461</v>
      </c>
      <c r="I8" s="258">
        <v>477</v>
      </c>
      <c r="J8" s="258">
        <f>CustomerList[[#This Row],[TOTAL]]-CustomerList[[#This Row],[Column1]]</f>
        <v>0</v>
      </c>
      <c r="K8" s="258">
        <f>CustomerList[[#This Row],[ATMS]]-CustomerList[[#This Row],[Column2]]</f>
        <v>-1</v>
      </c>
    </row>
    <row r="9" spans="1:11" ht="14.1" customHeight="1" x14ac:dyDescent="0.2">
      <c r="A9" s="132">
        <v>6</v>
      </c>
      <c r="B9" s="80" t="s">
        <v>56</v>
      </c>
      <c r="C9" s="80">
        <v>80</v>
      </c>
      <c r="D9" s="80">
        <v>55</v>
      </c>
      <c r="E9" s="80">
        <v>109</v>
      </c>
      <c r="F9" s="37">
        <f>CustomerList[[#This Row],[RURAL]]+CustomerList[[#This Row],[SEMI URBAN]]+CustomerList[[#This Row],[URBAN]]</f>
        <v>244</v>
      </c>
      <c r="G9" s="92">
        <v>93</v>
      </c>
      <c r="H9" s="258">
        <v>244</v>
      </c>
      <c r="I9" s="258">
        <v>93</v>
      </c>
      <c r="J9" s="258">
        <f>CustomerList[[#This Row],[TOTAL]]-CustomerList[[#This Row],[Column1]]</f>
        <v>0</v>
      </c>
      <c r="K9" s="258">
        <f>CustomerList[[#This Row],[ATMS]]-CustomerList[[#This Row],[Column2]]</f>
        <v>0</v>
      </c>
    </row>
    <row r="10" spans="1:11" ht="14.1" customHeight="1" x14ac:dyDescent="0.2">
      <c r="A10" s="36">
        <v>7</v>
      </c>
      <c r="B10" s="80" t="s">
        <v>57</v>
      </c>
      <c r="C10" s="80">
        <v>9</v>
      </c>
      <c r="D10" s="80">
        <v>6</v>
      </c>
      <c r="E10" s="80">
        <v>42</v>
      </c>
      <c r="F10" s="37">
        <f>CustomerList[[#This Row],[RURAL]]+CustomerList[[#This Row],[SEMI URBAN]]+CustomerList[[#This Row],[URBAN]]</f>
        <v>57</v>
      </c>
      <c r="G10" s="92">
        <v>44</v>
      </c>
      <c r="H10" s="258">
        <v>57</v>
      </c>
      <c r="I10" s="258">
        <v>42</v>
      </c>
      <c r="J10" s="258">
        <f>CustomerList[[#This Row],[TOTAL]]-CustomerList[[#This Row],[Column1]]</f>
        <v>0</v>
      </c>
      <c r="K10" s="258">
        <f>CustomerList[[#This Row],[ATMS]]-CustomerList[[#This Row],[Column2]]</f>
        <v>2</v>
      </c>
    </row>
    <row r="11" spans="1:11" ht="14.1" customHeight="1" x14ac:dyDescent="0.2">
      <c r="A11" s="132">
        <v>8</v>
      </c>
      <c r="B11" s="80" t="s">
        <v>181</v>
      </c>
      <c r="C11" s="80">
        <v>10</v>
      </c>
      <c r="D11" s="80">
        <v>6</v>
      </c>
      <c r="E11" s="80">
        <v>24</v>
      </c>
      <c r="F11" s="37">
        <f>CustomerList[[#This Row],[RURAL]]+CustomerList[[#This Row],[SEMI URBAN]]+CustomerList[[#This Row],[URBAN]]</f>
        <v>40</v>
      </c>
      <c r="G11" s="92">
        <v>16</v>
      </c>
      <c r="H11" s="258">
        <v>40</v>
      </c>
      <c r="I11" s="258">
        <v>22</v>
      </c>
      <c r="J11" s="258">
        <f>CustomerList[[#This Row],[TOTAL]]-CustomerList[[#This Row],[Column1]]</f>
        <v>0</v>
      </c>
      <c r="K11" s="258">
        <f>CustomerList[[#This Row],[ATMS]]-CustomerList[[#This Row],[Column2]]</f>
        <v>-6</v>
      </c>
    </row>
    <row r="12" spans="1:11" ht="12.75" customHeight="1" x14ac:dyDescent="0.2">
      <c r="A12" s="36">
        <v>9</v>
      </c>
      <c r="B12" s="80" t="s">
        <v>58</v>
      </c>
      <c r="C12" s="80">
        <v>90</v>
      </c>
      <c r="D12" s="80">
        <v>100</v>
      </c>
      <c r="E12" s="80">
        <v>180</v>
      </c>
      <c r="F12" s="37">
        <f>CustomerList[[#This Row],[RURAL]]+CustomerList[[#This Row],[SEMI URBAN]]+CustomerList[[#This Row],[URBAN]]</f>
        <v>370</v>
      </c>
      <c r="G12" s="92">
        <v>568</v>
      </c>
      <c r="H12" s="258">
        <v>389</v>
      </c>
      <c r="I12" s="258">
        <v>572</v>
      </c>
      <c r="J12" s="258">
        <f>CustomerList[[#This Row],[TOTAL]]-CustomerList[[#This Row],[Column1]]</f>
        <v>-19</v>
      </c>
      <c r="K12" s="258">
        <f>CustomerList[[#This Row],[ATMS]]-CustomerList[[#This Row],[Column2]]</f>
        <v>-4</v>
      </c>
    </row>
    <row r="13" spans="1:11" ht="14.1" customHeight="1" x14ac:dyDescent="0.2">
      <c r="A13" s="132">
        <v>10</v>
      </c>
      <c r="B13" s="80" t="s">
        <v>64</v>
      </c>
      <c r="C13" s="80">
        <v>340</v>
      </c>
      <c r="D13" s="80">
        <v>367</v>
      </c>
      <c r="E13" s="80">
        <v>403</v>
      </c>
      <c r="F13" s="37">
        <f>CustomerList[[#This Row],[RURAL]]+CustomerList[[#This Row],[SEMI URBAN]]+CustomerList[[#This Row],[URBAN]]</f>
        <v>1110</v>
      </c>
      <c r="G13" s="92">
        <v>4207</v>
      </c>
      <c r="H13" s="258">
        <v>1111</v>
      </c>
      <c r="I13" s="258">
        <v>4016</v>
      </c>
      <c r="J13" s="258">
        <f>CustomerList[[#This Row],[TOTAL]]-CustomerList[[#This Row],[Column1]]</f>
        <v>-1</v>
      </c>
      <c r="K13" s="258">
        <f>CustomerList[[#This Row],[ATMS]]-CustomerList[[#This Row],[Column2]]</f>
        <v>191</v>
      </c>
    </row>
    <row r="14" spans="1:11" ht="14.1" customHeight="1" x14ac:dyDescent="0.2">
      <c r="A14" s="36">
        <v>11</v>
      </c>
      <c r="B14" s="80" t="s">
        <v>182</v>
      </c>
      <c r="C14" s="80">
        <v>41</v>
      </c>
      <c r="D14" s="80">
        <v>44</v>
      </c>
      <c r="E14" s="80">
        <v>82</v>
      </c>
      <c r="F14" s="37">
        <f>CustomerList[[#This Row],[RURAL]]+CustomerList[[#This Row],[SEMI URBAN]]+CustomerList[[#This Row],[URBAN]]</f>
        <v>167</v>
      </c>
      <c r="G14" s="92">
        <v>121</v>
      </c>
      <c r="H14" s="258">
        <v>167</v>
      </c>
      <c r="I14" s="258">
        <v>121</v>
      </c>
      <c r="J14" s="258">
        <f>CustomerList[[#This Row],[TOTAL]]-CustomerList[[#This Row],[Column1]]</f>
        <v>0</v>
      </c>
      <c r="K14" s="258">
        <f>CustomerList[[#This Row],[ATMS]]-CustomerList[[#This Row],[Column2]]</f>
        <v>0</v>
      </c>
    </row>
    <row r="15" spans="1:11" ht="14.1" customHeight="1" x14ac:dyDescent="0.2">
      <c r="A15" s="132">
        <v>12</v>
      </c>
      <c r="B15" s="80" t="s">
        <v>60</v>
      </c>
      <c r="C15" s="80">
        <v>111</v>
      </c>
      <c r="D15" s="80">
        <v>96</v>
      </c>
      <c r="E15" s="80">
        <v>185</v>
      </c>
      <c r="F15" s="37">
        <f>CustomerList[[#This Row],[RURAL]]+CustomerList[[#This Row],[SEMI URBAN]]+CustomerList[[#This Row],[URBAN]]</f>
        <v>392</v>
      </c>
      <c r="G15" s="92">
        <v>615</v>
      </c>
      <c r="H15" s="258">
        <v>392</v>
      </c>
      <c r="I15" s="258">
        <v>615</v>
      </c>
      <c r="J15" s="258">
        <f>CustomerList[[#This Row],[TOTAL]]-CustomerList[[#This Row],[Column1]]</f>
        <v>0</v>
      </c>
      <c r="K15" s="258">
        <f>CustomerList[[#This Row],[ATMS]]-CustomerList[[#This Row],[Column2]]</f>
        <v>0</v>
      </c>
    </row>
    <row r="16" spans="1:11" s="78" customFormat="1" ht="14.1" customHeight="1" x14ac:dyDescent="0.2">
      <c r="A16" s="379"/>
      <c r="B16" s="77" t="s">
        <v>218</v>
      </c>
      <c r="C16" s="77">
        <f>SUM(C4:C15)</f>
        <v>1247</v>
      </c>
      <c r="D16" s="77">
        <f t="shared" ref="D16:E16" si="0">SUM(D4:D15)</f>
        <v>1182</v>
      </c>
      <c r="E16" s="77">
        <f t="shared" si="0"/>
        <v>1616</v>
      </c>
      <c r="F16" s="77">
        <f t="shared" ref="F16" si="1">SUM(F4:F15)</f>
        <v>4045</v>
      </c>
      <c r="G16" s="77">
        <f>SUM(G4:G15)</f>
        <v>7622</v>
      </c>
      <c r="H16" s="259">
        <v>4061</v>
      </c>
      <c r="I16" s="259">
        <v>7392</v>
      </c>
      <c r="J16" s="259">
        <f>CustomerList[[#This Row],[TOTAL]]-CustomerList[[#This Row],[Column1]]</f>
        <v>-16</v>
      </c>
      <c r="K16" s="259">
        <f>CustomerList[[#This Row],[ATMS]]-CustomerList[[#This Row],[Column2]]</f>
        <v>230</v>
      </c>
    </row>
    <row r="17" spans="1:11" ht="14.1" customHeight="1" x14ac:dyDescent="0.2">
      <c r="A17" s="132">
        <v>13</v>
      </c>
      <c r="B17" s="80" t="s">
        <v>41</v>
      </c>
      <c r="C17" s="80">
        <v>31</v>
      </c>
      <c r="D17" s="80">
        <v>63</v>
      </c>
      <c r="E17" s="80">
        <v>97</v>
      </c>
      <c r="F17" s="37">
        <f>CustomerList[[#This Row],[RURAL]]+CustomerList[[#This Row],[SEMI URBAN]]+CustomerList[[#This Row],[URBAN]]</f>
        <v>191</v>
      </c>
      <c r="G17" s="92">
        <v>481</v>
      </c>
      <c r="H17" s="258">
        <v>188</v>
      </c>
      <c r="I17" s="258">
        <v>487</v>
      </c>
      <c r="J17" s="258">
        <f>CustomerList[[#This Row],[TOTAL]]-CustomerList[[#This Row],[Column1]]</f>
        <v>3</v>
      </c>
      <c r="K17" s="258">
        <f>CustomerList[[#This Row],[ATMS]]-CustomerList[[#This Row],[Column2]]</f>
        <v>-6</v>
      </c>
    </row>
    <row r="18" spans="1:11" ht="14.1" customHeight="1" x14ac:dyDescent="0.2">
      <c r="A18" s="36">
        <v>14</v>
      </c>
      <c r="B18" s="80" t="s">
        <v>183</v>
      </c>
      <c r="C18" s="80">
        <v>28</v>
      </c>
      <c r="D18" s="80">
        <v>147</v>
      </c>
      <c r="E18" s="80">
        <v>109</v>
      </c>
      <c r="F18" s="37">
        <f>CustomerList[[#This Row],[RURAL]]+CustomerList[[#This Row],[SEMI URBAN]]+CustomerList[[#This Row],[URBAN]]</f>
        <v>284</v>
      </c>
      <c r="G18" s="92">
        <v>24</v>
      </c>
      <c r="H18" s="258">
        <v>282</v>
      </c>
      <c r="I18" s="258">
        <v>24</v>
      </c>
      <c r="J18" s="258">
        <f>CustomerList[[#This Row],[TOTAL]]-CustomerList[[#This Row],[Column1]]</f>
        <v>2</v>
      </c>
      <c r="K18" s="258">
        <f>CustomerList[[#This Row],[ATMS]]-CustomerList[[#This Row],[Column2]]</f>
        <v>0</v>
      </c>
    </row>
    <row r="19" spans="1:11" ht="14.1" customHeight="1" x14ac:dyDescent="0.2">
      <c r="A19" s="132">
        <v>15</v>
      </c>
      <c r="B19" s="80" t="s">
        <v>184</v>
      </c>
      <c r="C19" s="80">
        <v>0</v>
      </c>
      <c r="D19" s="80">
        <v>0</v>
      </c>
      <c r="E19" s="80">
        <v>3</v>
      </c>
      <c r="F19" s="37">
        <f>CustomerList[[#This Row],[RURAL]]+CustomerList[[#This Row],[SEMI URBAN]]+CustomerList[[#This Row],[URBAN]]</f>
        <v>3</v>
      </c>
      <c r="G19" s="92">
        <v>1</v>
      </c>
      <c r="H19" s="258">
        <v>3</v>
      </c>
      <c r="I19" s="258">
        <v>1</v>
      </c>
      <c r="J19" s="258">
        <f>CustomerList[[#This Row],[TOTAL]]-CustomerList[[#This Row],[Column1]]</f>
        <v>0</v>
      </c>
      <c r="K19" s="258">
        <f>CustomerList[[#This Row],[ATMS]]-CustomerList[[#This Row],[Column2]]</f>
        <v>0</v>
      </c>
    </row>
    <row r="20" spans="1:11" ht="14.1" customHeight="1" x14ac:dyDescent="0.2">
      <c r="A20" s="36">
        <v>16</v>
      </c>
      <c r="B20" s="80" t="s">
        <v>45</v>
      </c>
      <c r="C20" s="80">
        <v>0</v>
      </c>
      <c r="D20" s="80">
        <v>2</v>
      </c>
      <c r="E20" s="80">
        <v>2</v>
      </c>
      <c r="F20" s="37">
        <f>CustomerList[[#This Row],[RURAL]]+CustomerList[[#This Row],[SEMI URBAN]]+CustomerList[[#This Row],[URBAN]]</f>
        <v>4</v>
      </c>
      <c r="G20" s="92">
        <v>5</v>
      </c>
      <c r="H20" s="258">
        <v>4</v>
      </c>
      <c r="I20" s="258">
        <v>5</v>
      </c>
      <c r="J20" s="258">
        <f>CustomerList[[#This Row],[TOTAL]]-CustomerList[[#This Row],[Column1]]</f>
        <v>0</v>
      </c>
      <c r="K20" s="258">
        <f>CustomerList[[#This Row],[ATMS]]-CustomerList[[#This Row],[Column2]]</f>
        <v>0</v>
      </c>
    </row>
    <row r="21" spans="1:11" ht="14.1" customHeight="1" x14ac:dyDescent="0.2">
      <c r="A21" s="132">
        <v>17</v>
      </c>
      <c r="B21" s="80" t="s">
        <v>185</v>
      </c>
      <c r="C21" s="80">
        <v>13</v>
      </c>
      <c r="D21" s="80">
        <v>12</v>
      </c>
      <c r="E21" s="80">
        <v>6</v>
      </c>
      <c r="F21" s="37">
        <f>CustomerList[[#This Row],[RURAL]]+CustomerList[[#This Row],[SEMI URBAN]]+CustomerList[[#This Row],[URBAN]]</f>
        <v>31</v>
      </c>
      <c r="G21" s="92">
        <v>26</v>
      </c>
      <c r="H21" s="258">
        <v>31</v>
      </c>
      <c r="I21" s="258">
        <v>26</v>
      </c>
      <c r="J21" s="258">
        <f>CustomerList[[#This Row],[TOTAL]]-CustomerList[[#This Row],[Column1]]</f>
        <v>0</v>
      </c>
      <c r="K21" s="258">
        <f>CustomerList[[#This Row],[ATMS]]-CustomerList[[#This Row],[Column2]]</f>
        <v>0</v>
      </c>
    </row>
    <row r="22" spans="1:11" s="78" customFormat="1" ht="14.1" customHeight="1" x14ac:dyDescent="0.2">
      <c r="A22" s="132">
        <v>18</v>
      </c>
      <c r="B22" s="80" t="s">
        <v>186</v>
      </c>
      <c r="C22" s="80">
        <v>0</v>
      </c>
      <c r="D22" s="80">
        <v>0</v>
      </c>
      <c r="E22" s="80">
        <v>1</v>
      </c>
      <c r="F22" s="37">
        <f>CustomerList[[#This Row],[RURAL]]+CustomerList[[#This Row],[SEMI URBAN]]+CustomerList[[#This Row],[URBAN]]</f>
        <v>1</v>
      </c>
      <c r="G22" s="80">
        <v>1</v>
      </c>
      <c r="H22" s="259">
        <v>1</v>
      </c>
      <c r="I22" s="259">
        <v>1</v>
      </c>
      <c r="J22" s="259">
        <f>CustomerList[[#This Row],[TOTAL]]-CustomerList[[#This Row],[Column1]]</f>
        <v>0</v>
      </c>
      <c r="K22" s="259">
        <f>CustomerList[[#This Row],[ATMS]]-CustomerList[[#This Row],[Column2]]</f>
        <v>0</v>
      </c>
    </row>
    <row r="23" spans="1:11" ht="14.1" customHeight="1" x14ac:dyDescent="0.2">
      <c r="A23" s="36">
        <v>19</v>
      </c>
      <c r="B23" s="80" t="s">
        <v>187</v>
      </c>
      <c r="C23" s="80">
        <v>1</v>
      </c>
      <c r="D23" s="80">
        <v>2</v>
      </c>
      <c r="E23" s="80">
        <v>8</v>
      </c>
      <c r="F23" s="37">
        <f>CustomerList[[#This Row],[RURAL]]+CustomerList[[#This Row],[SEMI URBAN]]+CustomerList[[#This Row],[URBAN]]</f>
        <v>11</v>
      </c>
      <c r="G23" s="92">
        <v>11</v>
      </c>
      <c r="H23" s="258">
        <v>11</v>
      </c>
      <c r="I23" s="258">
        <v>11</v>
      </c>
      <c r="J23" s="258">
        <f>CustomerList[[#This Row],[TOTAL]]-CustomerList[[#This Row],[Column1]]</f>
        <v>0</v>
      </c>
      <c r="K23" s="258">
        <f>CustomerList[[#This Row],[ATMS]]-CustomerList[[#This Row],[Column2]]</f>
        <v>0</v>
      </c>
    </row>
    <row r="24" spans="1:11" ht="14.1" customHeight="1" x14ac:dyDescent="0.2">
      <c r="A24" s="132">
        <v>20</v>
      </c>
      <c r="B24" s="80" t="s">
        <v>65</v>
      </c>
      <c r="C24" s="80">
        <v>11</v>
      </c>
      <c r="D24" s="80">
        <v>69</v>
      </c>
      <c r="E24" s="80">
        <v>95</v>
      </c>
      <c r="F24" s="37">
        <f>CustomerList[[#This Row],[RURAL]]+CustomerList[[#This Row],[SEMI URBAN]]+CustomerList[[#This Row],[URBAN]]</f>
        <v>175</v>
      </c>
      <c r="G24" s="92">
        <v>282</v>
      </c>
      <c r="H24" s="258">
        <v>168</v>
      </c>
      <c r="I24" s="258">
        <v>283</v>
      </c>
      <c r="J24" s="258">
        <f>CustomerList[[#This Row],[TOTAL]]-CustomerList[[#This Row],[Column1]]</f>
        <v>7</v>
      </c>
      <c r="K24" s="258">
        <f>CustomerList[[#This Row],[ATMS]]-CustomerList[[#This Row],[Column2]]</f>
        <v>-1</v>
      </c>
    </row>
    <row r="25" spans="1:11" ht="14.1" customHeight="1" x14ac:dyDescent="0.2">
      <c r="A25" s="36">
        <v>21</v>
      </c>
      <c r="B25" s="80" t="s">
        <v>66</v>
      </c>
      <c r="C25" s="80">
        <v>61</v>
      </c>
      <c r="D25" s="80">
        <v>89</v>
      </c>
      <c r="E25" s="80">
        <v>110</v>
      </c>
      <c r="F25" s="37">
        <f>CustomerList[[#This Row],[RURAL]]+CustomerList[[#This Row],[SEMI URBAN]]+CustomerList[[#This Row],[URBAN]]</f>
        <v>260</v>
      </c>
      <c r="G25" s="92">
        <v>407</v>
      </c>
      <c r="H25" s="258">
        <v>260</v>
      </c>
      <c r="I25" s="258">
        <v>407</v>
      </c>
      <c r="J25" s="258">
        <f>CustomerList[[#This Row],[TOTAL]]-CustomerList[[#This Row],[Column1]]</f>
        <v>0</v>
      </c>
      <c r="K25" s="258">
        <f>CustomerList[[#This Row],[ATMS]]-CustomerList[[#This Row],[Column2]]</f>
        <v>0</v>
      </c>
    </row>
    <row r="26" spans="1:11" ht="14.1" customHeight="1" x14ac:dyDescent="0.2">
      <c r="A26" s="132">
        <v>22</v>
      </c>
      <c r="B26" s="80" t="s">
        <v>75</v>
      </c>
      <c r="C26" s="80">
        <v>22</v>
      </c>
      <c r="D26" s="80">
        <v>34</v>
      </c>
      <c r="E26" s="80">
        <v>50</v>
      </c>
      <c r="F26" s="37">
        <f>CustomerList[[#This Row],[RURAL]]+CustomerList[[#This Row],[SEMI URBAN]]+CustomerList[[#This Row],[URBAN]]</f>
        <v>106</v>
      </c>
      <c r="G26" s="92">
        <v>220</v>
      </c>
      <c r="H26" s="258">
        <v>106</v>
      </c>
      <c r="I26" s="258">
        <v>220</v>
      </c>
      <c r="J26" s="258">
        <f>CustomerList[[#This Row],[TOTAL]]-CustomerList[[#This Row],[Column1]]</f>
        <v>0</v>
      </c>
      <c r="K26" s="258">
        <f>CustomerList[[#This Row],[ATMS]]-CustomerList[[#This Row],[Column2]]</f>
        <v>0</v>
      </c>
    </row>
    <row r="27" spans="1:11" ht="14.1" customHeight="1" x14ac:dyDescent="0.2">
      <c r="A27" s="36">
        <v>23</v>
      </c>
      <c r="B27" s="80" t="s">
        <v>386</v>
      </c>
      <c r="C27" s="80">
        <v>18</v>
      </c>
      <c r="D27" s="80">
        <v>20</v>
      </c>
      <c r="E27" s="80">
        <v>30</v>
      </c>
      <c r="F27" s="37">
        <f>CustomerList[[#This Row],[RURAL]]+CustomerList[[#This Row],[SEMI URBAN]]+CustomerList[[#This Row],[URBAN]]</f>
        <v>68</v>
      </c>
      <c r="G27" s="92">
        <v>24</v>
      </c>
      <c r="H27" s="258">
        <v>67</v>
      </c>
      <c r="I27" s="258">
        <v>24</v>
      </c>
      <c r="J27" s="258">
        <f>CustomerList[[#This Row],[TOTAL]]-CustomerList[[#This Row],[Column1]]</f>
        <v>1</v>
      </c>
      <c r="K27" s="258">
        <f>CustomerList[[#This Row],[ATMS]]-CustomerList[[#This Row],[Column2]]</f>
        <v>0</v>
      </c>
    </row>
    <row r="28" spans="1:11" ht="14.1" customHeight="1" x14ac:dyDescent="0.2">
      <c r="A28" s="132">
        <v>24</v>
      </c>
      <c r="B28" s="80" t="s">
        <v>188</v>
      </c>
      <c r="C28" s="80">
        <v>33</v>
      </c>
      <c r="D28" s="80">
        <v>22</v>
      </c>
      <c r="E28" s="80">
        <v>45</v>
      </c>
      <c r="F28" s="37">
        <f>CustomerList[[#This Row],[RURAL]]+CustomerList[[#This Row],[SEMI URBAN]]+CustomerList[[#This Row],[URBAN]]</f>
        <v>100</v>
      </c>
      <c r="G28" s="92">
        <v>82</v>
      </c>
      <c r="H28" s="258">
        <v>96</v>
      </c>
      <c r="I28" s="258">
        <v>77</v>
      </c>
      <c r="J28" s="258">
        <f>CustomerList[[#This Row],[TOTAL]]-CustomerList[[#This Row],[Column1]]</f>
        <v>4</v>
      </c>
      <c r="K28" s="258">
        <f>CustomerList[[#This Row],[ATMS]]-CustomerList[[#This Row],[Column2]]</f>
        <v>5</v>
      </c>
    </row>
    <row r="29" spans="1:11" ht="14.1" customHeight="1" x14ac:dyDescent="0.2">
      <c r="A29" s="36">
        <v>25</v>
      </c>
      <c r="B29" s="80" t="s">
        <v>189</v>
      </c>
      <c r="C29" s="80">
        <v>0</v>
      </c>
      <c r="D29" s="80">
        <v>0</v>
      </c>
      <c r="E29" s="80">
        <v>2</v>
      </c>
      <c r="F29" s="37">
        <f>CustomerList[[#This Row],[RURAL]]+CustomerList[[#This Row],[SEMI URBAN]]+CustomerList[[#This Row],[URBAN]]</f>
        <v>2</v>
      </c>
      <c r="G29" s="92">
        <v>1</v>
      </c>
      <c r="H29" s="258">
        <v>2</v>
      </c>
      <c r="I29" s="258">
        <v>1</v>
      </c>
      <c r="J29" s="258">
        <f>CustomerList[[#This Row],[TOTAL]]-CustomerList[[#This Row],[Column1]]</f>
        <v>0</v>
      </c>
      <c r="K29" s="258">
        <f>CustomerList[[#This Row],[ATMS]]-CustomerList[[#This Row],[Column2]]</f>
        <v>0</v>
      </c>
    </row>
    <row r="30" spans="1:11" ht="14.1" customHeight="1" x14ac:dyDescent="0.2">
      <c r="A30" s="132">
        <v>26</v>
      </c>
      <c r="B30" s="80" t="s">
        <v>190</v>
      </c>
      <c r="C30" s="80">
        <v>0</v>
      </c>
      <c r="D30" s="80">
        <v>0</v>
      </c>
      <c r="E30" s="80">
        <v>7</v>
      </c>
      <c r="F30" s="37">
        <f>CustomerList[[#This Row],[RURAL]]+CustomerList[[#This Row],[SEMI URBAN]]+CustomerList[[#This Row],[URBAN]]</f>
        <v>7</v>
      </c>
      <c r="G30" s="92">
        <v>7</v>
      </c>
      <c r="H30" s="258">
        <v>7</v>
      </c>
      <c r="I30" s="258">
        <v>7</v>
      </c>
      <c r="J30" s="258">
        <f>CustomerList[[#This Row],[TOTAL]]-CustomerList[[#This Row],[Column1]]</f>
        <v>0</v>
      </c>
      <c r="K30" s="258">
        <f>CustomerList[[#This Row],[ATMS]]-CustomerList[[#This Row],[Column2]]</f>
        <v>0</v>
      </c>
    </row>
    <row r="31" spans="1:11" ht="14.1" customHeight="1" x14ac:dyDescent="0.2">
      <c r="A31" s="36">
        <v>27</v>
      </c>
      <c r="B31" s="80" t="s">
        <v>191</v>
      </c>
      <c r="C31" s="80">
        <v>0</v>
      </c>
      <c r="D31" s="80">
        <v>0</v>
      </c>
      <c r="E31" s="80">
        <v>4</v>
      </c>
      <c r="F31" s="37">
        <f>CustomerList[[#This Row],[RURAL]]+CustomerList[[#This Row],[SEMI URBAN]]+CustomerList[[#This Row],[URBAN]]</f>
        <v>4</v>
      </c>
      <c r="G31" s="92">
        <v>4</v>
      </c>
      <c r="H31" s="258">
        <v>4</v>
      </c>
      <c r="I31" s="258">
        <v>4</v>
      </c>
      <c r="J31" s="258">
        <f>CustomerList[[#This Row],[TOTAL]]-CustomerList[[#This Row],[Column1]]</f>
        <v>0</v>
      </c>
      <c r="K31" s="258">
        <f>CustomerList[[#This Row],[ATMS]]-CustomerList[[#This Row],[Column2]]</f>
        <v>0</v>
      </c>
    </row>
    <row r="32" spans="1:11" ht="14.1" customHeight="1" x14ac:dyDescent="0.2">
      <c r="A32" s="132">
        <v>28</v>
      </c>
      <c r="B32" s="80" t="s">
        <v>67</v>
      </c>
      <c r="C32" s="80">
        <v>7</v>
      </c>
      <c r="D32" s="80">
        <v>12</v>
      </c>
      <c r="E32" s="80">
        <v>27</v>
      </c>
      <c r="F32" s="37">
        <f>CustomerList[[#This Row],[RURAL]]+CustomerList[[#This Row],[SEMI URBAN]]+CustomerList[[#This Row],[URBAN]]</f>
        <v>46</v>
      </c>
      <c r="G32" s="92">
        <v>45</v>
      </c>
      <c r="H32" s="258">
        <v>46</v>
      </c>
      <c r="I32" s="258">
        <v>45</v>
      </c>
      <c r="J32" s="258">
        <f>CustomerList[[#This Row],[TOTAL]]-CustomerList[[#This Row],[Column1]]</f>
        <v>0</v>
      </c>
      <c r="K32" s="258">
        <f>CustomerList[[#This Row],[ATMS]]-CustomerList[[#This Row],[Column2]]</f>
        <v>0</v>
      </c>
    </row>
    <row r="33" spans="1:11" ht="14.1" customHeight="1" x14ac:dyDescent="0.2">
      <c r="A33" s="36">
        <v>29</v>
      </c>
      <c r="B33" s="80" t="s">
        <v>192</v>
      </c>
      <c r="C33" s="80">
        <v>0</v>
      </c>
      <c r="D33" s="80">
        <v>1</v>
      </c>
      <c r="E33" s="80">
        <v>3</v>
      </c>
      <c r="F33" s="37">
        <f>CustomerList[[#This Row],[RURAL]]+CustomerList[[#This Row],[SEMI URBAN]]+CustomerList[[#This Row],[URBAN]]</f>
        <v>4</v>
      </c>
      <c r="G33" s="92">
        <v>5</v>
      </c>
      <c r="H33" s="258">
        <v>4</v>
      </c>
      <c r="I33" s="258">
        <v>5</v>
      </c>
      <c r="J33" s="258">
        <f>CustomerList[[#This Row],[TOTAL]]-CustomerList[[#This Row],[Column1]]</f>
        <v>0</v>
      </c>
      <c r="K33" s="258">
        <f>CustomerList[[#This Row],[ATMS]]-CustomerList[[#This Row],[Column2]]</f>
        <v>0</v>
      </c>
    </row>
    <row r="34" spans="1:11" ht="14.1" customHeight="1" x14ac:dyDescent="0.2">
      <c r="A34" s="132">
        <v>30</v>
      </c>
      <c r="B34" s="80" t="s">
        <v>193</v>
      </c>
      <c r="C34" s="80">
        <v>4</v>
      </c>
      <c r="D34" s="80">
        <v>6</v>
      </c>
      <c r="E34" s="80">
        <v>4</v>
      </c>
      <c r="F34" s="37">
        <f>CustomerList[[#This Row],[RURAL]]+CustomerList[[#This Row],[SEMI URBAN]]+CustomerList[[#This Row],[URBAN]]</f>
        <v>14</v>
      </c>
      <c r="G34" s="92">
        <v>10</v>
      </c>
      <c r="H34" s="258">
        <v>14</v>
      </c>
      <c r="I34" s="258">
        <v>10</v>
      </c>
      <c r="J34" s="258">
        <f>CustomerList[[#This Row],[TOTAL]]-CustomerList[[#This Row],[Column1]]</f>
        <v>0</v>
      </c>
      <c r="K34" s="258">
        <f>CustomerList[[#This Row],[ATMS]]-CustomerList[[#This Row],[Column2]]</f>
        <v>0</v>
      </c>
    </row>
    <row r="35" spans="1:11" ht="14.1" customHeight="1" x14ac:dyDescent="0.2">
      <c r="A35" s="36">
        <v>31</v>
      </c>
      <c r="B35" s="80" t="s">
        <v>194</v>
      </c>
      <c r="C35" s="80">
        <v>0</v>
      </c>
      <c r="D35" s="80">
        <v>0</v>
      </c>
      <c r="E35" s="80">
        <v>4</v>
      </c>
      <c r="F35" s="37">
        <f>CustomerList[[#This Row],[RURAL]]+CustomerList[[#This Row],[SEMI URBAN]]+CustomerList[[#This Row],[URBAN]]</f>
        <v>4</v>
      </c>
      <c r="G35" s="92">
        <v>4</v>
      </c>
      <c r="H35" s="258">
        <v>4</v>
      </c>
      <c r="I35" s="258">
        <v>5</v>
      </c>
      <c r="J35" s="258">
        <f>CustomerList[[#This Row],[TOTAL]]-CustomerList[[#This Row],[Column1]]</f>
        <v>0</v>
      </c>
      <c r="K35" s="258">
        <f>CustomerList[[#This Row],[ATMS]]-CustomerList[[#This Row],[Column2]]</f>
        <v>-1</v>
      </c>
    </row>
    <row r="36" spans="1:11" ht="14.1" customHeight="1" x14ac:dyDescent="0.2">
      <c r="A36" s="132">
        <v>32</v>
      </c>
      <c r="B36" s="80" t="s">
        <v>71</v>
      </c>
      <c r="C36" s="80">
        <v>0</v>
      </c>
      <c r="D36" s="80">
        <v>0</v>
      </c>
      <c r="E36" s="80">
        <v>3</v>
      </c>
      <c r="F36" s="37">
        <f>CustomerList[[#This Row],[RURAL]]+CustomerList[[#This Row],[SEMI URBAN]]+CustomerList[[#This Row],[URBAN]]</f>
        <v>3</v>
      </c>
      <c r="G36" s="92">
        <v>3</v>
      </c>
      <c r="H36" s="258">
        <v>3</v>
      </c>
      <c r="I36" s="258">
        <v>0</v>
      </c>
      <c r="J36" s="258">
        <f>CustomerList[[#This Row],[TOTAL]]-CustomerList[[#This Row],[Column1]]</f>
        <v>0</v>
      </c>
      <c r="K36" s="258">
        <f>CustomerList[[#This Row],[ATMS]]-CustomerList[[#This Row],[Column2]]</f>
        <v>3</v>
      </c>
    </row>
    <row r="37" spans="1:11" ht="14.1" customHeight="1" x14ac:dyDescent="0.2">
      <c r="A37" s="36">
        <v>33</v>
      </c>
      <c r="B37" s="80" t="s">
        <v>195</v>
      </c>
      <c r="C37" s="80">
        <v>0</v>
      </c>
      <c r="D37" s="80">
        <v>2</v>
      </c>
      <c r="E37" s="80">
        <v>1</v>
      </c>
      <c r="F37" s="37">
        <f>CustomerList[[#This Row],[RURAL]]+CustomerList[[#This Row],[SEMI URBAN]]+CustomerList[[#This Row],[URBAN]]</f>
        <v>3</v>
      </c>
      <c r="G37" s="92">
        <v>3</v>
      </c>
      <c r="H37" s="258">
        <v>3</v>
      </c>
      <c r="I37" s="258">
        <v>3</v>
      </c>
      <c r="J37" s="258">
        <f>CustomerList[[#This Row],[TOTAL]]-CustomerList[[#This Row],[Column1]]</f>
        <v>0</v>
      </c>
      <c r="K37" s="258">
        <f>CustomerList[[#This Row],[ATMS]]-CustomerList[[#This Row],[Column2]]</f>
        <v>0</v>
      </c>
    </row>
    <row r="38" spans="1:11" ht="14.1" customHeight="1" x14ac:dyDescent="0.2">
      <c r="A38" s="132">
        <v>34</v>
      </c>
      <c r="B38" s="80" t="s">
        <v>70</v>
      </c>
      <c r="C38" s="80">
        <v>12</v>
      </c>
      <c r="D38" s="80">
        <v>22</v>
      </c>
      <c r="E38" s="80">
        <v>21</v>
      </c>
      <c r="F38" s="37">
        <f>CustomerList[[#This Row],[RURAL]]+CustomerList[[#This Row],[SEMI URBAN]]+CustomerList[[#This Row],[URBAN]]</f>
        <v>55</v>
      </c>
      <c r="G38" s="92">
        <v>49</v>
      </c>
      <c r="H38" s="258">
        <v>55</v>
      </c>
      <c r="I38" s="258">
        <v>49</v>
      </c>
      <c r="J38" s="258">
        <f>CustomerList[[#This Row],[TOTAL]]-CustomerList[[#This Row],[Column1]]</f>
        <v>0</v>
      </c>
      <c r="K38" s="258">
        <f>CustomerList[[#This Row],[ATMS]]-CustomerList[[#This Row],[Column2]]</f>
        <v>0</v>
      </c>
    </row>
    <row r="39" spans="1:11" s="78" customFormat="1" ht="14.1" customHeight="1" x14ac:dyDescent="0.2">
      <c r="A39" s="379"/>
      <c r="B39" s="77" t="s">
        <v>215</v>
      </c>
      <c r="C39" s="77">
        <f>SUM(C17:C38)</f>
        <v>241</v>
      </c>
      <c r="D39" s="77">
        <f t="shared" ref="D39:G39" si="2">SUM(D17:D38)</f>
        <v>503</v>
      </c>
      <c r="E39" s="77">
        <f t="shared" si="2"/>
        <v>632</v>
      </c>
      <c r="F39" s="77">
        <f t="shared" si="2"/>
        <v>1376</v>
      </c>
      <c r="G39" s="77">
        <f t="shared" si="2"/>
        <v>1695</v>
      </c>
      <c r="H39" s="259">
        <v>1359</v>
      </c>
      <c r="I39" s="259">
        <v>1695</v>
      </c>
      <c r="J39" s="259">
        <f>CustomerList[[#This Row],[TOTAL]]-CustomerList[[#This Row],[Column1]]</f>
        <v>17</v>
      </c>
      <c r="K39" s="259">
        <f>CustomerList[[#This Row],[ATMS]]-CustomerList[[#This Row],[Column2]]</f>
        <v>0</v>
      </c>
    </row>
    <row r="40" spans="1:11" s="78" customFormat="1" ht="14.1" customHeight="1" x14ac:dyDescent="0.2">
      <c r="A40" s="379"/>
      <c r="B40" s="83" t="s">
        <v>317</v>
      </c>
      <c r="C40" s="77">
        <f>C16+C39</f>
        <v>1488</v>
      </c>
      <c r="D40" s="77">
        <f>D16+D39</f>
        <v>1685</v>
      </c>
      <c r="E40" s="77">
        <f>E16+E39</f>
        <v>2248</v>
      </c>
      <c r="F40" s="77">
        <f>F16+F39</f>
        <v>5421</v>
      </c>
      <c r="G40" s="77">
        <f>G16+G39</f>
        <v>9317</v>
      </c>
      <c r="H40" s="259">
        <v>5420</v>
      </c>
      <c r="I40" s="259">
        <v>9087</v>
      </c>
      <c r="J40" s="259">
        <f>CustomerList[[#This Row],[TOTAL]]-CustomerList[[#This Row],[Column1]]</f>
        <v>1</v>
      </c>
      <c r="K40" s="259">
        <f>CustomerList[[#This Row],[ATMS]]-CustomerList[[#This Row],[Column2]]</f>
        <v>230</v>
      </c>
    </row>
    <row r="41" spans="1:11" ht="14.1" customHeight="1" x14ac:dyDescent="0.2">
      <c r="A41" s="36">
        <v>35</v>
      </c>
      <c r="B41" s="80" t="s">
        <v>196</v>
      </c>
      <c r="C41" s="80">
        <v>316</v>
      </c>
      <c r="D41" s="80">
        <v>90</v>
      </c>
      <c r="E41" s="80">
        <v>48</v>
      </c>
      <c r="F41" s="37">
        <f>CustomerList[[#This Row],[RURAL]]+CustomerList[[#This Row],[SEMI URBAN]]+CustomerList[[#This Row],[URBAN]]</f>
        <v>454</v>
      </c>
      <c r="G41" s="92">
        <v>1</v>
      </c>
      <c r="H41" s="258">
        <v>454</v>
      </c>
      <c r="I41" s="258">
        <v>1</v>
      </c>
      <c r="J41" s="258">
        <f>CustomerList[[#This Row],[TOTAL]]-CustomerList[[#This Row],[Column1]]</f>
        <v>0</v>
      </c>
      <c r="K41" s="258">
        <f>CustomerList[[#This Row],[ATMS]]-CustomerList[[#This Row],[Column2]]</f>
        <v>0</v>
      </c>
    </row>
    <row r="42" spans="1:11" ht="14.1" customHeight="1" x14ac:dyDescent="0.2">
      <c r="A42" s="132">
        <v>36</v>
      </c>
      <c r="B42" s="80" t="s">
        <v>390</v>
      </c>
      <c r="C42" s="80">
        <v>538</v>
      </c>
      <c r="D42" s="80">
        <v>228</v>
      </c>
      <c r="E42" s="80">
        <v>100</v>
      </c>
      <c r="F42" s="37">
        <f>CustomerList[[#This Row],[RURAL]]+CustomerList[[#This Row],[SEMI URBAN]]+CustomerList[[#This Row],[URBAN]]</f>
        <v>866</v>
      </c>
      <c r="G42" s="92">
        <v>0</v>
      </c>
      <c r="H42" s="258">
        <v>866</v>
      </c>
      <c r="I42" s="258">
        <v>0</v>
      </c>
      <c r="J42" s="258">
        <f>CustomerList[[#This Row],[TOTAL]]-CustomerList[[#This Row],[Column1]]</f>
        <v>0</v>
      </c>
      <c r="K42" s="258">
        <f>CustomerList[[#This Row],[ATMS]]-CustomerList[[#This Row],[Column2]]</f>
        <v>0</v>
      </c>
    </row>
    <row r="43" spans="1:11" s="78" customFormat="1" ht="14.1" customHeight="1" x14ac:dyDescent="0.2">
      <c r="A43" s="379"/>
      <c r="B43" s="77" t="s">
        <v>219</v>
      </c>
      <c r="C43" s="77">
        <f>C41+C42</f>
        <v>854</v>
      </c>
      <c r="D43" s="77">
        <f t="shared" ref="D43:G43" si="3">D41+D42</f>
        <v>318</v>
      </c>
      <c r="E43" s="77">
        <f t="shared" si="3"/>
        <v>148</v>
      </c>
      <c r="F43" s="77">
        <f t="shared" si="3"/>
        <v>1320</v>
      </c>
      <c r="G43" s="77">
        <f t="shared" si="3"/>
        <v>1</v>
      </c>
      <c r="H43" s="259">
        <v>1320</v>
      </c>
      <c r="I43" s="259">
        <v>1</v>
      </c>
      <c r="J43" s="259">
        <f>CustomerList[[#This Row],[TOTAL]]-CustomerList[[#This Row],[Column1]]</f>
        <v>0</v>
      </c>
      <c r="K43" s="259">
        <f>CustomerList[[#This Row],[ATMS]]-CustomerList[[#This Row],[Column2]]</f>
        <v>0</v>
      </c>
    </row>
    <row r="44" spans="1:11" ht="14.1" customHeight="1" x14ac:dyDescent="0.2">
      <c r="A44" s="132">
        <v>37</v>
      </c>
      <c r="B44" s="80" t="s">
        <v>318</v>
      </c>
      <c r="C44" s="80">
        <v>297</v>
      </c>
      <c r="D44" s="80">
        <v>470</v>
      </c>
      <c r="E44" s="80">
        <v>110</v>
      </c>
      <c r="F44" s="37">
        <f>CustomerList[[#This Row],[RURAL]]+CustomerList[[#This Row],[SEMI URBAN]]+CustomerList[[#This Row],[URBAN]]</f>
        <v>877</v>
      </c>
      <c r="G44" s="92">
        <v>24</v>
      </c>
      <c r="H44" s="258">
        <v>877</v>
      </c>
      <c r="I44" s="258">
        <v>22</v>
      </c>
      <c r="J44" s="258">
        <f>CustomerList[[#This Row],[TOTAL]]-CustomerList[[#This Row],[Column1]]</f>
        <v>0</v>
      </c>
      <c r="K44" s="258">
        <f>CustomerList[[#This Row],[ATMS]]-CustomerList[[#This Row],[Column2]]</f>
        <v>2</v>
      </c>
    </row>
    <row r="45" spans="1:11" s="78" customFormat="1" ht="14.1" customHeight="1" x14ac:dyDescent="0.2">
      <c r="A45" s="76"/>
      <c r="B45" s="77" t="s">
        <v>217</v>
      </c>
      <c r="C45" s="77">
        <f>C44</f>
        <v>297</v>
      </c>
      <c r="D45" s="77">
        <f t="shared" ref="D45:G45" si="4">D44</f>
        <v>470</v>
      </c>
      <c r="E45" s="77">
        <f t="shared" si="4"/>
        <v>110</v>
      </c>
      <c r="F45" s="77">
        <f t="shared" si="4"/>
        <v>877</v>
      </c>
      <c r="G45" s="77">
        <f t="shared" si="4"/>
        <v>24</v>
      </c>
      <c r="H45" s="259">
        <v>877</v>
      </c>
      <c r="I45" s="259">
        <v>22</v>
      </c>
      <c r="J45" s="259">
        <f>CustomerList[[#This Row],[TOTAL]]-CustomerList[[#This Row],[Column1]]</f>
        <v>0</v>
      </c>
      <c r="K45" s="259">
        <f>CustomerList[[#This Row],[ATMS]]-CustomerList[[#This Row],[Column2]]</f>
        <v>2</v>
      </c>
    </row>
    <row r="46" spans="1:11" s="78" customFormat="1" ht="14.1" customHeight="1" x14ac:dyDescent="0.2">
      <c r="A46" s="132">
        <v>38</v>
      </c>
      <c r="B46" s="80" t="s">
        <v>310</v>
      </c>
      <c r="C46" s="80">
        <v>6</v>
      </c>
      <c r="D46" s="80">
        <v>29</v>
      </c>
      <c r="E46" s="80">
        <v>37</v>
      </c>
      <c r="F46" s="37">
        <f>CustomerList[[#This Row],[RURAL]]+CustomerList[[#This Row],[SEMI URBAN]]+CustomerList[[#This Row],[URBAN]]</f>
        <v>72</v>
      </c>
      <c r="G46" s="80">
        <v>40</v>
      </c>
      <c r="H46" s="259">
        <v>72</v>
      </c>
      <c r="I46" s="259">
        <v>40</v>
      </c>
      <c r="J46" s="259">
        <f>CustomerList[[#This Row],[TOTAL]]-CustomerList[[#This Row],[Column1]]</f>
        <v>0</v>
      </c>
      <c r="K46" s="259">
        <f>CustomerList[[#This Row],[ATMS]]-CustomerList[[#This Row],[Column2]]</f>
        <v>0</v>
      </c>
    </row>
    <row r="47" spans="1:11" ht="14.1" customHeight="1" x14ac:dyDescent="0.2">
      <c r="A47" s="132">
        <v>39</v>
      </c>
      <c r="B47" s="80" t="s">
        <v>311</v>
      </c>
      <c r="C47" s="80">
        <v>5</v>
      </c>
      <c r="D47" s="80">
        <v>13</v>
      </c>
      <c r="E47" s="80">
        <v>35</v>
      </c>
      <c r="F47" s="37">
        <f>CustomerList[[#This Row],[RURAL]]+CustomerList[[#This Row],[SEMI URBAN]]+CustomerList[[#This Row],[URBAN]]</f>
        <v>53</v>
      </c>
      <c r="G47" s="92">
        <v>20</v>
      </c>
      <c r="H47" s="258">
        <v>53</v>
      </c>
      <c r="I47" s="258">
        <v>20</v>
      </c>
      <c r="J47" s="258">
        <f>CustomerList[[#This Row],[TOTAL]]-CustomerList[[#This Row],[Column1]]</f>
        <v>0</v>
      </c>
      <c r="K47" s="258">
        <f>CustomerList[[#This Row],[ATMS]]-CustomerList[[#This Row],[Column2]]</f>
        <v>0</v>
      </c>
    </row>
    <row r="48" spans="1:11" ht="14.1" customHeight="1" x14ac:dyDescent="0.2">
      <c r="A48" s="36">
        <v>40</v>
      </c>
      <c r="B48" s="80" t="s">
        <v>392</v>
      </c>
      <c r="C48" s="80">
        <v>2</v>
      </c>
      <c r="D48" s="80">
        <v>24</v>
      </c>
      <c r="E48" s="80">
        <v>14</v>
      </c>
      <c r="F48" s="37">
        <f>CustomerList[[#This Row],[RURAL]]+CustomerList[[#This Row],[SEMI URBAN]]+CustomerList[[#This Row],[URBAN]]</f>
        <v>40</v>
      </c>
      <c r="G48" s="92">
        <v>14</v>
      </c>
      <c r="H48" s="258">
        <v>37</v>
      </c>
      <c r="I48" s="258">
        <v>14</v>
      </c>
      <c r="J48" s="258">
        <f>CustomerList[[#This Row],[TOTAL]]-CustomerList[[#This Row],[Column1]]</f>
        <v>3</v>
      </c>
      <c r="K48" s="258">
        <f>CustomerList[[#This Row],[ATMS]]-CustomerList[[#This Row],[Column2]]</f>
        <v>0</v>
      </c>
    </row>
    <row r="49" spans="1:11" s="78" customFormat="1" ht="14.1" customHeight="1" x14ac:dyDescent="0.2">
      <c r="A49" s="132">
        <v>41</v>
      </c>
      <c r="B49" s="80" t="s">
        <v>312</v>
      </c>
      <c r="C49" s="80">
        <v>4</v>
      </c>
      <c r="D49" s="80">
        <v>38</v>
      </c>
      <c r="E49" s="80">
        <v>21</v>
      </c>
      <c r="F49" s="37">
        <f>CustomerList[[#This Row],[RURAL]]+CustomerList[[#This Row],[SEMI URBAN]]+CustomerList[[#This Row],[URBAN]]</f>
        <v>63</v>
      </c>
      <c r="G49" s="80">
        <v>5</v>
      </c>
      <c r="H49" s="259">
        <v>63</v>
      </c>
      <c r="I49" s="259">
        <v>5</v>
      </c>
      <c r="J49" s="259">
        <f>CustomerList[[#This Row],[TOTAL]]-CustomerList[[#This Row],[Column1]]</f>
        <v>0</v>
      </c>
      <c r="K49" s="259">
        <f>CustomerList[[#This Row],[ATMS]]-CustomerList[[#This Row],[Column2]]</f>
        <v>0</v>
      </c>
    </row>
    <row r="50" spans="1:11" ht="14.1" customHeight="1" x14ac:dyDescent="0.2">
      <c r="A50" s="132">
        <v>42</v>
      </c>
      <c r="B50" s="80" t="s">
        <v>313</v>
      </c>
      <c r="C50" s="80">
        <v>31</v>
      </c>
      <c r="D50" s="80">
        <v>5</v>
      </c>
      <c r="E50" s="80">
        <v>26</v>
      </c>
      <c r="F50" s="37">
        <f>CustomerList[[#This Row],[RURAL]]+CustomerList[[#This Row],[SEMI URBAN]]+CustomerList[[#This Row],[URBAN]]</f>
        <v>62</v>
      </c>
      <c r="G50" s="92">
        <v>11</v>
      </c>
      <c r="H50" s="258">
        <v>56</v>
      </c>
      <c r="I50" s="258">
        <v>11</v>
      </c>
      <c r="J50" s="258">
        <f>CustomerList[[#This Row],[TOTAL]]-CustomerList[[#This Row],[Column1]]</f>
        <v>6</v>
      </c>
      <c r="K50" s="258">
        <f>CustomerList[[#This Row],[ATMS]]-CustomerList[[#This Row],[Column2]]</f>
        <v>0</v>
      </c>
    </row>
    <row r="51" spans="1:11" s="78" customFormat="1" ht="14.1" customHeight="1" x14ac:dyDescent="0.2">
      <c r="A51" s="36">
        <v>43</v>
      </c>
      <c r="B51" s="80" t="s">
        <v>314</v>
      </c>
      <c r="C51" s="80">
        <v>6</v>
      </c>
      <c r="D51" s="80">
        <v>8</v>
      </c>
      <c r="E51" s="80">
        <v>22</v>
      </c>
      <c r="F51" s="37">
        <f>CustomerList[[#This Row],[RURAL]]+CustomerList[[#This Row],[SEMI URBAN]]+CustomerList[[#This Row],[URBAN]]</f>
        <v>36</v>
      </c>
      <c r="G51" s="80">
        <v>1</v>
      </c>
      <c r="H51" s="259">
        <v>36</v>
      </c>
      <c r="I51" s="259">
        <v>1</v>
      </c>
      <c r="J51" s="259">
        <f>CustomerList[[#This Row],[TOTAL]]-CustomerList[[#This Row],[Column1]]</f>
        <v>0</v>
      </c>
      <c r="K51" s="259">
        <f>CustomerList[[#This Row],[ATMS]]-CustomerList[[#This Row],[Column2]]</f>
        <v>0</v>
      </c>
    </row>
    <row r="52" spans="1:11" s="78" customFormat="1" ht="14.1" customHeight="1" x14ac:dyDescent="0.2">
      <c r="A52" s="132">
        <v>44</v>
      </c>
      <c r="B52" s="80" t="s">
        <v>306</v>
      </c>
      <c r="C52" s="80">
        <v>1</v>
      </c>
      <c r="D52" s="80">
        <v>4</v>
      </c>
      <c r="E52" s="80">
        <v>6</v>
      </c>
      <c r="F52" s="37">
        <f>CustomerList[[#This Row],[RURAL]]+CustomerList[[#This Row],[SEMI URBAN]]+CustomerList[[#This Row],[URBAN]]</f>
        <v>11</v>
      </c>
      <c r="G52" s="80">
        <v>11</v>
      </c>
      <c r="H52" s="259">
        <v>11</v>
      </c>
      <c r="I52" s="259">
        <v>11</v>
      </c>
      <c r="J52" s="259">
        <f>CustomerList[[#This Row],[TOTAL]]-CustomerList[[#This Row],[Column1]]</f>
        <v>0</v>
      </c>
      <c r="K52" s="259">
        <f>CustomerList[[#This Row],[ATMS]]-CustomerList[[#This Row],[Column2]]</f>
        <v>0</v>
      </c>
    </row>
    <row r="53" spans="1:11" ht="14.1" customHeight="1" x14ac:dyDescent="0.2">
      <c r="A53" s="132">
        <v>45</v>
      </c>
      <c r="B53" s="80" t="s">
        <v>315</v>
      </c>
      <c r="C53" s="80">
        <v>14</v>
      </c>
      <c r="D53" s="80">
        <v>2</v>
      </c>
      <c r="E53" s="80">
        <v>19</v>
      </c>
      <c r="F53" s="37">
        <f>CustomerList[[#This Row],[RURAL]]+CustomerList[[#This Row],[SEMI URBAN]]+CustomerList[[#This Row],[URBAN]]</f>
        <v>35</v>
      </c>
      <c r="G53" s="92">
        <v>9</v>
      </c>
      <c r="H53" s="258">
        <v>34</v>
      </c>
      <c r="I53" s="258">
        <v>8</v>
      </c>
      <c r="J53" s="258">
        <f>CustomerList[[#This Row],[TOTAL]]-CustomerList[[#This Row],[Column1]]</f>
        <v>1</v>
      </c>
      <c r="K53" s="258">
        <f>CustomerList[[#This Row],[ATMS]]-CustomerList[[#This Row],[Column2]]</f>
        <v>1</v>
      </c>
    </row>
    <row r="54" spans="1:11" s="78" customFormat="1" ht="14.1" customHeight="1" x14ac:dyDescent="0.2">
      <c r="A54" s="76"/>
      <c r="B54" s="77" t="s">
        <v>316</v>
      </c>
      <c r="C54" s="77">
        <f>SUM(C46:C53)</f>
        <v>69</v>
      </c>
      <c r="D54" s="77">
        <f t="shared" ref="D54:G54" si="5">SUM(D46:D53)</f>
        <v>123</v>
      </c>
      <c r="E54" s="77">
        <f t="shared" si="5"/>
        <v>180</v>
      </c>
      <c r="F54" s="77">
        <f t="shared" si="5"/>
        <v>372</v>
      </c>
      <c r="G54" s="77">
        <f t="shared" si="5"/>
        <v>111</v>
      </c>
      <c r="H54" s="259">
        <v>362</v>
      </c>
      <c r="I54" s="259">
        <v>110</v>
      </c>
      <c r="J54" s="259">
        <f>CustomerList[[#This Row],[TOTAL]]-CustomerList[[#This Row],[Column1]]</f>
        <v>10</v>
      </c>
      <c r="K54" s="259">
        <f>CustomerList[[#This Row],[ATMS]]-CustomerList[[#This Row],[Column2]]</f>
        <v>1</v>
      </c>
    </row>
    <row r="55" spans="1:11" s="78" customFormat="1" ht="14.1" customHeight="1" x14ac:dyDescent="0.2">
      <c r="A55" s="132">
        <v>46</v>
      </c>
      <c r="B55" s="80" t="s">
        <v>394</v>
      </c>
      <c r="C55" s="80">
        <v>0</v>
      </c>
      <c r="D55" s="80">
        <v>0</v>
      </c>
      <c r="E55" s="80">
        <v>42</v>
      </c>
      <c r="F55" s="80">
        <f>CustomerList[[#This Row],[URBAN]]+CustomerList[[#This Row],[SEMI URBAN]]+CustomerList[[#This Row],[RURAL]]</f>
        <v>42</v>
      </c>
      <c r="G55" s="92">
        <v>0</v>
      </c>
      <c r="H55" s="259">
        <v>42</v>
      </c>
      <c r="I55" s="259">
        <v>0</v>
      </c>
      <c r="J55" s="259">
        <f>CustomerList[[#This Row],[TOTAL]]-CustomerList[[#This Row],[Column1]]</f>
        <v>0</v>
      </c>
      <c r="K55" s="259">
        <f>CustomerList[[#This Row],[ATMS]]-CustomerList[[#This Row],[Column2]]</f>
        <v>0</v>
      </c>
    </row>
    <row r="56" spans="1:11" s="78" customFormat="1" ht="14.1" customHeight="1" x14ac:dyDescent="0.2">
      <c r="A56" s="76"/>
      <c r="B56" s="77" t="s">
        <v>395</v>
      </c>
      <c r="C56" s="77">
        <v>0</v>
      </c>
      <c r="D56" s="77">
        <v>0</v>
      </c>
      <c r="E56" s="77">
        <f>E55</f>
        <v>42</v>
      </c>
      <c r="F56" s="77">
        <f t="shared" ref="F56:G56" si="6">F55</f>
        <v>42</v>
      </c>
      <c r="G56" s="77">
        <f t="shared" si="6"/>
        <v>0</v>
      </c>
      <c r="H56" s="259">
        <v>42</v>
      </c>
      <c r="I56" s="259">
        <v>0</v>
      </c>
      <c r="J56" s="259">
        <f>CustomerList[[#This Row],[TOTAL]]-CustomerList[[#This Row],[Column1]]</f>
        <v>0</v>
      </c>
      <c r="K56" s="259">
        <f>CustomerList[[#This Row],[ATMS]]-CustomerList[[#This Row],[Column2]]</f>
        <v>0</v>
      </c>
    </row>
    <row r="57" spans="1:11" s="78" customFormat="1" ht="14.1" customHeight="1" x14ac:dyDescent="0.2">
      <c r="A57" s="76"/>
      <c r="B57" s="77" t="s">
        <v>0</v>
      </c>
      <c r="C57" s="77">
        <f>C40+C43+C45+C54+C56</f>
        <v>2708</v>
      </c>
      <c r="D57" s="77">
        <f>D40+D43+D45+D54+D56</f>
        <v>2596</v>
      </c>
      <c r="E57" s="77">
        <f>E40+E43+E45+E54+E56</f>
        <v>2728</v>
      </c>
      <c r="F57" s="77">
        <f>F40+F43+F45+F54+F56</f>
        <v>8032</v>
      </c>
      <c r="G57" s="77">
        <f>G40+G43+G45+G54+G56</f>
        <v>9453</v>
      </c>
      <c r="H57" s="259">
        <v>8021</v>
      </c>
      <c r="I57" s="259">
        <v>9220</v>
      </c>
      <c r="J57" s="259">
        <f>CustomerList[[#This Row],[TOTAL]]-CustomerList[[#This Row],[Column1]]</f>
        <v>11</v>
      </c>
      <c r="K57" s="259">
        <f>CustomerList[[#This Row],[ATMS]]-CustomerList[[#This Row],[Column2]]</f>
        <v>233</v>
      </c>
    </row>
    <row r="58" spans="1:11" ht="18.75" customHeight="1" x14ac:dyDescent="0.2">
      <c r="A58" s="136"/>
      <c r="B58" s="134"/>
      <c r="C58" s="198" t="s">
        <v>382</v>
      </c>
      <c r="D58" s="134"/>
      <c r="E58" s="134"/>
      <c r="F58" s="135"/>
      <c r="G58" s="137"/>
      <c r="H58" s="258"/>
      <c r="I58" s="258"/>
      <c r="J58" s="258">
        <f>CustomerList[[#This Row],[TOTAL]]-CustomerList[[#This Row],[Column1]]</f>
        <v>0</v>
      </c>
      <c r="K58" s="258">
        <f>CustomerList[[#This Row],[ATMS]]-CustomerList[[#This Row],[Column2]]</f>
        <v>0</v>
      </c>
    </row>
    <row r="59" spans="1:11" ht="18.75" hidden="1" customHeight="1" x14ac:dyDescent="0.2">
      <c r="A59" s="223"/>
      <c r="B59" s="224"/>
      <c r="C59" s="198">
        <v>2720</v>
      </c>
      <c r="D59" s="198">
        <v>2367</v>
      </c>
      <c r="E59" s="198">
        <v>2429</v>
      </c>
      <c r="F59" s="198"/>
      <c r="G59" s="225">
        <v>9580</v>
      </c>
      <c r="H59" s="258"/>
      <c r="I59" s="258"/>
      <c r="J59" s="258">
        <f>CustomerList[[#This Row],[TOTAL]]-CustomerList[[#This Row],[Column1]]</f>
        <v>0</v>
      </c>
      <c r="K59" s="258">
        <f>CustomerList[[#This Row],[ATMS]]-CustomerList[[#This Row],[Column2]]</f>
        <v>9580</v>
      </c>
    </row>
    <row r="60" spans="1:11" ht="18.75" hidden="1" customHeight="1" x14ac:dyDescent="0.2"/>
    <row r="61" spans="1:11" ht="18.75" hidden="1" customHeight="1" x14ac:dyDescent="0.2">
      <c r="C61" s="185"/>
      <c r="D61" s="185"/>
      <c r="E61" s="185"/>
      <c r="F61" s="185" t="e">
        <f>#REF!-#REF!-F51</f>
        <v>#REF!</v>
      </c>
      <c r="G61" s="185" t="e">
        <f>#REF!-#REF!-G51</f>
        <v>#REF!</v>
      </c>
    </row>
    <row r="62" spans="1:11" ht="18.75" hidden="1" customHeight="1" x14ac:dyDescent="0.2">
      <c r="C62" s="185"/>
      <c r="D62" s="185" t="e">
        <f>#REF!+#REF!</f>
        <v>#REF!</v>
      </c>
      <c r="E62" s="185"/>
      <c r="G62" s="209"/>
    </row>
  </sheetData>
  <sheetProtection formatCells="0" formatColumns="0" formatRows="0" insertColumns="0" insertRows="0" insertHyperlinks="0" deleteColumns="0" deleteRows="0" selectLockedCells="1" sort="0" autoFilter="0" pivotTables="0"/>
  <mergeCells count="2">
    <mergeCell ref="A1:G1"/>
    <mergeCell ref="A2:G2"/>
  </mergeCells>
  <phoneticPr fontId="10" type="noConversion"/>
  <conditionalFormatting sqref="J1:J1048576">
    <cfRule type="cellIs" dxfId="66" priority="2" operator="lessThan">
      <formula>0</formula>
    </cfRule>
  </conditionalFormatting>
  <conditionalFormatting sqref="K1:K1048576">
    <cfRule type="cellIs" dxfId="65" priority="1" operator="lessThan">
      <formula>0</formula>
    </cfRule>
  </conditionalFormatting>
  <printOptions horizontalCentered="1"/>
  <pageMargins left="0.25" right="0.25" top="0.25" bottom="0.25" header="0.3" footer="0.3"/>
  <pageSetup scale="87" fitToHeight="0"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58"/>
  <sheetViews>
    <sheetView zoomScale="90" zoomScaleNormal="9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P58" sqref="P58"/>
    </sheetView>
  </sheetViews>
  <sheetFormatPr defaultColWidth="9.140625" defaultRowHeight="13.5" x14ac:dyDescent="0.2"/>
  <cols>
    <col min="1" max="1" width="4.42578125" style="54" customWidth="1"/>
    <col min="2" max="2" width="35.5703125" style="54" bestFit="1" customWidth="1"/>
    <col min="3" max="4" width="11.85546875" style="57" bestFit="1" customWidth="1"/>
    <col min="5" max="5" width="10.85546875" style="57" customWidth="1"/>
    <col min="6" max="6" width="12" style="57" bestFit="1" customWidth="1"/>
    <col min="7" max="7" width="9.85546875" style="57" customWidth="1"/>
    <col min="8" max="8" width="10.5703125" style="57" customWidth="1"/>
    <col min="9" max="9" width="10.85546875" style="57" customWidth="1"/>
    <col min="10" max="10" width="10.5703125" style="57" customWidth="1"/>
    <col min="11" max="11" width="11.5703125" style="57" bestFit="1" customWidth="1"/>
    <col min="12" max="12" width="8.140625" style="57" customWidth="1"/>
    <col min="13" max="14" width="0" style="57" hidden="1" customWidth="1"/>
    <col min="15" max="16" width="9.140625" style="57"/>
    <col min="17" max="16384" width="9.140625" style="54"/>
  </cols>
  <sheetData>
    <row r="1" spans="1:14" ht="15" customHeight="1" x14ac:dyDescent="0.2">
      <c r="A1" s="483" t="s">
        <v>463</v>
      </c>
      <c r="B1" s="483"/>
      <c r="C1" s="483"/>
      <c r="D1" s="483"/>
      <c r="E1" s="483"/>
      <c r="F1" s="483"/>
      <c r="G1" s="483"/>
      <c r="H1" s="483"/>
      <c r="I1" s="483"/>
      <c r="J1" s="483"/>
      <c r="K1" s="483"/>
      <c r="L1" s="483"/>
    </row>
    <row r="2" spans="1:14" ht="15" customHeight="1" x14ac:dyDescent="0.2">
      <c r="B2" s="55" t="s">
        <v>124</v>
      </c>
      <c r="C2" s="56"/>
      <c r="D2" s="56"/>
      <c r="I2" s="56" t="s">
        <v>154</v>
      </c>
    </row>
    <row r="3" spans="1:14" ht="15" customHeight="1" x14ac:dyDescent="0.2">
      <c r="A3" s="488" t="s">
        <v>110</v>
      </c>
      <c r="B3" s="480" t="s">
        <v>94</v>
      </c>
      <c r="C3" s="489" t="s">
        <v>37</v>
      </c>
      <c r="D3" s="489"/>
      <c r="E3" s="489"/>
      <c r="F3" s="489"/>
      <c r="G3" s="485" t="s">
        <v>148</v>
      </c>
      <c r="H3" s="484" t="s">
        <v>180</v>
      </c>
      <c r="I3" s="484"/>
      <c r="J3" s="484"/>
      <c r="K3" s="484"/>
      <c r="L3" s="485" t="s">
        <v>148</v>
      </c>
    </row>
    <row r="4" spans="1:14" ht="24.95" customHeight="1" x14ac:dyDescent="0.2">
      <c r="A4" s="488"/>
      <c r="B4" s="481"/>
      <c r="C4" s="484" t="s">
        <v>19</v>
      </c>
      <c r="D4" s="484"/>
      <c r="E4" s="484" t="s">
        <v>149</v>
      </c>
      <c r="F4" s="484"/>
      <c r="G4" s="486"/>
      <c r="H4" s="484" t="s">
        <v>19</v>
      </c>
      <c r="I4" s="484"/>
      <c r="J4" s="484" t="s">
        <v>149</v>
      </c>
      <c r="K4" s="484"/>
      <c r="L4" s="486"/>
    </row>
    <row r="5" spans="1:14" ht="15" customHeight="1" x14ac:dyDescent="0.2">
      <c r="A5" s="488"/>
      <c r="B5" s="482"/>
      <c r="C5" s="301" t="s">
        <v>114</v>
      </c>
      <c r="D5" s="301" t="s">
        <v>93</v>
      </c>
      <c r="E5" s="301" t="s">
        <v>114</v>
      </c>
      <c r="F5" s="301" t="s">
        <v>93</v>
      </c>
      <c r="G5" s="487"/>
      <c r="H5" s="301" t="s">
        <v>114</v>
      </c>
      <c r="I5" s="301" t="s">
        <v>93</v>
      </c>
      <c r="J5" s="301" t="s">
        <v>114</v>
      </c>
      <c r="K5" s="301" t="s">
        <v>93</v>
      </c>
      <c r="L5" s="487"/>
    </row>
    <row r="6" spans="1:14" ht="14.1" customHeight="1" x14ac:dyDescent="0.2">
      <c r="A6" s="192">
        <v>1</v>
      </c>
      <c r="B6" s="1" t="s">
        <v>51</v>
      </c>
      <c r="C6" s="306">
        <v>139807</v>
      </c>
      <c r="D6" s="306">
        <v>351185</v>
      </c>
      <c r="E6" s="306">
        <v>86417</v>
      </c>
      <c r="F6" s="306">
        <v>184521</v>
      </c>
      <c r="G6" s="313">
        <f>F6*100/D6</f>
        <v>52.542392186454435</v>
      </c>
      <c r="H6" s="306">
        <v>108224</v>
      </c>
      <c r="I6" s="306">
        <v>255636</v>
      </c>
      <c r="J6" s="306">
        <v>69314</v>
      </c>
      <c r="K6" s="306">
        <v>121895</v>
      </c>
      <c r="L6" s="280">
        <f>K6*100/I6</f>
        <v>47.683033688525875</v>
      </c>
      <c r="M6" s="57">
        <f>J6*100/E6</f>
        <v>80.208755221773487</v>
      </c>
      <c r="N6" s="57">
        <f>K6*100/F6</f>
        <v>66.060231626752511</v>
      </c>
    </row>
    <row r="7" spans="1:14" ht="14.1" customHeight="1" x14ac:dyDescent="0.2">
      <c r="A7" s="192">
        <v>2</v>
      </c>
      <c r="B7" s="1" t="s">
        <v>52</v>
      </c>
      <c r="C7" s="306">
        <v>336686</v>
      </c>
      <c r="D7" s="306">
        <v>851765</v>
      </c>
      <c r="E7" s="306">
        <v>320185</v>
      </c>
      <c r="F7" s="306">
        <v>831458</v>
      </c>
      <c r="G7" s="313">
        <f t="shared" ref="G7:G57" si="0">F7*100/D7</f>
        <v>97.615891707219717</v>
      </c>
      <c r="H7" s="306">
        <v>280891</v>
      </c>
      <c r="I7" s="306">
        <v>686831</v>
      </c>
      <c r="J7" s="306">
        <v>279487</v>
      </c>
      <c r="K7" s="306">
        <v>654785</v>
      </c>
      <c r="L7" s="280">
        <f t="shared" ref="L7:L57" si="1">K7*100/I7</f>
        <v>95.334223411581604</v>
      </c>
      <c r="M7" s="57">
        <f t="shared" ref="M7:M57" si="2">J7*100/E7</f>
        <v>87.289223417711639</v>
      </c>
      <c r="N7" s="57">
        <f t="shared" ref="N7:N57" si="3">K7*100/F7</f>
        <v>78.751422200520054</v>
      </c>
    </row>
    <row r="8" spans="1:14" ht="14.1" customHeight="1" x14ac:dyDescent="0.2">
      <c r="A8" s="192">
        <v>3</v>
      </c>
      <c r="B8" s="1" t="s">
        <v>53</v>
      </c>
      <c r="C8" s="306">
        <v>71532</v>
      </c>
      <c r="D8" s="306">
        <v>205376</v>
      </c>
      <c r="E8" s="306">
        <v>43332</v>
      </c>
      <c r="F8" s="306">
        <v>78669.56</v>
      </c>
      <c r="G8" s="313">
        <f t="shared" si="0"/>
        <v>38.305137893424742</v>
      </c>
      <c r="H8" s="306">
        <v>52016</v>
      </c>
      <c r="I8" s="306">
        <v>138076</v>
      </c>
      <c r="J8" s="306">
        <v>38204</v>
      </c>
      <c r="K8" s="306">
        <v>70334.03</v>
      </c>
      <c r="L8" s="280">
        <f t="shared" si="1"/>
        <v>50.938635244358181</v>
      </c>
      <c r="M8" s="57">
        <f t="shared" si="2"/>
        <v>88.165789716606668</v>
      </c>
      <c r="N8" s="57">
        <f t="shared" si="3"/>
        <v>89.404376991558109</v>
      </c>
    </row>
    <row r="9" spans="1:14" ht="14.1" customHeight="1" x14ac:dyDescent="0.2">
      <c r="A9" s="192">
        <v>4</v>
      </c>
      <c r="B9" s="1" t="s">
        <v>54</v>
      </c>
      <c r="C9" s="306">
        <v>96265</v>
      </c>
      <c r="D9" s="306">
        <v>231469</v>
      </c>
      <c r="E9" s="306">
        <v>82388</v>
      </c>
      <c r="F9" s="306">
        <v>129860</v>
      </c>
      <c r="G9" s="313">
        <f t="shared" si="0"/>
        <v>56.102545049229057</v>
      </c>
      <c r="H9" s="306">
        <v>71972</v>
      </c>
      <c r="I9" s="306">
        <v>161462</v>
      </c>
      <c r="J9" s="306">
        <v>37068</v>
      </c>
      <c r="K9" s="306">
        <v>85763</v>
      </c>
      <c r="L9" s="280">
        <f t="shared" si="1"/>
        <v>53.116522773160249</v>
      </c>
      <c r="M9" s="57">
        <f t="shared" si="2"/>
        <v>44.991989124629804</v>
      </c>
      <c r="N9" s="57">
        <f t="shared" si="3"/>
        <v>66.042661327583545</v>
      </c>
    </row>
    <row r="10" spans="1:14" ht="14.1" customHeight="1" x14ac:dyDescent="0.2">
      <c r="A10" s="192">
        <v>5</v>
      </c>
      <c r="B10" s="1" t="s">
        <v>55</v>
      </c>
      <c r="C10" s="306">
        <v>362420</v>
      </c>
      <c r="D10" s="306">
        <v>988698</v>
      </c>
      <c r="E10" s="306">
        <v>238146</v>
      </c>
      <c r="F10" s="306">
        <v>465240</v>
      </c>
      <c r="G10" s="313">
        <f t="shared" si="0"/>
        <v>47.055824933397254</v>
      </c>
      <c r="H10" s="306">
        <v>271329</v>
      </c>
      <c r="I10" s="306">
        <v>656606</v>
      </c>
      <c r="J10" s="306">
        <v>143842</v>
      </c>
      <c r="K10" s="306">
        <v>375031</v>
      </c>
      <c r="L10" s="280">
        <f t="shared" si="1"/>
        <v>57.116596558666842</v>
      </c>
      <c r="M10" s="57">
        <f t="shared" si="2"/>
        <v>60.400762557422759</v>
      </c>
      <c r="N10" s="57">
        <f t="shared" si="3"/>
        <v>80.61022268076691</v>
      </c>
    </row>
    <row r="11" spans="1:14" ht="14.1" customHeight="1" x14ac:dyDescent="0.2">
      <c r="A11" s="192">
        <v>6</v>
      </c>
      <c r="B11" s="1" t="s">
        <v>56</v>
      </c>
      <c r="C11" s="306">
        <v>108401</v>
      </c>
      <c r="D11" s="306">
        <v>236818</v>
      </c>
      <c r="E11" s="306">
        <v>24788</v>
      </c>
      <c r="F11" s="306">
        <v>46760</v>
      </c>
      <c r="G11" s="313">
        <f t="shared" si="0"/>
        <v>19.74512072562052</v>
      </c>
      <c r="H11" s="306">
        <v>80440</v>
      </c>
      <c r="I11" s="306">
        <v>155007</v>
      </c>
      <c r="J11" s="306">
        <v>23810</v>
      </c>
      <c r="K11" s="306">
        <v>46250</v>
      </c>
      <c r="L11" s="280">
        <f t="shared" si="1"/>
        <v>29.837362183643318</v>
      </c>
      <c r="M11" s="57">
        <f t="shared" si="2"/>
        <v>96.054542520574472</v>
      </c>
      <c r="N11" s="57">
        <f t="shared" si="3"/>
        <v>98.909324208725408</v>
      </c>
    </row>
    <row r="12" spans="1:14" ht="14.1" customHeight="1" x14ac:dyDescent="0.2">
      <c r="A12" s="192">
        <v>7</v>
      </c>
      <c r="B12" s="1" t="s">
        <v>57</v>
      </c>
      <c r="C12" s="306">
        <v>11870</v>
      </c>
      <c r="D12" s="306">
        <v>29071</v>
      </c>
      <c r="E12" s="306">
        <v>5498</v>
      </c>
      <c r="F12" s="306">
        <v>4968</v>
      </c>
      <c r="G12" s="313">
        <f t="shared" si="0"/>
        <v>17.089195418114272</v>
      </c>
      <c r="H12" s="306">
        <v>7921</v>
      </c>
      <c r="I12" s="306">
        <v>17240</v>
      </c>
      <c r="J12" s="306">
        <v>5263</v>
      </c>
      <c r="K12" s="306">
        <v>4298</v>
      </c>
      <c r="L12" s="280">
        <f t="shared" si="1"/>
        <v>24.930394431554525</v>
      </c>
      <c r="M12" s="57">
        <f t="shared" si="2"/>
        <v>95.725718443070207</v>
      </c>
      <c r="N12" s="57">
        <f t="shared" si="3"/>
        <v>86.513687600644118</v>
      </c>
    </row>
    <row r="13" spans="1:14" ht="14.1" customHeight="1" x14ac:dyDescent="0.2">
      <c r="A13" s="192">
        <v>8</v>
      </c>
      <c r="B13" s="1" t="s">
        <v>181</v>
      </c>
      <c r="C13" s="306">
        <v>12846</v>
      </c>
      <c r="D13" s="306">
        <v>29431</v>
      </c>
      <c r="E13" s="306">
        <v>177</v>
      </c>
      <c r="F13" s="306">
        <v>329</v>
      </c>
      <c r="G13" s="313">
        <f t="shared" si="0"/>
        <v>1.1178689137304203</v>
      </c>
      <c r="H13" s="306">
        <v>9586</v>
      </c>
      <c r="I13" s="306">
        <v>19092</v>
      </c>
      <c r="J13" s="306">
        <v>125</v>
      </c>
      <c r="K13" s="306">
        <v>262</v>
      </c>
      <c r="L13" s="280">
        <f t="shared" si="1"/>
        <v>1.3723025350932327</v>
      </c>
      <c r="M13" s="57">
        <f t="shared" si="2"/>
        <v>70.621468926553675</v>
      </c>
      <c r="N13" s="57">
        <f t="shared" si="3"/>
        <v>79.635258358662611</v>
      </c>
    </row>
    <row r="14" spans="1:14" ht="14.1" customHeight="1" x14ac:dyDescent="0.2">
      <c r="A14" s="192">
        <v>9</v>
      </c>
      <c r="B14" s="1" t="s">
        <v>58</v>
      </c>
      <c r="C14" s="306">
        <v>208683</v>
      </c>
      <c r="D14" s="306">
        <v>536172</v>
      </c>
      <c r="E14" s="306">
        <v>106149</v>
      </c>
      <c r="F14" s="306">
        <v>192892.58</v>
      </c>
      <c r="G14" s="313">
        <f t="shared" si="0"/>
        <v>35.975877143901585</v>
      </c>
      <c r="H14" s="306">
        <v>163480</v>
      </c>
      <c r="I14" s="306">
        <v>393824</v>
      </c>
      <c r="J14" s="306">
        <v>94837</v>
      </c>
      <c r="K14" s="306">
        <v>168384.7</v>
      </c>
      <c r="L14" s="280">
        <f t="shared" si="1"/>
        <v>42.756332778093771</v>
      </c>
      <c r="M14" s="57">
        <f t="shared" si="2"/>
        <v>89.343281613580913</v>
      </c>
      <c r="N14" s="57">
        <f t="shared" si="3"/>
        <v>87.294544974202751</v>
      </c>
    </row>
    <row r="15" spans="1:14" ht="14.1" customHeight="1" x14ac:dyDescent="0.2">
      <c r="A15" s="192">
        <v>10</v>
      </c>
      <c r="B15" s="1" t="s">
        <v>64</v>
      </c>
      <c r="C15" s="306">
        <v>1039727</v>
      </c>
      <c r="D15" s="306">
        <v>2694532</v>
      </c>
      <c r="E15" s="306">
        <v>433428</v>
      </c>
      <c r="F15" s="306">
        <v>909059</v>
      </c>
      <c r="G15" s="313">
        <f t="shared" si="0"/>
        <v>33.737175880635299</v>
      </c>
      <c r="H15" s="306">
        <v>845266</v>
      </c>
      <c r="I15" s="306">
        <v>2037676</v>
      </c>
      <c r="J15" s="306">
        <v>365699</v>
      </c>
      <c r="K15" s="306">
        <v>786689</v>
      </c>
      <c r="L15" s="280">
        <f t="shared" si="1"/>
        <v>38.607168166087249</v>
      </c>
      <c r="M15" s="57">
        <f t="shared" si="2"/>
        <v>84.373644526887972</v>
      </c>
      <c r="N15" s="57">
        <f t="shared" si="3"/>
        <v>86.5388275128457</v>
      </c>
    </row>
    <row r="16" spans="1:14" ht="14.1" customHeight="1" x14ac:dyDescent="0.2">
      <c r="A16" s="192">
        <v>11</v>
      </c>
      <c r="B16" s="1" t="s">
        <v>182</v>
      </c>
      <c r="C16" s="306">
        <v>81615</v>
      </c>
      <c r="D16" s="306">
        <v>244453</v>
      </c>
      <c r="E16" s="306">
        <v>8191</v>
      </c>
      <c r="F16" s="306">
        <v>17187</v>
      </c>
      <c r="G16" s="313">
        <f t="shared" si="0"/>
        <v>7.0307993765672743</v>
      </c>
      <c r="H16" s="306">
        <v>59286</v>
      </c>
      <c r="I16" s="306">
        <v>139206</v>
      </c>
      <c r="J16" s="306">
        <v>7151</v>
      </c>
      <c r="K16" s="306">
        <v>14739</v>
      </c>
      <c r="L16" s="280">
        <f t="shared" si="1"/>
        <v>10.587905693720097</v>
      </c>
      <c r="M16" s="57">
        <f t="shared" si="2"/>
        <v>87.303137590037849</v>
      </c>
      <c r="N16" s="57">
        <f t="shared" si="3"/>
        <v>85.7566765578635</v>
      </c>
    </row>
    <row r="17" spans="1:16" ht="14.1" customHeight="1" x14ac:dyDescent="0.2">
      <c r="A17" s="192">
        <v>12</v>
      </c>
      <c r="B17" s="1" t="s">
        <v>60</v>
      </c>
      <c r="C17" s="306">
        <v>192967</v>
      </c>
      <c r="D17" s="306">
        <v>421399</v>
      </c>
      <c r="E17" s="306">
        <v>116466</v>
      </c>
      <c r="F17" s="306">
        <v>191228</v>
      </c>
      <c r="G17" s="313">
        <f t="shared" si="0"/>
        <v>45.379319837019075</v>
      </c>
      <c r="H17" s="306">
        <v>153138</v>
      </c>
      <c r="I17" s="306">
        <v>301602</v>
      </c>
      <c r="J17" s="306">
        <v>109245</v>
      </c>
      <c r="K17" s="306">
        <v>169066</v>
      </c>
      <c r="L17" s="280">
        <f t="shared" si="1"/>
        <v>56.055994323645066</v>
      </c>
      <c r="M17" s="57">
        <f t="shared" si="2"/>
        <v>93.799907269074239</v>
      </c>
      <c r="N17" s="57">
        <f t="shared" si="3"/>
        <v>88.410692994749724</v>
      </c>
    </row>
    <row r="18" spans="1:16" s="55" customFormat="1" ht="14.1" customHeight="1" x14ac:dyDescent="0.2">
      <c r="A18" s="227"/>
      <c r="B18" s="189" t="s">
        <v>218</v>
      </c>
      <c r="C18" s="307">
        <f>SUM(C6:C17)</f>
        <v>2662819</v>
      </c>
      <c r="D18" s="307">
        <f t="shared" ref="D18:F18" si="4">SUM(D6:D17)</f>
        <v>6820369</v>
      </c>
      <c r="E18" s="307">
        <f t="shared" si="4"/>
        <v>1465165</v>
      </c>
      <c r="F18" s="307">
        <f t="shared" si="4"/>
        <v>3052172.14</v>
      </c>
      <c r="G18" s="314">
        <f t="shared" si="0"/>
        <v>44.75083591518289</v>
      </c>
      <c r="H18" s="307">
        <f>SUM(H6:H17)</f>
        <v>2103549</v>
      </c>
      <c r="I18" s="307">
        <f t="shared" ref="I18:K18" si="5">SUM(I6:I17)</f>
        <v>4962258</v>
      </c>
      <c r="J18" s="307">
        <f t="shared" si="5"/>
        <v>1174045</v>
      </c>
      <c r="K18" s="307">
        <f t="shared" si="5"/>
        <v>2497496.73</v>
      </c>
      <c r="L18" s="305">
        <f t="shared" si="1"/>
        <v>50.329844397449712</v>
      </c>
      <c r="M18" s="57">
        <f t="shared" si="2"/>
        <v>80.130565499448863</v>
      </c>
      <c r="N18" s="57">
        <f t="shared" si="3"/>
        <v>81.82686347435174</v>
      </c>
      <c r="O18" s="56"/>
      <c r="P18" s="56"/>
    </row>
    <row r="19" spans="1:16" ht="14.1" customHeight="1" x14ac:dyDescent="0.2">
      <c r="A19" s="192">
        <v>13</v>
      </c>
      <c r="B19" s="1" t="s">
        <v>41</v>
      </c>
      <c r="C19" s="306">
        <v>56912</v>
      </c>
      <c r="D19" s="306">
        <v>159513</v>
      </c>
      <c r="E19" s="306">
        <v>40361</v>
      </c>
      <c r="F19" s="306">
        <v>134341.67000000001</v>
      </c>
      <c r="G19" s="313">
        <f t="shared" si="0"/>
        <v>84.219888034204118</v>
      </c>
      <c r="H19" s="306">
        <v>45049</v>
      </c>
      <c r="I19" s="306">
        <v>120240</v>
      </c>
      <c r="J19" s="306">
        <v>40067</v>
      </c>
      <c r="K19" s="306">
        <v>130533.67</v>
      </c>
      <c r="L19" s="280">
        <f t="shared" si="1"/>
        <v>108.56093646041251</v>
      </c>
      <c r="M19" s="57">
        <f t="shared" si="2"/>
        <v>99.271574044250642</v>
      </c>
      <c r="N19" s="57">
        <f t="shared" si="3"/>
        <v>97.165436457653072</v>
      </c>
    </row>
    <row r="20" spans="1:16" ht="14.1" customHeight="1" x14ac:dyDescent="0.2">
      <c r="A20" s="192">
        <v>14</v>
      </c>
      <c r="B20" s="1" t="s">
        <v>183</v>
      </c>
      <c r="C20" s="306">
        <v>11373</v>
      </c>
      <c r="D20" s="306">
        <v>27174</v>
      </c>
      <c r="E20" s="306">
        <v>217274</v>
      </c>
      <c r="F20" s="306">
        <v>87390.12</v>
      </c>
      <c r="G20" s="313">
        <f t="shared" si="0"/>
        <v>321.59461249724001</v>
      </c>
      <c r="H20" s="306">
        <v>8858</v>
      </c>
      <c r="I20" s="306">
        <v>20293</v>
      </c>
      <c r="J20" s="306">
        <v>464</v>
      </c>
      <c r="K20" s="306">
        <v>3653.81</v>
      </c>
      <c r="L20" s="280">
        <f t="shared" si="1"/>
        <v>18.005272754151679</v>
      </c>
      <c r="M20" s="57">
        <f t="shared" si="2"/>
        <v>0.21355523440448465</v>
      </c>
      <c r="N20" s="57">
        <f t="shared" si="3"/>
        <v>4.1810332792768792</v>
      </c>
    </row>
    <row r="21" spans="1:16" ht="14.1" customHeight="1" x14ac:dyDescent="0.2">
      <c r="A21" s="192">
        <v>15</v>
      </c>
      <c r="B21" s="1" t="s">
        <v>184</v>
      </c>
      <c r="C21" s="280">
        <v>100</v>
      </c>
      <c r="D21" s="280">
        <v>216</v>
      </c>
      <c r="E21" s="280">
        <v>0</v>
      </c>
      <c r="F21" s="280">
        <v>0</v>
      </c>
      <c r="G21" s="313">
        <f t="shared" si="0"/>
        <v>0</v>
      </c>
      <c r="H21" s="280">
        <v>80</v>
      </c>
      <c r="I21" s="280">
        <v>174</v>
      </c>
      <c r="J21" s="280">
        <v>0</v>
      </c>
      <c r="K21" s="280">
        <v>0</v>
      </c>
      <c r="L21" s="280">
        <f t="shared" si="1"/>
        <v>0</v>
      </c>
      <c r="M21" s="57" t="e">
        <f t="shared" si="2"/>
        <v>#DIV/0!</v>
      </c>
      <c r="N21" s="57" t="e">
        <f t="shared" si="3"/>
        <v>#DIV/0!</v>
      </c>
    </row>
    <row r="22" spans="1:16" ht="14.1" customHeight="1" x14ac:dyDescent="0.2">
      <c r="A22" s="192">
        <v>16</v>
      </c>
      <c r="B22" s="1" t="s">
        <v>45</v>
      </c>
      <c r="C22" s="306">
        <v>12</v>
      </c>
      <c r="D22" s="306">
        <v>24</v>
      </c>
      <c r="E22" s="306">
        <v>0</v>
      </c>
      <c r="F22" s="306">
        <v>0</v>
      </c>
      <c r="G22" s="313">
        <f t="shared" si="0"/>
        <v>0</v>
      </c>
      <c r="H22" s="306">
        <v>0</v>
      </c>
      <c r="I22" s="306">
        <v>0</v>
      </c>
      <c r="J22" s="306">
        <v>0</v>
      </c>
      <c r="K22" s="306">
        <v>0</v>
      </c>
      <c r="L22" s="280">
        <v>0</v>
      </c>
      <c r="M22" s="57" t="e">
        <f t="shared" si="2"/>
        <v>#DIV/0!</v>
      </c>
      <c r="N22" s="57" t="e">
        <f t="shared" si="3"/>
        <v>#DIV/0!</v>
      </c>
    </row>
    <row r="23" spans="1:16" ht="14.1" customHeight="1" x14ac:dyDescent="0.2">
      <c r="A23" s="192">
        <v>17</v>
      </c>
      <c r="B23" s="1" t="s">
        <v>185</v>
      </c>
      <c r="C23" s="306">
        <v>8160</v>
      </c>
      <c r="D23" s="306">
        <v>20513</v>
      </c>
      <c r="E23" s="308">
        <v>18363</v>
      </c>
      <c r="F23" s="308">
        <v>23933</v>
      </c>
      <c r="G23" s="313">
        <f t="shared" si="0"/>
        <v>116.67235411690147</v>
      </c>
      <c r="H23" s="306">
        <v>5521</v>
      </c>
      <c r="I23" s="306">
        <v>13515</v>
      </c>
      <c r="J23" s="308">
        <v>9540</v>
      </c>
      <c r="K23" s="308">
        <v>15618</v>
      </c>
      <c r="L23" s="280">
        <f t="shared" si="1"/>
        <v>115.56048834628191</v>
      </c>
      <c r="M23" s="57">
        <f t="shared" si="2"/>
        <v>51.952295376572458</v>
      </c>
      <c r="N23" s="57">
        <f t="shared" si="3"/>
        <v>65.257176283792248</v>
      </c>
    </row>
    <row r="24" spans="1:16" ht="14.1" customHeight="1" x14ac:dyDescent="0.2">
      <c r="A24" s="192">
        <v>18</v>
      </c>
      <c r="B24" s="1" t="s">
        <v>186</v>
      </c>
      <c r="C24" s="306">
        <v>38</v>
      </c>
      <c r="D24" s="306">
        <v>76</v>
      </c>
      <c r="E24" s="306">
        <v>0</v>
      </c>
      <c r="F24" s="306">
        <v>0</v>
      </c>
      <c r="G24" s="313">
        <f t="shared" si="0"/>
        <v>0</v>
      </c>
      <c r="H24" s="306">
        <v>0</v>
      </c>
      <c r="I24" s="306">
        <v>0</v>
      </c>
      <c r="J24" s="306">
        <v>0</v>
      </c>
      <c r="K24" s="306">
        <v>0</v>
      </c>
      <c r="L24" s="280">
        <v>0</v>
      </c>
      <c r="M24" s="57" t="e">
        <f t="shared" si="2"/>
        <v>#DIV/0!</v>
      </c>
      <c r="N24" s="57" t="e">
        <f t="shared" si="3"/>
        <v>#DIV/0!</v>
      </c>
    </row>
    <row r="25" spans="1:16" ht="14.1" customHeight="1" x14ac:dyDescent="0.2">
      <c r="A25" s="192">
        <v>19</v>
      </c>
      <c r="B25" s="1" t="s">
        <v>187</v>
      </c>
      <c r="C25" s="306">
        <v>2500</v>
      </c>
      <c r="D25" s="306">
        <v>5568</v>
      </c>
      <c r="E25" s="306">
        <v>8320</v>
      </c>
      <c r="F25" s="306">
        <v>14590</v>
      </c>
      <c r="G25" s="313">
        <f t="shared" si="0"/>
        <v>262.03304597701151</v>
      </c>
      <c r="H25" s="306">
        <v>1178</v>
      </c>
      <c r="I25" s="306">
        <v>2672</v>
      </c>
      <c r="J25" s="306">
        <v>7683</v>
      </c>
      <c r="K25" s="306">
        <v>12073</v>
      </c>
      <c r="L25" s="280">
        <f t="shared" si="1"/>
        <v>451.83383233532936</v>
      </c>
      <c r="M25" s="57">
        <f t="shared" si="2"/>
        <v>92.34375</v>
      </c>
      <c r="N25" s="57">
        <f t="shared" si="3"/>
        <v>82.748457847840982</v>
      </c>
    </row>
    <row r="26" spans="1:16" ht="14.1" customHeight="1" x14ac:dyDescent="0.2">
      <c r="A26" s="192">
        <v>20</v>
      </c>
      <c r="B26" s="1" t="s">
        <v>65</v>
      </c>
      <c r="C26" s="306">
        <v>101123</v>
      </c>
      <c r="D26" s="306">
        <v>251150</v>
      </c>
      <c r="E26" s="306">
        <v>106134</v>
      </c>
      <c r="F26" s="306">
        <v>360554.76</v>
      </c>
      <c r="G26" s="313">
        <f t="shared" si="0"/>
        <v>143.56152100338443</v>
      </c>
      <c r="H26" s="306">
        <v>75005</v>
      </c>
      <c r="I26" s="306">
        <v>176458</v>
      </c>
      <c r="J26" s="306">
        <v>39123</v>
      </c>
      <c r="K26" s="306">
        <v>185910.49</v>
      </c>
      <c r="L26" s="280">
        <f t="shared" si="1"/>
        <v>105.35679311790908</v>
      </c>
      <c r="M26" s="57">
        <f t="shared" si="2"/>
        <v>36.861891571032842</v>
      </c>
      <c r="N26" s="57">
        <f t="shared" si="3"/>
        <v>51.562345203818694</v>
      </c>
    </row>
    <row r="27" spans="1:16" ht="14.1" customHeight="1" x14ac:dyDescent="0.2">
      <c r="A27" s="192">
        <v>21</v>
      </c>
      <c r="B27" s="1" t="s">
        <v>66</v>
      </c>
      <c r="C27" s="306">
        <v>98502</v>
      </c>
      <c r="D27" s="306">
        <v>257823</v>
      </c>
      <c r="E27" s="306">
        <v>155849</v>
      </c>
      <c r="F27" s="306">
        <v>358733</v>
      </c>
      <c r="G27" s="313">
        <f t="shared" si="0"/>
        <v>139.13925444975817</v>
      </c>
      <c r="H27" s="306">
        <v>74256</v>
      </c>
      <c r="I27" s="306">
        <v>183382</v>
      </c>
      <c r="J27" s="306">
        <v>66736</v>
      </c>
      <c r="K27" s="306">
        <v>228788</v>
      </c>
      <c r="L27" s="280">
        <f t="shared" si="1"/>
        <v>124.76033634707878</v>
      </c>
      <c r="M27" s="57">
        <f t="shared" si="2"/>
        <v>42.820935649250238</v>
      </c>
      <c r="N27" s="57">
        <f t="shared" si="3"/>
        <v>63.776680706820947</v>
      </c>
    </row>
    <row r="28" spans="1:16" ht="14.1" customHeight="1" x14ac:dyDescent="0.2">
      <c r="A28" s="192">
        <v>22</v>
      </c>
      <c r="B28" s="1" t="s">
        <v>75</v>
      </c>
      <c r="C28" s="306">
        <v>29266</v>
      </c>
      <c r="D28" s="306">
        <v>68767</v>
      </c>
      <c r="E28" s="306">
        <v>16040</v>
      </c>
      <c r="F28" s="306">
        <v>25838</v>
      </c>
      <c r="G28" s="313">
        <f t="shared" si="0"/>
        <v>37.573254613404686</v>
      </c>
      <c r="H28" s="306">
        <v>21315</v>
      </c>
      <c r="I28" s="306">
        <v>46523</v>
      </c>
      <c r="J28" s="306">
        <v>15919</v>
      </c>
      <c r="K28" s="306">
        <v>25257</v>
      </c>
      <c r="L28" s="280">
        <f t="shared" si="1"/>
        <v>54.289276271951508</v>
      </c>
      <c r="M28" s="57">
        <f t="shared" si="2"/>
        <v>99.245635910224436</v>
      </c>
      <c r="N28" s="57">
        <f t="shared" si="3"/>
        <v>97.751373945351801</v>
      </c>
    </row>
    <row r="29" spans="1:16" ht="14.1" customHeight="1" x14ac:dyDescent="0.2">
      <c r="A29" s="192">
        <v>23</v>
      </c>
      <c r="B29" s="1" t="s">
        <v>386</v>
      </c>
      <c r="C29" s="306">
        <v>6183</v>
      </c>
      <c r="D29" s="306">
        <v>15500</v>
      </c>
      <c r="E29" s="306">
        <v>81678</v>
      </c>
      <c r="F29" s="306">
        <v>65795.600000000006</v>
      </c>
      <c r="G29" s="313">
        <f t="shared" si="0"/>
        <v>424.48774193548394</v>
      </c>
      <c r="H29" s="306">
        <v>4228</v>
      </c>
      <c r="I29" s="306">
        <v>10412</v>
      </c>
      <c r="J29" s="306">
        <v>1857</v>
      </c>
      <c r="K29" s="306">
        <v>17256.5</v>
      </c>
      <c r="L29" s="280">
        <f t="shared" si="1"/>
        <v>165.73665001920861</v>
      </c>
      <c r="M29" s="57">
        <f t="shared" si="2"/>
        <v>2.2735620362888413</v>
      </c>
      <c r="N29" s="57">
        <f t="shared" si="3"/>
        <v>26.227437701001282</v>
      </c>
    </row>
    <row r="30" spans="1:16" ht="14.1" customHeight="1" x14ac:dyDescent="0.2">
      <c r="A30" s="192">
        <v>24</v>
      </c>
      <c r="B30" s="1" t="s">
        <v>188</v>
      </c>
      <c r="C30" s="306">
        <v>10120</v>
      </c>
      <c r="D30" s="306">
        <v>22937</v>
      </c>
      <c r="E30" s="306">
        <v>119406</v>
      </c>
      <c r="F30" s="306">
        <v>49319</v>
      </c>
      <c r="G30" s="313">
        <f t="shared" si="0"/>
        <v>215.01940096786851</v>
      </c>
      <c r="H30" s="306">
        <v>6972</v>
      </c>
      <c r="I30" s="306">
        <v>14413</v>
      </c>
      <c r="J30" s="306">
        <v>3002</v>
      </c>
      <c r="K30" s="306">
        <v>14248</v>
      </c>
      <c r="L30" s="280">
        <f t="shared" si="1"/>
        <v>98.85520016651634</v>
      </c>
      <c r="M30" s="57">
        <f t="shared" si="2"/>
        <v>2.5141115186841532</v>
      </c>
      <c r="N30" s="57">
        <f t="shared" si="3"/>
        <v>28.889474644660272</v>
      </c>
    </row>
    <row r="31" spans="1:16" ht="14.1" customHeight="1" x14ac:dyDescent="0.2">
      <c r="A31" s="192">
        <v>25</v>
      </c>
      <c r="B31" s="1" t="s">
        <v>189</v>
      </c>
      <c r="C31" s="306">
        <v>36</v>
      </c>
      <c r="D31" s="306">
        <v>72</v>
      </c>
      <c r="E31" s="306">
        <v>0</v>
      </c>
      <c r="F31" s="306">
        <v>0</v>
      </c>
      <c r="G31" s="313">
        <f t="shared" si="0"/>
        <v>0</v>
      </c>
      <c r="H31" s="306">
        <v>0</v>
      </c>
      <c r="I31" s="306">
        <v>0</v>
      </c>
      <c r="J31" s="306">
        <v>0</v>
      </c>
      <c r="K31" s="306">
        <v>0</v>
      </c>
      <c r="L31" s="280">
        <v>0</v>
      </c>
      <c r="M31" s="57" t="e">
        <f t="shared" si="2"/>
        <v>#DIV/0!</v>
      </c>
      <c r="N31" s="57" t="e">
        <f t="shared" si="3"/>
        <v>#DIV/0!</v>
      </c>
    </row>
    <row r="32" spans="1:16" ht="14.1" customHeight="1" x14ac:dyDescent="0.2">
      <c r="A32" s="192">
        <v>26</v>
      </c>
      <c r="B32" s="1" t="s">
        <v>190</v>
      </c>
      <c r="C32" s="306">
        <v>481</v>
      </c>
      <c r="D32" s="306">
        <v>1215</v>
      </c>
      <c r="E32" s="306">
        <v>1341</v>
      </c>
      <c r="F32" s="306">
        <v>896.06</v>
      </c>
      <c r="G32" s="313">
        <f t="shared" si="0"/>
        <v>73.749794238683123</v>
      </c>
      <c r="H32" s="306">
        <v>132</v>
      </c>
      <c r="I32" s="306">
        <v>394</v>
      </c>
      <c r="J32" s="306">
        <v>142</v>
      </c>
      <c r="K32" s="306">
        <v>641.1</v>
      </c>
      <c r="L32" s="280">
        <f t="shared" si="1"/>
        <v>162.71573604060913</v>
      </c>
      <c r="M32" s="57">
        <f t="shared" si="2"/>
        <v>10.589112602535421</v>
      </c>
      <c r="N32" s="57">
        <f t="shared" si="3"/>
        <v>71.546548222217268</v>
      </c>
    </row>
    <row r="33" spans="1:16" ht="14.1" customHeight="1" x14ac:dyDescent="0.2">
      <c r="A33" s="192">
        <v>27</v>
      </c>
      <c r="B33" s="1" t="s">
        <v>191</v>
      </c>
      <c r="C33" s="306">
        <v>133</v>
      </c>
      <c r="D33" s="306">
        <v>306</v>
      </c>
      <c r="E33" s="306">
        <v>85</v>
      </c>
      <c r="F33" s="306">
        <v>276.27999999999997</v>
      </c>
      <c r="G33" s="313">
        <f t="shared" si="0"/>
        <v>90.28758169934639</v>
      </c>
      <c r="H33" s="306">
        <v>20</v>
      </c>
      <c r="I33" s="306">
        <v>54</v>
      </c>
      <c r="J33" s="306">
        <v>0</v>
      </c>
      <c r="K33" s="306">
        <v>0</v>
      </c>
      <c r="L33" s="280">
        <f t="shared" si="1"/>
        <v>0</v>
      </c>
      <c r="M33" s="57">
        <f t="shared" si="2"/>
        <v>0</v>
      </c>
      <c r="N33" s="57">
        <f t="shared" si="3"/>
        <v>0</v>
      </c>
    </row>
    <row r="34" spans="1:16" ht="14.1" customHeight="1" x14ac:dyDescent="0.2">
      <c r="A34" s="192">
        <v>28</v>
      </c>
      <c r="B34" s="1" t="s">
        <v>67</v>
      </c>
      <c r="C34" s="306">
        <v>15676</v>
      </c>
      <c r="D34" s="306">
        <v>38591</v>
      </c>
      <c r="E34" s="306">
        <v>8424</v>
      </c>
      <c r="F34" s="306">
        <v>21848</v>
      </c>
      <c r="G34" s="313">
        <f t="shared" si="0"/>
        <v>56.614236480008294</v>
      </c>
      <c r="H34" s="306">
        <v>6912</v>
      </c>
      <c r="I34" s="306">
        <v>16496</v>
      </c>
      <c r="J34" s="306">
        <v>207</v>
      </c>
      <c r="K34" s="306">
        <v>56.37</v>
      </c>
      <c r="L34" s="280">
        <f t="shared" si="1"/>
        <v>0.34171920465567412</v>
      </c>
      <c r="M34" s="57">
        <f t="shared" si="2"/>
        <v>2.4572649572649574</v>
      </c>
      <c r="N34" s="57">
        <f t="shared" si="3"/>
        <v>0.25800988648846579</v>
      </c>
    </row>
    <row r="35" spans="1:16" ht="14.1" customHeight="1" x14ac:dyDescent="0.2">
      <c r="A35" s="192">
        <v>29</v>
      </c>
      <c r="B35" s="1" t="s">
        <v>192</v>
      </c>
      <c r="C35" s="306">
        <v>623</v>
      </c>
      <c r="D35" s="306">
        <v>1561</v>
      </c>
      <c r="E35" s="306">
        <v>0</v>
      </c>
      <c r="F35" s="306">
        <v>0</v>
      </c>
      <c r="G35" s="313">
        <f t="shared" si="0"/>
        <v>0</v>
      </c>
      <c r="H35" s="306">
        <v>466</v>
      </c>
      <c r="I35" s="306">
        <v>1164</v>
      </c>
      <c r="J35" s="306">
        <v>0</v>
      </c>
      <c r="K35" s="306">
        <v>0</v>
      </c>
      <c r="L35" s="280">
        <f t="shared" si="1"/>
        <v>0</v>
      </c>
      <c r="M35" s="57" t="e">
        <f t="shared" si="2"/>
        <v>#DIV/0!</v>
      </c>
      <c r="N35" s="57" t="e">
        <f t="shared" si="3"/>
        <v>#DIV/0!</v>
      </c>
    </row>
    <row r="36" spans="1:16" ht="14.1" customHeight="1" x14ac:dyDescent="0.2">
      <c r="A36" s="192">
        <v>30</v>
      </c>
      <c r="B36" s="1" t="s">
        <v>193</v>
      </c>
      <c r="C36" s="306">
        <v>6454</v>
      </c>
      <c r="D36" s="306">
        <v>14900</v>
      </c>
      <c r="E36" s="306">
        <v>76373</v>
      </c>
      <c r="F36" s="306">
        <v>36842</v>
      </c>
      <c r="G36" s="313">
        <f t="shared" si="0"/>
        <v>247.26174496644296</v>
      </c>
      <c r="H36" s="306">
        <v>4361</v>
      </c>
      <c r="I36" s="306">
        <v>10241</v>
      </c>
      <c r="J36" s="306">
        <v>7589</v>
      </c>
      <c r="K36" s="306">
        <v>9060</v>
      </c>
      <c r="L36" s="280">
        <f t="shared" si="1"/>
        <v>88.467923054389217</v>
      </c>
      <c r="M36" s="57">
        <f t="shared" si="2"/>
        <v>9.936757754703887</v>
      </c>
      <c r="N36" s="57">
        <f t="shared" si="3"/>
        <v>24.591498832853809</v>
      </c>
    </row>
    <row r="37" spans="1:16" ht="14.1" customHeight="1" x14ac:dyDescent="0.2">
      <c r="A37" s="192">
        <v>31</v>
      </c>
      <c r="B37" s="1" t="s">
        <v>194</v>
      </c>
      <c r="C37" s="306">
        <v>347</v>
      </c>
      <c r="D37" s="306">
        <v>732</v>
      </c>
      <c r="E37" s="306">
        <v>0</v>
      </c>
      <c r="F37" s="306">
        <v>0</v>
      </c>
      <c r="G37" s="313">
        <f t="shared" si="0"/>
        <v>0</v>
      </c>
      <c r="H37" s="306">
        <v>231</v>
      </c>
      <c r="I37" s="306">
        <v>524</v>
      </c>
      <c r="J37" s="306">
        <v>0</v>
      </c>
      <c r="K37" s="306">
        <v>0</v>
      </c>
      <c r="L37" s="280">
        <f t="shared" si="1"/>
        <v>0</v>
      </c>
      <c r="M37" s="57" t="e">
        <f t="shared" si="2"/>
        <v>#DIV/0!</v>
      </c>
      <c r="N37" s="57" t="e">
        <f t="shared" si="3"/>
        <v>#DIV/0!</v>
      </c>
    </row>
    <row r="38" spans="1:16" ht="14.1" customHeight="1" x14ac:dyDescent="0.2">
      <c r="A38" s="192">
        <v>32</v>
      </c>
      <c r="B38" s="1" t="s">
        <v>71</v>
      </c>
      <c r="C38" s="306">
        <v>387</v>
      </c>
      <c r="D38" s="306">
        <v>1122</v>
      </c>
      <c r="E38" s="306">
        <v>0</v>
      </c>
      <c r="F38" s="306">
        <v>0</v>
      </c>
      <c r="G38" s="313">
        <f t="shared" si="0"/>
        <v>0</v>
      </c>
      <c r="H38" s="306">
        <v>318</v>
      </c>
      <c r="I38" s="306">
        <v>964</v>
      </c>
      <c r="J38" s="306">
        <v>0</v>
      </c>
      <c r="K38" s="306">
        <v>0</v>
      </c>
      <c r="L38" s="280">
        <f t="shared" si="1"/>
        <v>0</v>
      </c>
      <c r="M38" s="57" t="e">
        <f t="shared" si="2"/>
        <v>#DIV/0!</v>
      </c>
      <c r="N38" s="57" t="e">
        <f t="shared" si="3"/>
        <v>#DIV/0!</v>
      </c>
    </row>
    <row r="39" spans="1:16" ht="14.1" customHeight="1" x14ac:dyDescent="0.2">
      <c r="A39" s="192">
        <v>33</v>
      </c>
      <c r="B39" s="1" t="s">
        <v>195</v>
      </c>
      <c r="C39" s="306">
        <v>636</v>
      </c>
      <c r="D39" s="306">
        <v>1592</v>
      </c>
      <c r="E39" s="306">
        <v>55</v>
      </c>
      <c r="F39" s="306">
        <v>96</v>
      </c>
      <c r="G39" s="313">
        <f t="shared" si="0"/>
        <v>6.0301507537688446</v>
      </c>
      <c r="H39" s="306">
        <v>482</v>
      </c>
      <c r="I39" s="306">
        <v>1206</v>
      </c>
      <c r="J39" s="306">
        <v>55</v>
      </c>
      <c r="K39" s="306">
        <v>96</v>
      </c>
      <c r="L39" s="280">
        <f t="shared" si="1"/>
        <v>7.9601990049751246</v>
      </c>
      <c r="M39" s="57">
        <f t="shared" si="2"/>
        <v>100</v>
      </c>
      <c r="N39" s="57">
        <f t="shared" si="3"/>
        <v>100</v>
      </c>
    </row>
    <row r="40" spans="1:16" ht="14.1" customHeight="1" x14ac:dyDescent="0.2">
      <c r="A40" s="192">
        <v>34</v>
      </c>
      <c r="B40" s="1" t="s">
        <v>70</v>
      </c>
      <c r="C40" s="306">
        <v>6757</v>
      </c>
      <c r="D40" s="306">
        <v>17202</v>
      </c>
      <c r="E40" s="306">
        <v>46883</v>
      </c>
      <c r="F40" s="306">
        <v>24478</v>
      </c>
      <c r="G40" s="313">
        <f t="shared" si="0"/>
        <v>142.29740727822346</v>
      </c>
      <c r="H40" s="306">
        <v>4746</v>
      </c>
      <c r="I40" s="306">
        <v>11529</v>
      </c>
      <c r="J40" s="306">
        <v>1947</v>
      </c>
      <c r="K40" s="306">
        <v>5744</v>
      </c>
      <c r="L40" s="280">
        <f t="shared" si="1"/>
        <v>49.822187527105562</v>
      </c>
      <c r="M40" s="57">
        <f t="shared" si="2"/>
        <v>4.1528912398950579</v>
      </c>
      <c r="N40" s="57">
        <f t="shared" si="3"/>
        <v>23.465969441947873</v>
      </c>
    </row>
    <row r="41" spans="1:16" s="55" customFormat="1" ht="14.1" customHeight="1" x14ac:dyDescent="0.2">
      <c r="A41" s="227"/>
      <c r="B41" s="189" t="s">
        <v>216</v>
      </c>
      <c r="C41" s="307">
        <f>SUM(C19:C40)</f>
        <v>355819</v>
      </c>
      <c r="D41" s="307">
        <f t="shared" ref="D41:F41" si="6">SUM(D19:D40)</f>
        <v>906554</v>
      </c>
      <c r="E41" s="307">
        <f t="shared" si="6"/>
        <v>896586</v>
      </c>
      <c r="F41" s="307">
        <f t="shared" si="6"/>
        <v>1204931.4900000002</v>
      </c>
      <c r="G41" s="314">
        <f t="shared" si="0"/>
        <v>132.91337195577984</v>
      </c>
      <c r="H41" s="307">
        <f>SUM(H19:H40)</f>
        <v>260130</v>
      </c>
      <c r="I41" s="307">
        <f t="shared" ref="I41:K41" si="7">SUM(I19:I40)</f>
        <v>630654</v>
      </c>
      <c r="J41" s="307">
        <f t="shared" si="7"/>
        <v>194331</v>
      </c>
      <c r="K41" s="307">
        <f t="shared" si="7"/>
        <v>648935.93999999994</v>
      </c>
      <c r="L41" s="305">
        <f t="shared" si="1"/>
        <v>102.89888591842752</v>
      </c>
      <c r="M41" s="57">
        <f t="shared" si="2"/>
        <v>21.674552134429938</v>
      </c>
      <c r="N41" s="57">
        <f t="shared" si="3"/>
        <v>53.856666987763745</v>
      </c>
      <c r="O41" s="56"/>
      <c r="P41" s="56"/>
    </row>
    <row r="42" spans="1:16" s="55" customFormat="1" ht="14.1" customHeight="1" x14ac:dyDescent="0.2">
      <c r="A42" s="227"/>
      <c r="B42" s="189" t="s">
        <v>317</v>
      </c>
      <c r="C42" s="307">
        <f>C41+C18</f>
        <v>3018638</v>
      </c>
      <c r="D42" s="307">
        <f t="shared" ref="D42:F42" si="8">D41+D18</f>
        <v>7726923</v>
      </c>
      <c r="E42" s="307">
        <f t="shared" si="8"/>
        <v>2361751</v>
      </c>
      <c r="F42" s="307">
        <f t="shared" si="8"/>
        <v>4257103.6300000008</v>
      </c>
      <c r="G42" s="314">
        <f t="shared" si="0"/>
        <v>55.094422838172463</v>
      </c>
      <c r="H42" s="307">
        <f>H18+H41</f>
        <v>2363679</v>
      </c>
      <c r="I42" s="307">
        <f t="shared" ref="I42:K42" si="9">I18+I41</f>
        <v>5592912</v>
      </c>
      <c r="J42" s="307">
        <f t="shared" si="9"/>
        <v>1368376</v>
      </c>
      <c r="K42" s="307">
        <f t="shared" si="9"/>
        <v>3146432.67</v>
      </c>
      <c r="L42" s="305">
        <f t="shared" si="1"/>
        <v>56.257503604562345</v>
      </c>
      <c r="M42" s="57">
        <f t="shared" si="2"/>
        <v>57.939046072172722</v>
      </c>
      <c r="N42" s="57">
        <f t="shared" si="3"/>
        <v>73.91017328840546</v>
      </c>
      <c r="O42" s="56"/>
      <c r="P42" s="56"/>
    </row>
    <row r="43" spans="1:16" ht="14.1" customHeight="1" x14ac:dyDescent="0.2">
      <c r="A43" s="192">
        <v>35</v>
      </c>
      <c r="B43" s="1" t="s">
        <v>196</v>
      </c>
      <c r="C43" s="280">
        <v>256993</v>
      </c>
      <c r="D43" s="280">
        <v>437073</v>
      </c>
      <c r="E43" s="280">
        <v>104439</v>
      </c>
      <c r="F43" s="280">
        <v>118859</v>
      </c>
      <c r="G43" s="313">
        <f t="shared" si="0"/>
        <v>27.194313078135689</v>
      </c>
      <c r="H43" s="280">
        <v>227824</v>
      </c>
      <c r="I43" s="280">
        <v>357451</v>
      </c>
      <c r="J43" s="280">
        <v>104414</v>
      </c>
      <c r="K43" s="280">
        <v>118750</v>
      </c>
      <c r="L43" s="280">
        <f t="shared" si="1"/>
        <v>33.221336630754983</v>
      </c>
      <c r="M43" s="57">
        <f t="shared" si="2"/>
        <v>99.976062581985659</v>
      </c>
      <c r="N43" s="57">
        <f t="shared" si="3"/>
        <v>99.908294702126042</v>
      </c>
    </row>
    <row r="44" spans="1:16" ht="14.1" customHeight="1" x14ac:dyDescent="0.2">
      <c r="A44" s="192">
        <v>36</v>
      </c>
      <c r="B44" s="1" t="s">
        <v>390</v>
      </c>
      <c r="C44" s="280">
        <v>375224</v>
      </c>
      <c r="D44" s="280">
        <v>1030464</v>
      </c>
      <c r="E44" s="280">
        <v>286720</v>
      </c>
      <c r="F44" s="280">
        <v>438446.95</v>
      </c>
      <c r="G44" s="313">
        <f t="shared" si="0"/>
        <v>42.548497570026704</v>
      </c>
      <c r="H44" s="280">
        <v>314370</v>
      </c>
      <c r="I44" s="280">
        <v>836841</v>
      </c>
      <c r="J44" s="280">
        <v>273634</v>
      </c>
      <c r="K44" s="280">
        <v>420834.15</v>
      </c>
      <c r="L44" s="280">
        <f t="shared" si="1"/>
        <v>50.288423965842973</v>
      </c>
      <c r="M44" s="57">
        <f t="shared" si="2"/>
        <v>95.435965401785708</v>
      </c>
      <c r="N44" s="57">
        <f t="shared" si="3"/>
        <v>95.982911957763648</v>
      </c>
    </row>
    <row r="45" spans="1:16" s="55" customFormat="1" ht="14.1" customHeight="1" x14ac:dyDescent="0.2">
      <c r="A45" s="227"/>
      <c r="B45" s="189" t="s">
        <v>219</v>
      </c>
      <c r="C45" s="305">
        <f>SUM(C43:C44)</f>
        <v>632217</v>
      </c>
      <c r="D45" s="305">
        <f t="shared" ref="D45:F45" si="10">SUM(D43:D44)</f>
        <v>1467537</v>
      </c>
      <c r="E45" s="305">
        <f t="shared" si="10"/>
        <v>391159</v>
      </c>
      <c r="F45" s="305">
        <f t="shared" si="10"/>
        <v>557305.94999999995</v>
      </c>
      <c r="G45" s="314">
        <f t="shared" si="0"/>
        <v>37.975597889525098</v>
      </c>
      <c r="H45" s="305">
        <f>SUM(H43:H44)</f>
        <v>542194</v>
      </c>
      <c r="I45" s="305">
        <f t="shared" ref="I45:K45" si="11">SUM(I43:I44)</f>
        <v>1194292</v>
      </c>
      <c r="J45" s="305">
        <f t="shared" si="11"/>
        <v>378048</v>
      </c>
      <c r="K45" s="305">
        <f t="shared" si="11"/>
        <v>539584.15</v>
      </c>
      <c r="L45" s="305">
        <f t="shared" si="1"/>
        <v>45.180253237901617</v>
      </c>
      <c r="M45" s="57">
        <f t="shared" si="2"/>
        <v>96.648166091026923</v>
      </c>
      <c r="N45" s="57">
        <f t="shared" si="3"/>
        <v>96.820094958612955</v>
      </c>
      <c r="O45" s="56"/>
      <c r="P45" s="56"/>
    </row>
    <row r="46" spans="1:16" ht="14.1" customHeight="1" x14ac:dyDescent="0.2">
      <c r="A46" s="192">
        <v>37</v>
      </c>
      <c r="B46" s="1" t="s">
        <v>318</v>
      </c>
      <c r="C46" s="306">
        <v>1280067</v>
      </c>
      <c r="D46" s="306">
        <v>3204910</v>
      </c>
      <c r="E46" s="306">
        <v>2443379</v>
      </c>
      <c r="F46" s="306">
        <v>1487935</v>
      </c>
      <c r="G46" s="313">
        <f t="shared" si="0"/>
        <v>46.426732731964393</v>
      </c>
      <c r="H46" s="306">
        <v>1206295</v>
      </c>
      <c r="I46" s="306">
        <v>2871967</v>
      </c>
      <c r="J46" s="306">
        <v>2443328</v>
      </c>
      <c r="K46" s="306">
        <v>1487756</v>
      </c>
      <c r="L46" s="280">
        <f>K46*100/I46</f>
        <v>51.802684362320321</v>
      </c>
      <c r="M46" s="57">
        <f t="shared" si="2"/>
        <v>99.997912726597065</v>
      </c>
      <c r="N46" s="57">
        <f t="shared" si="3"/>
        <v>99.987969904599325</v>
      </c>
    </row>
    <row r="47" spans="1:16" s="55" customFormat="1" ht="14.1" customHeight="1" x14ac:dyDescent="0.2">
      <c r="A47" s="227"/>
      <c r="B47" s="189" t="s">
        <v>217</v>
      </c>
      <c r="C47" s="307">
        <v>1280067</v>
      </c>
      <c r="D47" s="307">
        <v>3204910</v>
      </c>
      <c r="E47" s="307">
        <f>E46</f>
        <v>2443379</v>
      </c>
      <c r="F47" s="307">
        <f>F46</f>
        <v>1487935</v>
      </c>
      <c r="G47" s="314">
        <f t="shared" si="0"/>
        <v>46.426732731964393</v>
      </c>
      <c r="H47" s="307">
        <v>1206295</v>
      </c>
      <c r="I47" s="307">
        <v>2871967</v>
      </c>
      <c r="J47" s="307">
        <f>J46</f>
        <v>2443328</v>
      </c>
      <c r="K47" s="307">
        <f>K46</f>
        <v>1487756</v>
      </c>
      <c r="L47" s="305">
        <f>K47*100/I47</f>
        <v>51.802684362320321</v>
      </c>
      <c r="M47" s="57">
        <f t="shared" si="2"/>
        <v>99.997912726597065</v>
      </c>
      <c r="N47" s="57">
        <f t="shared" si="3"/>
        <v>99.987969904599325</v>
      </c>
      <c r="O47" s="56"/>
      <c r="P47" s="56"/>
    </row>
    <row r="48" spans="1:16" ht="14.1" customHeight="1" x14ac:dyDescent="0.2">
      <c r="A48" s="192">
        <v>38</v>
      </c>
      <c r="B48" s="1" t="s">
        <v>310</v>
      </c>
      <c r="C48" s="280">
        <v>9613</v>
      </c>
      <c r="D48" s="280">
        <v>21574</v>
      </c>
      <c r="E48" s="280">
        <v>16270</v>
      </c>
      <c r="F48" s="280">
        <v>69670.570000000007</v>
      </c>
      <c r="G48" s="313">
        <f t="shared" si="0"/>
        <v>322.9376564383054</v>
      </c>
      <c r="H48" s="280">
        <v>6773</v>
      </c>
      <c r="I48" s="280">
        <v>14093</v>
      </c>
      <c r="J48" s="280">
        <v>0</v>
      </c>
      <c r="K48" s="280">
        <v>0</v>
      </c>
      <c r="L48" s="280">
        <f t="shared" si="1"/>
        <v>0</v>
      </c>
      <c r="M48" s="57">
        <f t="shared" si="2"/>
        <v>0</v>
      </c>
      <c r="N48" s="57">
        <f t="shared" si="3"/>
        <v>0</v>
      </c>
    </row>
    <row r="49" spans="1:16" ht="14.1" customHeight="1" x14ac:dyDescent="0.2">
      <c r="A49" s="192">
        <v>39</v>
      </c>
      <c r="B49" s="1" t="s">
        <v>311</v>
      </c>
      <c r="C49" s="280">
        <v>3936</v>
      </c>
      <c r="D49" s="280">
        <v>7257</v>
      </c>
      <c r="E49" s="280">
        <v>8494</v>
      </c>
      <c r="F49" s="280">
        <v>4397</v>
      </c>
      <c r="G49" s="313">
        <f t="shared" si="0"/>
        <v>60.589775389279318</v>
      </c>
      <c r="H49" s="280">
        <v>2618</v>
      </c>
      <c r="I49" s="280">
        <v>4112</v>
      </c>
      <c r="J49" s="280">
        <v>0</v>
      </c>
      <c r="K49" s="280">
        <v>0</v>
      </c>
      <c r="L49" s="280">
        <f t="shared" si="1"/>
        <v>0</v>
      </c>
      <c r="M49" s="57">
        <f t="shared" si="2"/>
        <v>0</v>
      </c>
      <c r="N49" s="57">
        <f t="shared" si="3"/>
        <v>0</v>
      </c>
    </row>
    <row r="50" spans="1:16" ht="14.1" customHeight="1" x14ac:dyDescent="0.2">
      <c r="A50" s="192">
        <v>40</v>
      </c>
      <c r="B50" s="1" t="s">
        <v>392</v>
      </c>
      <c r="C50" s="280">
        <v>33</v>
      </c>
      <c r="D50" s="280">
        <v>65</v>
      </c>
      <c r="E50" s="280">
        <v>0</v>
      </c>
      <c r="F50" s="280">
        <v>0</v>
      </c>
      <c r="G50" s="313">
        <f t="shared" si="0"/>
        <v>0</v>
      </c>
      <c r="H50" s="280">
        <v>25</v>
      </c>
      <c r="I50" s="280">
        <v>50</v>
      </c>
      <c r="J50" s="280">
        <v>0</v>
      </c>
      <c r="K50" s="280">
        <v>0</v>
      </c>
      <c r="L50" s="280">
        <f t="shared" si="1"/>
        <v>0</v>
      </c>
      <c r="M50" s="57" t="e">
        <f t="shared" si="2"/>
        <v>#DIV/0!</v>
      </c>
      <c r="N50" s="57" t="e">
        <f t="shared" si="3"/>
        <v>#DIV/0!</v>
      </c>
    </row>
    <row r="51" spans="1:16" ht="14.1" customHeight="1" x14ac:dyDescent="0.2">
      <c r="A51" s="192">
        <v>41</v>
      </c>
      <c r="B51" s="1" t="s">
        <v>312</v>
      </c>
      <c r="C51" s="306">
        <v>1155</v>
      </c>
      <c r="D51" s="306">
        <v>2379</v>
      </c>
      <c r="E51" s="306">
        <v>155616</v>
      </c>
      <c r="F51" s="306">
        <v>27334.17</v>
      </c>
      <c r="G51" s="313">
        <f t="shared" si="0"/>
        <v>1148.9773013871375</v>
      </c>
      <c r="H51" s="306">
        <v>1037</v>
      </c>
      <c r="I51" s="306">
        <v>1631</v>
      </c>
      <c r="J51" s="306">
        <v>0</v>
      </c>
      <c r="K51" s="306">
        <v>0</v>
      </c>
      <c r="L51" s="280">
        <f t="shared" si="1"/>
        <v>0</v>
      </c>
      <c r="M51" s="57">
        <f t="shared" si="2"/>
        <v>0</v>
      </c>
      <c r="N51" s="57">
        <f t="shared" si="3"/>
        <v>0</v>
      </c>
    </row>
    <row r="52" spans="1:16" ht="14.1" customHeight="1" x14ac:dyDescent="0.2">
      <c r="A52" s="192">
        <v>42</v>
      </c>
      <c r="B52" s="1" t="s">
        <v>313</v>
      </c>
      <c r="C52" s="306">
        <v>1142</v>
      </c>
      <c r="D52" s="306">
        <v>2940</v>
      </c>
      <c r="E52" s="306">
        <v>22345</v>
      </c>
      <c r="F52" s="306">
        <v>9979</v>
      </c>
      <c r="G52" s="313">
        <f t="shared" si="0"/>
        <v>339.42176870748301</v>
      </c>
      <c r="H52" s="306">
        <v>747</v>
      </c>
      <c r="I52" s="306">
        <v>1836</v>
      </c>
      <c r="J52" s="306">
        <v>0</v>
      </c>
      <c r="K52" s="306">
        <v>0</v>
      </c>
      <c r="L52" s="280">
        <f t="shared" si="1"/>
        <v>0</v>
      </c>
      <c r="M52" s="57">
        <f t="shared" si="2"/>
        <v>0</v>
      </c>
      <c r="N52" s="57">
        <f t="shared" si="3"/>
        <v>0</v>
      </c>
    </row>
    <row r="53" spans="1:16" ht="14.1" customHeight="1" x14ac:dyDescent="0.2">
      <c r="A53" s="192">
        <v>43</v>
      </c>
      <c r="B53" s="1" t="s">
        <v>314</v>
      </c>
      <c r="C53" s="306">
        <v>759</v>
      </c>
      <c r="D53" s="306">
        <v>1932</v>
      </c>
      <c r="E53" s="306">
        <v>11689</v>
      </c>
      <c r="F53" s="306">
        <v>3479.97</v>
      </c>
      <c r="G53" s="313">
        <f t="shared" si="0"/>
        <v>180.1226708074534</v>
      </c>
      <c r="H53" s="306">
        <v>554</v>
      </c>
      <c r="I53" s="306">
        <v>1330</v>
      </c>
      <c r="J53" s="306">
        <v>0</v>
      </c>
      <c r="K53" s="306">
        <v>0</v>
      </c>
      <c r="L53" s="280">
        <f t="shared" si="1"/>
        <v>0</v>
      </c>
      <c r="M53" s="57">
        <f t="shared" si="2"/>
        <v>0</v>
      </c>
      <c r="N53" s="57">
        <f t="shared" si="3"/>
        <v>0</v>
      </c>
    </row>
    <row r="54" spans="1:16" ht="14.1" customHeight="1" x14ac:dyDescent="0.2">
      <c r="A54" s="192">
        <v>44</v>
      </c>
      <c r="B54" s="1" t="s">
        <v>306</v>
      </c>
      <c r="C54" s="306">
        <v>0</v>
      </c>
      <c r="D54" s="306">
        <v>0</v>
      </c>
      <c r="E54" s="306">
        <v>14627</v>
      </c>
      <c r="F54" s="306">
        <v>5719.34</v>
      </c>
      <c r="G54" s="313">
        <v>0</v>
      </c>
      <c r="H54" s="306">
        <v>0</v>
      </c>
      <c r="I54" s="306">
        <v>0</v>
      </c>
      <c r="J54" s="306">
        <v>0</v>
      </c>
      <c r="K54" s="306">
        <v>0</v>
      </c>
      <c r="L54" s="280">
        <v>0</v>
      </c>
      <c r="M54" s="57">
        <f t="shared" si="2"/>
        <v>0</v>
      </c>
      <c r="N54" s="57">
        <f t="shared" si="3"/>
        <v>0</v>
      </c>
    </row>
    <row r="55" spans="1:16" ht="14.1" customHeight="1" x14ac:dyDescent="0.2">
      <c r="A55" s="192">
        <v>45</v>
      </c>
      <c r="B55" s="1" t="s">
        <v>315</v>
      </c>
      <c r="C55" s="306">
        <v>5191</v>
      </c>
      <c r="D55" s="306">
        <v>5652</v>
      </c>
      <c r="E55" s="306">
        <v>39081</v>
      </c>
      <c r="F55" s="306">
        <v>22832</v>
      </c>
      <c r="G55" s="313">
        <f t="shared" si="0"/>
        <v>403.96319886765747</v>
      </c>
      <c r="H55" s="306">
        <v>4386</v>
      </c>
      <c r="I55" s="306">
        <v>4155</v>
      </c>
      <c r="J55" s="306">
        <v>0</v>
      </c>
      <c r="K55" s="306">
        <v>0</v>
      </c>
      <c r="L55" s="280">
        <f t="shared" si="1"/>
        <v>0</v>
      </c>
      <c r="M55" s="57">
        <f t="shared" si="2"/>
        <v>0</v>
      </c>
      <c r="N55" s="57">
        <f t="shared" si="3"/>
        <v>0</v>
      </c>
    </row>
    <row r="56" spans="1:16" s="55" customFormat="1" ht="14.1" customHeight="1" x14ac:dyDescent="0.2">
      <c r="A56" s="227"/>
      <c r="B56" s="189" t="s">
        <v>316</v>
      </c>
      <c r="C56" s="307">
        <f>SUM(C48:C55)</f>
        <v>21829</v>
      </c>
      <c r="D56" s="307">
        <f>SUM(D48:D55)</f>
        <v>41799</v>
      </c>
      <c r="E56" s="307">
        <f>SUM(E48:E55)</f>
        <v>268122</v>
      </c>
      <c r="F56" s="307">
        <f>SUM(F48:F55)</f>
        <v>143412.04999999999</v>
      </c>
      <c r="G56" s="314">
        <f t="shared" si="0"/>
        <v>343.09923682384743</v>
      </c>
      <c r="H56" s="307">
        <f>SUM(H48:H55)</f>
        <v>16140</v>
      </c>
      <c r="I56" s="307">
        <f t="shared" ref="I56:K56" si="12">SUM(I48:I55)</f>
        <v>27207</v>
      </c>
      <c r="J56" s="307">
        <f t="shared" si="12"/>
        <v>0</v>
      </c>
      <c r="K56" s="307">
        <f t="shared" si="12"/>
        <v>0</v>
      </c>
      <c r="L56" s="305">
        <f t="shared" si="1"/>
        <v>0</v>
      </c>
      <c r="M56" s="57">
        <f t="shared" si="2"/>
        <v>0</v>
      </c>
      <c r="N56" s="57">
        <f t="shared" si="3"/>
        <v>0</v>
      </c>
      <c r="O56" s="56"/>
      <c r="P56" s="56"/>
    </row>
    <row r="57" spans="1:16" s="55" customFormat="1" ht="14.1" customHeight="1" x14ac:dyDescent="0.2">
      <c r="A57" s="189"/>
      <c r="B57" s="189" t="s">
        <v>0</v>
      </c>
      <c r="C57" s="305">
        <f>C42+C45+C47+C56</f>
        <v>4952751</v>
      </c>
      <c r="D57" s="305">
        <f>D42+D45+D47+D56</f>
        <v>12441169</v>
      </c>
      <c r="E57" s="305">
        <f>E42+E45+E47+E56</f>
        <v>5464411</v>
      </c>
      <c r="F57" s="305">
        <f>F42+F45+F47+F56</f>
        <v>6445756.6300000008</v>
      </c>
      <c r="G57" s="314">
        <f t="shared" si="0"/>
        <v>51.809895275918215</v>
      </c>
      <c r="H57" s="305">
        <f>H42+H45+H47+H56</f>
        <v>4128308</v>
      </c>
      <c r="I57" s="305">
        <f>I42+I45+I47+I56</f>
        <v>9686378</v>
      </c>
      <c r="J57" s="305">
        <f>J42+J45+J47+J56</f>
        <v>4189752</v>
      </c>
      <c r="K57" s="305">
        <f>K42+K45+K47+K56</f>
        <v>5173772.82</v>
      </c>
      <c r="L57" s="305">
        <f t="shared" si="1"/>
        <v>53.412873418732985</v>
      </c>
      <c r="M57" s="57">
        <f t="shared" si="2"/>
        <v>76.673442023303153</v>
      </c>
      <c r="N57" s="57">
        <f t="shared" si="3"/>
        <v>80.266338259190519</v>
      </c>
      <c r="O57" s="56"/>
      <c r="P57" s="56"/>
    </row>
    <row r="58" spans="1:16" x14ac:dyDescent="0.2">
      <c r="E58" s="385" t="s">
        <v>382</v>
      </c>
    </row>
  </sheetData>
  <autoFilter ref="H5:K51"/>
  <sortState ref="B8:L32">
    <sortCondition ref="B6:B32"/>
  </sortState>
  <mergeCells count="11">
    <mergeCell ref="B3:B5"/>
    <mergeCell ref="A1:L1"/>
    <mergeCell ref="H4:I4"/>
    <mergeCell ref="G3:G5"/>
    <mergeCell ref="E4:F4"/>
    <mergeCell ref="J4:K4"/>
    <mergeCell ref="A3:A5"/>
    <mergeCell ref="L3:L5"/>
    <mergeCell ref="C3:F3"/>
    <mergeCell ref="C4:D4"/>
    <mergeCell ref="H3:K3"/>
  </mergeCells>
  <conditionalFormatting sqref="M1:M1048576 N6:N58">
    <cfRule type="cellIs" dxfId="27" priority="3" operator="greaterThan">
      <formula>100</formula>
    </cfRule>
  </conditionalFormatting>
  <conditionalFormatting sqref="M1:N1048576">
    <cfRule type="cellIs" dxfId="26" priority="1" operator="greaterThan">
      <formula>100</formula>
    </cfRule>
    <cfRule type="cellIs" dxfId="25" priority="2" operator="greaterThan">
      <formula>100</formula>
    </cfRule>
  </conditionalFormatting>
  <pageMargins left="0.75" right="0.25" top="0.75" bottom="0.25" header="0.05" footer="0.3"/>
  <pageSetup scale="72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58"/>
  <sheetViews>
    <sheetView zoomScale="90" zoomScaleNormal="90" workbookViewId="0">
      <pane xSplit="2" ySplit="5" topLeftCell="E6" activePane="bottomRight" state="frozen"/>
      <selection pane="topRight" activeCell="C1" sqref="C1"/>
      <selection pane="bottomLeft" activeCell="A6" sqref="A6"/>
      <selection pane="bottomRight" activeCell="J59" sqref="J59"/>
    </sheetView>
  </sheetViews>
  <sheetFormatPr defaultColWidth="4.42578125" defaultRowHeight="13.5" x14ac:dyDescent="0.2"/>
  <cols>
    <col min="1" max="1" width="4.42578125" style="84"/>
    <col min="2" max="2" width="24.85546875" style="38" customWidth="1"/>
    <col min="3" max="3" width="8.5703125" style="50" customWidth="1"/>
    <col min="4" max="4" width="8.85546875" style="50" customWidth="1"/>
    <col min="5" max="5" width="8.85546875" style="50" bestFit="1" customWidth="1"/>
    <col min="6" max="6" width="8.42578125" style="50" customWidth="1"/>
    <col min="7" max="7" width="7.85546875" style="50" customWidth="1"/>
    <col min="8" max="8" width="8.85546875" style="50" bestFit="1" customWidth="1"/>
    <col min="9" max="9" width="8.42578125" style="50" customWidth="1"/>
    <col min="10" max="10" width="8.7109375" style="50" customWidth="1"/>
    <col min="11" max="11" width="9.42578125" style="50" customWidth="1"/>
    <col min="12" max="12" width="10" style="50" customWidth="1"/>
    <col min="13" max="13" width="10.5703125" style="50" customWidth="1"/>
    <col min="14" max="14" width="10.42578125" style="50" customWidth="1"/>
    <col min="15" max="15" width="9.85546875" style="50" customWidth="1"/>
    <col min="16" max="16" width="10.85546875" style="50" customWidth="1"/>
    <col min="17" max="17" width="9.140625" style="50" customWidth="1"/>
    <col min="18" max="18" width="6.7109375" style="38" customWidth="1"/>
    <col min="19" max="19" width="7" style="38" bestFit="1" customWidth="1"/>
    <col min="20" max="16384" width="4.42578125" style="38"/>
  </cols>
  <sheetData>
    <row r="1" spans="1:17" ht="15" customHeight="1" x14ac:dyDescent="0.2">
      <c r="A1" s="457" t="s">
        <v>463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</row>
    <row r="2" spans="1:17" ht="15" customHeight="1" x14ac:dyDescent="0.2">
      <c r="B2" s="47" t="s">
        <v>124</v>
      </c>
      <c r="C2" s="51"/>
      <c r="D2" s="51"/>
      <c r="F2" s="50" t="s">
        <v>133</v>
      </c>
      <c r="I2" s="51" t="s">
        <v>153</v>
      </c>
      <c r="J2" s="51"/>
      <c r="K2" s="51"/>
      <c r="L2" s="51"/>
      <c r="M2" s="51"/>
      <c r="N2" s="51"/>
    </row>
    <row r="3" spans="1:17" ht="35.1" customHeight="1" x14ac:dyDescent="0.2">
      <c r="A3" s="493" t="s">
        <v>110</v>
      </c>
      <c r="B3" s="493" t="s">
        <v>94</v>
      </c>
      <c r="C3" s="498" t="s">
        <v>150</v>
      </c>
      <c r="D3" s="499"/>
      <c r="E3" s="499"/>
      <c r="F3" s="499"/>
      <c r="G3" s="500"/>
      <c r="H3" s="498" t="s">
        <v>151</v>
      </c>
      <c r="I3" s="499"/>
      <c r="J3" s="499"/>
      <c r="K3" s="499"/>
      <c r="L3" s="500"/>
      <c r="M3" s="490" t="s">
        <v>152</v>
      </c>
      <c r="N3" s="491"/>
      <c r="O3" s="491"/>
      <c r="P3" s="491"/>
      <c r="Q3" s="492"/>
    </row>
    <row r="4" spans="1:17" ht="24.95" customHeight="1" x14ac:dyDescent="0.2">
      <c r="A4" s="494"/>
      <c r="B4" s="494"/>
      <c r="C4" s="461" t="s">
        <v>19</v>
      </c>
      <c r="D4" s="463"/>
      <c r="E4" s="461" t="s">
        <v>149</v>
      </c>
      <c r="F4" s="463"/>
      <c r="G4" s="496" t="s">
        <v>148</v>
      </c>
      <c r="H4" s="461" t="s">
        <v>19</v>
      </c>
      <c r="I4" s="463"/>
      <c r="J4" s="461" t="s">
        <v>149</v>
      </c>
      <c r="K4" s="463"/>
      <c r="L4" s="496" t="s">
        <v>148</v>
      </c>
      <c r="M4" s="461" t="s">
        <v>19</v>
      </c>
      <c r="N4" s="463"/>
      <c r="O4" s="461" t="s">
        <v>149</v>
      </c>
      <c r="P4" s="463"/>
      <c r="Q4" s="460" t="s">
        <v>148</v>
      </c>
    </row>
    <row r="5" spans="1:17" ht="15" customHeight="1" x14ac:dyDescent="0.2">
      <c r="A5" s="495"/>
      <c r="B5" s="495"/>
      <c r="C5" s="226" t="s">
        <v>27</v>
      </c>
      <c r="D5" s="226" t="s">
        <v>15</v>
      </c>
      <c r="E5" s="226" t="s">
        <v>27</v>
      </c>
      <c r="F5" s="226" t="s">
        <v>15</v>
      </c>
      <c r="G5" s="497"/>
      <c r="H5" s="226" t="s">
        <v>27</v>
      </c>
      <c r="I5" s="226" t="s">
        <v>15</v>
      </c>
      <c r="J5" s="226" t="s">
        <v>27</v>
      </c>
      <c r="K5" s="226" t="s">
        <v>15</v>
      </c>
      <c r="L5" s="497"/>
      <c r="M5" s="226" t="s">
        <v>27</v>
      </c>
      <c r="N5" s="226" t="s">
        <v>15</v>
      </c>
      <c r="O5" s="226" t="s">
        <v>27</v>
      </c>
      <c r="P5" s="226" t="s">
        <v>15</v>
      </c>
      <c r="Q5" s="460"/>
    </row>
    <row r="6" spans="1:17" ht="13.5" customHeight="1" x14ac:dyDescent="0.2">
      <c r="A6" s="192">
        <v>1</v>
      </c>
      <c r="B6" s="1" t="s">
        <v>51</v>
      </c>
      <c r="C6" s="304">
        <v>3350</v>
      </c>
      <c r="D6" s="304">
        <v>19787</v>
      </c>
      <c r="E6" s="304">
        <v>192</v>
      </c>
      <c r="F6" s="304">
        <v>4157</v>
      </c>
      <c r="G6" s="193">
        <f t="shared" ref="G6:G40" si="0">F6*100/D6</f>
        <v>21.008743114165867</v>
      </c>
      <c r="H6" s="304">
        <v>4249</v>
      </c>
      <c r="I6" s="304">
        <v>30114</v>
      </c>
      <c r="J6" s="304">
        <v>608</v>
      </c>
      <c r="K6" s="304">
        <v>68541</v>
      </c>
      <c r="L6" s="193">
        <f t="shared" ref="L6:L40" si="1">K6*100/I6</f>
        <v>227.60510061765291</v>
      </c>
      <c r="M6" s="304">
        <v>147406</v>
      </c>
      <c r="N6" s="304">
        <v>401086</v>
      </c>
      <c r="O6" s="304">
        <f>'ACP_Agri_9(i)'!E6+'ACP_Agri_9(ii)'!E6+'ACP_Agri_9(ii)'!J6</f>
        <v>87217</v>
      </c>
      <c r="P6" s="304">
        <f>'ACP_Agri_9(i)'!F6+'ACP_Agri_9(ii)'!F6+'ACP_Agri_9(ii)'!K6</f>
        <v>257219</v>
      </c>
      <c r="Q6" s="193">
        <f>P6/N6*100</f>
        <v>64.130635325092385</v>
      </c>
    </row>
    <row r="7" spans="1:17" ht="13.5" customHeight="1" x14ac:dyDescent="0.2">
      <c r="A7" s="192">
        <v>2</v>
      </c>
      <c r="B7" s="1" t="s">
        <v>52</v>
      </c>
      <c r="C7" s="302">
        <v>4420</v>
      </c>
      <c r="D7" s="302">
        <v>25082</v>
      </c>
      <c r="E7" s="302">
        <v>458</v>
      </c>
      <c r="F7" s="302">
        <v>44212</v>
      </c>
      <c r="G7" s="193">
        <f t="shared" si="0"/>
        <v>176.26983494139225</v>
      </c>
      <c r="H7" s="302">
        <v>4040</v>
      </c>
      <c r="I7" s="302">
        <v>28751</v>
      </c>
      <c r="J7" s="302">
        <v>3457</v>
      </c>
      <c r="K7" s="302">
        <v>28574</v>
      </c>
      <c r="L7" s="193">
        <f t="shared" si="1"/>
        <v>99.384369239330809</v>
      </c>
      <c r="M7" s="302">
        <v>345146</v>
      </c>
      <c r="N7" s="302">
        <v>905598</v>
      </c>
      <c r="O7" s="304">
        <f>'ACP_Agri_9(i)'!E7+'ACP_Agri_9(ii)'!E7+'ACP_Agri_9(ii)'!J7</f>
        <v>324100</v>
      </c>
      <c r="P7" s="304">
        <f>'ACP_Agri_9(i)'!F7+'ACP_Agri_9(ii)'!F7+'ACP_Agri_9(ii)'!K7</f>
        <v>904244</v>
      </c>
      <c r="Q7" s="193">
        <f t="shared" ref="Q7:Q57" si="2">P7/N7*100</f>
        <v>99.850485535524598</v>
      </c>
    </row>
    <row r="8" spans="1:17" ht="13.5" customHeight="1" x14ac:dyDescent="0.2">
      <c r="A8" s="192">
        <v>3</v>
      </c>
      <c r="B8" s="1" t="s">
        <v>53</v>
      </c>
      <c r="C8" s="302">
        <v>1078</v>
      </c>
      <c r="D8" s="302">
        <v>7497</v>
      </c>
      <c r="E8" s="302">
        <v>133</v>
      </c>
      <c r="F8" s="302">
        <v>3788.91</v>
      </c>
      <c r="G8" s="193">
        <f t="shared" si="0"/>
        <v>50.539015606242494</v>
      </c>
      <c r="H8" s="302">
        <v>1645</v>
      </c>
      <c r="I8" s="302">
        <v>11110</v>
      </c>
      <c r="J8" s="302">
        <v>6532</v>
      </c>
      <c r="K8" s="302">
        <v>28968.35</v>
      </c>
      <c r="L8" s="193">
        <f t="shared" si="1"/>
        <v>260.74122412241223</v>
      </c>
      <c r="M8" s="302">
        <v>74255</v>
      </c>
      <c r="N8" s="302">
        <v>223983</v>
      </c>
      <c r="O8" s="304">
        <f>'ACP_Agri_9(i)'!E8+'ACP_Agri_9(ii)'!E8+'ACP_Agri_9(ii)'!J8</f>
        <v>49997</v>
      </c>
      <c r="P8" s="304">
        <f>'ACP_Agri_9(i)'!F8+'ACP_Agri_9(ii)'!F8+'ACP_Agri_9(ii)'!K8</f>
        <v>111426.82</v>
      </c>
      <c r="Q8" s="193">
        <f t="shared" si="2"/>
        <v>49.747891581057495</v>
      </c>
    </row>
    <row r="9" spans="1:17" ht="13.5" customHeight="1" x14ac:dyDescent="0.2">
      <c r="A9" s="192">
        <v>4</v>
      </c>
      <c r="B9" s="1" t="s">
        <v>54</v>
      </c>
      <c r="C9" s="304">
        <v>2029</v>
      </c>
      <c r="D9" s="304">
        <v>12715</v>
      </c>
      <c r="E9" s="302">
        <v>1423</v>
      </c>
      <c r="F9" s="302">
        <v>13362</v>
      </c>
      <c r="G9" s="193">
        <f t="shared" si="0"/>
        <v>105.0884781753834</v>
      </c>
      <c r="H9" s="302">
        <v>2433</v>
      </c>
      <c r="I9" s="302">
        <v>16914</v>
      </c>
      <c r="J9" s="302">
        <v>2725</v>
      </c>
      <c r="K9" s="302">
        <v>5028</v>
      </c>
      <c r="L9" s="193">
        <f t="shared" si="1"/>
        <v>29.726853494146862</v>
      </c>
      <c r="M9" s="304">
        <v>100727</v>
      </c>
      <c r="N9" s="304">
        <v>261098</v>
      </c>
      <c r="O9" s="304">
        <f>'ACP_Agri_9(i)'!E9+'ACP_Agri_9(ii)'!E9+'ACP_Agri_9(ii)'!J9</f>
        <v>86536</v>
      </c>
      <c r="P9" s="304">
        <f>'ACP_Agri_9(i)'!F9+'ACP_Agri_9(ii)'!F9+'ACP_Agri_9(ii)'!K9</f>
        <v>148250</v>
      </c>
      <c r="Q9" s="193">
        <f t="shared" si="2"/>
        <v>56.779446797754098</v>
      </c>
    </row>
    <row r="10" spans="1:17" ht="13.5" customHeight="1" x14ac:dyDescent="0.2">
      <c r="A10" s="192">
        <v>5</v>
      </c>
      <c r="B10" s="1" t="s">
        <v>55</v>
      </c>
      <c r="C10" s="304">
        <v>4484</v>
      </c>
      <c r="D10" s="304">
        <v>31667</v>
      </c>
      <c r="E10" s="302">
        <v>301</v>
      </c>
      <c r="F10" s="302">
        <v>12699</v>
      </c>
      <c r="G10" s="193">
        <f t="shared" si="0"/>
        <v>40.101683140177471</v>
      </c>
      <c r="H10" s="302">
        <v>7491</v>
      </c>
      <c r="I10" s="302">
        <v>47525</v>
      </c>
      <c r="J10" s="302">
        <v>473</v>
      </c>
      <c r="K10" s="302">
        <v>28214</v>
      </c>
      <c r="L10" s="193">
        <f t="shared" si="1"/>
        <v>59.366649132035768</v>
      </c>
      <c r="M10" s="304">
        <v>374395</v>
      </c>
      <c r="N10" s="304">
        <v>1067890</v>
      </c>
      <c r="O10" s="304">
        <f>'ACP_Agri_9(i)'!E10+'ACP_Agri_9(ii)'!E10+'ACP_Agri_9(ii)'!J10</f>
        <v>238920</v>
      </c>
      <c r="P10" s="304">
        <f>'ACP_Agri_9(i)'!F10+'ACP_Agri_9(ii)'!F10+'ACP_Agri_9(ii)'!K10</f>
        <v>506153</v>
      </c>
      <c r="Q10" s="193">
        <f t="shared" si="2"/>
        <v>47.397484759666256</v>
      </c>
    </row>
    <row r="11" spans="1:17" ht="13.5" customHeight="1" x14ac:dyDescent="0.2">
      <c r="A11" s="192">
        <v>6</v>
      </c>
      <c r="B11" s="1" t="s">
        <v>56</v>
      </c>
      <c r="C11" s="304">
        <v>2306</v>
      </c>
      <c r="D11" s="304">
        <v>15858</v>
      </c>
      <c r="E11" s="304">
        <v>150</v>
      </c>
      <c r="F11" s="304">
        <v>5080</v>
      </c>
      <c r="G11" s="193">
        <f t="shared" si="0"/>
        <v>32.034304452011604</v>
      </c>
      <c r="H11" s="304">
        <v>2758</v>
      </c>
      <c r="I11" s="304">
        <v>17744</v>
      </c>
      <c r="J11" s="304">
        <v>398</v>
      </c>
      <c r="K11" s="304">
        <v>27240</v>
      </c>
      <c r="L11" s="193">
        <f t="shared" si="1"/>
        <v>153.51668169522091</v>
      </c>
      <c r="M11" s="304">
        <v>113465</v>
      </c>
      <c r="N11" s="304">
        <v>270420</v>
      </c>
      <c r="O11" s="304">
        <f>'ACP_Agri_9(i)'!E11+'ACP_Agri_9(ii)'!E11+'ACP_Agri_9(ii)'!J11</f>
        <v>25336</v>
      </c>
      <c r="P11" s="304">
        <f>'ACP_Agri_9(i)'!F11+'ACP_Agri_9(ii)'!F11+'ACP_Agri_9(ii)'!K11</f>
        <v>79080</v>
      </c>
      <c r="Q11" s="193">
        <f t="shared" si="2"/>
        <v>29.243399156867095</v>
      </c>
    </row>
    <row r="12" spans="1:17" ht="13.5" customHeight="1" x14ac:dyDescent="0.2">
      <c r="A12" s="192">
        <v>7</v>
      </c>
      <c r="B12" s="1" t="s">
        <v>57</v>
      </c>
      <c r="C12" s="304">
        <v>462</v>
      </c>
      <c r="D12" s="304">
        <v>3661</v>
      </c>
      <c r="E12" s="302">
        <v>0</v>
      </c>
      <c r="F12" s="302">
        <v>0</v>
      </c>
      <c r="G12" s="193">
        <f t="shared" si="0"/>
        <v>0</v>
      </c>
      <c r="H12" s="304">
        <v>298</v>
      </c>
      <c r="I12" s="304">
        <v>2380</v>
      </c>
      <c r="J12" s="304">
        <v>201</v>
      </c>
      <c r="K12" s="304">
        <v>3122</v>
      </c>
      <c r="L12" s="193">
        <f t="shared" si="1"/>
        <v>131.1764705882353</v>
      </c>
      <c r="M12" s="304">
        <v>12630</v>
      </c>
      <c r="N12" s="304">
        <v>35112</v>
      </c>
      <c r="O12" s="304">
        <f>'ACP_Agri_9(i)'!E12+'ACP_Agri_9(ii)'!E12+'ACP_Agri_9(ii)'!J12</f>
        <v>5699</v>
      </c>
      <c r="P12" s="304">
        <f>'ACP_Agri_9(i)'!F12+'ACP_Agri_9(ii)'!F12+'ACP_Agri_9(ii)'!K12</f>
        <v>8090</v>
      </c>
      <c r="Q12" s="193">
        <f t="shared" si="2"/>
        <v>23.04055593529278</v>
      </c>
    </row>
    <row r="13" spans="1:17" ht="13.5" customHeight="1" x14ac:dyDescent="0.2">
      <c r="A13" s="192">
        <v>8</v>
      </c>
      <c r="B13" s="1" t="s">
        <v>181</v>
      </c>
      <c r="C13" s="304">
        <v>191</v>
      </c>
      <c r="D13" s="304">
        <v>1273</v>
      </c>
      <c r="E13" s="304">
        <v>136</v>
      </c>
      <c r="F13" s="304">
        <v>232</v>
      </c>
      <c r="G13" s="193">
        <f t="shared" si="0"/>
        <v>18.224666142969365</v>
      </c>
      <c r="H13" s="304">
        <v>333</v>
      </c>
      <c r="I13" s="304">
        <v>2394</v>
      </c>
      <c r="J13" s="304">
        <v>187</v>
      </c>
      <c r="K13" s="304">
        <v>238</v>
      </c>
      <c r="L13" s="193">
        <f t="shared" si="1"/>
        <v>9.9415204678362574</v>
      </c>
      <c r="M13" s="304">
        <v>13370</v>
      </c>
      <c r="N13" s="304">
        <v>33098</v>
      </c>
      <c r="O13" s="304">
        <f>'ACP_Agri_9(i)'!E13+'ACP_Agri_9(ii)'!E13+'ACP_Agri_9(ii)'!J13</f>
        <v>500</v>
      </c>
      <c r="P13" s="304">
        <f>'ACP_Agri_9(i)'!F13+'ACP_Agri_9(ii)'!F13+'ACP_Agri_9(ii)'!K13</f>
        <v>799</v>
      </c>
      <c r="Q13" s="193">
        <f t="shared" si="2"/>
        <v>2.4140431446008823</v>
      </c>
    </row>
    <row r="14" spans="1:17" ht="13.5" customHeight="1" x14ac:dyDescent="0.2">
      <c r="A14" s="192">
        <v>9</v>
      </c>
      <c r="B14" s="1" t="s">
        <v>58</v>
      </c>
      <c r="C14" s="304">
        <v>4432</v>
      </c>
      <c r="D14" s="304">
        <v>28755</v>
      </c>
      <c r="E14" s="304">
        <v>435</v>
      </c>
      <c r="F14" s="304">
        <v>9161</v>
      </c>
      <c r="G14" s="193">
        <f t="shared" si="0"/>
        <v>31.858807163971484</v>
      </c>
      <c r="H14" s="304">
        <v>5034</v>
      </c>
      <c r="I14" s="304">
        <v>36057</v>
      </c>
      <c r="J14" s="304">
        <v>610</v>
      </c>
      <c r="K14" s="304">
        <v>28492</v>
      </c>
      <c r="L14" s="193">
        <f t="shared" si="1"/>
        <v>79.019330504479015</v>
      </c>
      <c r="M14" s="304">
        <v>218149</v>
      </c>
      <c r="N14" s="304">
        <v>600984</v>
      </c>
      <c r="O14" s="304">
        <f>'ACP_Agri_9(i)'!E14+'ACP_Agri_9(ii)'!E14+'ACP_Agri_9(ii)'!J14</f>
        <v>107194</v>
      </c>
      <c r="P14" s="304">
        <f>'ACP_Agri_9(i)'!F14+'ACP_Agri_9(ii)'!F14+'ACP_Agri_9(ii)'!K14</f>
        <v>230545.58</v>
      </c>
      <c r="Q14" s="193">
        <f t="shared" si="2"/>
        <v>38.361350718155556</v>
      </c>
    </row>
    <row r="15" spans="1:17" ht="13.5" customHeight="1" x14ac:dyDescent="0.2">
      <c r="A15" s="192">
        <v>10</v>
      </c>
      <c r="B15" s="1" t="s">
        <v>64</v>
      </c>
      <c r="C15" s="304">
        <v>16080</v>
      </c>
      <c r="D15" s="304">
        <v>101607</v>
      </c>
      <c r="E15" s="304">
        <v>184</v>
      </c>
      <c r="F15" s="304">
        <v>1363</v>
      </c>
      <c r="G15" s="193">
        <f t="shared" si="0"/>
        <v>1.3414430108161839</v>
      </c>
      <c r="H15" s="304">
        <v>20946</v>
      </c>
      <c r="I15" s="304">
        <v>142937</v>
      </c>
      <c r="J15" s="304">
        <v>18140</v>
      </c>
      <c r="K15" s="304">
        <v>32240</v>
      </c>
      <c r="L15" s="193">
        <f t="shared" si="1"/>
        <v>22.555391536131303</v>
      </c>
      <c r="M15" s="304">
        <v>1076753</v>
      </c>
      <c r="N15" s="304">
        <v>2939076</v>
      </c>
      <c r="O15" s="304">
        <f>'ACP_Agri_9(i)'!E15+'ACP_Agri_9(ii)'!E15+'ACP_Agri_9(ii)'!J15</f>
        <v>451752</v>
      </c>
      <c r="P15" s="304">
        <f>'ACP_Agri_9(i)'!F15+'ACP_Agri_9(ii)'!F15+'ACP_Agri_9(ii)'!K15</f>
        <v>942662</v>
      </c>
      <c r="Q15" s="193">
        <f t="shared" si="2"/>
        <v>32.073413549020167</v>
      </c>
    </row>
    <row r="16" spans="1:17" ht="13.5" customHeight="1" x14ac:dyDescent="0.2">
      <c r="A16" s="192">
        <v>11</v>
      </c>
      <c r="B16" s="1" t="s">
        <v>182</v>
      </c>
      <c r="C16" s="304">
        <v>1520</v>
      </c>
      <c r="D16" s="304">
        <v>10061</v>
      </c>
      <c r="E16" s="304">
        <v>46</v>
      </c>
      <c r="F16" s="304">
        <v>1000</v>
      </c>
      <c r="G16" s="193">
        <f t="shared" si="0"/>
        <v>9.9393698439518943</v>
      </c>
      <c r="H16" s="304">
        <v>1982</v>
      </c>
      <c r="I16" s="304">
        <v>13862</v>
      </c>
      <c r="J16" s="304">
        <v>30</v>
      </c>
      <c r="K16" s="304">
        <v>425</v>
      </c>
      <c r="L16" s="193">
        <f t="shared" si="1"/>
        <v>3.0659356514211513</v>
      </c>
      <c r="M16" s="304">
        <v>85117</v>
      </c>
      <c r="N16" s="304">
        <v>268376</v>
      </c>
      <c r="O16" s="304">
        <f>'ACP_Agri_9(i)'!E16+'ACP_Agri_9(ii)'!E16+'ACP_Agri_9(ii)'!J16</f>
        <v>8267</v>
      </c>
      <c r="P16" s="304">
        <f>'ACP_Agri_9(i)'!F16+'ACP_Agri_9(ii)'!F16+'ACP_Agri_9(ii)'!K16</f>
        <v>18612</v>
      </c>
      <c r="Q16" s="193">
        <f t="shared" si="2"/>
        <v>6.9350463528780519</v>
      </c>
    </row>
    <row r="17" spans="1:17" ht="13.5" customHeight="1" x14ac:dyDescent="0.2">
      <c r="A17" s="192">
        <v>12</v>
      </c>
      <c r="B17" s="1" t="s">
        <v>60</v>
      </c>
      <c r="C17" s="304">
        <v>3540</v>
      </c>
      <c r="D17" s="304">
        <v>23906</v>
      </c>
      <c r="E17" s="304">
        <v>121</v>
      </c>
      <c r="F17" s="304">
        <v>3576</v>
      </c>
      <c r="G17" s="193">
        <f t="shared" si="0"/>
        <v>14.958587802225383</v>
      </c>
      <c r="H17" s="304">
        <v>4902</v>
      </c>
      <c r="I17" s="304">
        <v>31646</v>
      </c>
      <c r="J17" s="304">
        <v>1198</v>
      </c>
      <c r="K17" s="304">
        <v>74554</v>
      </c>
      <c r="L17" s="193">
        <f t="shared" si="1"/>
        <v>235.58743601087025</v>
      </c>
      <c r="M17" s="304">
        <v>201409</v>
      </c>
      <c r="N17" s="304">
        <v>476951</v>
      </c>
      <c r="O17" s="304">
        <f>'ACP_Agri_9(i)'!E17+'ACP_Agri_9(ii)'!E17+'ACP_Agri_9(ii)'!J17</f>
        <v>117785</v>
      </c>
      <c r="P17" s="304">
        <f>'ACP_Agri_9(i)'!F17+'ACP_Agri_9(ii)'!F17+'ACP_Agri_9(ii)'!K17</f>
        <v>269358</v>
      </c>
      <c r="Q17" s="193">
        <f t="shared" si="2"/>
        <v>56.474983803367643</v>
      </c>
    </row>
    <row r="18" spans="1:17" s="47" customFormat="1" ht="13.5" customHeight="1" x14ac:dyDescent="0.2">
      <c r="A18" s="227"/>
      <c r="B18" s="189" t="s">
        <v>218</v>
      </c>
      <c r="C18" s="309">
        <f>SUM(C6:C17)</f>
        <v>43892</v>
      </c>
      <c r="D18" s="309">
        <f t="shared" ref="D18:F18" si="3">SUM(D6:D17)</f>
        <v>281869</v>
      </c>
      <c r="E18" s="309">
        <f t="shared" si="3"/>
        <v>3579</v>
      </c>
      <c r="F18" s="309">
        <f t="shared" si="3"/>
        <v>98630.91</v>
      </c>
      <c r="G18" s="190">
        <f t="shared" si="0"/>
        <v>34.991755035140436</v>
      </c>
      <c r="H18" s="309">
        <f>SUM(H6:H17)</f>
        <v>56111</v>
      </c>
      <c r="I18" s="309">
        <f t="shared" ref="I18:K18" si="4">SUM(I6:I17)</f>
        <v>381434</v>
      </c>
      <c r="J18" s="309">
        <f t="shared" si="4"/>
        <v>34559</v>
      </c>
      <c r="K18" s="309">
        <f t="shared" si="4"/>
        <v>325636.34999999998</v>
      </c>
      <c r="L18" s="190">
        <f t="shared" si="1"/>
        <v>85.371610816025836</v>
      </c>
      <c r="M18" s="309">
        <f>SUM(M6:M17)</f>
        <v>2762822</v>
      </c>
      <c r="N18" s="309">
        <f t="shared" ref="N18" si="5">SUM(N6:N17)</f>
        <v>7483672</v>
      </c>
      <c r="O18" s="309">
        <f>'ACP_Agri_9(i)'!E18+'ACP_Agri_9(ii)'!E18+'ACP_Agri_9(ii)'!J18</f>
        <v>1503303</v>
      </c>
      <c r="P18" s="309">
        <f>'ACP_Agri_9(i)'!F18+'ACP_Agri_9(ii)'!F18+'ACP_Agri_9(ii)'!K18</f>
        <v>3476439.4000000004</v>
      </c>
      <c r="Q18" s="190">
        <f t="shared" si="2"/>
        <v>46.453658043805241</v>
      </c>
    </row>
    <row r="19" spans="1:17" ht="13.5" customHeight="1" x14ac:dyDescent="0.2">
      <c r="A19" s="192">
        <v>13</v>
      </c>
      <c r="B19" s="1" t="s">
        <v>41</v>
      </c>
      <c r="C19" s="304">
        <v>1361</v>
      </c>
      <c r="D19" s="304">
        <v>8130</v>
      </c>
      <c r="E19" s="304">
        <v>135</v>
      </c>
      <c r="F19" s="304">
        <v>2384.56</v>
      </c>
      <c r="G19" s="193">
        <f t="shared" si="0"/>
        <v>29.330381303813038</v>
      </c>
      <c r="H19" s="304">
        <v>2181</v>
      </c>
      <c r="I19" s="304">
        <v>16085</v>
      </c>
      <c r="J19" s="304">
        <v>1107</v>
      </c>
      <c r="K19" s="304">
        <v>28224.12</v>
      </c>
      <c r="L19" s="193">
        <f t="shared" si="1"/>
        <v>175.46857320484924</v>
      </c>
      <c r="M19" s="304">
        <v>60454</v>
      </c>
      <c r="N19" s="304">
        <v>183728</v>
      </c>
      <c r="O19" s="304">
        <f>'ACP_Agri_9(i)'!E19+'ACP_Agri_9(ii)'!E19+'ACP_Agri_9(ii)'!J19</f>
        <v>41603</v>
      </c>
      <c r="P19" s="304">
        <f>'ACP_Agri_9(i)'!F19+'ACP_Agri_9(ii)'!F19+'ACP_Agri_9(ii)'!K19</f>
        <v>164950.35</v>
      </c>
      <c r="Q19" s="193">
        <f t="shared" si="2"/>
        <v>89.779647086998168</v>
      </c>
    </row>
    <row r="20" spans="1:17" ht="13.5" customHeight="1" x14ac:dyDescent="0.2">
      <c r="A20" s="192">
        <v>14</v>
      </c>
      <c r="B20" s="1" t="s">
        <v>183</v>
      </c>
      <c r="C20" s="304">
        <v>380</v>
      </c>
      <c r="D20" s="304">
        <v>3149</v>
      </c>
      <c r="E20" s="304">
        <v>4642</v>
      </c>
      <c r="F20" s="304">
        <v>1302.3900000000001</v>
      </c>
      <c r="G20" s="193">
        <f t="shared" si="0"/>
        <v>41.358844077484918</v>
      </c>
      <c r="H20" s="304">
        <v>252</v>
      </c>
      <c r="I20" s="304">
        <v>1924</v>
      </c>
      <c r="J20" s="304">
        <v>82638</v>
      </c>
      <c r="K20" s="304">
        <v>27990.880000000001</v>
      </c>
      <c r="L20" s="296">
        <f t="shared" si="1"/>
        <v>1454.8274428274428</v>
      </c>
      <c r="M20" s="304">
        <v>12005</v>
      </c>
      <c r="N20" s="304">
        <v>32247</v>
      </c>
      <c r="O20" s="304">
        <f>'ACP_Agri_9(i)'!E20+'ACP_Agri_9(ii)'!E20+'ACP_Agri_9(ii)'!J20</f>
        <v>304554</v>
      </c>
      <c r="P20" s="304">
        <f>'ACP_Agri_9(i)'!F20+'ACP_Agri_9(ii)'!F20+'ACP_Agri_9(ii)'!K20</f>
        <v>116683.39</v>
      </c>
      <c r="Q20" s="193">
        <f t="shared" si="2"/>
        <v>361.84262101900953</v>
      </c>
    </row>
    <row r="21" spans="1:17" ht="13.5" customHeight="1" x14ac:dyDescent="0.2">
      <c r="A21" s="192">
        <v>15</v>
      </c>
      <c r="B21" s="1" t="s">
        <v>184</v>
      </c>
      <c r="C21" s="193">
        <v>0</v>
      </c>
      <c r="D21" s="193">
        <v>0</v>
      </c>
      <c r="E21" s="193">
        <v>0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3">
        <v>0</v>
      </c>
      <c r="L21" s="193">
        <v>0</v>
      </c>
      <c r="M21" s="304">
        <v>100</v>
      </c>
      <c r="N21" s="304">
        <v>216</v>
      </c>
      <c r="O21" s="304">
        <f>'ACP_Agri_9(i)'!E21+'ACP_Agri_9(ii)'!E21+'ACP_Agri_9(ii)'!J21</f>
        <v>0</v>
      </c>
      <c r="P21" s="304">
        <f>'ACP_Agri_9(i)'!F21+'ACP_Agri_9(ii)'!F21+'ACP_Agri_9(ii)'!K21</f>
        <v>0</v>
      </c>
      <c r="Q21" s="193">
        <f t="shared" si="2"/>
        <v>0</v>
      </c>
    </row>
    <row r="22" spans="1:17" ht="13.5" customHeight="1" x14ac:dyDescent="0.2">
      <c r="A22" s="192">
        <v>16</v>
      </c>
      <c r="B22" s="1" t="s">
        <v>45</v>
      </c>
      <c r="C22" s="304">
        <v>8</v>
      </c>
      <c r="D22" s="304">
        <v>40</v>
      </c>
      <c r="E22" s="304">
        <v>0</v>
      </c>
      <c r="F22" s="304">
        <v>0</v>
      </c>
      <c r="G22" s="193">
        <f t="shared" si="0"/>
        <v>0</v>
      </c>
      <c r="H22" s="304">
        <v>78</v>
      </c>
      <c r="I22" s="304">
        <v>476</v>
      </c>
      <c r="J22" s="304">
        <v>2</v>
      </c>
      <c r="K22" s="304">
        <v>28</v>
      </c>
      <c r="L22" s="193">
        <f t="shared" si="1"/>
        <v>5.882352941176471</v>
      </c>
      <c r="M22" s="304">
        <v>98</v>
      </c>
      <c r="N22" s="304">
        <v>540</v>
      </c>
      <c r="O22" s="304">
        <f>'ACP_Agri_9(i)'!E22+'ACP_Agri_9(ii)'!E22+'ACP_Agri_9(ii)'!J22</f>
        <v>2</v>
      </c>
      <c r="P22" s="304">
        <f>'ACP_Agri_9(i)'!F22+'ACP_Agri_9(ii)'!F22+'ACP_Agri_9(ii)'!K22</f>
        <v>28</v>
      </c>
      <c r="Q22" s="193">
        <f t="shared" si="2"/>
        <v>5.1851851851851851</v>
      </c>
    </row>
    <row r="23" spans="1:17" ht="13.5" customHeight="1" x14ac:dyDescent="0.2">
      <c r="A23" s="192">
        <v>17</v>
      </c>
      <c r="B23" s="1" t="s">
        <v>185</v>
      </c>
      <c r="C23" s="304">
        <v>316</v>
      </c>
      <c r="D23" s="304">
        <v>1970</v>
      </c>
      <c r="E23" s="304">
        <v>0</v>
      </c>
      <c r="F23" s="304">
        <v>0</v>
      </c>
      <c r="G23" s="193">
        <f t="shared" si="0"/>
        <v>0</v>
      </c>
      <c r="H23" s="304">
        <v>279</v>
      </c>
      <c r="I23" s="304">
        <v>1739</v>
      </c>
      <c r="J23" s="304">
        <v>1</v>
      </c>
      <c r="K23" s="304">
        <v>11</v>
      </c>
      <c r="L23" s="193">
        <f t="shared" si="1"/>
        <v>0.63254744105807936</v>
      </c>
      <c r="M23" s="304">
        <v>8755</v>
      </c>
      <c r="N23" s="304">
        <v>24222</v>
      </c>
      <c r="O23" s="304">
        <f>'ACP_Agri_9(i)'!E23+'ACP_Agri_9(ii)'!E23+'ACP_Agri_9(ii)'!J23</f>
        <v>18364</v>
      </c>
      <c r="P23" s="304">
        <f>'ACP_Agri_9(i)'!F23+'ACP_Agri_9(ii)'!F23+'ACP_Agri_9(ii)'!K23</f>
        <v>23944</v>
      </c>
      <c r="Q23" s="193">
        <f t="shared" si="2"/>
        <v>98.852283048468337</v>
      </c>
    </row>
    <row r="24" spans="1:17" ht="13.5" customHeight="1" x14ac:dyDescent="0.2">
      <c r="A24" s="192">
        <v>18</v>
      </c>
      <c r="B24" s="1" t="s">
        <v>186</v>
      </c>
      <c r="C24" s="304">
        <v>12</v>
      </c>
      <c r="D24" s="304">
        <v>60</v>
      </c>
      <c r="E24" s="304">
        <v>0</v>
      </c>
      <c r="F24" s="304">
        <v>0</v>
      </c>
      <c r="G24" s="193">
        <f t="shared" si="0"/>
        <v>0</v>
      </c>
      <c r="H24" s="304">
        <v>70</v>
      </c>
      <c r="I24" s="304">
        <v>350</v>
      </c>
      <c r="J24" s="304">
        <v>0</v>
      </c>
      <c r="K24" s="304">
        <v>0</v>
      </c>
      <c r="L24" s="193">
        <f t="shared" si="1"/>
        <v>0</v>
      </c>
      <c r="M24" s="304">
        <v>120</v>
      </c>
      <c r="N24" s="304">
        <v>486</v>
      </c>
      <c r="O24" s="304">
        <f>'ACP_Agri_9(i)'!E24+'ACP_Agri_9(ii)'!E24+'ACP_Agri_9(ii)'!J24</f>
        <v>0</v>
      </c>
      <c r="P24" s="304">
        <f>'ACP_Agri_9(i)'!F24+'ACP_Agri_9(ii)'!F24+'ACP_Agri_9(ii)'!K24</f>
        <v>0</v>
      </c>
      <c r="Q24" s="193">
        <f t="shared" si="2"/>
        <v>0</v>
      </c>
    </row>
    <row r="25" spans="1:17" ht="13.5" customHeight="1" x14ac:dyDescent="0.2">
      <c r="A25" s="192">
        <v>19</v>
      </c>
      <c r="B25" s="1" t="s">
        <v>187</v>
      </c>
      <c r="C25" s="302">
        <v>94</v>
      </c>
      <c r="D25" s="302">
        <v>486</v>
      </c>
      <c r="E25" s="302">
        <v>4</v>
      </c>
      <c r="F25" s="302">
        <v>1697</v>
      </c>
      <c r="G25" s="193">
        <f t="shared" si="0"/>
        <v>349.1769547325103</v>
      </c>
      <c r="H25" s="302">
        <v>92</v>
      </c>
      <c r="I25" s="302">
        <v>683</v>
      </c>
      <c r="J25" s="302">
        <v>33</v>
      </c>
      <c r="K25" s="302">
        <v>475</v>
      </c>
      <c r="L25" s="193">
        <f t="shared" si="1"/>
        <v>69.546120058565151</v>
      </c>
      <c r="M25" s="302">
        <v>2686</v>
      </c>
      <c r="N25" s="302">
        <v>6737</v>
      </c>
      <c r="O25" s="304">
        <f>'ACP_Agri_9(i)'!E25+'ACP_Agri_9(ii)'!E25+'ACP_Agri_9(ii)'!J25</f>
        <v>8357</v>
      </c>
      <c r="P25" s="304">
        <f>'ACP_Agri_9(i)'!F25+'ACP_Agri_9(ii)'!F25+'ACP_Agri_9(ii)'!K25</f>
        <v>16762</v>
      </c>
      <c r="Q25" s="193">
        <f t="shared" si="2"/>
        <v>248.80510613032504</v>
      </c>
    </row>
    <row r="26" spans="1:17" ht="13.5" customHeight="1" x14ac:dyDescent="0.2">
      <c r="A26" s="192">
        <v>20</v>
      </c>
      <c r="B26" s="1" t="s">
        <v>65</v>
      </c>
      <c r="C26" s="302">
        <v>2139</v>
      </c>
      <c r="D26" s="302">
        <v>12533</v>
      </c>
      <c r="E26" s="302">
        <v>86</v>
      </c>
      <c r="F26" s="302">
        <v>2639.65</v>
      </c>
      <c r="G26" s="193">
        <f t="shared" si="0"/>
        <v>21.06159738290912</v>
      </c>
      <c r="H26" s="302">
        <v>3635</v>
      </c>
      <c r="I26" s="302">
        <v>27042</v>
      </c>
      <c r="J26" s="304">
        <v>2092</v>
      </c>
      <c r="K26" s="304">
        <v>153294.95000000001</v>
      </c>
      <c r="L26" s="296">
        <f t="shared" si="1"/>
        <v>566.87726499519272</v>
      </c>
      <c r="M26" s="302">
        <v>106897</v>
      </c>
      <c r="N26" s="302">
        <v>290725</v>
      </c>
      <c r="O26" s="304">
        <f>'ACP_Agri_9(i)'!E26+'ACP_Agri_9(ii)'!E26+'ACP_Agri_9(ii)'!J26</f>
        <v>108312</v>
      </c>
      <c r="P26" s="304">
        <f>'ACP_Agri_9(i)'!F26+'ACP_Agri_9(ii)'!F26+'ACP_Agri_9(ii)'!K26</f>
        <v>516489.36000000004</v>
      </c>
      <c r="Q26" s="193">
        <f t="shared" si="2"/>
        <v>177.65564020982029</v>
      </c>
    </row>
    <row r="27" spans="1:17" ht="13.5" customHeight="1" x14ac:dyDescent="0.2">
      <c r="A27" s="192">
        <v>21</v>
      </c>
      <c r="B27" s="1" t="s">
        <v>66</v>
      </c>
      <c r="C27" s="302">
        <v>2054</v>
      </c>
      <c r="D27" s="302">
        <v>11861</v>
      </c>
      <c r="E27" s="302">
        <v>2</v>
      </c>
      <c r="F27" s="302">
        <v>1100</v>
      </c>
      <c r="G27" s="193">
        <f t="shared" si="0"/>
        <v>9.2740915605766805</v>
      </c>
      <c r="H27" s="302">
        <v>3077</v>
      </c>
      <c r="I27" s="302">
        <v>22183</v>
      </c>
      <c r="J27" s="304">
        <v>131</v>
      </c>
      <c r="K27" s="304">
        <v>36471</v>
      </c>
      <c r="L27" s="296">
        <f t="shared" si="1"/>
        <v>164.40968309065499</v>
      </c>
      <c r="M27" s="302">
        <v>103633</v>
      </c>
      <c r="N27" s="302">
        <v>291867</v>
      </c>
      <c r="O27" s="304">
        <f>'ACP_Agri_9(i)'!E27+'ACP_Agri_9(ii)'!E27+'ACP_Agri_9(ii)'!J27</f>
        <v>155982</v>
      </c>
      <c r="P27" s="304">
        <f>'ACP_Agri_9(i)'!F27+'ACP_Agri_9(ii)'!F27+'ACP_Agri_9(ii)'!K27</f>
        <v>396304</v>
      </c>
      <c r="Q27" s="193">
        <f t="shared" si="2"/>
        <v>135.78239403563953</v>
      </c>
    </row>
    <row r="28" spans="1:17" ht="13.5" customHeight="1" x14ac:dyDescent="0.2">
      <c r="A28" s="192">
        <v>22</v>
      </c>
      <c r="B28" s="1" t="s">
        <v>75</v>
      </c>
      <c r="C28" s="302">
        <v>900</v>
      </c>
      <c r="D28" s="302">
        <v>5472</v>
      </c>
      <c r="E28" s="302">
        <v>10</v>
      </c>
      <c r="F28" s="302">
        <v>540</v>
      </c>
      <c r="G28" s="193">
        <f t="shared" si="0"/>
        <v>9.8684210526315788</v>
      </c>
      <c r="H28" s="302">
        <v>1319</v>
      </c>
      <c r="I28" s="302">
        <v>9780</v>
      </c>
      <c r="J28" s="302">
        <v>85</v>
      </c>
      <c r="K28" s="302">
        <v>4515</v>
      </c>
      <c r="L28" s="193">
        <f t="shared" si="1"/>
        <v>46.165644171779142</v>
      </c>
      <c r="M28" s="302">
        <v>31485</v>
      </c>
      <c r="N28" s="302">
        <v>84019</v>
      </c>
      <c r="O28" s="302">
        <f>'ACP_Agri_9(i)'!E28+'ACP_Agri_9(ii)'!E28+'ACP_Agri_9(ii)'!J28</f>
        <v>16135</v>
      </c>
      <c r="P28" s="302">
        <f>'ACP_Agri_9(i)'!F28+'ACP_Agri_9(ii)'!F28+'ACP_Agri_9(ii)'!K28</f>
        <v>30893</v>
      </c>
      <c r="Q28" s="193">
        <f t="shared" si="2"/>
        <v>36.769064140253988</v>
      </c>
    </row>
    <row r="29" spans="1:17" ht="13.5" customHeight="1" x14ac:dyDescent="0.2">
      <c r="A29" s="192">
        <v>23</v>
      </c>
      <c r="B29" s="1" t="s">
        <v>386</v>
      </c>
      <c r="C29" s="302">
        <v>437</v>
      </c>
      <c r="D29" s="302">
        <v>2753</v>
      </c>
      <c r="E29" s="302">
        <v>0</v>
      </c>
      <c r="F29" s="302">
        <v>0</v>
      </c>
      <c r="G29" s="193">
        <f t="shared" si="0"/>
        <v>0</v>
      </c>
      <c r="H29" s="302">
        <v>210</v>
      </c>
      <c r="I29" s="302">
        <v>1422</v>
      </c>
      <c r="J29" s="304">
        <v>143</v>
      </c>
      <c r="K29" s="304">
        <v>11436</v>
      </c>
      <c r="L29" s="296">
        <f t="shared" si="1"/>
        <v>804.21940928270044</v>
      </c>
      <c r="M29" s="302">
        <v>6830</v>
      </c>
      <c r="N29" s="302">
        <v>19675</v>
      </c>
      <c r="O29" s="304">
        <f>'ACP_Agri_9(i)'!E29+'ACP_Agri_9(ii)'!E29+'ACP_Agri_9(ii)'!J29</f>
        <v>81821</v>
      </c>
      <c r="P29" s="304">
        <f>'ACP_Agri_9(i)'!F29+'ACP_Agri_9(ii)'!F29+'ACP_Agri_9(ii)'!K29</f>
        <v>77231.600000000006</v>
      </c>
      <c r="Q29" s="193">
        <f t="shared" si="2"/>
        <v>392.53672172808132</v>
      </c>
    </row>
    <row r="30" spans="1:17" ht="13.5" customHeight="1" x14ac:dyDescent="0.2">
      <c r="A30" s="192">
        <v>24</v>
      </c>
      <c r="B30" s="1" t="s">
        <v>188</v>
      </c>
      <c r="C30" s="304">
        <v>313</v>
      </c>
      <c r="D30" s="304">
        <v>3044</v>
      </c>
      <c r="E30" s="304">
        <v>2</v>
      </c>
      <c r="F30" s="304">
        <v>68</v>
      </c>
      <c r="G30" s="193">
        <f t="shared" si="0"/>
        <v>2.2339027595269383</v>
      </c>
      <c r="H30" s="304">
        <v>407</v>
      </c>
      <c r="I30" s="304">
        <v>2716</v>
      </c>
      <c r="J30" s="304">
        <v>13</v>
      </c>
      <c r="K30" s="304">
        <v>2425</v>
      </c>
      <c r="L30" s="193">
        <f t="shared" si="1"/>
        <v>89.285714285714292</v>
      </c>
      <c r="M30" s="304">
        <v>10840</v>
      </c>
      <c r="N30" s="304">
        <v>28697</v>
      </c>
      <c r="O30" s="304">
        <f>'ACP_Agri_9(i)'!E30+'ACP_Agri_9(ii)'!E30+'ACP_Agri_9(ii)'!J30</f>
        <v>119421</v>
      </c>
      <c r="P30" s="304">
        <f>'ACP_Agri_9(i)'!F30+'ACP_Agri_9(ii)'!F30+'ACP_Agri_9(ii)'!K30</f>
        <v>51812</v>
      </c>
      <c r="Q30" s="193">
        <f t="shared" si="2"/>
        <v>180.54848938913474</v>
      </c>
    </row>
    <row r="31" spans="1:17" ht="13.5" customHeight="1" x14ac:dyDescent="0.2">
      <c r="A31" s="192">
        <v>25</v>
      </c>
      <c r="B31" s="1" t="s">
        <v>189</v>
      </c>
      <c r="C31" s="304">
        <v>6</v>
      </c>
      <c r="D31" s="304">
        <v>30</v>
      </c>
      <c r="E31" s="304">
        <v>0</v>
      </c>
      <c r="F31" s="304">
        <v>0</v>
      </c>
      <c r="G31" s="193">
        <f t="shared" si="0"/>
        <v>0</v>
      </c>
      <c r="H31" s="304">
        <v>69</v>
      </c>
      <c r="I31" s="304">
        <v>536</v>
      </c>
      <c r="J31" s="304">
        <v>9</v>
      </c>
      <c r="K31" s="304">
        <v>60.85</v>
      </c>
      <c r="L31" s="193">
        <f t="shared" si="1"/>
        <v>11.352611940298507</v>
      </c>
      <c r="M31" s="304">
        <v>111</v>
      </c>
      <c r="N31" s="304">
        <v>638</v>
      </c>
      <c r="O31" s="304">
        <f>'ACP_Agri_9(i)'!E31+'ACP_Agri_9(ii)'!E31+'ACP_Agri_9(ii)'!J31</f>
        <v>9</v>
      </c>
      <c r="P31" s="304">
        <f>'ACP_Agri_9(i)'!F31+'ACP_Agri_9(ii)'!F31+'ACP_Agri_9(ii)'!K31</f>
        <v>60.85</v>
      </c>
      <c r="Q31" s="193">
        <f t="shared" si="2"/>
        <v>9.5376175548589348</v>
      </c>
    </row>
    <row r="32" spans="1:17" ht="13.5" customHeight="1" x14ac:dyDescent="0.2">
      <c r="A32" s="192">
        <v>26</v>
      </c>
      <c r="B32" s="1" t="s">
        <v>190</v>
      </c>
      <c r="C32" s="304">
        <v>13</v>
      </c>
      <c r="D32" s="304">
        <v>68</v>
      </c>
      <c r="E32" s="304">
        <v>15</v>
      </c>
      <c r="F32" s="304">
        <v>125.3</v>
      </c>
      <c r="G32" s="193">
        <f t="shared" si="0"/>
        <v>184.26470588235293</v>
      </c>
      <c r="H32" s="304">
        <v>168</v>
      </c>
      <c r="I32" s="304">
        <v>1030</v>
      </c>
      <c r="J32" s="304">
        <v>145</v>
      </c>
      <c r="K32" s="304">
        <v>1437.45</v>
      </c>
      <c r="L32" s="193">
        <f t="shared" si="1"/>
        <v>139.55825242718447</v>
      </c>
      <c r="M32" s="304">
        <v>662</v>
      </c>
      <c r="N32" s="304">
        <v>2313</v>
      </c>
      <c r="O32" s="304">
        <f>'ACP_Agri_9(i)'!E32+'ACP_Agri_9(ii)'!E32+'ACP_Agri_9(ii)'!J32</f>
        <v>1501</v>
      </c>
      <c r="P32" s="304">
        <f>'ACP_Agri_9(i)'!F32+'ACP_Agri_9(ii)'!F32+'ACP_Agri_9(ii)'!K32</f>
        <v>2458.81</v>
      </c>
      <c r="Q32" s="193">
        <f t="shared" si="2"/>
        <v>106.30393428447904</v>
      </c>
    </row>
    <row r="33" spans="1:17" ht="13.5" customHeight="1" x14ac:dyDescent="0.2">
      <c r="A33" s="192">
        <v>27</v>
      </c>
      <c r="B33" s="1" t="s">
        <v>191</v>
      </c>
      <c r="C33" s="304">
        <v>13</v>
      </c>
      <c r="D33" s="304">
        <v>62</v>
      </c>
      <c r="E33" s="304">
        <v>0</v>
      </c>
      <c r="F33" s="304">
        <v>0</v>
      </c>
      <c r="G33" s="193">
        <f t="shared" si="0"/>
        <v>0</v>
      </c>
      <c r="H33" s="304">
        <v>104</v>
      </c>
      <c r="I33" s="304">
        <v>707</v>
      </c>
      <c r="J33" s="304">
        <v>0</v>
      </c>
      <c r="K33" s="304">
        <v>0</v>
      </c>
      <c r="L33" s="193">
        <f t="shared" si="1"/>
        <v>0</v>
      </c>
      <c r="M33" s="304">
        <v>250</v>
      </c>
      <c r="N33" s="304">
        <v>1075</v>
      </c>
      <c r="O33" s="304">
        <f>'ACP_Agri_9(i)'!E33+'ACP_Agri_9(ii)'!E33+'ACP_Agri_9(ii)'!J33</f>
        <v>85</v>
      </c>
      <c r="P33" s="304">
        <f>'ACP_Agri_9(i)'!F33+'ACP_Agri_9(ii)'!F33+'ACP_Agri_9(ii)'!K33</f>
        <v>276.27999999999997</v>
      </c>
      <c r="Q33" s="193">
        <f t="shared" si="2"/>
        <v>25.700465116279069</v>
      </c>
    </row>
    <row r="34" spans="1:17" ht="13.5" customHeight="1" x14ac:dyDescent="0.2">
      <c r="A34" s="192">
        <v>28</v>
      </c>
      <c r="B34" s="1" t="s">
        <v>67</v>
      </c>
      <c r="C34" s="304">
        <v>646</v>
      </c>
      <c r="D34" s="304">
        <v>3512</v>
      </c>
      <c r="E34" s="304">
        <v>73</v>
      </c>
      <c r="F34" s="304">
        <v>2122.52</v>
      </c>
      <c r="G34" s="193">
        <f t="shared" si="0"/>
        <v>60.436218678815493</v>
      </c>
      <c r="H34" s="304">
        <v>982</v>
      </c>
      <c r="I34" s="304">
        <v>7394</v>
      </c>
      <c r="J34" s="304">
        <v>480</v>
      </c>
      <c r="K34" s="304">
        <v>34518.120000000003</v>
      </c>
      <c r="L34" s="296">
        <f t="shared" si="1"/>
        <v>466.83959967541256</v>
      </c>
      <c r="M34" s="304">
        <v>17304</v>
      </c>
      <c r="N34" s="304">
        <v>49497</v>
      </c>
      <c r="O34" s="304">
        <f>'ACP_Agri_9(i)'!E34+'ACP_Agri_9(ii)'!E34+'ACP_Agri_9(ii)'!J34</f>
        <v>8977</v>
      </c>
      <c r="P34" s="304">
        <f>'ACP_Agri_9(i)'!F34+'ACP_Agri_9(ii)'!F34+'ACP_Agri_9(ii)'!K34</f>
        <v>58488.639999999999</v>
      </c>
      <c r="Q34" s="193">
        <f t="shared" si="2"/>
        <v>118.16603026446046</v>
      </c>
    </row>
    <row r="35" spans="1:17" ht="13.5" customHeight="1" x14ac:dyDescent="0.2">
      <c r="A35" s="192">
        <v>29</v>
      </c>
      <c r="B35" s="1" t="s">
        <v>192</v>
      </c>
      <c r="C35" s="304">
        <v>26</v>
      </c>
      <c r="D35" s="304">
        <v>132</v>
      </c>
      <c r="E35" s="304">
        <v>0</v>
      </c>
      <c r="F35" s="304">
        <v>0</v>
      </c>
      <c r="G35" s="193">
        <f t="shared" si="0"/>
        <v>0</v>
      </c>
      <c r="H35" s="304">
        <v>112</v>
      </c>
      <c r="I35" s="304">
        <v>746</v>
      </c>
      <c r="J35" s="304">
        <v>21</v>
      </c>
      <c r="K35" s="304">
        <v>52</v>
      </c>
      <c r="L35" s="193">
        <f t="shared" si="1"/>
        <v>6.9705093833780163</v>
      </c>
      <c r="M35" s="304">
        <v>761</v>
      </c>
      <c r="N35" s="304">
        <v>2439</v>
      </c>
      <c r="O35" s="304">
        <f>'ACP_Agri_9(i)'!E35+'ACP_Agri_9(ii)'!E35+'ACP_Agri_9(ii)'!J35</f>
        <v>21</v>
      </c>
      <c r="P35" s="304">
        <f>'ACP_Agri_9(i)'!F35+'ACP_Agri_9(ii)'!F35+'ACP_Agri_9(ii)'!K35</f>
        <v>52</v>
      </c>
      <c r="Q35" s="193">
        <f t="shared" si="2"/>
        <v>2.1320213202132021</v>
      </c>
    </row>
    <row r="36" spans="1:17" ht="13.5" customHeight="1" x14ac:dyDescent="0.2">
      <c r="A36" s="192">
        <v>30</v>
      </c>
      <c r="B36" s="1" t="s">
        <v>193</v>
      </c>
      <c r="C36" s="304">
        <v>143</v>
      </c>
      <c r="D36" s="304">
        <v>983</v>
      </c>
      <c r="E36" s="304">
        <v>1</v>
      </c>
      <c r="F36" s="304">
        <v>3</v>
      </c>
      <c r="G36" s="193">
        <f t="shared" si="0"/>
        <v>0.3051881993896236</v>
      </c>
      <c r="H36" s="304">
        <v>273</v>
      </c>
      <c r="I36" s="304">
        <v>2088</v>
      </c>
      <c r="J36" s="304">
        <v>154</v>
      </c>
      <c r="K36" s="304">
        <v>1980</v>
      </c>
      <c r="L36" s="193">
        <f t="shared" si="1"/>
        <v>94.827586206896555</v>
      </c>
      <c r="M36" s="304">
        <v>6870</v>
      </c>
      <c r="N36" s="304">
        <v>17971</v>
      </c>
      <c r="O36" s="304">
        <f>'ACP_Agri_9(i)'!E36+'ACP_Agri_9(ii)'!E36+'ACP_Agri_9(ii)'!J36</f>
        <v>76528</v>
      </c>
      <c r="P36" s="304">
        <f>'ACP_Agri_9(i)'!F36+'ACP_Agri_9(ii)'!F36+'ACP_Agri_9(ii)'!K36</f>
        <v>38825</v>
      </c>
      <c r="Q36" s="193">
        <f t="shared" si="2"/>
        <v>216.04251293751045</v>
      </c>
    </row>
    <row r="37" spans="1:17" ht="13.5" customHeight="1" x14ac:dyDescent="0.2">
      <c r="A37" s="192">
        <v>31</v>
      </c>
      <c r="B37" s="1" t="s">
        <v>194</v>
      </c>
      <c r="C37" s="304">
        <v>12</v>
      </c>
      <c r="D37" s="304">
        <v>60</v>
      </c>
      <c r="E37" s="304">
        <v>0</v>
      </c>
      <c r="F37" s="304">
        <v>0</v>
      </c>
      <c r="G37" s="193">
        <f t="shared" si="0"/>
        <v>0</v>
      </c>
      <c r="H37" s="304">
        <v>151</v>
      </c>
      <c r="I37" s="304">
        <v>958</v>
      </c>
      <c r="J37" s="304">
        <v>150</v>
      </c>
      <c r="K37" s="304">
        <v>426</v>
      </c>
      <c r="L37" s="193">
        <f t="shared" si="1"/>
        <v>44.467640918580379</v>
      </c>
      <c r="M37" s="304">
        <v>510</v>
      </c>
      <c r="N37" s="304">
        <v>1750</v>
      </c>
      <c r="O37" s="304">
        <f>'ACP_Agri_9(i)'!E37+'ACP_Agri_9(ii)'!E37+'ACP_Agri_9(ii)'!J37</f>
        <v>150</v>
      </c>
      <c r="P37" s="304">
        <f>'ACP_Agri_9(i)'!F37+'ACP_Agri_9(ii)'!F37+'ACP_Agri_9(ii)'!K37</f>
        <v>426</v>
      </c>
      <c r="Q37" s="193">
        <f t="shared" si="2"/>
        <v>24.342857142857145</v>
      </c>
    </row>
    <row r="38" spans="1:17" ht="13.5" customHeight="1" x14ac:dyDescent="0.2">
      <c r="A38" s="192">
        <v>32</v>
      </c>
      <c r="B38" s="1" t="s">
        <v>71</v>
      </c>
      <c r="C38" s="304">
        <v>27</v>
      </c>
      <c r="D38" s="304">
        <v>141</v>
      </c>
      <c r="E38" s="304">
        <v>0</v>
      </c>
      <c r="F38" s="304">
        <v>0</v>
      </c>
      <c r="G38" s="193">
        <f t="shared" si="0"/>
        <v>0</v>
      </c>
      <c r="H38" s="304">
        <v>81</v>
      </c>
      <c r="I38" s="304">
        <v>414</v>
      </c>
      <c r="J38" s="304">
        <v>0</v>
      </c>
      <c r="K38" s="304">
        <v>0</v>
      </c>
      <c r="L38" s="193">
        <f t="shared" si="1"/>
        <v>0</v>
      </c>
      <c r="M38" s="304">
        <v>495</v>
      </c>
      <c r="N38" s="304">
        <v>1677</v>
      </c>
      <c r="O38" s="304">
        <f>'ACP_Agri_9(i)'!E38+'ACP_Agri_9(ii)'!E38+'ACP_Agri_9(ii)'!J38</f>
        <v>0</v>
      </c>
      <c r="P38" s="304">
        <f>'ACP_Agri_9(i)'!F38+'ACP_Agri_9(ii)'!F38+'ACP_Agri_9(ii)'!K38</f>
        <v>0</v>
      </c>
      <c r="Q38" s="193">
        <f t="shared" si="2"/>
        <v>0</v>
      </c>
    </row>
    <row r="39" spans="1:17" ht="13.5" customHeight="1" x14ac:dyDescent="0.2">
      <c r="A39" s="192">
        <v>33</v>
      </c>
      <c r="B39" s="1" t="s">
        <v>195</v>
      </c>
      <c r="C39" s="304">
        <v>0</v>
      </c>
      <c r="D39" s="304">
        <v>0</v>
      </c>
      <c r="E39" s="304">
        <v>0</v>
      </c>
      <c r="F39" s="304">
        <v>0</v>
      </c>
      <c r="G39" s="193">
        <v>0</v>
      </c>
      <c r="H39" s="304">
        <v>0</v>
      </c>
      <c r="I39" s="304">
        <v>0</v>
      </c>
      <c r="J39" s="304">
        <v>0</v>
      </c>
      <c r="K39" s="304">
        <v>0</v>
      </c>
      <c r="L39" s="193">
        <v>0</v>
      </c>
      <c r="M39" s="304">
        <v>636</v>
      </c>
      <c r="N39" s="304">
        <v>1592</v>
      </c>
      <c r="O39" s="304">
        <f>'ACP_Agri_9(i)'!E39+'ACP_Agri_9(ii)'!E39+'ACP_Agri_9(ii)'!J39</f>
        <v>55</v>
      </c>
      <c r="P39" s="304">
        <f>'ACP_Agri_9(i)'!F39+'ACP_Agri_9(ii)'!F39+'ACP_Agri_9(ii)'!K39</f>
        <v>96</v>
      </c>
      <c r="Q39" s="193">
        <f t="shared" si="2"/>
        <v>6.0301507537688437</v>
      </c>
    </row>
    <row r="40" spans="1:17" ht="13.5" customHeight="1" x14ac:dyDescent="0.2">
      <c r="A40" s="192">
        <v>34</v>
      </c>
      <c r="B40" s="1" t="s">
        <v>70</v>
      </c>
      <c r="C40" s="304">
        <v>245</v>
      </c>
      <c r="D40" s="304">
        <v>1605</v>
      </c>
      <c r="E40" s="304">
        <v>7</v>
      </c>
      <c r="F40" s="304">
        <v>967</v>
      </c>
      <c r="G40" s="193">
        <f t="shared" si="0"/>
        <v>60.249221183800621</v>
      </c>
      <c r="H40" s="304">
        <v>555</v>
      </c>
      <c r="I40" s="304">
        <v>4379</v>
      </c>
      <c r="J40" s="304">
        <v>71</v>
      </c>
      <c r="K40" s="304">
        <v>26352</v>
      </c>
      <c r="L40" s="296">
        <f t="shared" si="1"/>
        <v>601.78122859100256</v>
      </c>
      <c r="M40" s="304">
        <v>7557</v>
      </c>
      <c r="N40" s="304">
        <v>23186</v>
      </c>
      <c r="O40" s="304">
        <f>'ACP_Agri_9(i)'!E40+'ACP_Agri_9(ii)'!E40+'ACP_Agri_9(ii)'!J40</f>
        <v>46961</v>
      </c>
      <c r="P40" s="304">
        <f>'ACP_Agri_9(i)'!F40+'ACP_Agri_9(ii)'!F40+'ACP_Agri_9(ii)'!K40</f>
        <v>51797</v>
      </c>
      <c r="Q40" s="193">
        <f t="shared" si="2"/>
        <v>223.39774001552661</v>
      </c>
    </row>
    <row r="41" spans="1:17" s="47" customFormat="1" ht="13.5" customHeight="1" x14ac:dyDescent="0.2">
      <c r="A41" s="227"/>
      <c r="B41" s="189" t="s">
        <v>216</v>
      </c>
      <c r="C41" s="309">
        <f>SUM(C19:C40)</f>
        <v>9145</v>
      </c>
      <c r="D41" s="309">
        <f t="shared" ref="D41:F41" si="6">SUM(D19:D40)</f>
        <v>56091</v>
      </c>
      <c r="E41" s="309">
        <f t="shared" si="6"/>
        <v>4977</v>
      </c>
      <c r="F41" s="309">
        <f t="shared" si="6"/>
        <v>12949.42</v>
      </c>
      <c r="G41" s="190">
        <f t="shared" ref="G41:G57" si="7">F41*100/D41</f>
        <v>23.08644880640388</v>
      </c>
      <c r="H41" s="309">
        <f>SUM(H19:H40)</f>
        <v>14095</v>
      </c>
      <c r="I41" s="309">
        <f t="shared" ref="I41:K41" si="8">SUM(I19:I40)</f>
        <v>102652</v>
      </c>
      <c r="J41" s="309">
        <f t="shared" si="8"/>
        <v>87275</v>
      </c>
      <c r="K41" s="309">
        <f t="shared" si="8"/>
        <v>329697.37</v>
      </c>
      <c r="L41" s="190">
        <f t="shared" ref="L41:L57" si="9">K41*100/I41</f>
        <v>321.17968476016057</v>
      </c>
      <c r="M41" s="309">
        <f>SUM(M19:M40)</f>
        <v>379059</v>
      </c>
      <c r="N41" s="309">
        <f t="shared" ref="N41" si="10">SUM(N19:N40)</f>
        <v>1065297</v>
      </c>
      <c r="O41" s="309">
        <f>'ACP_Agri_9(i)'!E41+'ACP_Agri_9(ii)'!E41+'ACP_Agri_9(ii)'!J41</f>
        <v>988838</v>
      </c>
      <c r="P41" s="309">
        <f>'ACP_Agri_9(i)'!F41+'ACP_Agri_9(ii)'!F41+'ACP_Agri_9(ii)'!K41</f>
        <v>1547578.2800000003</v>
      </c>
      <c r="Q41" s="190">
        <f t="shared" si="2"/>
        <v>145.27200208017109</v>
      </c>
    </row>
    <row r="42" spans="1:17" s="47" customFormat="1" ht="13.5" customHeight="1" x14ac:dyDescent="0.2">
      <c r="A42" s="227"/>
      <c r="B42" s="189" t="s">
        <v>317</v>
      </c>
      <c r="C42" s="309">
        <f>C41+C18</f>
        <v>53037</v>
      </c>
      <c r="D42" s="309">
        <f t="shared" ref="D42:F42" si="11">D41+D18</f>
        <v>337960</v>
      </c>
      <c r="E42" s="309">
        <f t="shared" si="11"/>
        <v>8556</v>
      </c>
      <c r="F42" s="309">
        <f t="shared" si="11"/>
        <v>111580.33</v>
      </c>
      <c r="G42" s="190">
        <f t="shared" si="7"/>
        <v>33.015839152562435</v>
      </c>
      <c r="H42" s="309">
        <f>H41+H18</f>
        <v>70206</v>
      </c>
      <c r="I42" s="309">
        <f t="shared" ref="I42:K42" si="12">I41+I18</f>
        <v>484086</v>
      </c>
      <c r="J42" s="309">
        <f t="shared" si="12"/>
        <v>121834</v>
      </c>
      <c r="K42" s="309">
        <f t="shared" si="12"/>
        <v>655333.72</v>
      </c>
      <c r="L42" s="190">
        <f t="shared" si="9"/>
        <v>135.37547460575186</v>
      </c>
      <c r="M42" s="309">
        <f>M18+M41</f>
        <v>3141881</v>
      </c>
      <c r="N42" s="309">
        <f t="shared" ref="N42" si="13">N18+N41</f>
        <v>8548969</v>
      </c>
      <c r="O42" s="309">
        <f>'ACP_Agri_9(i)'!E42+'ACP_Agri_9(ii)'!E42+'ACP_Agri_9(ii)'!J42</f>
        <v>2492141</v>
      </c>
      <c r="P42" s="309">
        <f>'ACP_Agri_9(i)'!F42+'ACP_Agri_9(ii)'!F42+'ACP_Agri_9(ii)'!K42</f>
        <v>5024017.6800000006</v>
      </c>
      <c r="Q42" s="190">
        <f t="shared" si="2"/>
        <v>58.767527171989983</v>
      </c>
    </row>
    <row r="43" spans="1:17" ht="13.5" customHeight="1" x14ac:dyDescent="0.2">
      <c r="A43" s="192">
        <v>35</v>
      </c>
      <c r="B43" s="1" t="s">
        <v>196</v>
      </c>
      <c r="C43" s="193">
        <v>1061</v>
      </c>
      <c r="D43" s="193">
        <v>5975</v>
      </c>
      <c r="E43" s="193">
        <v>46</v>
      </c>
      <c r="F43" s="193">
        <v>3018</v>
      </c>
      <c r="G43" s="190">
        <f t="shared" si="7"/>
        <v>50.510460251046027</v>
      </c>
      <c r="H43" s="193">
        <v>1477</v>
      </c>
      <c r="I43" s="193">
        <v>11299</v>
      </c>
      <c r="J43" s="193">
        <v>32</v>
      </c>
      <c r="K43" s="193">
        <v>124</v>
      </c>
      <c r="L43" s="193">
        <f t="shared" si="9"/>
        <v>1.0974422515266837</v>
      </c>
      <c r="M43" s="304">
        <v>259531</v>
      </c>
      <c r="N43" s="304">
        <v>454347</v>
      </c>
      <c r="O43" s="304">
        <f>'ACP_Agri_9(i)'!E43+'ACP_Agri_9(ii)'!E43+'ACP_Agri_9(ii)'!J43</f>
        <v>104517</v>
      </c>
      <c r="P43" s="304">
        <f>'ACP_Agri_9(i)'!F43+'ACP_Agri_9(ii)'!F43+'ACP_Agri_9(ii)'!K43</f>
        <v>122001</v>
      </c>
      <c r="Q43" s="193">
        <f t="shared" si="2"/>
        <v>26.851943558557668</v>
      </c>
    </row>
    <row r="44" spans="1:17" ht="13.5" customHeight="1" x14ac:dyDescent="0.2">
      <c r="A44" s="192">
        <v>36</v>
      </c>
      <c r="B44" s="1" t="s">
        <v>390</v>
      </c>
      <c r="C44" s="193">
        <v>5273</v>
      </c>
      <c r="D44" s="193">
        <v>35137</v>
      </c>
      <c r="E44" s="193">
        <v>42</v>
      </c>
      <c r="F44" s="193">
        <v>2710.32</v>
      </c>
      <c r="G44" s="190">
        <f t="shared" si="7"/>
        <v>7.7135782793067138</v>
      </c>
      <c r="H44" s="193">
        <v>6451</v>
      </c>
      <c r="I44" s="193">
        <v>43205</v>
      </c>
      <c r="J44" s="193">
        <v>59</v>
      </c>
      <c r="K44" s="193">
        <v>437.2</v>
      </c>
      <c r="L44" s="193">
        <f t="shared" si="9"/>
        <v>1.0119199166763106</v>
      </c>
      <c r="M44" s="304">
        <v>386948</v>
      </c>
      <c r="N44" s="304">
        <v>1108806</v>
      </c>
      <c r="O44" s="304">
        <f>'ACP_Agri_9(i)'!E44+'ACP_Agri_9(ii)'!E44+'ACP_Agri_9(ii)'!J44</f>
        <v>286821</v>
      </c>
      <c r="P44" s="304">
        <f>'ACP_Agri_9(i)'!F44+'ACP_Agri_9(ii)'!F44+'ACP_Agri_9(ii)'!K44</f>
        <v>441594.47000000003</v>
      </c>
      <c r="Q44" s="193">
        <f t="shared" si="2"/>
        <v>39.826125580128533</v>
      </c>
    </row>
    <row r="45" spans="1:17" s="47" customFormat="1" ht="13.5" customHeight="1" x14ac:dyDescent="0.2">
      <c r="A45" s="227"/>
      <c r="B45" s="189" t="s">
        <v>219</v>
      </c>
      <c r="C45" s="190">
        <f>SUM(C43:C44)</f>
        <v>6334</v>
      </c>
      <c r="D45" s="190">
        <f t="shared" ref="D45:F45" si="14">SUM(D43:D44)</f>
        <v>41112</v>
      </c>
      <c r="E45" s="190">
        <f t="shared" si="14"/>
        <v>88</v>
      </c>
      <c r="F45" s="190">
        <f t="shared" si="14"/>
        <v>5728.32</v>
      </c>
      <c r="G45" s="190">
        <f t="shared" si="7"/>
        <v>13.933450087565674</v>
      </c>
      <c r="H45" s="190">
        <f>SUM(H43:H44)</f>
        <v>7928</v>
      </c>
      <c r="I45" s="190">
        <f t="shared" ref="I45:K45" si="15">SUM(I43:I44)</f>
        <v>54504</v>
      </c>
      <c r="J45" s="190">
        <f t="shared" si="15"/>
        <v>91</v>
      </c>
      <c r="K45" s="190">
        <f t="shared" si="15"/>
        <v>561.20000000000005</v>
      </c>
      <c r="L45" s="190">
        <f t="shared" si="9"/>
        <v>1.0296492000587114</v>
      </c>
      <c r="M45" s="309">
        <f>SUM(M43:M44)</f>
        <v>646479</v>
      </c>
      <c r="N45" s="309">
        <f t="shared" ref="N45" si="16">SUM(N43:N44)</f>
        <v>1563153</v>
      </c>
      <c r="O45" s="309">
        <f>'ACP_Agri_9(i)'!E45+'ACP_Agri_9(ii)'!E45+'ACP_Agri_9(ii)'!J45</f>
        <v>391338</v>
      </c>
      <c r="P45" s="309">
        <f>'ACP_Agri_9(i)'!F45+'ACP_Agri_9(ii)'!F45+'ACP_Agri_9(ii)'!K45</f>
        <v>563595.46999999986</v>
      </c>
      <c r="Q45" s="190">
        <f t="shared" si="2"/>
        <v>36.055041956865381</v>
      </c>
    </row>
    <row r="46" spans="1:17" ht="12.75" customHeight="1" x14ac:dyDescent="0.2">
      <c r="A46" s="192">
        <v>37</v>
      </c>
      <c r="B46" s="1" t="s">
        <v>318</v>
      </c>
      <c r="C46" s="304">
        <v>1341</v>
      </c>
      <c r="D46" s="304">
        <v>6488</v>
      </c>
      <c r="E46" s="304">
        <v>0</v>
      </c>
      <c r="F46" s="304">
        <v>0</v>
      </c>
      <c r="G46" s="193">
        <f t="shared" si="7"/>
        <v>0</v>
      </c>
      <c r="H46" s="304">
        <v>3562</v>
      </c>
      <c r="I46" s="304">
        <v>37449</v>
      </c>
      <c r="J46" s="304">
        <v>0</v>
      </c>
      <c r="K46" s="304">
        <v>0</v>
      </c>
      <c r="L46" s="193">
        <f t="shared" si="9"/>
        <v>0</v>
      </c>
      <c r="M46" s="304">
        <v>1284970</v>
      </c>
      <c r="N46" s="304">
        <v>3248847</v>
      </c>
      <c r="O46" s="304">
        <f>'ACP_Agri_9(i)'!E46+'ACP_Agri_9(ii)'!E46+'ACP_Agri_9(ii)'!J46</f>
        <v>2443379</v>
      </c>
      <c r="P46" s="304">
        <f>'ACP_Agri_9(i)'!F46+'ACP_Agri_9(ii)'!F46+'ACP_Agri_9(ii)'!K46</f>
        <v>1487935</v>
      </c>
      <c r="Q46" s="193">
        <f t="shared" si="2"/>
        <v>45.798863412158219</v>
      </c>
    </row>
    <row r="47" spans="1:17" s="47" customFormat="1" ht="13.5" customHeight="1" x14ac:dyDescent="0.2">
      <c r="A47" s="227"/>
      <c r="B47" s="189" t="s">
        <v>217</v>
      </c>
      <c r="C47" s="309">
        <v>1341</v>
      </c>
      <c r="D47" s="309">
        <v>6488</v>
      </c>
      <c r="E47" s="309">
        <v>0</v>
      </c>
      <c r="F47" s="309">
        <v>0</v>
      </c>
      <c r="G47" s="190">
        <f t="shared" si="7"/>
        <v>0</v>
      </c>
      <c r="H47" s="309">
        <v>3562</v>
      </c>
      <c r="I47" s="309">
        <v>37449</v>
      </c>
      <c r="J47" s="309">
        <v>0</v>
      </c>
      <c r="K47" s="309">
        <v>0</v>
      </c>
      <c r="L47" s="190">
        <f t="shared" si="9"/>
        <v>0</v>
      </c>
      <c r="M47" s="309">
        <v>1284970</v>
      </c>
      <c r="N47" s="309">
        <v>3248847</v>
      </c>
      <c r="O47" s="309">
        <f>'ACP_Agri_9(i)'!E47+'ACP_Agri_9(ii)'!E47+'ACP_Agri_9(ii)'!J47</f>
        <v>2443379</v>
      </c>
      <c r="P47" s="309">
        <f>'ACP_Agri_9(i)'!F47+'ACP_Agri_9(ii)'!F47+'ACP_Agri_9(ii)'!K47</f>
        <v>1487935</v>
      </c>
      <c r="Q47" s="190">
        <f t="shared" si="2"/>
        <v>45.798863412158219</v>
      </c>
    </row>
    <row r="48" spans="1:17" ht="13.5" customHeight="1" x14ac:dyDescent="0.2">
      <c r="A48" s="192">
        <v>38</v>
      </c>
      <c r="B48" s="1" t="s">
        <v>310</v>
      </c>
      <c r="C48" s="193">
        <v>396</v>
      </c>
      <c r="D48" s="193">
        <v>2403</v>
      </c>
      <c r="E48" s="193">
        <v>25</v>
      </c>
      <c r="F48" s="193">
        <v>1176.29</v>
      </c>
      <c r="G48" s="193">
        <f t="shared" si="7"/>
        <v>48.950894714939658</v>
      </c>
      <c r="H48" s="193">
        <v>590</v>
      </c>
      <c r="I48" s="193">
        <v>4660</v>
      </c>
      <c r="J48" s="193">
        <v>1163</v>
      </c>
      <c r="K48" s="193">
        <v>10784.19</v>
      </c>
      <c r="L48" s="193">
        <f t="shared" si="9"/>
        <v>231.42038626609443</v>
      </c>
      <c r="M48" s="304">
        <v>10599</v>
      </c>
      <c r="N48" s="304">
        <v>28637</v>
      </c>
      <c r="O48" s="304">
        <f>'ACP_Agri_9(i)'!E48+'ACP_Agri_9(ii)'!E48+'ACP_Agri_9(ii)'!J48</f>
        <v>17458</v>
      </c>
      <c r="P48" s="304">
        <f>'ACP_Agri_9(i)'!F48+'ACP_Agri_9(ii)'!F48+'ACP_Agri_9(ii)'!K48</f>
        <v>81631.05</v>
      </c>
      <c r="Q48" s="193">
        <f t="shared" si="2"/>
        <v>285.05447497992111</v>
      </c>
    </row>
    <row r="49" spans="1:17" ht="13.5" customHeight="1" x14ac:dyDescent="0.2">
      <c r="A49" s="192">
        <v>39</v>
      </c>
      <c r="B49" s="1" t="s">
        <v>311</v>
      </c>
      <c r="C49" s="193">
        <v>189</v>
      </c>
      <c r="D49" s="193">
        <v>1293</v>
      </c>
      <c r="E49" s="193">
        <v>0</v>
      </c>
      <c r="F49" s="193">
        <v>0</v>
      </c>
      <c r="G49" s="193">
        <f t="shared" si="7"/>
        <v>0</v>
      </c>
      <c r="H49" s="193">
        <v>372</v>
      </c>
      <c r="I49" s="193">
        <v>2932</v>
      </c>
      <c r="J49" s="193">
        <v>0</v>
      </c>
      <c r="K49" s="193">
        <v>0</v>
      </c>
      <c r="L49" s="193">
        <f t="shared" si="9"/>
        <v>0</v>
      </c>
      <c r="M49" s="304">
        <v>4497</v>
      </c>
      <c r="N49" s="304">
        <v>11482</v>
      </c>
      <c r="O49" s="304">
        <f>'ACP_Agri_9(i)'!E49+'ACP_Agri_9(ii)'!E49+'ACP_Agri_9(ii)'!J49</f>
        <v>8494</v>
      </c>
      <c r="P49" s="304">
        <f>'ACP_Agri_9(i)'!F49+'ACP_Agri_9(ii)'!F49+'ACP_Agri_9(ii)'!K49</f>
        <v>4397</v>
      </c>
      <c r="Q49" s="193">
        <f t="shared" si="2"/>
        <v>38.294722173837307</v>
      </c>
    </row>
    <row r="50" spans="1:17" ht="13.5" customHeight="1" x14ac:dyDescent="0.2">
      <c r="A50" s="192">
        <v>40</v>
      </c>
      <c r="B50" s="1" t="s">
        <v>392</v>
      </c>
      <c r="C50" s="193">
        <v>1</v>
      </c>
      <c r="D50" s="193">
        <v>8</v>
      </c>
      <c r="E50" s="193">
        <v>133</v>
      </c>
      <c r="F50" s="193">
        <v>36.4</v>
      </c>
      <c r="G50" s="193">
        <f t="shared" si="7"/>
        <v>455</v>
      </c>
      <c r="H50" s="193">
        <v>0</v>
      </c>
      <c r="I50" s="193">
        <v>0</v>
      </c>
      <c r="J50" s="193">
        <v>58560</v>
      </c>
      <c r="K50" s="193">
        <v>16753.14</v>
      </c>
      <c r="L50" s="193">
        <v>0</v>
      </c>
      <c r="M50" s="302">
        <v>35</v>
      </c>
      <c r="N50" s="302">
        <v>75</v>
      </c>
      <c r="O50" s="304">
        <f>'ACP_Agri_9(i)'!E50+'ACP_Agri_9(ii)'!E50+'ACP_Agri_9(ii)'!J50</f>
        <v>58693</v>
      </c>
      <c r="P50" s="304">
        <f>'ACP_Agri_9(i)'!F50+'ACP_Agri_9(ii)'!F50+'ACP_Agri_9(ii)'!K50</f>
        <v>16789.54</v>
      </c>
      <c r="Q50" s="193">
        <f t="shared" si="2"/>
        <v>22386.053333333333</v>
      </c>
    </row>
    <row r="51" spans="1:17" ht="13.5" customHeight="1" x14ac:dyDescent="0.2">
      <c r="A51" s="192">
        <v>41</v>
      </c>
      <c r="B51" s="1" t="s">
        <v>312</v>
      </c>
      <c r="C51" s="193">
        <v>10</v>
      </c>
      <c r="D51" s="193">
        <v>71</v>
      </c>
      <c r="E51" s="193">
        <v>0</v>
      </c>
      <c r="F51" s="193">
        <v>0</v>
      </c>
      <c r="G51" s="193">
        <f t="shared" si="7"/>
        <v>0</v>
      </c>
      <c r="H51" s="193">
        <v>14</v>
      </c>
      <c r="I51" s="193">
        <v>89</v>
      </c>
      <c r="J51" s="193">
        <v>0</v>
      </c>
      <c r="K51" s="193">
        <v>0</v>
      </c>
      <c r="L51" s="193">
        <f t="shared" si="9"/>
        <v>0</v>
      </c>
      <c r="M51" s="302">
        <v>1179</v>
      </c>
      <c r="N51" s="302">
        <v>2539</v>
      </c>
      <c r="O51" s="304">
        <f>'ACP_Agri_9(i)'!E51+'ACP_Agri_9(ii)'!E51+'ACP_Agri_9(ii)'!J51</f>
        <v>155616</v>
      </c>
      <c r="P51" s="304">
        <f>'ACP_Agri_9(i)'!F51+'ACP_Agri_9(ii)'!F51+'ACP_Agri_9(ii)'!K51</f>
        <v>27334.17</v>
      </c>
      <c r="Q51" s="193">
        <f t="shared" si="2"/>
        <v>1076.5722725482472</v>
      </c>
    </row>
    <row r="52" spans="1:17" ht="13.5" customHeight="1" x14ac:dyDescent="0.2">
      <c r="A52" s="192">
        <v>42</v>
      </c>
      <c r="B52" s="1" t="s">
        <v>313</v>
      </c>
      <c r="C52" s="304">
        <v>70</v>
      </c>
      <c r="D52" s="304">
        <v>577</v>
      </c>
      <c r="E52" s="304">
        <v>0</v>
      </c>
      <c r="F52" s="304">
        <v>0</v>
      </c>
      <c r="G52" s="193">
        <f t="shared" si="7"/>
        <v>0</v>
      </c>
      <c r="H52" s="304">
        <v>257</v>
      </c>
      <c r="I52" s="304">
        <v>1987</v>
      </c>
      <c r="J52" s="304">
        <v>0</v>
      </c>
      <c r="K52" s="304">
        <v>0</v>
      </c>
      <c r="L52" s="193">
        <f t="shared" si="9"/>
        <v>0</v>
      </c>
      <c r="M52" s="304">
        <v>1469</v>
      </c>
      <c r="N52" s="304">
        <v>5504</v>
      </c>
      <c r="O52" s="304">
        <f>'ACP_Agri_9(i)'!E52+'ACP_Agri_9(ii)'!E52+'ACP_Agri_9(ii)'!J52</f>
        <v>22345</v>
      </c>
      <c r="P52" s="304">
        <f>'ACP_Agri_9(i)'!F52+'ACP_Agri_9(ii)'!F52+'ACP_Agri_9(ii)'!K52</f>
        <v>9979</v>
      </c>
      <c r="Q52" s="193">
        <f t="shared" si="2"/>
        <v>181.30450581395351</v>
      </c>
    </row>
    <row r="53" spans="1:17" ht="13.5" customHeight="1" x14ac:dyDescent="0.2">
      <c r="A53" s="192">
        <v>43</v>
      </c>
      <c r="B53" s="1" t="s">
        <v>314</v>
      </c>
      <c r="C53" s="304">
        <v>38</v>
      </c>
      <c r="D53" s="304">
        <v>191</v>
      </c>
      <c r="E53" s="304">
        <v>0</v>
      </c>
      <c r="F53" s="304">
        <v>0</v>
      </c>
      <c r="G53" s="193">
        <f t="shared" si="7"/>
        <v>0</v>
      </c>
      <c r="H53" s="304">
        <v>258</v>
      </c>
      <c r="I53" s="304">
        <v>2001</v>
      </c>
      <c r="J53" s="304">
        <v>1038</v>
      </c>
      <c r="K53" s="304">
        <v>294.61</v>
      </c>
      <c r="L53" s="193">
        <f t="shared" si="9"/>
        <v>14.723138430784608</v>
      </c>
      <c r="M53" s="304">
        <v>1055</v>
      </c>
      <c r="N53" s="304">
        <v>4124</v>
      </c>
      <c r="O53" s="304">
        <f>'ACP_Agri_9(i)'!E53+'ACP_Agri_9(ii)'!E53+'ACP_Agri_9(ii)'!J53</f>
        <v>12727</v>
      </c>
      <c r="P53" s="304">
        <f>'ACP_Agri_9(i)'!F53+'ACP_Agri_9(ii)'!F53+'ACP_Agri_9(ii)'!K53</f>
        <v>3774.58</v>
      </c>
      <c r="Q53" s="193">
        <f t="shared" si="2"/>
        <v>91.527158098933072</v>
      </c>
    </row>
    <row r="54" spans="1:17" ht="13.5" customHeight="1" x14ac:dyDescent="0.2">
      <c r="A54" s="192">
        <v>44</v>
      </c>
      <c r="B54" s="1" t="s">
        <v>306</v>
      </c>
      <c r="C54" s="304">
        <v>0</v>
      </c>
      <c r="D54" s="304">
        <v>0</v>
      </c>
      <c r="E54" s="304">
        <v>0</v>
      </c>
      <c r="F54" s="304">
        <v>0</v>
      </c>
      <c r="G54" s="193" t="e">
        <f t="shared" si="7"/>
        <v>#DIV/0!</v>
      </c>
      <c r="H54" s="304">
        <v>190</v>
      </c>
      <c r="I54" s="304">
        <v>1708</v>
      </c>
      <c r="J54" s="304">
        <v>0</v>
      </c>
      <c r="K54" s="304">
        <v>0</v>
      </c>
      <c r="L54" s="193">
        <f t="shared" si="9"/>
        <v>0</v>
      </c>
      <c r="M54" s="304">
        <v>190</v>
      </c>
      <c r="N54" s="304">
        <v>1708</v>
      </c>
      <c r="O54" s="304">
        <f>'ACP_Agri_9(i)'!E54+'ACP_Agri_9(ii)'!E54+'ACP_Agri_9(ii)'!J54</f>
        <v>14627</v>
      </c>
      <c r="P54" s="304">
        <f>'ACP_Agri_9(i)'!F54+'ACP_Agri_9(ii)'!F54+'ACP_Agri_9(ii)'!K54</f>
        <v>5719.34</v>
      </c>
      <c r="Q54" s="193">
        <f t="shared" si="2"/>
        <v>334.85597189695551</v>
      </c>
    </row>
    <row r="55" spans="1:17" ht="13.5" customHeight="1" x14ac:dyDescent="0.2">
      <c r="A55" s="192">
        <v>45</v>
      </c>
      <c r="B55" s="1" t="s">
        <v>315</v>
      </c>
      <c r="C55" s="304">
        <v>37</v>
      </c>
      <c r="D55" s="304">
        <v>402</v>
      </c>
      <c r="E55" s="304">
        <v>0</v>
      </c>
      <c r="F55" s="304">
        <v>0</v>
      </c>
      <c r="G55" s="193">
        <f t="shared" si="7"/>
        <v>0</v>
      </c>
      <c r="H55" s="304">
        <v>324</v>
      </c>
      <c r="I55" s="304">
        <v>2513</v>
      </c>
      <c r="J55" s="304">
        <v>0</v>
      </c>
      <c r="K55" s="304">
        <v>0</v>
      </c>
      <c r="L55" s="193">
        <f t="shared" si="9"/>
        <v>0</v>
      </c>
      <c r="M55" s="304">
        <v>5552</v>
      </c>
      <c r="N55" s="304">
        <v>8567</v>
      </c>
      <c r="O55" s="304">
        <f>'ACP_Agri_9(i)'!E55+'ACP_Agri_9(ii)'!E55+'ACP_Agri_9(ii)'!J55</f>
        <v>39081</v>
      </c>
      <c r="P55" s="304">
        <f>'ACP_Agri_9(i)'!F55+'ACP_Agri_9(ii)'!F55+'ACP_Agri_9(ii)'!K55</f>
        <v>22832</v>
      </c>
      <c r="Q55" s="193">
        <f t="shared" si="2"/>
        <v>266.51103069919458</v>
      </c>
    </row>
    <row r="56" spans="1:17" s="47" customFormat="1" ht="13.5" customHeight="1" x14ac:dyDescent="0.2">
      <c r="A56" s="227"/>
      <c r="B56" s="189" t="s">
        <v>316</v>
      </c>
      <c r="C56" s="309">
        <f>SUM(C48:C55)</f>
        <v>741</v>
      </c>
      <c r="D56" s="309">
        <f t="shared" ref="D56:F56" si="17">SUM(D48:D55)</f>
        <v>4945</v>
      </c>
      <c r="E56" s="309">
        <f t="shared" si="17"/>
        <v>158</v>
      </c>
      <c r="F56" s="309">
        <f t="shared" si="17"/>
        <v>1212.69</v>
      </c>
      <c r="G56" s="190">
        <f t="shared" si="7"/>
        <v>24.523559150657231</v>
      </c>
      <c r="H56" s="309">
        <f>SUM(H48:H55)</f>
        <v>2005</v>
      </c>
      <c r="I56" s="309">
        <f t="shared" ref="I56:K56" si="18">SUM(I48:I55)</f>
        <v>15890</v>
      </c>
      <c r="J56" s="309">
        <f t="shared" si="18"/>
        <v>60761</v>
      </c>
      <c r="K56" s="309">
        <f t="shared" si="18"/>
        <v>27831.940000000002</v>
      </c>
      <c r="L56" s="190">
        <f t="shared" si="9"/>
        <v>175.15380742605413</v>
      </c>
      <c r="M56" s="309">
        <f>SUM(M48:M55)</f>
        <v>24576</v>
      </c>
      <c r="N56" s="309">
        <f t="shared" ref="N56" si="19">SUM(N48:N55)</f>
        <v>62636</v>
      </c>
      <c r="O56" s="309">
        <f>'ACP_Agri_9(i)'!E56+'ACP_Agri_9(ii)'!E56+'ACP_Agri_9(ii)'!J56</f>
        <v>329041</v>
      </c>
      <c r="P56" s="309">
        <f>'ACP_Agri_9(i)'!F56+'ACP_Agri_9(ii)'!F56+'ACP_Agri_9(ii)'!K56</f>
        <v>172456.68</v>
      </c>
      <c r="Q56" s="190">
        <f t="shared" si="2"/>
        <v>275.33156651127143</v>
      </c>
    </row>
    <row r="57" spans="1:17" s="47" customFormat="1" ht="13.5" customHeight="1" x14ac:dyDescent="0.2">
      <c r="A57" s="189"/>
      <c r="B57" s="189" t="s">
        <v>0</v>
      </c>
      <c r="C57" s="190">
        <f>C42+C45+C47+C56</f>
        <v>61453</v>
      </c>
      <c r="D57" s="190">
        <f t="shared" ref="D57:F57" si="20">D42+D45+D47+D56</f>
        <v>390505</v>
      </c>
      <c r="E57" s="190">
        <f t="shared" si="20"/>
        <v>8802</v>
      </c>
      <c r="F57" s="190">
        <f t="shared" si="20"/>
        <v>118521.34</v>
      </c>
      <c r="G57" s="190">
        <f t="shared" si="7"/>
        <v>30.350786801705485</v>
      </c>
      <c r="H57" s="190">
        <f>H42+H45+H47+H56</f>
        <v>83701</v>
      </c>
      <c r="I57" s="190">
        <f t="shared" ref="I57:K57" si="21">I42+I45+I47+I56</f>
        <v>591929</v>
      </c>
      <c r="J57" s="190">
        <f t="shared" si="21"/>
        <v>182686</v>
      </c>
      <c r="K57" s="190">
        <f t="shared" si="21"/>
        <v>683726.85999999987</v>
      </c>
      <c r="L57" s="190">
        <f t="shared" si="9"/>
        <v>115.50825521304073</v>
      </c>
      <c r="M57" s="309">
        <f>'ACP_Agri_9(i)'!C57+'ACP_Agri_9(ii)'!C57+'ACP_Agri_9(ii)'!H57</f>
        <v>5097905</v>
      </c>
      <c r="N57" s="309">
        <f>'ACP_Agri_9(i)'!D57+'ACP_Agri_9(ii)'!D57+'ACP_Agri_9(ii)'!I57</f>
        <v>13423603</v>
      </c>
      <c r="O57" s="309">
        <f>'ACP_Agri_9(i)'!E57+'ACP_Agri_9(ii)'!E57+'ACP_Agri_9(ii)'!J57</f>
        <v>5655899</v>
      </c>
      <c r="P57" s="309">
        <f>'ACP_Agri_9(i)'!F57+'ACP_Agri_9(ii)'!F57+'ACP_Agri_9(ii)'!K57</f>
        <v>7248004.8300000001</v>
      </c>
      <c r="Q57" s="190">
        <f t="shared" si="2"/>
        <v>53.994481436913766</v>
      </c>
    </row>
    <row r="58" spans="1:17" x14ac:dyDescent="0.2">
      <c r="J58" s="51" t="s">
        <v>382</v>
      </c>
    </row>
  </sheetData>
  <autoFilter ref="M5:P56"/>
  <mergeCells count="15">
    <mergeCell ref="A1:Q1"/>
    <mergeCell ref="Q4:Q5"/>
    <mergeCell ref="M3:Q3"/>
    <mergeCell ref="A3:A5"/>
    <mergeCell ref="B3:B5"/>
    <mergeCell ref="G4:G5"/>
    <mergeCell ref="C3:G3"/>
    <mergeCell ref="L4:L5"/>
    <mergeCell ref="H3:L3"/>
    <mergeCell ref="E4:F4"/>
    <mergeCell ref="H4:I4"/>
    <mergeCell ref="O4:P4"/>
    <mergeCell ref="C4:D4"/>
    <mergeCell ref="J4:K4"/>
    <mergeCell ref="M4:N4"/>
  </mergeCells>
  <pageMargins left="0.7" right="0" top="1" bottom="0.5" header="0.3" footer="0.3"/>
  <pageSetup paperSize="9" scale="6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T62"/>
  <sheetViews>
    <sheetView zoomScale="90" zoomScaleNormal="9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A28" sqref="A28:XFD28"/>
    </sheetView>
  </sheetViews>
  <sheetFormatPr defaultColWidth="4.42578125" defaultRowHeight="13.5" x14ac:dyDescent="0.2"/>
  <cols>
    <col min="1" max="1" width="4.5703125" style="140" bestFit="1" customWidth="1"/>
    <col min="2" max="2" width="23.140625" style="54" customWidth="1"/>
    <col min="3" max="3" width="10.7109375" style="57" bestFit="1" customWidth="1"/>
    <col min="4" max="4" width="11.28515625" style="57" bestFit="1" customWidth="1"/>
    <col min="5" max="5" width="10.5703125" style="57" bestFit="1" customWidth="1"/>
    <col min="6" max="6" width="10.7109375" style="57" bestFit="1" customWidth="1"/>
    <col min="7" max="7" width="8" style="57" customWidth="1"/>
    <col min="8" max="8" width="9.85546875" style="57" customWidth="1"/>
    <col min="9" max="9" width="8" style="57" customWidth="1"/>
    <col min="10" max="10" width="9.85546875" style="57" customWidth="1"/>
    <col min="11" max="12" width="7.140625" style="57" customWidth="1"/>
    <col min="13" max="13" width="10.28515625" style="57" bestFit="1" customWidth="1"/>
    <col min="14" max="14" width="8.5703125" style="57" customWidth="1"/>
    <col min="15" max="15" width="9.5703125" style="57" bestFit="1" customWidth="1"/>
    <col min="16" max="16" width="10.28515625" style="57" bestFit="1" customWidth="1"/>
    <col min="17" max="17" width="9.5703125" style="58" customWidth="1"/>
    <col min="18" max="19" width="4.42578125" style="54"/>
    <col min="20" max="20" width="7" style="54" bestFit="1" customWidth="1"/>
    <col min="21" max="16384" width="4.42578125" style="54"/>
  </cols>
  <sheetData>
    <row r="1" spans="1:19" s="38" customFormat="1" ht="18.75" x14ac:dyDescent="0.2">
      <c r="A1" s="501" t="s">
        <v>464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48"/>
    </row>
    <row r="2" spans="1:19" s="38" customFormat="1" x14ac:dyDescent="0.2">
      <c r="A2" s="84"/>
      <c r="B2" s="47" t="s">
        <v>124</v>
      </c>
      <c r="C2" s="51"/>
      <c r="D2" s="51"/>
      <c r="E2" s="50"/>
      <c r="F2" s="50"/>
      <c r="G2" s="50"/>
      <c r="H2" s="50"/>
      <c r="I2" s="50"/>
      <c r="J2" s="50"/>
      <c r="K2" s="50" t="s">
        <v>133</v>
      </c>
      <c r="L2" s="50"/>
      <c r="M2" s="50"/>
      <c r="N2" s="51" t="s">
        <v>147</v>
      </c>
      <c r="O2" s="50"/>
      <c r="P2" s="50"/>
      <c r="Q2" s="48"/>
    </row>
    <row r="3" spans="1:19" s="38" customFormat="1" ht="15" customHeight="1" x14ac:dyDescent="0.2">
      <c r="A3" s="502" t="s">
        <v>110</v>
      </c>
      <c r="B3" s="502" t="s">
        <v>94</v>
      </c>
      <c r="C3" s="503" t="s">
        <v>319</v>
      </c>
      <c r="D3" s="504"/>
      <c r="E3" s="461" t="s">
        <v>473</v>
      </c>
      <c r="F3" s="462"/>
      <c r="G3" s="462"/>
      <c r="H3" s="462"/>
      <c r="I3" s="462"/>
      <c r="J3" s="462"/>
      <c r="K3" s="462"/>
      <c r="L3" s="462"/>
      <c r="M3" s="462"/>
      <c r="N3" s="462"/>
      <c r="O3" s="462"/>
      <c r="P3" s="463"/>
      <c r="Q3" s="460" t="s">
        <v>148</v>
      </c>
    </row>
    <row r="4" spans="1:19" s="38" customFormat="1" ht="15" customHeight="1" x14ac:dyDescent="0.2">
      <c r="A4" s="502"/>
      <c r="B4" s="502"/>
      <c r="C4" s="505"/>
      <c r="D4" s="506"/>
      <c r="E4" s="461" t="s">
        <v>117</v>
      </c>
      <c r="F4" s="463"/>
      <c r="G4" s="461" t="s">
        <v>118</v>
      </c>
      <c r="H4" s="463"/>
      <c r="I4" s="461" t="s">
        <v>119</v>
      </c>
      <c r="J4" s="463"/>
      <c r="K4" s="461" t="s">
        <v>120</v>
      </c>
      <c r="L4" s="463"/>
      <c r="M4" s="461" t="s">
        <v>122</v>
      </c>
      <c r="N4" s="463"/>
      <c r="O4" s="461" t="s">
        <v>146</v>
      </c>
      <c r="P4" s="463"/>
      <c r="Q4" s="460"/>
    </row>
    <row r="5" spans="1:19" s="38" customFormat="1" ht="15" customHeight="1" x14ac:dyDescent="0.2">
      <c r="A5" s="502"/>
      <c r="B5" s="502"/>
      <c r="C5" s="226" t="s">
        <v>27</v>
      </c>
      <c r="D5" s="226" t="s">
        <v>15</v>
      </c>
      <c r="E5" s="226" t="s">
        <v>27</v>
      </c>
      <c r="F5" s="226" t="s">
        <v>15</v>
      </c>
      <c r="G5" s="226" t="s">
        <v>27</v>
      </c>
      <c r="H5" s="226" t="s">
        <v>15</v>
      </c>
      <c r="I5" s="226" t="s">
        <v>27</v>
      </c>
      <c r="J5" s="226" t="s">
        <v>15</v>
      </c>
      <c r="K5" s="226" t="s">
        <v>27</v>
      </c>
      <c r="L5" s="226" t="s">
        <v>15</v>
      </c>
      <c r="M5" s="226" t="s">
        <v>27</v>
      </c>
      <c r="N5" s="226" t="s">
        <v>15</v>
      </c>
      <c r="O5" s="226" t="s">
        <v>27</v>
      </c>
      <c r="P5" s="226" t="s">
        <v>15</v>
      </c>
      <c r="Q5" s="460"/>
    </row>
    <row r="6" spans="1:19" s="38" customFormat="1" ht="13.5" customHeight="1" x14ac:dyDescent="0.2">
      <c r="A6" s="311">
        <v>1</v>
      </c>
      <c r="B6" s="193" t="s">
        <v>51</v>
      </c>
      <c r="C6" s="304">
        <v>26441</v>
      </c>
      <c r="D6" s="304">
        <v>187820</v>
      </c>
      <c r="E6" s="304">
        <v>36304</v>
      </c>
      <c r="F6" s="304">
        <v>50761</v>
      </c>
      <c r="G6" s="304">
        <v>836</v>
      </c>
      <c r="H6" s="304">
        <v>21033</v>
      </c>
      <c r="I6" s="304">
        <v>48</v>
      </c>
      <c r="J6" s="304">
        <v>9043</v>
      </c>
      <c r="K6" s="304">
        <v>419</v>
      </c>
      <c r="L6" s="304">
        <v>4532</v>
      </c>
      <c r="M6" s="304">
        <v>7512</v>
      </c>
      <c r="N6" s="304">
        <v>23547</v>
      </c>
      <c r="O6" s="193">
        <f t="shared" ref="O6:O37" si="0">E6+G6+I6+K6+M6</f>
        <v>45119</v>
      </c>
      <c r="P6" s="193">
        <f t="shared" ref="P6:P37" si="1">F6+H6+J6+L6+N6</f>
        <v>108916</v>
      </c>
      <c r="Q6" s="193">
        <f t="shared" ref="Q6:Q37" si="2">P6*100/D6</f>
        <v>57.989564476626555</v>
      </c>
    </row>
    <row r="7" spans="1:19" ht="13.5" customHeight="1" x14ac:dyDescent="0.2">
      <c r="A7" s="311">
        <v>2</v>
      </c>
      <c r="B7" s="193" t="s">
        <v>52</v>
      </c>
      <c r="C7" s="302">
        <v>30334</v>
      </c>
      <c r="D7" s="302">
        <v>196060</v>
      </c>
      <c r="E7" s="302">
        <v>23825</v>
      </c>
      <c r="F7" s="302">
        <v>49093</v>
      </c>
      <c r="G7" s="302">
        <v>2068</v>
      </c>
      <c r="H7" s="302">
        <v>43332</v>
      </c>
      <c r="I7" s="302">
        <v>59</v>
      </c>
      <c r="J7" s="302">
        <v>8251</v>
      </c>
      <c r="K7" s="302">
        <v>0</v>
      </c>
      <c r="L7" s="302">
        <v>0</v>
      </c>
      <c r="M7" s="302">
        <v>0</v>
      </c>
      <c r="N7" s="302">
        <v>0</v>
      </c>
      <c r="O7" s="193">
        <f t="shared" si="0"/>
        <v>25952</v>
      </c>
      <c r="P7" s="193">
        <f t="shared" si="1"/>
        <v>100676</v>
      </c>
      <c r="Q7" s="193">
        <f t="shared" si="2"/>
        <v>51.349586861164951</v>
      </c>
      <c r="R7" s="38"/>
      <c r="S7" s="38"/>
    </row>
    <row r="8" spans="1:19" s="248" customFormat="1" ht="13.5" customHeight="1" x14ac:dyDescent="0.2">
      <c r="A8" s="312">
        <v>3</v>
      </c>
      <c r="B8" s="296" t="s">
        <v>53</v>
      </c>
      <c r="C8" s="304">
        <v>11231</v>
      </c>
      <c r="D8" s="304">
        <v>63290</v>
      </c>
      <c r="E8" s="302">
        <v>2742</v>
      </c>
      <c r="F8" s="302">
        <v>6299.06</v>
      </c>
      <c r="G8" s="302">
        <v>144</v>
      </c>
      <c r="H8" s="302">
        <v>6484.61</v>
      </c>
      <c r="I8" s="302">
        <v>6</v>
      </c>
      <c r="J8" s="302">
        <v>1182.04</v>
      </c>
      <c r="K8" s="302">
        <v>0</v>
      </c>
      <c r="L8" s="302">
        <v>0</v>
      </c>
      <c r="M8" s="302">
        <v>0</v>
      </c>
      <c r="N8" s="302">
        <v>0</v>
      </c>
      <c r="O8" s="296">
        <f t="shared" si="0"/>
        <v>2892</v>
      </c>
      <c r="P8" s="296">
        <f t="shared" si="1"/>
        <v>13965.71</v>
      </c>
      <c r="Q8" s="296">
        <f t="shared" si="2"/>
        <v>22.066218991941856</v>
      </c>
      <c r="R8" s="247"/>
      <c r="S8" s="247"/>
    </row>
    <row r="9" spans="1:19" ht="13.5" customHeight="1" x14ac:dyDescent="0.2">
      <c r="A9" s="311">
        <v>4</v>
      </c>
      <c r="B9" s="193" t="s">
        <v>54</v>
      </c>
      <c r="C9" s="304">
        <v>16808</v>
      </c>
      <c r="D9" s="304">
        <v>107230</v>
      </c>
      <c r="E9" s="302">
        <v>24822</v>
      </c>
      <c r="F9" s="302">
        <v>30661</v>
      </c>
      <c r="G9" s="302">
        <v>1990</v>
      </c>
      <c r="H9" s="302">
        <v>12514</v>
      </c>
      <c r="I9" s="302">
        <v>498</v>
      </c>
      <c r="J9" s="302">
        <v>2230</v>
      </c>
      <c r="K9" s="302">
        <v>0</v>
      </c>
      <c r="L9" s="302">
        <v>0</v>
      </c>
      <c r="M9" s="302">
        <v>1072</v>
      </c>
      <c r="N9" s="302">
        <v>2025</v>
      </c>
      <c r="O9" s="193">
        <f t="shared" si="0"/>
        <v>28382</v>
      </c>
      <c r="P9" s="193">
        <f t="shared" si="1"/>
        <v>47430</v>
      </c>
      <c r="Q9" s="193">
        <f t="shared" si="2"/>
        <v>44.232024619975753</v>
      </c>
      <c r="R9" s="38"/>
      <c r="S9" s="38"/>
    </row>
    <row r="10" spans="1:19" ht="13.5" customHeight="1" x14ac:dyDescent="0.2">
      <c r="A10" s="311">
        <v>5</v>
      </c>
      <c r="B10" s="296" t="s">
        <v>55</v>
      </c>
      <c r="C10" s="304">
        <v>38861</v>
      </c>
      <c r="D10" s="304">
        <v>214354</v>
      </c>
      <c r="E10" s="302">
        <v>51895</v>
      </c>
      <c r="F10" s="302">
        <v>93721</v>
      </c>
      <c r="G10" s="302">
        <v>4568</v>
      </c>
      <c r="H10" s="302">
        <v>77128</v>
      </c>
      <c r="I10" s="302">
        <v>81</v>
      </c>
      <c r="J10" s="302">
        <v>8316</v>
      </c>
      <c r="K10" s="302">
        <v>358</v>
      </c>
      <c r="L10" s="302">
        <v>2024</v>
      </c>
      <c r="M10" s="302">
        <v>5967</v>
      </c>
      <c r="N10" s="302">
        <v>6887</v>
      </c>
      <c r="O10" s="193">
        <f t="shared" si="0"/>
        <v>62869</v>
      </c>
      <c r="P10" s="193">
        <f t="shared" si="1"/>
        <v>188076</v>
      </c>
      <c r="Q10" s="193">
        <f t="shared" si="2"/>
        <v>87.740839919012473</v>
      </c>
      <c r="R10" s="38"/>
      <c r="S10" s="38"/>
    </row>
    <row r="11" spans="1:19" s="38" customFormat="1" ht="13.5" customHeight="1" x14ac:dyDescent="0.2">
      <c r="A11" s="311">
        <v>6</v>
      </c>
      <c r="B11" s="193" t="s">
        <v>56</v>
      </c>
      <c r="C11" s="304">
        <v>23770</v>
      </c>
      <c r="D11" s="304">
        <v>142536</v>
      </c>
      <c r="E11" s="304">
        <v>9995</v>
      </c>
      <c r="F11" s="304">
        <v>41450</v>
      </c>
      <c r="G11" s="304">
        <v>890</v>
      </c>
      <c r="H11" s="304">
        <v>22580</v>
      </c>
      <c r="I11" s="304">
        <v>22</v>
      </c>
      <c r="J11" s="304">
        <v>6650</v>
      </c>
      <c r="K11" s="304">
        <v>35</v>
      </c>
      <c r="L11" s="304">
        <v>105</v>
      </c>
      <c r="M11" s="304">
        <v>0</v>
      </c>
      <c r="N11" s="302">
        <v>0</v>
      </c>
      <c r="O11" s="193">
        <f t="shared" si="0"/>
        <v>10942</v>
      </c>
      <c r="P11" s="193">
        <f t="shared" si="1"/>
        <v>70785</v>
      </c>
      <c r="Q11" s="193">
        <f t="shared" si="2"/>
        <v>49.661138238760735</v>
      </c>
    </row>
    <row r="12" spans="1:19" ht="13.5" customHeight="1" x14ac:dyDescent="0.2">
      <c r="A12" s="311">
        <v>7</v>
      </c>
      <c r="B12" s="193" t="s">
        <v>57</v>
      </c>
      <c r="C12" s="304">
        <v>3932</v>
      </c>
      <c r="D12" s="304">
        <v>22952</v>
      </c>
      <c r="E12" s="304">
        <v>2671</v>
      </c>
      <c r="F12" s="304">
        <v>4021</v>
      </c>
      <c r="G12" s="304">
        <v>52</v>
      </c>
      <c r="H12" s="304">
        <v>2381</v>
      </c>
      <c r="I12" s="304">
        <v>5</v>
      </c>
      <c r="J12" s="304">
        <v>1203</v>
      </c>
      <c r="K12" s="304">
        <v>43</v>
      </c>
      <c r="L12" s="304">
        <v>51.65</v>
      </c>
      <c r="M12" s="304">
        <v>0</v>
      </c>
      <c r="N12" s="302">
        <v>0</v>
      </c>
      <c r="O12" s="193">
        <f t="shared" si="0"/>
        <v>2771</v>
      </c>
      <c r="P12" s="193">
        <f t="shared" si="1"/>
        <v>7656.65</v>
      </c>
      <c r="Q12" s="193">
        <f t="shared" si="2"/>
        <v>33.359402230742418</v>
      </c>
      <c r="R12" s="38"/>
      <c r="S12" s="38"/>
    </row>
    <row r="13" spans="1:19" ht="13.5" customHeight="1" x14ac:dyDescent="0.2">
      <c r="A13" s="311">
        <v>8</v>
      </c>
      <c r="B13" s="193" t="s">
        <v>181</v>
      </c>
      <c r="C13" s="304">
        <v>3761</v>
      </c>
      <c r="D13" s="304">
        <v>24544</v>
      </c>
      <c r="E13" s="304">
        <v>1395</v>
      </c>
      <c r="F13" s="304">
        <v>1656</v>
      </c>
      <c r="G13" s="304">
        <v>109</v>
      </c>
      <c r="H13" s="304">
        <v>3323</v>
      </c>
      <c r="I13" s="304">
        <v>9</v>
      </c>
      <c r="J13" s="304">
        <v>338</v>
      </c>
      <c r="K13" s="304">
        <v>0</v>
      </c>
      <c r="L13" s="304">
        <v>0</v>
      </c>
      <c r="M13" s="304">
        <v>0</v>
      </c>
      <c r="N13" s="302">
        <v>0</v>
      </c>
      <c r="O13" s="193">
        <f t="shared" si="0"/>
        <v>1513</v>
      </c>
      <c r="P13" s="193">
        <f t="shared" si="1"/>
        <v>5317</v>
      </c>
      <c r="Q13" s="193">
        <f t="shared" si="2"/>
        <v>21.663135593220339</v>
      </c>
      <c r="R13" s="38"/>
      <c r="S13" s="38"/>
    </row>
    <row r="14" spans="1:19" ht="13.5" customHeight="1" x14ac:dyDescent="0.2">
      <c r="A14" s="311">
        <v>9</v>
      </c>
      <c r="B14" s="193" t="s">
        <v>58</v>
      </c>
      <c r="C14" s="304">
        <v>50231</v>
      </c>
      <c r="D14" s="304">
        <v>320825</v>
      </c>
      <c r="E14" s="304">
        <v>42421</v>
      </c>
      <c r="F14" s="304">
        <v>110248</v>
      </c>
      <c r="G14" s="304">
        <v>6066</v>
      </c>
      <c r="H14" s="304">
        <v>84449</v>
      </c>
      <c r="I14" s="304">
        <v>410</v>
      </c>
      <c r="J14" s="304">
        <v>31001</v>
      </c>
      <c r="K14" s="304">
        <v>46</v>
      </c>
      <c r="L14" s="304">
        <v>111.99</v>
      </c>
      <c r="M14" s="304">
        <v>194</v>
      </c>
      <c r="N14" s="302">
        <v>1093</v>
      </c>
      <c r="O14" s="193">
        <f t="shared" si="0"/>
        <v>49137</v>
      </c>
      <c r="P14" s="193">
        <f t="shared" si="1"/>
        <v>226902.99</v>
      </c>
      <c r="Q14" s="193">
        <f t="shared" si="2"/>
        <v>70.724846879139719</v>
      </c>
      <c r="R14" s="38"/>
      <c r="S14" s="38"/>
    </row>
    <row r="15" spans="1:19" ht="13.5" customHeight="1" x14ac:dyDescent="0.2">
      <c r="A15" s="311">
        <v>10</v>
      </c>
      <c r="B15" s="193" t="s">
        <v>64</v>
      </c>
      <c r="C15" s="302">
        <v>125731</v>
      </c>
      <c r="D15" s="302">
        <v>757381</v>
      </c>
      <c r="E15" s="302">
        <v>145310</v>
      </c>
      <c r="F15" s="302">
        <v>255940</v>
      </c>
      <c r="G15" s="302">
        <v>6061</v>
      </c>
      <c r="H15" s="302">
        <v>272052</v>
      </c>
      <c r="I15" s="302">
        <v>331</v>
      </c>
      <c r="J15" s="302">
        <v>78262</v>
      </c>
      <c r="K15" s="302">
        <v>45</v>
      </c>
      <c r="L15" s="302">
        <v>532</v>
      </c>
      <c r="M15" s="302">
        <v>0</v>
      </c>
      <c r="N15" s="302">
        <v>0</v>
      </c>
      <c r="O15" s="193">
        <f t="shared" si="0"/>
        <v>151747</v>
      </c>
      <c r="P15" s="193">
        <f t="shared" si="1"/>
        <v>606786</v>
      </c>
      <c r="Q15" s="193">
        <f t="shared" si="2"/>
        <v>80.116348310823753</v>
      </c>
      <c r="R15" s="38"/>
      <c r="S15" s="38"/>
    </row>
    <row r="16" spans="1:19" ht="13.5" customHeight="1" x14ac:dyDescent="0.2">
      <c r="A16" s="311">
        <v>11</v>
      </c>
      <c r="B16" s="193" t="s">
        <v>182</v>
      </c>
      <c r="C16" s="304">
        <v>16790</v>
      </c>
      <c r="D16" s="304">
        <v>93966</v>
      </c>
      <c r="E16" s="304">
        <v>13312</v>
      </c>
      <c r="F16" s="304">
        <v>13097</v>
      </c>
      <c r="G16" s="304">
        <v>417</v>
      </c>
      <c r="H16" s="304">
        <v>16642</v>
      </c>
      <c r="I16" s="304">
        <v>3</v>
      </c>
      <c r="J16" s="304">
        <v>758</v>
      </c>
      <c r="K16" s="304">
        <v>4</v>
      </c>
      <c r="L16" s="304">
        <v>2</v>
      </c>
      <c r="M16" s="304">
        <v>0</v>
      </c>
      <c r="N16" s="302">
        <v>0</v>
      </c>
      <c r="O16" s="193">
        <f t="shared" si="0"/>
        <v>13736</v>
      </c>
      <c r="P16" s="193">
        <f t="shared" si="1"/>
        <v>30499</v>
      </c>
      <c r="Q16" s="193">
        <f t="shared" si="2"/>
        <v>32.457484622097354</v>
      </c>
      <c r="R16" s="38"/>
      <c r="S16" s="38"/>
    </row>
    <row r="17" spans="1:20" ht="13.5" customHeight="1" x14ac:dyDescent="0.2">
      <c r="A17" s="311">
        <v>12</v>
      </c>
      <c r="B17" s="193" t="s">
        <v>60</v>
      </c>
      <c r="C17" s="304">
        <v>34533</v>
      </c>
      <c r="D17" s="304">
        <v>206164</v>
      </c>
      <c r="E17" s="304">
        <v>44071</v>
      </c>
      <c r="F17" s="304">
        <v>127170</v>
      </c>
      <c r="G17" s="304">
        <v>2899</v>
      </c>
      <c r="H17" s="304">
        <v>87755</v>
      </c>
      <c r="I17" s="304">
        <v>459</v>
      </c>
      <c r="J17" s="304">
        <v>31212</v>
      </c>
      <c r="K17" s="304">
        <v>0</v>
      </c>
      <c r="L17" s="304">
        <v>0</v>
      </c>
      <c r="M17" s="304">
        <v>0</v>
      </c>
      <c r="N17" s="304">
        <v>0</v>
      </c>
      <c r="O17" s="193">
        <f t="shared" si="0"/>
        <v>47429</v>
      </c>
      <c r="P17" s="193">
        <f t="shared" si="1"/>
        <v>246137</v>
      </c>
      <c r="Q17" s="193">
        <f t="shared" si="2"/>
        <v>119.38893308240041</v>
      </c>
      <c r="R17" s="38"/>
      <c r="S17" s="38"/>
    </row>
    <row r="18" spans="1:20" s="55" customFormat="1" ht="13.5" customHeight="1" x14ac:dyDescent="0.2">
      <c r="A18" s="226"/>
      <c r="B18" s="190" t="s">
        <v>218</v>
      </c>
      <c r="C18" s="309">
        <f>SUM(C6:C17)</f>
        <v>382423</v>
      </c>
      <c r="D18" s="309">
        <f t="shared" ref="D18:N18" si="3">SUM(D6:D17)</f>
        <v>2337122</v>
      </c>
      <c r="E18" s="309">
        <f t="shared" si="3"/>
        <v>398763</v>
      </c>
      <c r="F18" s="309">
        <f t="shared" si="3"/>
        <v>784117.06</v>
      </c>
      <c r="G18" s="309">
        <f t="shared" si="3"/>
        <v>26100</v>
      </c>
      <c r="H18" s="309">
        <f t="shared" si="3"/>
        <v>649673.61</v>
      </c>
      <c r="I18" s="309">
        <f t="shared" si="3"/>
        <v>1931</v>
      </c>
      <c r="J18" s="309">
        <f t="shared" si="3"/>
        <v>178446.04</v>
      </c>
      <c r="K18" s="309">
        <f t="shared" si="3"/>
        <v>950</v>
      </c>
      <c r="L18" s="309">
        <f t="shared" si="3"/>
        <v>7358.6399999999994</v>
      </c>
      <c r="M18" s="309">
        <f t="shared" si="3"/>
        <v>14745</v>
      </c>
      <c r="N18" s="309">
        <f t="shared" si="3"/>
        <v>33552</v>
      </c>
      <c r="O18" s="190">
        <f t="shared" si="0"/>
        <v>442489</v>
      </c>
      <c r="P18" s="190">
        <f t="shared" si="1"/>
        <v>1653147.3499999999</v>
      </c>
      <c r="Q18" s="193">
        <f t="shared" si="2"/>
        <v>70.734319817279541</v>
      </c>
      <c r="R18" s="38"/>
      <c r="S18" s="38"/>
    </row>
    <row r="19" spans="1:20" ht="13.5" customHeight="1" x14ac:dyDescent="0.2">
      <c r="A19" s="311">
        <v>13</v>
      </c>
      <c r="B19" s="193" t="s">
        <v>41</v>
      </c>
      <c r="C19" s="304">
        <v>11788</v>
      </c>
      <c r="D19" s="304">
        <v>92195</v>
      </c>
      <c r="E19" s="304">
        <v>1333</v>
      </c>
      <c r="F19" s="304">
        <v>42384.84</v>
      </c>
      <c r="G19" s="304">
        <v>940</v>
      </c>
      <c r="H19" s="304">
        <v>29079.1</v>
      </c>
      <c r="I19" s="304">
        <v>106</v>
      </c>
      <c r="J19" s="304">
        <v>6387.7</v>
      </c>
      <c r="K19" s="304">
        <v>1</v>
      </c>
      <c r="L19" s="304">
        <v>2.61</v>
      </c>
      <c r="M19" s="304">
        <v>0</v>
      </c>
      <c r="N19" s="304">
        <v>0</v>
      </c>
      <c r="O19" s="193">
        <f t="shared" si="0"/>
        <v>2380</v>
      </c>
      <c r="P19" s="193">
        <f t="shared" si="1"/>
        <v>77854.25</v>
      </c>
      <c r="Q19" s="193">
        <f t="shared" si="2"/>
        <v>84.445197678832912</v>
      </c>
      <c r="R19" s="38"/>
      <c r="S19" s="38"/>
    </row>
    <row r="20" spans="1:20" s="248" customFormat="1" ht="13.5" customHeight="1" x14ac:dyDescent="0.2">
      <c r="A20" s="312">
        <v>14</v>
      </c>
      <c r="B20" s="296" t="s">
        <v>183</v>
      </c>
      <c r="C20" s="304">
        <v>3140</v>
      </c>
      <c r="D20" s="304">
        <v>22472</v>
      </c>
      <c r="E20" s="304">
        <v>382633</v>
      </c>
      <c r="F20" s="304">
        <v>149566.31</v>
      </c>
      <c r="G20" s="304">
        <v>145</v>
      </c>
      <c r="H20" s="304">
        <v>1188.76</v>
      </c>
      <c r="I20" s="304">
        <v>5</v>
      </c>
      <c r="J20" s="304">
        <v>153.66999999999999</v>
      </c>
      <c r="K20" s="304">
        <v>0</v>
      </c>
      <c r="L20" s="304">
        <v>0</v>
      </c>
      <c r="M20" s="304">
        <v>0</v>
      </c>
      <c r="N20" s="304">
        <v>0</v>
      </c>
      <c r="O20" s="296">
        <f t="shared" si="0"/>
        <v>382783</v>
      </c>
      <c r="P20" s="296">
        <f t="shared" si="1"/>
        <v>150908.74000000002</v>
      </c>
      <c r="Q20" s="296">
        <f t="shared" si="2"/>
        <v>671.54120683517272</v>
      </c>
      <c r="R20" s="247"/>
      <c r="S20" s="247"/>
    </row>
    <row r="21" spans="1:20" ht="13.5" customHeight="1" x14ac:dyDescent="0.2">
      <c r="A21" s="311">
        <v>15</v>
      </c>
      <c r="B21" s="193" t="s">
        <v>184</v>
      </c>
      <c r="C21" s="304">
        <v>22</v>
      </c>
      <c r="D21" s="304">
        <v>169</v>
      </c>
      <c r="E21" s="304">
        <v>0</v>
      </c>
      <c r="F21" s="304">
        <v>0</v>
      </c>
      <c r="G21" s="304">
        <v>0</v>
      </c>
      <c r="H21" s="304">
        <v>0</v>
      </c>
      <c r="I21" s="304">
        <v>0</v>
      </c>
      <c r="J21" s="304">
        <v>0</v>
      </c>
      <c r="K21" s="304">
        <v>0</v>
      </c>
      <c r="L21" s="304">
        <v>0</v>
      </c>
      <c r="M21" s="304">
        <v>0</v>
      </c>
      <c r="N21" s="304">
        <v>0</v>
      </c>
      <c r="O21" s="193">
        <f t="shared" si="0"/>
        <v>0</v>
      </c>
      <c r="P21" s="193">
        <f t="shared" si="1"/>
        <v>0</v>
      </c>
      <c r="Q21" s="193">
        <f t="shared" si="2"/>
        <v>0</v>
      </c>
      <c r="R21" s="38"/>
      <c r="S21" s="38"/>
    </row>
    <row r="22" spans="1:20" ht="13.5" customHeight="1" x14ac:dyDescent="0.2">
      <c r="A22" s="311">
        <v>16</v>
      </c>
      <c r="B22" s="193" t="s">
        <v>45</v>
      </c>
      <c r="C22" s="304">
        <v>286</v>
      </c>
      <c r="D22" s="304">
        <v>2574</v>
      </c>
      <c r="E22" s="304">
        <v>27</v>
      </c>
      <c r="F22" s="304">
        <v>307.57</v>
      </c>
      <c r="G22" s="304">
        <v>28</v>
      </c>
      <c r="H22" s="304">
        <v>1279.3599999999999</v>
      </c>
      <c r="I22" s="304">
        <v>7</v>
      </c>
      <c r="J22" s="304">
        <v>926.01</v>
      </c>
      <c r="K22" s="304">
        <v>0</v>
      </c>
      <c r="L22" s="304">
        <v>0</v>
      </c>
      <c r="M22" s="304">
        <v>0</v>
      </c>
      <c r="N22" s="304">
        <v>0</v>
      </c>
      <c r="O22" s="193">
        <f t="shared" si="0"/>
        <v>62</v>
      </c>
      <c r="P22" s="193">
        <f t="shared" si="1"/>
        <v>2512.9399999999996</v>
      </c>
      <c r="Q22" s="193">
        <f t="shared" si="2"/>
        <v>97.627816627816614</v>
      </c>
      <c r="R22" s="38"/>
      <c r="S22" s="38"/>
    </row>
    <row r="23" spans="1:20" ht="13.5" customHeight="1" x14ac:dyDescent="0.2">
      <c r="A23" s="311">
        <v>17</v>
      </c>
      <c r="B23" s="193" t="s">
        <v>185</v>
      </c>
      <c r="C23" s="304">
        <v>1831</v>
      </c>
      <c r="D23" s="304">
        <v>12492</v>
      </c>
      <c r="E23" s="304">
        <v>324</v>
      </c>
      <c r="F23" s="304">
        <v>3342</v>
      </c>
      <c r="G23" s="304">
        <v>23</v>
      </c>
      <c r="H23" s="304">
        <v>243</v>
      </c>
      <c r="I23" s="304">
        <v>0</v>
      </c>
      <c r="J23" s="304">
        <v>0</v>
      </c>
      <c r="K23" s="304">
        <v>0</v>
      </c>
      <c r="L23" s="304">
        <v>0</v>
      </c>
      <c r="M23" s="304">
        <v>0</v>
      </c>
      <c r="N23" s="304">
        <v>0</v>
      </c>
      <c r="O23" s="193">
        <f t="shared" si="0"/>
        <v>347</v>
      </c>
      <c r="P23" s="193">
        <f t="shared" si="1"/>
        <v>3585</v>
      </c>
      <c r="Q23" s="193">
        <f t="shared" si="2"/>
        <v>28.698366954851103</v>
      </c>
      <c r="R23" s="38"/>
      <c r="S23" s="38"/>
    </row>
    <row r="24" spans="1:20" s="55" customFormat="1" ht="13.5" customHeight="1" x14ac:dyDescent="0.2">
      <c r="A24" s="311">
        <v>18</v>
      </c>
      <c r="B24" s="193" t="s">
        <v>186</v>
      </c>
      <c r="C24" s="304">
        <v>153</v>
      </c>
      <c r="D24" s="304">
        <v>1522</v>
      </c>
      <c r="E24" s="304">
        <v>0</v>
      </c>
      <c r="F24" s="304">
        <v>0</v>
      </c>
      <c r="G24" s="304">
        <v>1</v>
      </c>
      <c r="H24" s="304">
        <v>14</v>
      </c>
      <c r="I24" s="304">
        <v>0</v>
      </c>
      <c r="J24" s="304">
        <v>0</v>
      </c>
      <c r="K24" s="304">
        <v>0</v>
      </c>
      <c r="L24" s="304">
        <v>0</v>
      </c>
      <c r="M24" s="304">
        <v>0</v>
      </c>
      <c r="N24" s="304">
        <v>0</v>
      </c>
      <c r="O24" s="193">
        <f t="shared" si="0"/>
        <v>1</v>
      </c>
      <c r="P24" s="193">
        <f t="shared" si="1"/>
        <v>14</v>
      </c>
      <c r="Q24" s="193">
        <f t="shared" si="2"/>
        <v>0.91984231274638628</v>
      </c>
      <c r="R24" s="38"/>
      <c r="S24" s="38"/>
    </row>
    <row r="25" spans="1:20" ht="13.5" customHeight="1" x14ac:dyDescent="0.2">
      <c r="A25" s="311">
        <v>19</v>
      </c>
      <c r="B25" s="193" t="s">
        <v>187</v>
      </c>
      <c r="C25" s="304">
        <v>570</v>
      </c>
      <c r="D25" s="304">
        <v>4418</v>
      </c>
      <c r="E25" s="304">
        <v>10</v>
      </c>
      <c r="F25" s="304">
        <v>228</v>
      </c>
      <c r="G25" s="304">
        <v>55</v>
      </c>
      <c r="H25" s="304">
        <v>623</v>
      </c>
      <c r="I25" s="304">
        <v>2</v>
      </c>
      <c r="J25" s="304">
        <v>1227</v>
      </c>
      <c r="K25" s="304">
        <v>0</v>
      </c>
      <c r="L25" s="304">
        <v>0</v>
      </c>
      <c r="M25" s="304">
        <v>34</v>
      </c>
      <c r="N25" s="304">
        <v>220</v>
      </c>
      <c r="O25" s="193">
        <f t="shared" si="0"/>
        <v>101</v>
      </c>
      <c r="P25" s="193">
        <f t="shared" si="1"/>
        <v>2298</v>
      </c>
      <c r="Q25" s="193">
        <f t="shared" si="2"/>
        <v>52.014486192847443</v>
      </c>
      <c r="R25" s="38"/>
      <c r="S25" s="38"/>
    </row>
    <row r="26" spans="1:20" ht="13.5" customHeight="1" x14ac:dyDescent="0.2">
      <c r="A26" s="311">
        <v>20</v>
      </c>
      <c r="B26" s="193" t="s">
        <v>65</v>
      </c>
      <c r="C26" s="304">
        <v>20230</v>
      </c>
      <c r="D26" s="304">
        <v>150263</v>
      </c>
      <c r="E26" s="304">
        <v>35665</v>
      </c>
      <c r="F26" s="304">
        <v>64503.59</v>
      </c>
      <c r="G26" s="304">
        <v>3399</v>
      </c>
      <c r="H26" s="304">
        <v>107132.47</v>
      </c>
      <c r="I26" s="304">
        <v>1634</v>
      </c>
      <c r="J26" s="304">
        <v>94163.51</v>
      </c>
      <c r="K26" s="304">
        <v>0</v>
      </c>
      <c r="L26" s="304">
        <v>0</v>
      </c>
      <c r="M26" s="304">
        <v>0</v>
      </c>
      <c r="N26" s="304">
        <v>0</v>
      </c>
      <c r="O26" s="193">
        <f t="shared" si="0"/>
        <v>40698</v>
      </c>
      <c r="P26" s="193">
        <f t="shared" si="1"/>
        <v>265799.57</v>
      </c>
      <c r="Q26" s="193">
        <f t="shared" si="2"/>
        <v>176.88956695926476</v>
      </c>
      <c r="R26" s="38"/>
      <c r="S26" s="38"/>
    </row>
    <row r="27" spans="1:20" ht="13.5" customHeight="1" x14ac:dyDescent="0.2">
      <c r="A27" s="311">
        <v>21</v>
      </c>
      <c r="B27" s="193" t="s">
        <v>66</v>
      </c>
      <c r="C27" s="280">
        <v>18226</v>
      </c>
      <c r="D27" s="280">
        <v>133958</v>
      </c>
      <c r="E27" s="280">
        <v>5154</v>
      </c>
      <c r="F27" s="280">
        <v>211985</v>
      </c>
      <c r="G27" s="280">
        <v>2875</v>
      </c>
      <c r="H27" s="280">
        <v>174042</v>
      </c>
      <c r="I27" s="280">
        <v>340</v>
      </c>
      <c r="J27" s="280">
        <v>81569</v>
      </c>
      <c r="K27" s="280">
        <v>0</v>
      </c>
      <c r="L27" s="280">
        <v>0</v>
      </c>
      <c r="M27" s="280">
        <v>0</v>
      </c>
      <c r="N27" s="280">
        <v>0</v>
      </c>
      <c r="O27" s="193">
        <f t="shared" si="0"/>
        <v>8369</v>
      </c>
      <c r="P27" s="193">
        <f t="shared" si="1"/>
        <v>467596</v>
      </c>
      <c r="Q27" s="193">
        <f t="shared" si="2"/>
        <v>349.06164618761102</v>
      </c>
      <c r="R27" s="38"/>
      <c r="S27" s="38"/>
    </row>
    <row r="28" spans="1:20" ht="13.5" customHeight="1" x14ac:dyDescent="0.2">
      <c r="A28" s="311">
        <v>22</v>
      </c>
      <c r="B28" s="193" t="s">
        <v>75</v>
      </c>
      <c r="C28" s="302">
        <v>6911</v>
      </c>
      <c r="D28" s="302">
        <v>49358</v>
      </c>
      <c r="E28" s="302">
        <v>3800</v>
      </c>
      <c r="F28" s="302">
        <v>32090</v>
      </c>
      <c r="G28" s="302">
        <v>195</v>
      </c>
      <c r="H28" s="302">
        <v>1500</v>
      </c>
      <c r="I28" s="302">
        <v>12</v>
      </c>
      <c r="J28" s="302">
        <v>156</v>
      </c>
      <c r="K28" s="302">
        <v>15</v>
      </c>
      <c r="L28" s="302">
        <v>583</v>
      </c>
      <c r="M28" s="302">
        <v>0</v>
      </c>
      <c r="N28" s="302">
        <v>0</v>
      </c>
      <c r="O28" s="193">
        <f t="shared" si="0"/>
        <v>4022</v>
      </c>
      <c r="P28" s="193">
        <f t="shared" si="1"/>
        <v>34329</v>
      </c>
      <c r="Q28" s="193">
        <f t="shared" si="2"/>
        <v>69.551035293164233</v>
      </c>
      <c r="R28" s="38"/>
      <c r="S28" s="38"/>
      <c r="T28" s="57"/>
    </row>
    <row r="29" spans="1:20" ht="13.5" customHeight="1" x14ac:dyDescent="0.2">
      <c r="A29" s="311">
        <v>23</v>
      </c>
      <c r="B29" s="193" t="s">
        <v>386</v>
      </c>
      <c r="C29" s="304">
        <v>1742</v>
      </c>
      <c r="D29" s="304">
        <v>13951</v>
      </c>
      <c r="E29" s="304">
        <v>37661</v>
      </c>
      <c r="F29" s="304">
        <v>62721</v>
      </c>
      <c r="G29" s="304">
        <v>1795</v>
      </c>
      <c r="H29" s="304">
        <v>14628</v>
      </c>
      <c r="I29" s="304">
        <v>251</v>
      </c>
      <c r="J29" s="304">
        <v>1093</v>
      </c>
      <c r="K29" s="304">
        <v>604</v>
      </c>
      <c r="L29" s="304">
        <v>687</v>
      </c>
      <c r="M29" s="304">
        <v>0</v>
      </c>
      <c r="N29" s="304">
        <v>0</v>
      </c>
      <c r="O29" s="193">
        <f t="shared" si="0"/>
        <v>40311</v>
      </c>
      <c r="P29" s="193">
        <f t="shared" si="1"/>
        <v>79129</v>
      </c>
      <c r="Q29" s="193">
        <f t="shared" si="2"/>
        <v>567.19231596301336</v>
      </c>
      <c r="R29" s="38"/>
      <c r="S29" s="38"/>
    </row>
    <row r="30" spans="1:20" ht="13.5" customHeight="1" x14ac:dyDescent="0.2">
      <c r="A30" s="311">
        <v>24</v>
      </c>
      <c r="B30" s="193" t="s">
        <v>188</v>
      </c>
      <c r="C30" s="304">
        <v>4969</v>
      </c>
      <c r="D30" s="304">
        <v>35412</v>
      </c>
      <c r="E30" s="304">
        <v>101361</v>
      </c>
      <c r="F30" s="304">
        <v>48039</v>
      </c>
      <c r="G30" s="304">
        <v>151</v>
      </c>
      <c r="H30" s="304">
        <v>11852</v>
      </c>
      <c r="I30" s="304">
        <v>374</v>
      </c>
      <c r="J30" s="304">
        <v>8654</v>
      </c>
      <c r="K30" s="304">
        <v>0</v>
      </c>
      <c r="L30" s="304">
        <v>0</v>
      </c>
      <c r="M30" s="304">
        <v>0</v>
      </c>
      <c r="N30" s="304">
        <v>0</v>
      </c>
      <c r="O30" s="193">
        <f t="shared" si="0"/>
        <v>101886</v>
      </c>
      <c r="P30" s="193">
        <f t="shared" si="1"/>
        <v>68545</v>
      </c>
      <c r="Q30" s="193">
        <f t="shared" si="2"/>
        <v>193.56432847622276</v>
      </c>
      <c r="R30" s="38"/>
      <c r="S30" s="38"/>
    </row>
    <row r="31" spans="1:20" ht="13.5" customHeight="1" x14ac:dyDescent="0.2">
      <c r="A31" s="311">
        <v>25</v>
      </c>
      <c r="B31" s="193" t="s">
        <v>189</v>
      </c>
      <c r="C31" s="304">
        <v>601</v>
      </c>
      <c r="D31" s="304">
        <v>5277</v>
      </c>
      <c r="E31" s="304">
        <v>310</v>
      </c>
      <c r="F31" s="304">
        <v>914</v>
      </c>
      <c r="G31" s="304">
        <v>28</v>
      </c>
      <c r="H31" s="304">
        <v>760</v>
      </c>
      <c r="I31" s="304">
        <v>0</v>
      </c>
      <c r="J31" s="304">
        <v>0</v>
      </c>
      <c r="K31" s="304">
        <v>0</v>
      </c>
      <c r="L31" s="304">
        <v>0</v>
      </c>
      <c r="M31" s="304">
        <v>0</v>
      </c>
      <c r="N31" s="304">
        <v>0</v>
      </c>
      <c r="O31" s="193">
        <f t="shared" si="0"/>
        <v>338</v>
      </c>
      <c r="P31" s="193">
        <f t="shared" si="1"/>
        <v>1674</v>
      </c>
      <c r="Q31" s="193">
        <f t="shared" si="2"/>
        <v>31.722569641841957</v>
      </c>
      <c r="R31" s="38"/>
      <c r="S31" s="38"/>
    </row>
    <row r="32" spans="1:20" ht="13.5" customHeight="1" x14ac:dyDescent="0.2">
      <c r="A32" s="311">
        <v>26</v>
      </c>
      <c r="B32" s="193" t="s">
        <v>190</v>
      </c>
      <c r="C32" s="304">
        <v>689</v>
      </c>
      <c r="D32" s="304">
        <v>5721</v>
      </c>
      <c r="E32" s="304">
        <v>95</v>
      </c>
      <c r="F32" s="304">
        <v>1554.5</v>
      </c>
      <c r="G32" s="304">
        <v>40</v>
      </c>
      <c r="H32" s="304">
        <v>2716.12</v>
      </c>
      <c r="I32" s="304">
        <v>4</v>
      </c>
      <c r="J32" s="304">
        <v>1612.13</v>
      </c>
      <c r="K32" s="304">
        <v>0</v>
      </c>
      <c r="L32" s="304">
        <v>0</v>
      </c>
      <c r="M32" s="304">
        <v>0</v>
      </c>
      <c r="N32" s="304">
        <v>0</v>
      </c>
      <c r="O32" s="193">
        <f t="shared" si="0"/>
        <v>139</v>
      </c>
      <c r="P32" s="193">
        <f t="shared" si="1"/>
        <v>5882.75</v>
      </c>
      <c r="Q32" s="193">
        <f t="shared" si="2"/>
        <v>102.82730291907009</v>
      </c>
      <c r="R32" s="38"/>
      <c r="S32" s="38"/>
    </row>
    <row r="33" spans="1:19" ht="13.5" customHeight="1" x14ac:dyDescent="0.2">
      <c r="A33" s="311">
        <v>27</v>
      </c>
      <c r="B33" s="193" t="s">
        <v>191</v>
      </c>
      <c r="C33" s="304">
        <v>381</v>
      </c>
      <c r="D33" s="304">
        <v>3513</v>
      </c>
      <c r="E33" s="304">
        <v>0</v>
      </c>
      <c r="F33" s="304">
        <v>0</v>
      </c>
      <c r="G33" s="304">
        <v>0</v>
      </c>
      <c r="H33" s="304">
        <v>0</v>
      </c>
      <c r="I33" s="304">
        <v>0</v>
      </c>
      <c r="J33" s="304">
        <v>0</v>
      </c>
      <c r="K33" s="304">
        <v>0</v>
      </c>
      <c r="L33" s="304">
        <v>0</v>
      </c>
      <c r="M33" s="304">
        <v>4</v>
      </c>
      <c r="N33" s="304">
        <v>189.92</v>
      </c>
      <c r="O33" s="193">
        <f t="shared" si="0"/>
        <v>4</v>
      </c>
      <c r="P33" s="193">
        <f t="shared" si="1"/>
        <v>189.92</v>
      </c>
      <c r="Q33" s="193">
        <f t="shared" si="2"/>
        <v>5.4062055223455738</v>
      </c>
      <c r="R33" s="38"/>
      <c r="S33" s="38"/>
    </row>
    <row r="34" spans="1:19" ht="13.5" customHeight="1" x14ac:dyDescent="0.2">
      <c r="A34" s="311">
        <v>28</v>
      </c>
      <c r="B34" s="193" t="s">
        <v>67</v>
      </c>
      <c r="C34" s="304">
        <v>7006</v>
      </c>
      <c r="D34" s="304">
        <v>41716</v>
      </c>
      <c r="E34" s="304">
        <v>1162</v>
      </c>
      <c r="F34" s="304">
        <v>23582.83</v>
      </c>
      <c r="G34" s="304">
        <v>1226</v>
      </c>
      <c r="H34" s="304">
        <v>43315.87</v>
      </c>
      <c r="I34" s="304">
        <v>266</v>
      </c>
      <c r="J34" s="304">
        <v>17070.63</v>
      </c>
      <c r="K34" s="304">
        <v>0</v>
      </c>
      <c r="L34" s="304">
        <v>0</v>
      </c>
      <c r="M34" s="304">
        <v>0</v>
      </c>
      <c r="N34" s="304">
        <v>0</v>
      </c>
      <c r="O34" s="193">
        <f t="shared" si="0"/>
        <v>2654</v>
      </c>
      <c r="P34" s="193">
        <f t="shared" si="1"/>
        <v>83969.330000000016</v>
      </c>
      <c r="Q34" s="193">
        <f t="shared" si="2"/>
        <v>201.28806692875639</v>
      </c>
      <c r="R34" s="38"/>
      <c r="S34" s="38"/>
    </row>
    <row r="35" spans="1:19" ht="13.5" customHeight="1" x14ac:dyDescent="0.2">
      <c r="A35" s="311">
        <v>29</v>
      </c>
      <c r="B35" s="193" t="s">
        <v>192</v>
      </c>
      <c r="C35" s="304">
        <v>285</v>
      </c>
      <c r="D35" s="304">
        <v>2843</v>
      </c>
      <c r="E35" s="304">
        <v>15</v>
      </c>
      <c r="F35" s="304">
        <v>385</v>
      </c>
      <c r="G35" s="304">
        <v>0</v>
      </c>
      <c r="H35" s="304">
        <v>0</v>
      </c>
      <c r="I35" s="304">
        <v>0</v>
      </c>
      <c r="J35" s="304">
        <v>0</v>
      </c>
      <c r="K35" s="304">
        <v>0</v>
      </c>
      <c r="L35" s="304">
        <v>0</v>
      </c>
      <c r="M35" s="304">
        <v>34</v>
      </c>
      <c r="N35" s="304">
        <v>467</v>
      </c>
      <c r="O35" s="193">
        <f t="shared" si="0"/>
        <v>49</v>
      </c>
      <c r="P35" s="193">
        <f t="shared" si="1"/>
        <v>852</v>
      </c>
      <c r="Q35" s="193">
        <f t="shared" si="2"/>
        <v>29.968343299331693</v>
      </c>
      <c r="R35" s="38"/>
      <c r="S35" s="38"/>
    </row>
    <row r="36" spans="1:19" ht="13.5" customHeight="1" x14ac:dyDescent="0.2">
      <c r="A36" s="311">
        <v>30</v>
      </c>
      <c r="B36" s="193" t="s">
        <v>193</v>
      </c>
      <c r="C36" s="304">
        <v>1349</v>
      </c>
      <c r="D36" s="304">
        <v>9835</v>
      </c>
      <c r="E36" s="304">
        <v>9037</v>
      </c>
      <c r="F36" s="304">
        <v>9816</v>
      </c>
      <c r="G36" s="304">
        <v>73</v>
      </c>
      <c r="H36" s="304">
        <v>2538</v>
      </c>
      <c r="I36" s="304">
        <v>8</v>
      </c>
      <c r="J36" s="304">
        <v>110</v>
      </c>
      <c r="K36" s="304">
        <v>0</v>
      </c>
      <c r="L36" s="304">
        <v>0</v>
      </c>
      <c r="M36" s="304">
        <v>0</v>
      </c>
      <c r="N36" s="304">
        <v>0</v>
      </c>
      <c r="O36" s="193">
        <f t="shared" si="0"/>
        <v>9118</v>
      </c>
      <c r="P36" s="193">
        <f t="shared" si="1"/>
        <v>12464</v>
      </c>
      <c r="Q36" s="193">
        <f t="shared" si="2"/>
        <v>126.73106253177427</v>
      </c>
      <c r="R36" s="38"/>
      <c r="S36" s="38"/>
    </row>
    <row r="37" spans="1:19" ht="13.5" customHeight="1" x14ac:dyDescent="0.2">
      <c r="A37" s="311">
        <v>31</v>
      </c>
      <c r="B37" s="193" t="s">
        <v>194</v>
      </c>
      <c r="C37" s="304">
        <v>445</v>
      </c>
      <c r="D37" s="304">
        <v>4140</v>
      </c>
      <c r="E37" s="304">
        <v>14</v>
      </c>
      <c r="F37" s="304">
        <v>99</v>
      </c>
      <c r="G37" s="304">
        <v>6</v>
      </c>
      <c r="H37" s="304">
        <v>511</v>
      </c>
      <c r="I37" s="304">
        <v>2</v>
      </c>
      <c r="J37" s="304">
        <v>403</v>
      </c>
      <c r="K37" s="304">
        <v>0</v>
      </c>
      <c r="L37" s="304">
        <v>0</v>
      </c>
      <c r="M37" s="304">
        <v>0</v>
      </c>
      <c r="N37" s="304">
        <v>0</v>
      </c>
      <c r="O37" s="193">
        <f t="shared" si="0"/>
        <v>22</v>
      </c>
      <c r="P37" s="193">
        <f t="shared" si="1"/>
        <v>1013</v>
      </c>
      <c r="Q37" s="193">
        <f t="shared" si="2"/>
        <v>24.468599033816425</v>
      </c>
      <c r="R37" s="38"/>
      <c r="S37" s="38"/>
    </row>
    <row r="38" spans="1:19" ht="13.5" customHeight="1" x14ac:dyDescent="0.2">
      <c r="A38" s="311">
        <v>32</v>
      </c>
      <c r="B38" s="193" t="s">
        <v>71</v>
      </c>
      <c r="C38" s="304">
        <v>111</v>
      </c>
      <c r="D38" s="304">
        <v>1351</v>
      </c>
      <c r="E38" s="304">
        <v>0</v>
      </c>
      <c r="F38" s="304">
        <v>0</v>
      </c>
      <c r="G38" s="304">
        <v>0</v>
      </c>
      <c r="H38" s="304">
        <v>0</v>
      </c>
      <c r="I38" s="304">
        <v>0</v>
      </c>
      <c r="J38" s="304">
        <v>0</v>
      </c>
      <c r="K38" s="304">
        <v>0</v>
      </c>
      <c r="L38" s="304">
        <v>0</v>
      </c>
      <c r="M38" s="304">
        <v>0</v>
      </c>
      <c r="N38" s="304">
        <v>0</v>
      </c>
      <c r="O38" s="193">
        <f t="shared" ref="O38:O57" si="4">E38+G38+I38+K38+M38</f>
        <v>0</v>
      </c>
      <c r="P38" s="193">
        <f t="shared" ref="P38:P57" si="5">F38+H38+J38+L38+N38</f>
        <v>0</v>
      </c>
      <c r="Q38" s="193">
        <f t="shared" ref="Q38:Q57" si="6">P38*100/D38</f>
        <v>0</v>
      </c>
      <c r="R38" s="38"/>
      <c r="S38" s="38"/>
    </row>
    <row r="39" spans="1:19" ht="13.5" customHeight="1" x14ac:dyDescent="0.2">
      <c r="A39" s="311">
        <v>33</v>
      </c>
      <c r="B39" s="193" t="s">
        <v>195</v>
      </c>
      <c r="C39" s="304">
        <v>87</v>
      </c>
      <c r="D39" s="304">
        <v>500</v>
      </c>
      <c r="E39" s="304">
        <v>60</v>
      </c>
      <c r="F39" s="304">
        <v>314</v>
      </c>
      <c r="G39" s="304">
        <v>13</v>
      </c>
      <c r="H39" s="304">
        <v>246</v>
      </c>
      <c r="I39" s="304">
        <v>0</v>
      </c>
      <c r="J39" s="304">
        <v>0</v>
      </c>
      <c r="K39" s="304">
        <v>0</v>
      </c>
      <c r="L39" s="304">
        <v>0</v>
      </c>
      <c r="M39" s="304">
        <v>0</v>
      </c>
      <c r="N39" s="304">
        <v>0</v>
      </c>
      <c r="O39" s="193">
        <f t="shared" si="4"/>
        <v>73</v>
      </c>
      <c r="P39" s="193">
        <f t="shared" si="5"/>
        <v>560</v>
      </c>
      <c r="Q39" s="193">
        <f t="shared" si="6"/>
        <v>112</v>
      </c>
      <c r="R39" s="38"/>
      <c r="S39" s="38"/>
    </row>
    <row r="40" spans="1:19" ht="13.5" customHeight="1" x14ac:dyDescent="0.2">
      <c r="A40" s="311">
        <v>34</v>
      </c>
      <c r="B40" s="193" t="s">
        <v>70</v>
      </c>
      <c r="C40" s="304">
        <v>3634</v>
      </c>
      <c r="D40" s="304">
        <v>22037</v>
      </c>
      <c r="E40" s="304">
        <v>2359</v>
      </c>
      <c r="F40" s="304">
        <v>46625</v>
      </c>
      <c r="G40" s="304">
        <v>536</v>
      </c>
      <c r="H40" s="304">
        <v>25040</v>
      </c>
      <c r="I40" s="304">
        <v>46</v>
      </c>
      <c r="J40" s="304">
        <v>5545</v>
      </c>
      <c r="K40" s="304">
        <v>0</v>
      </c>
      <c r="L40" s="304">
        <v>0</v>
      </c>
      <c r="M40" s="304">
        <v>0</v>
      </c>
      <c r="N40" s="304">
        <v>0</v>
      </c>
      <c r="O40" s="193">
        <f t="shared" si="4"/>
        <v>2941</v>
      </c>
      <c r="P40" s="193">
        <f t="shared" si="5"/>
        <v>77210</v>
      </c>
      <c r="Q40" s="193">
        <f t="shared" si="6"/>
        <v>350.36529473158777</v>
      </c>
      <c r="R40" s="38"/>
      <c r="S40" s="38"/>
    </row>
    <row r="41" spans="1:19" s="55" customFormat="1" ht="13.5" customHeight="1" x14ac:dyDescent="0.2">
      <c r="A41" s="226"/>
      <c r="B41" s="190" t="s">
        <v>216</v>
      </c>
      <c r="C41" s="309">
        <f>SUM(C19:C40)</f>
        <v>84456</v>
      </c>
      <c r="D41" s="309">
        <f t="shared" ref="D41:N41" si="7">SUM(D19:D40)</f>
        <v>615717</v>
      </c>
      <c r="E41" s="309">
        <f t="shared" si="7"/>
        <v>581020</v>
      </c>
      <c r="F41" s="309">
        <f t="shared" si="7"/>
        <v>698457.64</v>
      </c>
      <c r="G41" s="309">
        <f t="shared" si="7"/>
        <v>11529</v>
      </c>
      <c r="H41" s="309">
        <f t="shared" si="7"/>
        <v>416708.68</v>
      </c>
      <c r="I41" s="309">
        <f t="shared" si="7"/>
        <v>3057</v>
      </c>
      <c r="J41" s="309">
        <f t="shared" si="7"/>
        <v>219070.65000000002</v>
      </c>
      <c r="K41" s="309">
        <f t="shared" si="7"/>
        <v>620</v>
      </c>
      <c r="L41" s="309">
        <f t="shared" si="7"/>
        <v>1272.6100000000001</v>
      </c>
      <c r="M41" s="309">
        <f t="shared" si="7"/>
        <v>72</v>
      </c>
      <c r="N41" s="309">
        <f t="shared" si="7"/>
        <v>876.92</v>
      </c>
      <c r="O41" s="190">
        <f t="shared" si="4"/>
        <v>596298</v>
      </c>
      <c r="P41" s="190">
        <f t="shared" si="5"/>
        <v>1336386.5000000002</v>
      </c>
      <c r="Q41" s="190">
        <f t="shared" si="6"/>
        <v>217.04557450906833</v>
      </c>
      <c r="R41" s="38"/>
      <c r="S41" s="38"/>
    </row>
    <row r="42" spans="1:19" s="55" customFormat="1" ht="13.5" customHeight="1" x14ac:dyDescent="0.2">
      <c r="A42" s="226"/>
      <c r="B42" s="190" t="s">
        <v>317</v>
      </c>
      <c r="C42" s="309">
        <f>C41+C18</f>
        <v>466879</v>
      </c>
      <c r="D42" s="309">
        <f t="shared" ref="D42:N42" si="8">D41+D18</f>
        <v>2952839</v>
      </c>
      <c r="E42" s="309">
        <f t="shared" si="8"/>
        <v>979783</v>
      </c>
      <c r="F42" s="309">
        <f t="shared" si="8"/>
        <v>1482574.7000000002</v>
      </c>
      <c r="G42" s="309">
        <f t="shared" si="8"/>
        <v>37629</v>
      </c>
      <c r="H42" s="309">
        <f t="shared" si="8"/>
        <v>1066382.29</v>
      </c>
      <c r="I42" s="309">
        <f t="shared" si="8"/>
        <v>4988</v>
      </c>
      <c r="J42" s="309">
        <f t="shared" si="8"/>
        <v>397516.69000000006</v>
      </c>
      <c r="K42" s="309">
        <f t="shared" si="8"/>
        <v>1570</v>
      </c>
      <c r="L42" s="309">
        <f t="shared" si="8"/>
        <v>8631.25</v>
      </c>
      <c r="M42" s="309">
        <f t="shared" si="8"/>
        <v>14817</v>
      </c>
      <c r="N42" s="309">
        <f t="shared" si="8"/>
        <v>34428.92</v>
      </c>
      <c r="O42" s="190">
        <f t="shared" si="4"/>
        <v>1038787</v>
      </c>
      <c r="P42" s="190">
        <f t="shared" si="5"/>
        <v>2989533.85</v>
      </c>
      <c r="Q42" s="190">
        <f t="shared" si="6"/>
        <v>101.24269728217489</v>
      </c>
      <c r="R42" s="38"/>
      <c r="S42" s="38"/>
    </row>
    <row r="43" spans="1:19" ht="13.5" customHeight="1" x14ac:dyDescent="0.2">
      <c r="A43" s="311">
        <v>35</v>
      </c>
      <c r="B43" s="193" t="s">
        <v>196</v>
      </c>
      <c r="C43" s="304">
        <v>14110</v>
      </c>
      <c r="D43" s="304">
        <v>31386</v>
      </c>
      <c r="E43" s="304">
        <v>43204</v>
      </c>
      <c r="F43" s="304">
        <v>21153</v>
      </c>
      <c r="G43" s="304">
        <v>0</v>
      </c>
      <c r="H43" s="304">
        <v>0</v>
      </c>
      <c r="I43" s="304">
        <v>0</v>
      </c>
      <c r="J43" s="304">
        <v>0</v>
      </c>
      <c r="K43" s="304">
        <v>206</v>
      </c>
      <c r="L43" s="304">
        <v>842</v>
      </c>
      <c r="M43" s="304">
        <v>0</v>
      </c>
      <c r="N43" s="304">
        <v>0</v>
      </c>
      <c r="O43" s="193">
        <f t="shared" si="4"/>
        <v>43410</v>
      </c>
      <c r="P43" s="193">
        <f t="shared" si="5"/>
        <v>21995</v>
      </c>
      <c r="Q43" s="193">
        <f t="shared" si="6"/>
        <v>70.079016121837768</v>
      </c>
      <c r="R43" s="38"/>
      <c r="S43" s="38"/>
    </row>
    <row r="44" spans="1:19" ht="13.5" customHeight="1" x14ac:dyDescent="0.2">
      <c r="A44" s="311">
        <v>36</v>
      </c>
      <c r="B44" s="193" t="s">
        <v>390</v>
      </c>
      <c r="C44" s="304">
        <v>20695</v>
      </c>
      <c r="D44" s="304">
        <v>106432</v>
      </c>
      <c r="E44" s="304">
        <v>77037</v>
      </c>
      <c r="F44" s="304">
        <v>66256.710000000006</v>
      </c>
      <c r="G44" s="304">
        <v>7</v>
      </c>
      <c r="H44" s="304">
        <v>376.57</v>
      </c>
      <c r="I44" s="304">
        <v>0</v>
      </c>
      <c r="J44" s="304">
        <v>0</v>
      </c>
      <c r="K44" s="304">
        <v>0</v>
      </c>
      <c r="L44" s="304">
        <v>0</v>
      </c>
      <c r="M44" s="304">
        <v>0</v>
      </c>
      <c r="N44" s="304">
        <v>0</v>
      </c>
      <c r="O44" s="193">
        <f t="shared" si="4"/>
        <v>77044</v>
      </c>
      <c r="P44" s="193">
        <f t="shared" si="5"/>
        <v>66633.280000000013</v>
      </c>
      <c r="Q44" s="193">
        <f t="shared" si="6"/>
        <v>62.606434155141322</v>
      </c>
      <c r="R44" s="38"/>
      <c r="S44" s="38"/>
    </row>
    <row r="45" spans="1:19" s="55" customFormat="1" ht="13.5" customHeight="1" x14ac:dyDescent="0.2">
      <c r="A45" s="226"/>
      <c r="B45" s="190" t="s">
        <v>219</v>
      </c>
      <c r="C45" s="309">
        <f>SUM(C43:C44)</f>
        <v>34805</v>
      </c>
      <c r="D45" s="309">
        <f t="shared" ref="D45:N45" si="9">SUM(D43:D44)</f>
        <v>137818</v>
      </c>
      <c r="E45" s="309">
        <f t="shared" si="9"/>
        <v>120241</v>
      </c>
      <c r="F45" s="309">
        <f t="shared" si="9"/>
        <v>87409.71</v>
      </c>
      <c r="G45" s="309">
        <f t="shared" si="9"/>
        <v>7</v>
      </c>
      <c r="H45" s="309">
        <f t="shared" si="9"/>
        <v>376.57</v>
      </c>
      <c r="I45" s="309">
        <f t="shared" si="9"/>
        <v>0</v>
      </c>
      <c r="J45" s="309">
        <f t="shared" si="9"/>
        <v>0</v>
      </c>
      <c r="K45" s="309">
        <f t="shared" si="9"/>
        <v>206</v>
      </c>
      <c r="L45" s="309">
        <f t="shared" si="9"/>
        <v>842</v>
      </c>
      <c r="M45" s="309">
        <f t="shared" si="9"/>
        <v>0</v>
      </c>
      <c r="N45" s="309">
        <f t="shared" si="9"/>
        <v>0</v>
      </c>
      <c r="O45" s="190">
        <f t="shared" si="4"/>
        <v>120454</v>
      </c>
      <c r="P45" s="190">
        <f t="shared" si="5"/>
        <v>88628.280000000013</v>
      </c>
      <c r="Q45" s="190">
        <f t="shared" si="6"/>
        <v>64.308203572827949</v>
      </c>
      <c r="R45" s="38"/>
      <c r="S45" s="38"/>
    </row>
    <row r="46" spans="1:19" ht="13.5" customHeight="1" x14ac:dyDescent="0.2">
      <c r="A46" s="311">
        <v>37</v>
      </c>
      <c r="B46" s="193" t="s">
        <v>318</v>
      </c>
      <c r="C46" s="302">
        <v>7797</v>
      </c>
      <c r="D46" s="302">
        <v>52872</v>
      </c>
      <c r="E46" s="302">
        <v>213</v>
      </c>
      <c r="F46" s="302">
        <v>1012</v>
      </c>
      <c r="G46" s="302">
        <v>0</v>
      </c>
      <c r="H46" s="302">
        <v>0</v>
      </c>
      <c r="I46" s="302">
        <v>2</v>
      </c>
      <c r="J46" s="302">
        <v>4361</v>
      </c>
      <c r="K46" s="302">
        <v>0</v>
      </c>
      <c r="L46" s="302">
        <v>0</v>
      </c>
      <c r="M46" s="302">
        <v>3</v>
      </c>
      <c r="N46" s="302">
        <v>180169</v>
      </c>
      <c r="O46" s="193">
        <f t="shared" si="4"/>
        <v>218</v>
      </c>
      <c r="P46" s="193">
        <f t="shared" si="5"/>
        <v>185542</v>
      </c>
      <c r="Q46" s="193">
        <f t="shared" si="6"/>
        <v>350.92676653048875</v>
      </c>
      <c r="R46" s="38"/>
      <c r="S46" s="38"/>
    </row>
    <row r="47" spans="1:19" s="55" customFormat="1" ht="13.5" customHeight="1" x14ac:dyDescent="0.2">
      <c r="A47" s="226"/>
      <c r="B47" s="190" t="s">
        <v>217</v>
      </c>
      <c r="C47" s="303">
        <v>7797</v>
      </c>
      <c r="D47" s="303">
        <v>52872</v>
      </c>
      <c r="E47" s="303">
        <f>E46</f>
        <v>213</v>
      </c>
      <c r="F47" s="303">
        <f t="shared" ref="F47:N47" si="10">F46</f>
        <v>1012</v>
      </c>
      <c r="G47" s="303">
        <f t="shared" si="10"/>
        <v>0</v>
      </c>
      <c r="H47" s="303">
        <f t="shared" si="10"/>
        <v>0</v>
      </c>
      <c r="I47" s="303">
        <f t="shared" si="10"/>
        <v>2</v>
      </c>
      <c r="J47" s="303">
        <f t="shared" si="10"/>
        <v>4361</v>
      </c>
      <c r="K47" s="303">
        <f t="shared" si="10"/>
        <v>0</v>
      </c>
      <c r="L47" s="303">
        <f t="shared" si="10"/>
        <v>0</v>
      </c>
      <c r="M47" s="303">
        <f t="shared" si="10"/>
        <v>3</v>
      </c>
      <c r="N47" s="303">
        <f t="shared" si="10"/>
        <v>180169</v>
      </c>
      <c r="O47" s="190">
        <f t="shared" si="4"/>
        <v>218</v>
      </c>
      <c r="P47" s="190">
        <f t="shared" si="5"/>
        <v>185542</v>
      </c>
      <c r="Q47" s="190">
        <f t="shared" si="6"/>
        <v>350.92676653048875</v>
      </c>
      <c r="R47" s="38"/>
      <c r="S47" s="38"/>
    </row>
    <row r="48" spans="1:19" s="55" customFormat="1" ht="13.5" customHeight="1" x14ac:dyDescent="0.2">
      <c r="A48" s="311">
        <v>38</v>
      </c>
      <c r="B48" s="193" t="s">
        <v>310</v>
      </c>
      <c r="C48" s="304">
        <v>5612</v>
      </c>
      <c r="D48" s="304">
        <v>37046</v>
      </c>
      <c r="E48" s="304">
        <v>9020</v>
      </c>
      <c r="F48" s="304">
        <v>56339.1</v>
      </c>
      <c r="G48" s="304">
        <v>216</v>
      </c>
      <c r="H48" s="304">
        <v>3957.46</v>
      </c>
      <c r="I48" s="304">
        <v>2</v>
      </c>
      <c r="J48" s="304">
        <v>66</v>
      </c>
      <c r="K48" s="304">
        <v>0</v>
      </c>
      <c r="L48" s="304">
        <v>0</v>
      </c>
      <c r="M48" s="304">
        <v>0</v>
      </c>
      <c r="N48" s="304">
        <v>0</v>
      </c>
      <c r="O48" s="193">
        <f t="shared" si="4"/>
        <v>9238</v>
      </c>
      <c r="P48" s="193">
        <f t="shared" si="5"/>
        <v>60362.559999999998</v>
      </c>
      <c r="Q48" s="193">
        <f t="shared" si="6"/>
        <v>162.93948064568374</v>
      </c>
      <c r="R48" s="38"/>
      <c r="S48" s="38"/>
    </row>
    <row r="49" spans="1:19" ht="13.5" customHeight="1" x14ac:dyDescent="0.2">
      <c r="A49" s="311">
        <v>39</v>
      </c>
      <c r="B49" s="193" t="s">
        <v>311</v>
      </c>
      <c r="C49" s="280">
        <v>1588</v>
      </c>
      <c r="D49" s="280">
        <v>10377</v>
      </c>
      <c r="E49" s="280">
        <v>793</v>
      </c>
      <c r="F49" s="280">
        <v>4444</v>
      </c>
      <c r="G49" s="280">
        <v>47</v>
      </c>
      <c r="H49" s="280">
        <v>1637</v>
      </c>
      <c r="I49" s="280">
        <v>2</v>
      </c>
      <c r="J49" s="280">
        <v>60</v>
      </c>
      <c r="K49" s="280">
        <v>0</v>
      </c>
      <c r="L49" s="280">
        <v>0</v>
      </c>
      <c r="M49" s="280">
        <v>0</v>
      </c>
      <c r="N49" s="280">
        <v>0</v>
      </c>
      <c r="O49" s="193">
        <f t="shared" si="4"/>
        <v>842</v>
      </c>
      <c r="P49" s="193">
        <f t="shared" si="5"/>
        <v>6141</v>
      </c>
      <c r="Q49" s="193">
        <f t="shared" si="6"/>
        <v>59.178953454755707</v>
      </c>
      <c r="R49" s="38"/>
      <c r="S49" s="38"/>
    </row>
    <row r="50" spans="1:19" s="248" customFormat="1" ht="13.5" customHeight="1" x14ac:dyDescent="0.2">
      <c r="A50" s="312">
        <v>40</v>
      </c>
      <c r="B50" s="296" t="s">
        <v>392</v>
      </c>
      <c r="C50" s="310">
        <v>0</v>
      </c>
      <c r="D50" s="310">
        <v>0</v>
      </c>
      <c r="E50" s="310">
        <v>42981</v>
      </c>
      <c r="F50" s="310">
        <v>15332.26</v>
      </c>
      <c r="G50" s="310">
        <v>0</v>
      </c>
      <c r="H50" s="310">
        <v>0</v>
      </c>
      <c r="I50" s="310">
        <v>0</v>
      </c>
      <c r="J50" s="310">
        <v>0</v>
      </c>
      <c r="K50" s="310">
        <v>0</v>
      </c>
      <c r="L50" s="310">
        <v>0</v>
      </c>
      <c r="M50" s="310">
        <v>0</v>
      </c>
      <c r="N50" s="310">
        <v>0</v>
      </c>
      <c r="O50" s="296">
        <f t="shared" si="4"/>
        <v>42981</v>
      </c>
      <c r="P50" s="296">
        <f t="shared" si="5"/>
        <v>15332.26</v>
      </c>
      <c r="Q50" s="296">
        <v>0</v>
      </c>
      <c r="R50" s="247"/>
      <c r="S50" s="247"/>
    </row>
    <row r="51" spans="1:19" s="249" customFormat="1" ht="13.5" customHeight="1" x14ac:dyDescent="0.2">
      <c r="A51" s="312">
        <v>41</v>
      </c>
      <c r="B51" s="296" t="s">
        <v>312</v>
      </c>
      <c r="C51" s="310">
        <v>184</v>
      </c>
      <c r="D51" s="310">
        <v>865</v>
      </c>
      <c r="E51" s="310">
        <v>53009</v>
      </c>
      <c r="F51" s="310">
        <v>7740.07</v>
      </c>
      <c r="G51" s="310">
        <v>0</v>
      </c>
      <c r="H51" s="310">
        <v>0</v>
      </c>
      <c r="I51" s="310">
        <v>0</v>
      </c>
      <c r="J51" s="310">
        <v>0</v>
      </c>
      <c r="K51" s="310">
        <v>0</v>
      </c>
      <c r="L51" s="310">
        <v>0</v>
      </c>
      <c r="M51" s="310">
        <v>0</v>
      </c>
      <c r="N51" s="310">
        <v>0</v>
      </c>
      <c r="O51" s="296">
        <f t="shared" si="4"/>
        <v>53009</v>
      </c>
      <c r="P51" s="296">
        <f t="shared" si="5"/>
        <v>7740.07</v>
      </c>
      <c r="Q51" s="296">
        <f t="shared" si="6"/>
        <v>894.80578034682082</v>
      </c>
      <c r="R51" s="247"/>
      <c r="S51" s="247"/>
    </row>
    <row r="52" spans="1:19" ht="13.5" customHeight="1" x14ac:dyDescent="0.2">
      <c r="A52" s="311">
        <v>42</v>
      </c>
      <c r="B52" s="193" t="s">
        <v>313</v>
      </c>
      <c r="C52" s="304">
        <v>545</v>
      </c>
      <c r="D52" s="304">
        <v>3994</v>
      </c>
      <c r="E52" s="304">
        <v>102</v>
      </c>
      <c r="F52" s="304">
        <v>805</v>
      </c>
      <c r="G52" s="304">
        <v>3</v>
      </c>
      <c r="H52" s="304">
        <v>241</v>
      </c>
      <c r="I52" s="304">
        <v>0</v>
      </c>
      <c r="J52" s="304">
        <v>0</v>
      </c>
      <c r="K52" s="304">
        <v>0</v>
      </c>
      <c r="L52" s="304">
        <v>0</v>
      </c>
      <c r="M52" s="304">
        <v>0</v>
      </c>
      <c r="N52" s="304">
        <v>0</v>
      </c>
      <c r="O52" s="193">
        <f t="shared" si="4"/>
        <v>105</v>
      </c>
      <c r="P52" s="193">
        <f t="shared" si="5"/>
        <v>1046</v>
      </c>
      <c r="Q52" s="193">
        <f t="shared" si="6"/>
        <v>26.189283925888834</v>
      </c>
      <c r="R52" s="38"/>
      <c r="S52" s="38"/>
    </row>
    <row r="53" spans="1:19" s="55" customFormat="1" ht="13.5" customHeight="1" x14ac:dyDescent="0.2">
      <c r="A53" s="311">
        <v>43</v>
      </c>
      <c r="B53" s="193" t="s">
        <v>314</v>
      </c>
      <c r="C53" s="304">
        <v>742</v>
      </c>
      <c r="D53" s="304">
        <v>5593</v>
      </c>
      <c r="E53" s="304">
        <v>25</v>
      </c>
      <c r="F53" s="304">
        <v>334.12</v>
      </c>
      <c r="G53" s="304">
        <v>1</v>
      </c>
      <c r="H53" s="304">
        <v>70</v>
      </c>
      <c r="I53" s="304">
        <v>0</v>
      </c>
      <c r="J53" s="304">
        <v>0</v>
      </c>
      <c r="K53" s="304">
        <v>0</v>
      </c>
      <c r="L53" s="304">
        <v>0</v>
      </c>
      <c r="M53" s="304">
        <v>0</v>
      </c>
      <c r="N53" s="304">
        <v>0</v>
      </c>
      <c r="O53" s="193">
        <f t="shared" si="4"/>
        <v>26</v>
      </c>
      <c r="P53" s="193">
        <f t="shared" si="5"/>
        <v>404.12</v>
      </c>
      <c r="Q53" s="193">
        <f t="shared" si="6"/>
        <v>7.2254603969247277</v>
      </c>
      <c r="R53" s="38"/>
      <c r="S53" s="38"/>
    </row>
    <row r="54" spans="1:19" ht="13.5" customHeight="1" x14ac:dyDescent="0.2">
      <c r="A54" s="311">
        <v>44</v>
      </c>
      <c r="B54" s="193" t="s">
        <v>306</v>
      </c>
      <c r="C54" s="280">
        <v>488</v>
      </c>
      <c r="D54" s="280">
        <v>2896</v>
      </c>
      <c r="E54" s="280">
        <v>185</v>
      </c>
      <c r="F54" s="280">
        <v>1004.69</v>
      </c>
      <c r="G54" s="280">
        <v>11</v>
      </c>
      <c r="H54" s="280">
        <v>353.12</v>
      </c>
      <c r="I54" s="280">
        <v>0</v>
      </c>
      <c r="J54" s="280">
        <v>0</v>
      </c>
      <c r="K54" s="280">
        <v>0</v>
      </c>
      <c r="L54" s="280">
        <v>0</v>
      </c>
      <c r="M54" s="280">
        <v>0</v>
      </c>
      <c r="N54" s="280">
        <v>0</v>
      </c>
      <c r="O54" s="193">
        <f t="shared" si="4"/>
        <v>196</v>
      </c>
      <c r="P54" s="193">
        <f t="shared" si="5"/>
        <v>1357.81</v>
      </c>
      <c r="Q54" s="193">
        <f t="shared" si="6"/>
        <v>46.8857044198895</v>
      </c>
      <c r="R54" s="38"/>
      <c r="S54" s="38"/>
    </row>
    <row r="55" spans="1:19" ht="13.5" customHeight="1" x14ac:dyDescent="0.2">
      <c r="A55" s="311">
        <v>45</v>
      </c>
      <c r="B55" s="193" t="s">
        <v>315</v>
      </c>
      <c r="C55" s="304">
        <v>832</v>
      </c>
      <c r="D55" s="304">
        <v>3515</v>
      </c>
      <c r="E55" s="304">
        <v>420</v>
      </c>
      <c r="F55" s="304">
        <v>193</v>
      </c>
      <c r="G55" s="304">
        <v>0</v>
      </c>
      <c r="H55" s="304">
        <v>0</v>
      </c>
      <c r="I55" s="304">
        <v>0</v>
      </c>
      <c r="J55" s="304">
        <v>0</v>
      </c>
      <c r="K55" s="304">
        <v>0</v>
      </c>
      <c r="L55" s="304">
        <v>0</v>
      </c>
      <c r="M55" s="304">
        <v>0</v>
      </c>
      <c r="N55" s="304">
        <v>0</v>
      </c>
      <c r="O55" s="193">
        <f t="shared" si="4"/>
        <v>420</v>
      </c>
      <c r="P55" s="193">
        <f t="shared" si="5"/>
        <v>193</v>
      </c>
      <c r="Q55" s="193">
        <f t="shared" si="6"/>
        <v>5.4907539118065438</v>
      </c>
      <c r="R55" s="38"/>
      <c r="S55" s="38"/>
    </row>
    <row r="56" spans="1:19" s="55" customFormat="1" ht="13.5" customHeight="1" x14ac:dyDescent="0.2">
      <c r="A56" s="226"/>
      <c r="B56" s="190" t="s">
        <v>316</v>
      </c>
      <c r="C56" s="305">
        <f>SUM(C48:C55)</f>
        <v>9991</v>
      </c>
      <c r="D56" s="305">
        <f t="shared" ref="D56:N56" si="11">SUM(D48:D55)</f>
        <v>64286</v>
      </c>
      <c r="E56" s="305">
        <f t="shared" si="11"/>
        <v>106535</v>
      </c>
      <c r="F56" s="305">
        <f t="shared" si="11"/>
        <v>86192.239999999991</v>
      </c>
      <c r="G56" s="305">
        <f t="shared" si="11"/>
        <v>278</v>
      </c>
      <c r="H56" s="305">
        <f t="shared" si="11"/>
        <v>6258.58</v>
      </c>
      <c r="I56" s="305">
        <f t="shared" si="11"/>
        <v>4</v>
      </c>
      <c r="J56" s="305">
        <f t="shared" si="11"/>
        <v>126</v>
      </c>
      <c r="K56" s="305">
        <f t="shared" si="11"/>
        <v>0</v>
      </c>
      <c r="L56" s="305">
        <f t="shared" si="11"/>
        <v>0</v>
      </c>
      <c r="M56" s="305">
        <f t="shared" si="11"/>
        <v>0</v>
      </c>
      <c r="N56" s="305">
        <f t="shared" si="11"/>
        <v>0</v>
      </c>
      <c r="O56" s="190">
        <f t="shared" si="4"/>
        <v>106817</v>
      </c>
      <c r="P56" s="190">
        <f t="shared" si="5"/>
        <v>92576.819999999992</v>
      </c>
      <c r="Q56" s="190">
        <f t="shared" si="6"/>
        <v>144.0077466322372</v>
      </c>
      <c r="R56" s="38"/>
      <c r="S56" s="38"/>
    </row>
    <row r="57" spans="1:19" s="55" customFormat="1" ht="13.5" customHeight="1" x14ac:dyDescent="0.2">
      <c r="A57" s="190"/>
      <c r="B57" s="190" t="s">
        <v>0</v>
      </c>
      <c r="C57" s="305">
        <f>C56+C47+C45+C42</f>
        <v>519472</v>
      </c>
      <c r="D57" s="305">
        <f t="shared" ref="D57:N57" si="12">D56+D47+D45+D42</f>
        <v>3207815</v>
      </c>
      <c r="E57" s="305">
        <f t="shared" si="12"/>
        <v>1206772</v>
      </c>
      <c r="F57" s="305">
        <f t="shared" si="12"/>
        <v>1657188.6500000001</v>
      </c>
      <c r="G57" s="305">
        <f t="shared" si="12"/>
        <v>37914</v>
      </c>
      <c r="H57" s="305">
        <f t="shared" si="12"/>
        <v>1073017.44</v>
      </c>
      <c r="I57" s="305">
        <f t="shared" si="12"/>
        <v>4994</v>
      </c>
      <c r="J57" s="305">
        <f t="shared" si="12"/>
        <v>402003.69000000006</v>
      </c>
      <c r="K57" s="305">
        <f t="shared" si="12"/>
        <v>1776</v>
      </c>
      <c r="L57" s="305">
        <f t="shared" si="12"/>
        <v>9473.25</v>
      </c>
      <c r="M57" s="305">
        <f t="shared" si="12"/>
        <v>14820</v>
      </c>
      <c r="N57" s="305">
        <f t="shared" si="12"/>
        <v>214597.91999999998</v>
      </c>
      <c r="O57" s="190">
        <f t="shared" si="4"/>
        <v>1266276</v>
      </c>
      <c r="P57" s="190">
        <f t="shared" si="5"/>
        <v>3356280.9499999997</v>
      </c>
      <c r="Q57" s="190">
        <f t="shared" si="6"/>
        <v>104.62825786399777</v>
      </c>
      <c r="R57" s="38"/>
      <c r="S57" s="38"/>
    </row>
    <row r="58" spans="1:19" x14ac:dyDescent="0.2">
      <c r="I58" s="56" t="s">
        <v>382</v>
      </c>
    </row>
    <row r="62" spans="1:19" x14ac:dyDescent="0.2">
      <c r="Q62" s="57"/>
    </row>
  </sheetData>
  <autoFilter ref="C5:P56"/>
  <mergeCells count="12">
    <mergeCell ref="Q3:Q5"/>
    <mergeCell ref="A1:P1"/>
    <mergeCell ref="A3:A5"/>
    <mergeCell ref="B3:B5"/>
    <mergeCell ref="E3:P3"/>
    <mergeCell ref="E4:F4"/>
    <mergeCell ref="G4:H4"/>
    <mergeCell ref="I4:J4"/>
    <mergeCell ref="K4:L4"/>
    <mergeCell ref="M4:N4"/>
    <mergeCell ref="O4:P4"/>
    <mergeCell ref="C3:D4"/>
  </mergeCells>
  <conditionalFormatting sqref="R6:S57">
    <cfRule type="cellIs" dxfId="24" priority="1" operator="greaterThan">
      <formula>100</formula>
    </cfRule>
  </conditionalFormatting>
  <pageMargins left="1.25" right="0.2" top="0.25" bottom="0" header="0.05" footer="0.05"/>
  <pageSetup scale="6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6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A15" sqref="A15:XFD15"/>
    </sheetView>
  </sheetViews>
  <sheetFormatPr defaultColWidth="4.42578125" defaultRowHeight="13.5" x14ac:dyDescent="0.2"/>
  <cols>
    <col min="1" max="1" width="4.42578125" style="38"/>
    <col min="2" max="2" width="21.85546875" style="38" bestFit="1" customWidth="1"/>
    <col min="3" max="3" width="8" style="50" bestFit="1" customWidth="1"/>
    <col min="4" max="4" width="10.140625" style="50" bestFit="1" customWidth="1"/>
    <col min="5" max="5" width="8" style="50" bestFit="1" customWidth="1"/>
    <col min="6" max="6" width="8.140625" style="50" bestFit="1" customWidth="1"/>
    <col min="7" max="7" width="8.140625" style="48" customWidth="1"/>
    <col min="8" max="9" width="10.140625" style="50" bestFit="1" customWidth="1"/>
    <col min="10" max="10" width="8" style="50" bestFit="1" customWidth="1"/>
    <col min="11" max="11" width="10.140625" style="50" bestFit="1" customWidth="1"/>
    <col min="12" max="12" width="8.140625" style="48" customWidth="1"/>
    <col min="13" max="13" width="10.140625" style="50" bestFit="1" customWidth="1"/>
    <col min="14" max="14" width="10.42578125" style="50" bestFit="1" customWidth="1"/>
    <col min="15" max="16" width="10.140625" style="50" bestFit="1" customWidth="1"/>
    <col min="17" max="17" width="8.42578125" style="48" customWidth="1"/>
    <col min="18" max="18" width="7.7109375" style="50" customWidth="1"/>
    <col min="19" max="19" width="8.42578125" style="50" customWidth="1"/>
    <col min="20" max="16384" width="4.42578125" style="38"/>
  </cols>
  <sheetData>
    <row r="1" spans="1:19" ht="18.75" x14ac:dyDescent="0.2">
      <c r="A1" s="457" t="s">
        <v>465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</row>
    <row r="2" spans="1:19" x14ac:dyDescent="0.2">
      <c r="B2" s="47" t="s">
        <v>124</v>
      </c>
      <c r="C2" s="51"/>
      <c r="D2" s="51"/>
      <c r="N2" s="508" t="s">
        <v>204</v>
      </c>
      <c r="O2" s="508"/>
      <c r="P2" s="508"/>
    </row>
    <row r="3" spans="1:19" ht="21.95" customHeight="1" x14ac:dyDescent="0.2">
      <c r="A3" s="507" t="s">
        <v>110</v>
      </c>
      <c r="B3" s="507" t="s">
        <v>94</v>
      </c>
      <c r="C3" s="471" t="s">
        <v>31</v>
      </c>
      <c r="D3" s="471"/>
      <c r="E3" s="471"/>
      <c r="F3" s="471"/>
      <c r="G3" s="464" t="s">
        <v>148</v>
      </c>
      <c r="H3" s="471" t="s">
        <v>18</v>
      </c>
      <c r="I3" s="471"/>
      <c r="J3" s="471"/>
      <c r="K3" s="471"/>
      <c r="L3" s="464" t="s">
        <v>148</v>
      </c>
      <c r="M3" s="471" t="s">
        <v>17</v>
      </c>
      <c r="N3" s="471"/>
      <c r="O3" s="471"/>
      <c r="P3" s="471"/>
      <c r="Q3" s="464" t="s">
        <v>148</v>
      </c>
    </row>
    <row r="4" spans="1:19" ht="21.95" customHeight="1" x14ac:dyDescent="0.2">
      <c r="A4" s="507"/>
      <c r="B4" s="507"/>
      <c r="C4" s="471" t="s">
        <v>19</v>
      </c>
      <c r="D4" s="471"/>
      <c r="E4" s="471" t="s">
        <v>149</v>
      </c>
      <c r="F4" s="471"/>
      <c r="G4" s="464"/>
      <c r="H4" s="471" t="s">
        <v>19</v>
      </c>
      <c r="I4" s="471"/>
      <c r="J4" s="471" t="s">
        <v>149</v>
      </c>
      <c r="K4" s="471"/>
      <c r="L4" s="464"/>
      <c r="M4" s="471" t="s">
        <v>19</v>
      </c>
      <c r="N4" s="471"/>
      <c r="O4" s="471" t="s">
        <v>149</v>
      </c>
      <c r="P4" s="471"/>
      <c r="Q4" s="464"/>
    </row>
    <row r="5" spans="1:19" ht="21.95" customHeight="1" x14ac:dyDescent="0.2">
      <c r="A5" s="507"/>
      <c r="B5" s="507"/>
      <c r="C5" s="256" t="s">
        <v>114</v>
      </c>
      <c r="D5" s="256" t="s">
        <v>93</v>
      </c>
      <c r="E5" s="256" t="s">
        <v>114</v>
      </c>
      <c r="F5" s="256" t="s">
        <v>93</v>
      </c>
      <c r="G5" s="464"/>
      <c r="H5" s="256" t="s">
        <v>114</v>
      </c>
      <c r="I5" s="256" t="s">
        <v>93</v>
      </c>
      <c r="J5" s="256" t="s">
        <v>114</v>
      </c>
      <c r="K5" s="256" t="s">
        <v>93</v>
      </c>
      <c r="L5" s="464"/>
      <c r="M5" s="256" t="s">
        <v>114</v>
      </c>
      <c r="N5" s="256" t="s">
        <v>93</v>
      </c>
      <c r="O5" s="256" t="s">
        <v>114</v>
      </c>
      <c r="P5" s="256" t="s">
        <v>93</v>
      </c>
      <c r="Q5" s="464"/>
    </row>
    <row r="6" spans="1:19" ht="12.95" customHeight="1" x14ac:dyDescent="0.2">
      <c r="A6" s="36">
        <v>1</v>
      </c>
      <c r="B6" s="37" t="s">
        <v>51</v>
      </c>
      <c r="C6" s="298">
        <v>56</v>
      </c>
      <c r="D6" s="298">
        <v>4745</v>
      </c>
      <c r="E6" s="298">
        <v>26</v>
      </c>
      <c r="F6" s="298">
        <v>3980</v>
      </c>
      <c r="G6" s="45">
        <f>F6/D6*100</f>
        <v>83.877766069546894</v>
      </c>
      <c r="H6" s="298">
        <v>896</v>
      </c>
      <c r="I6" s="298">
        <v>4442</v>
      </c>
      <c r="J6" s="298">
        <v>1392</v>
      </c>
      <c r="K6" s="298">
        <v>4270</v>
      </c>
      <c r="L6" s="45">
        <f>K6/I6*100</f>
        <v>96.127870328680771</v>
      </c>
      <c r="M6" s="298">
        <v>4947</v>
      </c>
      <c r="N6" s="298">
        <v>38627</v>
      </c>
      <c r="O6" s="298">
        <v>4520</v>
      </c>
      <c r="P6" s="298">
        <v>49045</v>
      </c>
      <c r="Q6" s="45">
        <f t="shared" ref="Q6:Q37" si="0">P6/N6*100</f>
        <v>126.97077173997462</v>
      </c>
    </row>
    <row r="7" spans="1:19" ht="12.95" customHeight="1" x14ac:dyDescent="0.2">
      <c r="A7" s="36">
        <v>2</v>
      </c>
      <c r="B7" s="37" t="s">
        <v>52</v>
      </c>
      <c r="C7" s="298">
        <v>105</v>
      </c>
      <c r="D7" s="298">
        <v>7730</v>
      </c>
      <c r="E7" s="298">
        <v>0</v>
      </c>
      <c r="F7" s="298">
        <v>0</v>
      </c>
      <c r="G7" s="45">
        <f t="shared" ref="G7:G57" si="1">F7/D7*100</f>
        <v>0</v>
      </c>
      <c r="H7" s="298">
        <v>1132</v>
      </c>
      <c r="I7" s="298">
        <v>4662</v>
      </c>
      <c r="J7" s="298">
        <v>553</v>
      </c>
      <c r="K7" s="298">
        <v>1742</v>
      </c>
      <c r="L7" s="45">
        <f t="shared" ref="L7:L57" si="2">K7/I7*100</f>
        <v>37.36593736593737</v>
      </c>
      <c r="M7" s="298">
        <v>5324</v>
      </c>
      <c r="N7" s="298">
        <v>39686</v>
      </c>
      <c r="O7" s="298">
        <v>3014</v>
      </c>
      <c r="P7" s="298">
        <v>40125</v>
      </c>
      <c r="Q7" s="45">
        <f t="shared" si="0"/>
        <v>101.10618354079523</v>
      </c>
    </row>
    <row r="8" spans="1:19" s="247" customFormat="1" ht="12.95" customHeight="1" x14ac:dyDescent="0.2">
      <c r="A8" s="243">
        <v>3</v>
      </c>
      <c r="B8" s="244" t="s">
        <v>53</v>
      </c>
      <c r="C8" s="298">
        <v>4</v>
      </c>
      <c r="D8" s="298">
        <v>199</v>
      </c>
      <c r="E8" s="298">
        <v>0</v>
      </c>
      <c r="F8" s="298">
        <v>0</v>
      </c>
      <c r="G8" s="245">
        <f t="shared" si="1"/>
        <v>0</v>
      </c>
      <c r="H8" s="298">
        <v>457</v>
      </c>
      <c r="I8" s="298">
        <v>2417</v>
      </c>
      <c r="J8" s="299">
        <v>116</v>
      </c>
      <c r="K8" s="299">
        <v>106.14</v>
      </c>
      <c r="L8" s="45">
        <f t="shared" si="2"/>
        <v>4.3913942904426975</v>
      </c>
      <c r="M8" s="299">
        <v>1877</v>
      </c>
      <c r="N8" s="299">
        <v>14189</v>
      </c>
      <c r="O8" s="299">
        <v>505</v>
      </c>
      <c r="P8" s="299">
        <v>2899.39</v>
      </c>
      <c r="Q8" s="245">
        <f t="shared" si="0"/>
        <v>20.434068644724785</v>
      </c>
      <c r="R8" s="50"/>
      <c r="S8" s="50"/>
    </row>
    <row r="9" spans="1:19" ht="12.95" customHeight="1" x14ac:dyDescent="0.2">
      <c r="A9" s="36">
        <v>4</v>
      </c>
      <c r="B9" s="37" t="s">
        <v>54</v>
      </c>
      <c r="C9" s="298">
        <v>27</v>
      </c>
      <c r="D9" s="298">
        <v>2143</v>
      </c>
      <c r="E9" s="298">
        <v>0</v>
      </c>
      <c r="F9" s="298">
        <v>0</v>
      </c>
      <c r="G9" s="45">
        <f t="shared" si="1"/>
        <v>0</v>
      </c>
      <c r="H9" s="298">
        <v>811</v>
      </c>
      <c r="I9" s="298">
        <v>4390</v>
      </c>
      <c r="J9" s="299">
        <v>1075</v>
      </c>
      <c r="K9" s="299">
        <v>1765</v>
      </c>
      <c r="L9" s="45">
        <f t="shared" si="2"/>
        <v>40.205011389521637</v>
      </c>
      <c r="M9" s="299">
        <v>3777</v>
      </c>
      <c r="N9" s="299">
        <v>26617</v>
      </c>
      <c r="O9" s="299">
        <v>3530</v>
      </c>
      <c r="P9" s="299">
        <v>21868</v>
      </c>
      <c r="Q9" s="45">
        <f t="shared" si="0"/>
        <v>82.158019310966679</v>
      </c>
    </row>
    <row r="10" spans="1:19" ht="12.95" customHeight="1" x14ac:dyDescent="0.2">
      <c r="A10" s="36">
        <v>5</v>
      </c>
      <c r="B10" s="37" t="s">
        <v>55</v>
      </c>
      <c r="C10" s="298">
        <v>37</v>
      </c>
      <c r="D10" s="298">
        <v>1537</v>
      </c>
      <c r="E10" s="298">
        <v>0</v>
      </c>
      <c r="F10" s="298">
        <v>0</v>
      </c>
      <c r="G10" s="45">
        <f t="shared" si="1"/>
        <v>0</v>
      </c>
      <c r="H10" s="298">
        <v>1425</v>
      </c>
      <c r="I10" s="298">
        <v>8742</v>
      </c>
      <c r="J10" s="299">
        <v>1545</v>
      </c>
      <c r="K10" s="299">
        <v>2046</v>
      </c>
      <c r="L10" s="45">
        <f t="shared" si="2"/>
        <v>23.404255319148938</v>
      </c>
      <c r="M10" s="299">
        <v>6671</v>
      </c>
      <c r="N10" s="299">
        <v>49603</v>
      </c>
      <c r="O10" s="299">
        <v>5967</v>
      </c>
      <c r="P10" s="299">
        <v>32251</v>
      </c>
      <c r="Q10" s="45">
        <f t="shared" si="0"/>
        <v>65.018244864221913</v>
      </c>
    </row>
    <row r="11" spans="1:19" ht="12.95" customHeight="1" x14ac:dyDescent="0.2">
      <c r="A11" s="36">
        <v>6</v>
      </c>
      <c r="B11" s="37" t="s">
        <v>56</v>
      </c>
      <c r="C11" s="298">
        <v>12</v>
      </c>
      <c r="D11" s="298">
        <v>659</v>
      </c>
      <c r="E11" s="298">
        <v>0</v>
      </c>
      <c r="F11" s="298">
        <v>0</v>
      </c>
      <c r="G11" s="45">
        <f t="shared" si="1"/>
        <v>0</v>
      </c>
      <c r="H11" s="298">
        <v>751</v>
      </c>
      <c r="I11" s="298">
        <v>4464</v>
      </c>
      <c r="J11" s="298">
        <v>61</v>
      </c>
      <c r="K11" s="298">
        <v>85</v>
      </c>
      <c r="L11" s="45">
        <f t="shared" si="2"/>
        <v>1.9041218637992832</v>
      </c>
      <c r="M11" s="298">
        <v>4655</v>
      </c>
      <c r="N11" s="298">
        <v>29583</v>
      </c>
      <c r="O11" s="298">
        <v>320</v>
      </c>
      <c r="P11" s="298">
        <v>2603</v>
      </c>
      <c r="Q11" s="45">
        <f t="shared" si="0"/>
        <v>8.7989723827874116</v>
      </c>
    </row>
    <row r="12" spans="1:19" ht="12.95" customHeight="1" x14ac:dyDescent="0.2">
      <c r="A12" s="36">
        <v>7</v>
      </c>
      <c r="B12" s="37" t="s">
        <v>57</v>
      </c>
      <c r="C12" s="298">
        <v>0</v>
      </c>
      <c r="D12" s="298">
        <v>0</v>
      </c>
      <c r="E12" s="298">
        <v>0</v>
      </c>
      <c r="F12" s="298">
        <v>0</v>
      </c>
      <c r="G12" s="45">
        <v>0</v>
      </c>
      <c r="H12" s="298">
        <v>172</v>
      </c>
      <c r="I12" s="298">
        <v>928</v>
      </c>
      <c r="J12" s="298">
        <v>17</v>
      </c>
      <c r="K12" s="298">
        <v>21.05</v>
      </c>
      <c r="L12" s="45">
        <f t="shared" si="2"/>
        <v>2.2683189655172415</v>
      </c>
      <c r="M12" s="298">
        <v>865</v>
      </c>
      <c r="N12" s="298">
        <v>6317</v>
      </c>
      <c r="O12" s="298">
        <v>342</v>
      </c>
      <c r="P12" s="298">
        <v>6872</v>
      </c>
      <c r="Q12" s="45">
        <f t="shared" si="0"/>
        <v>108.78581605192339</v>
      </c>
    </row>
    <row r="13" spans="1:19" ht="12.95" customHeight="1" x14ac:dyDescent="0.2">
      <c r="A13" s="36">
        <v>8</v>
      </c>
      <c r="B13" s="37" t="s">
        <v>181</v>
      </c>
      <c r="C13" s="298">
        <v>1</v>
      </c>
      <c r="D13" s="298">
        <v>47</v>
      </c>
      <c r="E13" s="298">
        <v>0</v>
      </c>
      <c r="F13" s="298">
        <v>0</v>
      </c>
      <c r="G13" s="45">
        <f t="shared" si="1"/>
        <v>0</v>
      </c>
      <c r="H13" s="298">
        <v>185</v>
      </c>
      <c r="I13" s="298">
        <v>1163</v>
      </c>
      <c r="J13" s="298">
        <v>4</v>
      </c>
      <c r="K13" s="298">
        <v>5</v>
      </c>
      <c r="L13" s="45">
        <f t="shared" si="2"/>
        <v>0.42992261392949271</v>
      </c>
      <c r="M13" s="298">
        <v>887</v>
      </c>
      <c r="N13" s="298">
        <v>7386</v>
      </c>
      <c r="O13" s="298">
        <v>30</v>
      </c>
      <c r="P13" s="298">
        <v>302</v>
      </c>
      <c r="Q13" s="45">
        <f t="shared" si="0"/>
        <v>4.0888166802057944</v>
      </c>
    </row>
    <row r="14" spans="1:19" ht="12.95" customHeight="1" x14ac:dyDescent="0.2">
      <c r="A14" s="36">
        <v>9</v>
      </c>
      <c r="B14" s="37" t="s">
        <v>58</v>
      </c>
      <c r="C14" s="298">
        <v>65</v>
      </c>
      <c r="D14" s="298">
        <v>5181</v>
      </c>
      <c r="E14" s="298">
        <v>53</v>
      </c>
      <c r="F14" s="298">
        <v>7049</v>
      </c>
      <c r="G14" s="45">
        <f t="shared" si="1"/>
        <v>136.05481567265008</v>
      </c>
      <c r="H14" s="298">
        <v>1533</v>
      </c>
      <c r="I14" s="298">
        <v>8133</v>
      </c>
      <c r="J14" s="298">
        <v>3123</v>
      </c>
      <c r="K14" s="298">
        <v>6091.8</v>
      </c>
      <c r="L14" s="45">
        <f t="shared" si="2"/>
        <v>74.902250092216889</v>
      </c>
      <c r="M14" s="298">
        <v>8386</v>
      </c>
      <c r="N14" s="298">
        <v>66601</v>
      </c>
      <c r="O14" s="298">
        <v>2098</v>
      </c>
      <c r="P14" s="298">
        <v>13187</v>
      </c>
      <c r="Q14" s="45">
        <f t="shared" si="0"/>
        <v>19.800003002957915</v>
      </c>
    </row>
    <row r="15" spans="1:19" ht="12.95" customHeight="1" x14ac:dyDescent="0.2">
      <c r="A15" s="36">
        <v>10</v>
      </c>
      <c r="B15" s="37" t="s">
        <v>64</v>
      </c>
      <c r="C15" s="299">
        <v>283</v>
      </c>
      <c r="D15" s="299">
        <v>12759</v>
      </c>
      <c r="E15" s="299">
        <v>4</v>
      </c>
      <c r="F15" s="299">
        <v>2758</v>
      </c>
      <c r="G15" s="45">
        <f t="shared" si="1"/>
        <v>21.616114115526294</v>
      </c>
      <c r="H15" s="299">
        <v>4825</v>
      </c>
      <c r="I15" s="299">
        <v>26836</v>
      </c>
      <c r="J15" s="299">
        <v>9332</v>
      </c>
      <c r="K15" s="299">
        <v>20383</v>
      </c>
      <c r="L15" s="45">
        <f t="shared" si="2"/>
        <v>75.953942465345065</v>
      </c>
      <c r="M15" s="299">
        <v>27037</v>
      </c>
      <c r="N15" s="299">
        <v>201961</v>
      </c>
      <c r="O15" s="299">
        <v>10184</v>
      </c>
      <c r="P15" s="299">
        <v>100194</v>
      </c>
      <c r="Q15" s="45">
        <f t="shared" si="0"/>
        <v>49.610568377062897</v>
      </c>
    </row>
    <row r="16" spans="1:19" ht="12.95" customHeight="1" x14ac:dyDescent="0.2">
      <c r="A16" s="36">
        <v>11</v>
      </c>
      <c r="B16" s="37" t="s">
        <v>182</v>
      </c>
      <c r="C16" s="298">
        <v>6</v>
      </c>
      <c r="D16" s="298">
        <v>239</v>
      </c>
      <c r="E16" s="298">
        <v>0</v>
      </c>
      <c r="F16" s="298">
        <v>0</v>
      </c>
      <c r="G16" s="45">
        <f t="shared" si="1"/>
        <v>0</v>
      </c>
      <c r="H16" s="298">
        <v>616</v>
      </c>
      <c r="I16" s="298">
        <v>3559</v>
      </c>
      <c r="J16" s="298">
        <v>317</v>
      </c>
      <c r="K16" s="298">
        <v>377</v>
      </c>
      <c r="L16" s="45">
        <f t="shared" si="2"/>
        <v>10.59286316381006</v>
      </c>
      <c r="M16" s="298">
        <v>3222</v>
      </c>
      <c r="N16" s="298">
        <v>21040</v>
      </c>
      <c r="O16" s="298">
        <v>1035</v>
      </c>
      <c r="P16" s="298">
        <v>9247</v>
      </c>
      <c r="Q16" s="45">
        <f t="shared" si="0"/>
        <v>43.949619771863119</v>
      </c>
    </row>
    <row r="17" spans="1:19" ht="12.95" customHeight="1" x14ac:dyDescent="0.2">
      <c r="A17" s="36">
        <v>12</v>
      </c>
      <c r="B17" s="37" t="s">
        <v>60</v>
      </c>
      <c r="C17" s="298">
        <v>30</v>
      </c>
      <c r="D17" s="298">
        <v>2103</v>
      </c>
      <c r="E17" s="298">
        <v>0</v>
      </c>
      <c r="F17" s="298">
        <v>0</v>
      </c>
      <c r="G17" s="45">
        <f t="shared" si="1"/>
        <v>0</v>
      </c>
      <c r="H17" s="298">
        <v>1217</v>
      </c>
      <c r="I17" s="298">
        <v>7802</v>
      </c>
      <c r="J17" s="298">
        <v>940</v>
      </c>
      <c r="K17" s="298">
        <v>1452</v>
      </c>
      <c r="L17" s="45">
        <f t="shared" si="2"/>
        <v>18.610612663419637</v>
      </c>
      <c r="M17" s="298">
        <v>7513</v>
      </c>
      <c r="N17" s="298">
        <v>45134</v>
      </c>
      <c r="O17" s="298">
        <v>1471</v>
      </c>
      <c r="P17" s="298">
        <v>13076</v>
      </c>
      <c r="Q17" s="45">
        <f t="shared" si="0"/>
        <v>28.971507067842424</v>
      </c>
    </row>
    <row r="18" spans="1:19" s="47" customFormat="1" ht="12.95" customHeight="1" x14ac:dyDescent="0.2">
      <c r="A18" s="254"/>
      <c r="B18" s="79" t="s">
        <v>218</v>
      </c>
      <c r="C18" s="300">
        <f>SUM(C6:C17)</f>
        <v>626</v>
      </c>
      <c r="D18" s="300">
        <f t="shared" ref="D18:F18" si="3">SUM(D6:D17)</f>
        <v>37342</v>
      </c>
      <c r="E18" s="300">
        <f t="shared" si="3"/>
        <v>83</v>
      </c>
      <c r="F18" s="300">
        <f t="shared" si="3"/>
        <v>13787</v>
      </c>
      <c r="G18" s="43">
        <f t="shared" si="1"/>
        <v>36.920893364040488</v>
      </c>
      <c r="H18" s="300">
        <f>SUM(H6:H17)</f>
        <v>14020</v>
      </c>
      <c r="I18" s="300">
        <f t="shared" ref="I18:K18" si="4">SUM(I6:I17)</f>
        <v>77538</v>
      </c>
      <c r="J18" s="300">
        <f t="shared" si="4"/>
        <v>18475</v>
      </c>
      <c r="K18" s="300">
        <f t="shared" si="4"/>
        <v>38343.99</v>
      </c>
      <c r="L18" s="43">
        <f t="shared" si="2"/>
        <v>49.451868761123578</v>
      </c>
      <c r="M18" s="300">
        <f>SUM(M6:M17)</f>
        <v>75161</v>
      </c>
      <c r="N18" s="300">
        <f t="shared" ref="N18:P18" si="5">SUM(N6:N17)</f>
        <v>546744</v>
      </c>
      <c r="O18" s="300">
        <f t="shared" si="5"/>
        <v>33016</v>
      </c>
      <c r="P18" s="300">
        <f t="shared" si="5"/>
        <v>291669.39</v>
      </c>
      <c r="Q18" s="43">
        <f t="shared" si="0"/>
        <v>53.346610113691241</v>
      </c>
      <c r="R18" s="50"/>
      <c r="S18" s="50"/>
    </row>
    <row r="19" spans="1:19" ht="12.95" customHeight="1" x14ac:dyDescent="0.2">
      <c r="A19" s="36">
        <v>13</v>
      </c>
      <c r="B19" s="37" t="s">
        <v>41</v>
      </c>
      <c r="C19" s="298">
        <v>18</v>
      </c>
      <c r="D19" s="298">
        <v>2121</v>
      </c>
      <c r="E19" s="298">
        <v>16</v>
      </c>
      <c r="F19" s="298">
        <v>5516.87</v>
      </c>
      <c r="G19" s="45">
        <f t="shared" si="1"/>
        <v>260.10702498821308</v>
      </c>
      <c r="H19" s="298">
        <v>310</v>
      </c>
      <c r="I19" s="298">
        <v>1507</v>
      </c>
      <c r="J19" s="298">
        <v>199</v>
      </c>
      <c r="K19" s="298">
        <v>1560.33</v>
      </c>
      <c r="L19" s="45">
        <f t="shared" si="2"/>
        <v>103.53881884538818</v>
      </c>
      <c r="M19" s="298">
        <v>1328</v>
      </c>
      <c r="N19" s="298">
        <v>9022</v>
      </c>
      <c r="O19" s="298">
        <v>716</v>
      </c>
      <c r="P19" s="298">
        <v>1407.21</v>
      </c>
      <c r="Q19" s="45">
        <f t="shared" si="0"/>
        <v>15.59753934825981</v>
      </c>
    </row>
    <row r="20" spans="1:19" s="247" customFormat="1" ht="12.95" customHeight="1" x14ac:dyDescent="0.2">
      <c r="A20" s="243">
        <v>14</v>
      </c>
      <c r="B20" s="244" t="s">
        <v>183</v>
      </c>
      <c r="C20" s="298">
        <v>0</v>
      </c>
      <c r="D20" s="298">
        <v>0</v>
      </c>
      <c r="E20" s="298">
        <v>0</v>
      </c>
      <c r="F20" s="298">
        <v>0</v>
      </c>
      <c r="G20" s="245">
        <v>0</v>
      </c>
      <c r="H20" s="298">
        <v>112</v>
      </c>
      <c r="I20" s="298">
        <v>435</v>
      </c>
      <c r="J20" s="298">
        <v>0</v>
      </c>
      <c r="K20" s="298">
        <v>0</v>
      </c>
      <c r="L20" s="245">
        <f t="shared" si="2"/>
        <v>0</v>
      </c>
      <c r="M20" s="298">
        <v>556</v>
      </c>
      <c r="N20" s="298">
        <v>3965</v>
      </c>
      <c r="O20" s="298">
        <v>42098</v>
      </c>
      <c r="P20" s="298">
        <v>280912.46999999997</v>
      </c>
      <c r="Q20" s="245">
        <f t="shared" si="0"/>
        <v>7084.8037831021429</v>
      </c>
      <c r="R20" s="50"/>
      <c r="S20" s="50"/>
    </row>
    <row r="21" spans="1:19" ht="12.95" customHeight="1" x14ac:dyDescent="0.2">
      <c r="A21" s="36">
        <v>15</v>
      </c>
      <c r="B21" s="37" t="s">
        <v>184</v>
      </c>
      <c r="C21" s="298">
        <v>0</v>
      </c>
      <c r="D21" s="298">
        <v>0</v>
      </c>
      <c r="E21" s="298">
        <v>0</v>
      </c>
      <c r="F21" s="298">
        <v>0</v>
      </c>
      <c r="G21" s="245">
        <v>0</v>
      </c>
      <c r="H21" s="298">
        <v>0</v>
      </c>
      <c r="I21" s="298">
        <v>0</v>
      </c>
      <c r="J21" s="298">
        <v>0</v>
      </c>
      <c r="K21" s="298">
        <v>0</v>
      </c>
      <c r="L21" s="45">
        <v>0</v>
      </c>
      <c r="M21" s="298">
        <v>11</v>
      </c>
      <c r="N21" s="298">
        <v>100</v>
      </c>
      <c r="O21" s="298">
        <v>1</v>
      </c>
      <c r="P21" s="298">
        <v>15</v>
      </c>
      <c r="Q21" s="45">
        <f t="shared" si="0"/>
        <v>15</v>
      </c>
    </row>
    <row r="22" spans="1:19" ht="12.95" customHeight="1" x14ac:dyDescent="0.2">
      <c r="A22" s="36">
        <v>16</v>
      </c>
      <c r="B22" s="37" t="s">
        <v>45</v>
      </c>
      <c r="C22" s="298">
        <v>0</v>
      </c>
      <c r="D22" s="298">
        <v>0</v>
      </c>
      <c r="E22" s="298">
        <v>0</v>
      </c>
      <c r="F22" s="298">
        <v>0</v>
      </c>
      <c r="G22" s="245">
        <v>0</v>
      </c>
      <c r="H22" s="298">
        <v>23</v>
      </c>
      <c r="I22" s="298">
        <v>126</v>
      </c>
      <c r="J22" s="298">
        <v>0</v>
      </c>
      <c r="K22" s="298">
        <v>0</v>
      </c>
      <c r="L22" s="45">
        <f t="shared" si="2"/>
        <v>0</v>
      </c>
      <c r="M22" s="298">
        <v>91</v>
      </c>
      <c r="N22" s="298">
        <v>1002</v>
      </c>
      <c r="O22" s="298">
        <v>0</v>
      </c>
      <c r="P22" s="298">
        <v>0</v>
      </c>
      <c r="Q22" s="45">
        <f t="shared" si="0"/>
        <v>0</v>
      </c>
    </row>
    <row r="23" spans="1:19" ht="12.95" customHeight="1" x14ac:dyDescent="0.2">
      <c r="A23" s="36">
        <v>17</v>
      </c>
      <c r="B23" s="37" t="s">
        <v>185</v>
      </c>
      <c r="C23" s="298">
        <v>0</v>
      </c>
      <c r="D23" s="298">
        <v>0</v>
      </c>
      <c r="E23" s="298">
        <v>0</v>
      </c>
      <c r="F23" s="298">
        <v>0</v>
      </c>
      <c r="G23" s="245">
        <v>0</v>
      </c>
      <c r="H23" s="298">
        <v>86</v>
      </c>
      <c r="I23" s="298">
        <v>370</v>
      </c>
      <c r="J23" s="298">
        <v>88</v>
      </c>
      <c r="K23" s="298">
        <v>112</v>
      </c>
      <c r="L23" s="45">
        <f t="shared" si="2"/>
        <v>30.270270270270274</v>
      </c>
      <c r="M23" s="298">
        <v>497</v>
      </c>
      <c r="N23" s="298">
        <v>3507</v>
      </c>
      <c r="O23" s="298">
        <v>399</v>
      </c>
      <c r="P23" s="298">
        <v>1486</v>
      </c>
      <c r="Q23" s="45">
        <f t="shared" si="0"/>
        <v>42.372398061020817</v>
      </c>
    </row>
    <row r="24" spans="1:19" s="47" customFormat="1" ht="12.95" customHeight="1" x14ac:dyDescent="0.2">
      <c r="A24" s="36">
        <v>18</v>
      </c>
      <c r="B24" s="37" t="s">
        <v>186</v>
      </c>
      <c r="C24" s="298">
        <v>0</v>
      </c>
      <c r="D24" s="298">
        <v>0</v>
      </c>
      <c r="E24" s="298">
        <v>0</v>
      </c>
      <c r="F24" s="298">
        <v>0</v>
      </c>
      <c r="G24" s="245">
        <v>0</v>
      </c>
      <c r="H24" s="298">
        <v>11</v>
      </c>
      <c r="I24" s="298">
        <v>84</v>
      </c>
      <c r="J24" s="298">
        <v>0</v>
      </c>
      <c r="K24" s="298">
        <v>0</v>
      </c>
      <c r="L24" s="45">
        <f t="shared" si="2"/>
        <v>0</v>
      </c>
      <c r="M24" s="298">
        <v>39</v>
      </c>
      <c r="N24" s="298">
        <v>546</v>
      </c>
      <c r="O24" s="298">
        <v>8</v>
      </c>
      <c r="P24" s="298">
        <v>107</v>
      </c>
      <c r="Q24" s="45">
        <f t="shared" si="0"/>
        <v>19.597069597069599</v>
      </c>
      <c r="R24" s="50"/>
      <c r="S24" s="50"/>
    </row>
    <row r="25" spans="1:19" ht="12.95" customHeight="1" x14ac:dyDescent="0.2">
      <c r="A25" s="36">
        <v>19</v>
      </c>
      <c r="B25" s="37" t="s">
        <v>187</v>
      </c>
      <c r="C25" s="299">
        <v>0</v>
      </c>
      <c r="D25" s="299">
        <v>0</v>
      </c>
      <c r="E25" s="299">
        <v>0</v>
      </c>
      <c r="F25" s="299">
        <v>0</v>
      </c>
      <c r="G25" s="245">
        <v>0</v>
      </c>
      <c r="H25" s="299">
        <v>34</v>
      </c>
      <c r="I25" s="299">
        <v>235</v>
      </c>
      <c r="J25" s="299">
        <v>16</v>
      </c>
      <c r="K25" s="299">
        <v>76</v>
      </c>
      <c r="L25" s="45">
        <f t="shared" si="2"/>
        <v>32.340425531914896</v>
      </c>
      <c r="M25" s="299">
        <v>202</v>
      </c>
      <c r="N25" s="299">
        <v>1971</v>
      </c>
      <c r="O25" s="299">
        <v>168</v>
      </c>
      <c r="P25" s="299">
        <v>1521</v>
      </c>
      <c r="Q25" s="45">
        <f t="shared" si="0"/>
        <v>77.168949771689498</v>
      </c>
    </row>
    <row r="26" spans="1:19" ht="12.95" customHeight="1" x14ac:dyDescent="0.2">
      <c r="A26" s="36">
        <v>20</v>
      </c>
      <c r="B26" s="37" t="s">
        <v>65</v>
      </c>
      <c r="C26" s="298">
        <v>77</v>
      </c>
      <c r="D26" s="298">
        <v>4956</v>
      </c>
      <c r="E26" s="298">
        <v>0</v>
      </c>
      <c r="F26" s="298">
        <v>0</v>
      </c>
      <c r="G26" s="245">
        <v>0</v>
      </c>
      <c r="H26" s="298">
        <v>436</v>
      </c>
      <c r="I26" s="298">
        <v>1879</v>
      </c>
      <c r="J26" s="298">
        <v>295</v>
      </c>
      <c r="K26" s="298">
        <v>332.28</v>
      </c>
      <c r="L26" s="45">
        <f t="shared" si="2"/>
        <v>17.683874401277276</v>
      </c>
      <c r="M26" s="298">
        <v>2598</v>
      </c>
      <c r="N26" s="298">
        <v>20519</v>
      </c>
      <c r="O26" s="298">
        <v>1516</v>
      </c>
      <c r="P26" s="298">
        <v>4556.47</v>
      </c>
      <c r="Q26" s="45">
        <f t="shared" si="0"/>
        <v>22.20610166187436</v>
      </c>
    </row>
    <row r="27" spans="1:19" ht="12.95" customHeight="1" x14ac:dyDescent="0.2">
      <c r="A27" s="36">
        <v>21</v>
      </c>
      <c r="B27" s="37" t="s">
        <v>66</v>
      </c>
      <c r="C27" s="44">
        <v>46</v>
      </c>
      <c r="D27" s="44">
        <v>4406</v>
      </c>
      <c r="E27" s="44">
        <v>0</v>
      </c>
      <c r="F27" s="44">
        <v>0</v>
      </c>
      <c r="G27" s="245">
        <v>0</v>
      </c>
      <c r="H27" s="44">
        <v>540</v>
      </c>
      <c r="I27" s="44">
        <v>2781</v>
      </c>
      <c r="J27" s="44">
        <v>125</v>
      </c>
      <c r="K27" s="44">
        <v>879</v>
      </c>
      <c r="L27" s="45">
        <f t="shared" si="2"/>
        <v>31.607335490830636</v>
      </c>
      <c r="M27" s="44">
        <v>2986</v>
      </c>
      <c r="N27" s="44">
        <v>23707</v>
      </c>
      <c r="O27" s="44">
        <v>1148</v>
      </c>
      <c r="P27" s="44">
        <v>12555</v>
      </c>
      <c r="Q27" s="45">
        <f t="shared" si="0"/>
        <v>52.959041633272875</v>
      </c>
    </row>
    <row r="28" spans="1:19" ht="12.95" customHeight="1" x14ac:dyDescent="0.2">
      <c r="A28" s="36">
        <v>22</v>
      </c>
      <c r="B28" s="37" t="s">
        <v>75</v>
      </c>
      <c r="C28" s="299">
        <v>24</v>
      </c>
      <c r="D28" s="299">
        <v>3312</v>
      </c>
      <c r="E28" s="299">
        <v>0</v>
      </c>
      <c r="F28" s="299">
        <v>0</v>
      </c>
      <c r="G28" s="245">
        <v>0</v>
      </c>
      <c r="H28" s="299">
        <v>271</v>
      </c>
      <c r="I28" s="299">
        <v>1218</v>
      </c>
      <c r="J28" s="299">
        <v>48</v>
      </c>
      <c r="K28" s="299">
        <v>93</v>
      </c>
      <c r="L28" s="45">
        <f t="shared" si="2"/>
        <v>7.6354679802955667</v>
      </c>
      <c r="M28" s="299">
        <v>1245</v>
      </c>
      <c r="N28" s="299">
        <v>8196</v>
      </c>
      <c r="O28" s="299">
        <v>281</v>
      </c>
      <c r="P28" s="299">
        <v>780</v>
      </c>
      <c r="Q28" s="45">
        <f t="shared" si="0"/>
        <v>9.5168374816983903</v>
      </c>
    </row>
    <row r="29" spans="1:19" ht="12.95" customHeight="1" x14ac:dyDescent="0.2">
      <c r="A29" s="36">
        <v>23</v>
      </c>
      <c r="B29" s="37" t="s">
        <v>386</v>
      </c>
      <c r="C29" s="298">
        <v>0</v>
      </c>
      <c r="D29" s="298">
        <v>32</v>
      </c>
      <c r="E29" s="298">
        <v>0</v>
      </c>
      <c r="F29" s="298">
        <v>0</v>
      </c>
      <c r="G29" s="45">
        <f t="shared" si="1"/>
        <v>0</v>
      </c>
      <c r="H29" s="298">
        <v>77</v>
      </c>
      <c r="I29" s="298">
        <v>311</v>
      </c>
      <c r="J29" s="298">
        <v>0</v>
      </c>
      <c r="K29" s="298">
        <v>0</v>
      </c>
      <c r="L29" s="45">
        <f t="shared" si="2"/>
        <v>0</v>
      </c>
      <c r="M29" s="298">
        <v>365</v>
      </c>
      <c r="N29" s="298">
        <v>2604</v>
      </c>
      <c r="O29" s="298">
        <v>1813</v>
      </c>
      <c r="P29" s="298">
        <v>6944</v>
      </c>
      <c r="Q29" s="45">
        <f t="shared" si="0"/>
        <v>266.66666666666663</v>
      </c>
    </row>
    <row r="30" spans="1:19" ht="12.95" customHeight="1" x14ac:dyDescent="0.2">
      <c r="A30" s="36">
        <v>24</v>
      </c>
      <c r="B30" s="37" t="s">
        <v>188</v>
      </c>
      <c r="C30" s="298">
        <v>1</v>
      </c>
      <c r="D30" s="298">
        <v>20</v>
      </c>
      <c r="E30" s="298">
        <v>2</v>
      </c>
      <c r="F30" s="298">
        <v>1492</v>
      </c>
      <c r="G30" s="45">
        <f t="shared" si="1"/>
        <v>7459.9999999999991</v>
      </c>
      <c r="H30" s="298">
        <v>85</v>
      </c>
      <c r="I30" s="298">
        <v>449</v>
      </c>
      <c r="J30" s="298">
        <v>0</v>
      </c>
      <c r="K30" s="298">
        <v>0</v>
      </c>
      <c r="L30" s="45">
        <f t="shared" si="2"/>
        <v>0</v>
      </c>
      <c r="M30" s="298">
        <v>445</v>
      </c>
      <c r="N30" s="298">
        <v>3999</v>
      </c>
      <c r="O30" s="298">
        <v>275</v>
      </c>
      <c r="P30" s="298">
        <v>1060</v>
      </c>
      <c r="Q30" s="45">
        <f t="shared" si="0"/>
        <v>26.506626656664167</v>
      </c>
    </row>
    <row r="31" spans="1:19" ht="12.95" customHeight="1" x14ac:dyDescent="0.2">
      <c r="A31" s="36">
        <v>25</v>
      </c>
      <c r="B31" s="37" t="s">
        <v>189</v>
      </c>
      <c r="C31" s="298">
        <v>0</v>
      </c>
      <c r="D31" s="298">
        <v>0</v>
      </c>
      <c r="E31" s="298">
        <v>0</v>
      </c>
      <c r="F31" s="298">
        <v>0</v>
      </c>
      <c r="G31" s="45">
        <v>0</v>
      </c>
      <c r="H31" s="298">
        <v>66</v>
      </c>
      <c r="I31" s="298">
        <v>393</v>
      </c>
      <c r="J31" s="298">
        <v>8</v>
      </c>
      <c r="K31" s="298">
        <v>52</v>
      </c>
      <c r="L31" s="45">
        <f t="shared" si="2"/>
        <v>13.231552162849871</v>
      </c>
      <c r="M31" s="298">
        <v>144</v>
      </c>
      <c r="N31" s="298">
        <v>1624</v>
      </c>
      <c r="O31" s="298">
        <v>50</v>
      </c>
      <c r="P31" s="298">
        <v>892</v>
      </c>
      <c r="Q31" s="45">
        <f t="shared" si="0"/>
        <v>54.926108374384242</v>
      </c>
    </row>
    <row r="32" spans="1:19" ht="12.95" customHeight="1" x14ac:dyDescent="0.2">
      <c r="A32" s="36">
        <v>26</v>
      </c>
      <c r="B32" s="37" t="s">
        <v>190</v>
      </c>
      <c r="C32" s="298">
        <v>0</v>
      </c>
      <c r="D32" s="298">
        <v>0</v>
      </c>
      <c r="E32" s="298">
        <v>0</v>
      </c>
      <c r="F32" s="298">
        <v>0</v>
      </c>
      <c r="G32" s="45">
        <v>0</v>
      </c>
      <c r="H32" s="298">
        <v>55</v>
      </c>
      <c r="I32" s="298">
        <v>316</v>
      </c>
      <c r="J32" s="298">
        <v>4</v>
      </c>
      <c r="K32" s="298">
        <v>12.16</v>
      </c>
      <c r="L32" s="45">
        <f t="shared" si="2"/>
        <v>3.8481012658227849</v>
      </c>
      <c r="M32" s="298">
        <v>158</v>
      </c>
      <c r="N32" s="298">
        <v>1630</v>
      </c>
      <c r="O32" s="298">
        <v>72</v>
      </c>
      <c r="P32" s="298">
        <v>818</v>
      </c>
      <c r="Q32" s="45">
        <f t="shared" si="0"/>
        <v>50.184049079754601</v>
      </c>
    </row>
    <row r="33" spans="1:19" ht="12.95" customHeight="1" x14ac:dyDescent="0.2">
      <c r="A33" s="36">
        <v>27</v>
      </c>
      <c r="B33" s="37" t="s">
        <v>191</v>
      </c>
      <c r="C33" s="298">
        <v>0</v>
      </c>
      <c r="D33" s="298">
        <v>0</v>
      </c>
      <c r="E33" s="298">
        <v>0</v>
      </c>
      <c r="F33" s="298">
        <v>0</v>
      </c>
      <c r="G33" s="45">
        <v>0</v>
      </c>
      <c r="H33" s="298">
        <v>42</v>
      </c>
      <c r="I33" s="298">
        <v>209</v>
      </c>
      <c r="J33" s="298">
        <v>0</v>
      </c>
      <c r="K33" s="298">
        <v>0</v>
      </c>
      <c r="L33" s="45">
        <f t="shared" si="2"/>
        <v>0</v>
      </c>
      <c r="M33" s="299">
        <v>152</v>
      </c>
      <c r="N33" s="299">
        <v>1551</v>
      </c>
      <c r="O33" s="299">
        <v>5</v>
      </c>
      <c r="P33" s="299">
        <v>168.82</v>
      </c>
      <c r="Q33" s="45">
        <f t="shared" si="0"/>
        <v>10.884590586718247</v>
      </c>
    </row>
    <row r="34" spans="1:19" ht="12.95" customHeight="1" x14ac:dyDescent="0.2">
      <c r="A34" s="36">
        <v>28</v>
      </c>
      <c r="B34" s="37" t="s">
        <v>67</v>
      </c>
      <c r="C34" s="298">
        <v>0</v>
      </c>
      <c r="D34" s="298">
        <v>0</v>
      </c>
      <c r="E34" s="298">
        <v>4</v>
      </c>
      <c r="F34" s="298">
        <v>818.43</v>
      </c>
      <c r="G34" s="45">
        <v>0</v>
      </c>
      <c r="H34" s="298">
        <v>60</v>
      </c>
      <c r="I34" s="298">
        <v>288</v>
      </c>
      <c r="J34" s="298">
        <v>0</v>
      </c>
      <c r="K34" s="298">
        <v>0</v>
      </c>
      <c r="L34" s="45">
        <f t="shared" si="2"/>
        <v>0</v>
      </c>
      <c r="M34" s="298">
        <v>381</v>
      </c>
      <c r="N34" s="298">
        <v>3238</v>
      </c>
      <c r="O34" s="298">
        <v>18</v>
      </c>
      <c r="P34" s="298">
        <v>209.71</v>
      </c>
      <c r="Q34" s="45">
        <f t="shared" si="0"/>
        <v>6.4765287214329836</v>
      </c>
    </row>
    <row r="35" spans="1:19" ht="12.95" customHeight="1" x14ac:dyDescent="0.2">
      <c r="A35" s="36">
        <v>29</v>
      </c>
      <c r="B35" s="37" t="s">
        <v>192</v>
      </c>
      <c r="C35" s="298">
        <v>0</v>
      </c>
      <c r="D35" s="298">
        <v>0</v>
      </c>
      <c r="E35" s="298">
        <v>0</v>
      </c>
      <c r="F35" s="298">
        <v>0</v>
      </c>
      <c r="G35" s="45">
        <v>0</v>
      </c>
      <c r="H35" s="298">
        <v>24</v>
      </c>
      <c r="I35" s="298">
        <v>139</v>
      </c>
      <c r="J35" s="298">
        <v>1</v>
      </c>
      <c r="K35" s="298">
        <v>1</v>
      </c>
      <c r="L35" s="45">
        <f t="shared" si="2"/>
        <v>0.71942446043165476</v>
      </c>
      <c r="M35" s="298">
        <v>103</v>
      </c>
      <c r="N35" s="298">
        <v>1048</v>
      </c>
      <c r="O35" s="298">
        <v>9</v>
      </c>
      <c r="P35" s="298">
        <v>85</v>
      </c>
      <c r="Q35" s="45">
        <f t="shared" si="0"/>
        <v>8.1106870229007626</v>
      </c>
    </row>
    <row r="36" spans="1:19" ht="12.95" customHeight="1" x14ac:dyDescent="0.2">
      <c r="A36" s="36">
        <v>30</v>
      </c>
      <c r="B36" s="37" t="s">
        <v>193</v>
      </c>
      <c r="C36" s="298">
        <v>0</v>
      </c>
      <c r="D36" s="298">
        <v>0</v>
      </c>
      <c r="E36" s="298">
        <v>0</v>
      </c>
      <c r="F36" s="298">
        <v>0</v>
      </c>
      <c r="G36" s="45">
        <v>0</v>
      </c>
      <c r="H36" s="298">
        <v>35</v>
      </c>
      <c r="I36" s="298">
        <v>179</v>
      </c>
      <c r="J36" s="298">
        <v>2</v>
      </c>
      <c r="K36" s="298">
        <v>6</v>
      </c>
      <c r="L36" s="45">
        <f t="shared" si="2"/>
        <v>3.3519553072625698</v>
      </c>
      <c r="M36" s="298">
        <v>350</v>
      </c>
      <c r="N36" s="298">
        <v>2784</v>
      </c>
      <c r="O36" s="298">
        <v>1</v>
      </c>
      <c r="P36" s="298">
        <v>5</v>
      </c>
      <c r="Q36" s="45">
        <f t="shared" si="0"/>
        <v>0.17959770114942528</v>
      </c>
    </row>
    <row r="37" spans="1:19" ht="12.95" customHeight="1" x14ac:dyDescent="0.2">
      <c r="A37" s="36">
        <v>31</v>
      </c>
      <c r="B37" s="37" t="s">
        <v>194</v>
      </c>
      <c r="C37" s="298">
        <v>0</v>
      </c>
      <c r="D37" s="298">
        <v>0</v>
      </c>
      <c r="E37" s="298">
        <v>0</v>
      </c>
      <c r="F37" s="298">
        <v>0</v>
      </c>
      <c r="G37" s="45">
        <v>0</v>
      </c>
      <c r="H37" s="298">
        <v>44</v>
      </c>
      <c r="I37" s="298">
        <v>270</v>
      </c>
      <c r="J37" s="298">
        <v>11</v>
      </c>
      <c r="K37" s="298">
        <v>40</v>
      </c>
      <c r="L37" s="45">
        <f t="shared" si="2"/>
        <v>14.814814814814813</v>
      </c>
      <c r="M37" s="298">
        <v>97</v>
      </c>
      <c r="N37" s="298">
        <v>1100</v>
      </c>
      <c r="O37" s="298">
        <v>46</v>
      </c>
      <c r="P37" s="298">
        <v>490</v>
      </c>
      <c r="Q37" s="45">
        <f t="shared" si="0"/>
        <v>44.545454545454547</v>
      </c>
    </row>
    <row r="38" spans="1:19" ht="12.95" customHeight="1" x14ac:dyDescent="0.2">
      <c r="A38" s="36">
        <v>32</v>
      </c>
      <c r="B38" s="37" t="s">
        <v>71</v>
      </c>
      <c r="C38" s="298">
        <v>0</v>
      </c>
      <c r="D38" s="298">
        <v>0</v>
      </c>
      <c r="E38" s="298">
        <v>0</v>
      </c>
      <c r="F38" s="298">
        <v>0</v>
      </c>
      <c r="G38" s="45">
        <v>0</v>
      </c>
      <c r="H38" s="298">
        <v>0</v>
      </c>
      <c r="I38" s="298">
        <v>0</v>
      </c>
      <c r="J38" s="298">
        <v>0</v>
      </c>
      <c r="K38" s="298">
        <v>0</v>
      </c>
      <c r="L38" s="45">
        <v>0</v>
      </c>
      <c r="M38" s="298">
        <v>0</v>
      </c>
      <c r="N38" s="298">
        <v>0</v>
      </c>
      <c r="O38" s="298">
        <v>0</v>
      </c>
      <c r="P38" s="298">
        <v>0</v>
      </c>
      <c r="Q38" s="45">
        <v>0</v>
      </c>
    </row>
    <row r="39" spans="1:19" ht="12.95" customHeight="1" x14ac:dyDescent="0.2">
      <c r="A39" s="36">
        <v>33</v>
      </c>
      <c r="B39" s="37" t="s">
        <v>195</v>
      </c>
      <c r="C39" s="298">
        <v>0</v>
      </c>
      <c r="D39" s="298">
        <v>0</v>
      </c>
      <c r="E39" s="298">
        <v>0</v>
      </c>
      <c r="F39" s="298">
        <v>0</v>
      </c>
      <c r="G39" s="45">
        <v>0</v>
      </c>
      <c r="H39" s="298">
        <v>4</v>
      </c>
      <c r="I39" s="298">
        <v>9</v>
      </c>
      <c r="J39" s="298">
        <v>0</v>
      </c>
      <c r="K39" s="298">
        <v>0</v>
      </c>
      <c r="L39" s="45">
        <f t="shared" si="2"/>
        <v>0</v>
      </c>
      <c r="M39" s="298">
        <v>14</v>
      </c>
      <c r="N39" s="298">
        <v>163</v>
      </c>
      <c r="O39" s="298">
        <v>2</v>
      </c>
      <c r="P39" s="298">
        <v>2.9</v>
      </c>
      <c r="Q39" s="45">
        <f t="shared" ref="Q39:Q57" si="6">P39/N39*100</f>
        <v>1.7791411042944782</v>
      </c>
    </row>
    <row r="40" spans="1:19" ht="12.95" customHeight="1" x14ac:dyDescent="0.2">
      <c r="A40" s="36">
        <v>34</v>
      </c>
      <c r="B40" s="37" t="s">
        <v>70</v>
      </c>
      <c r="C40" s="298">
        <v>0</v>
      </c>
      <c r="D40" s="298">
        <v>0</v>
      </c>
      <c r="E40" s="298">
        <v>0</v>
      </c>
      <c r="F40" s="298">
        <v>0</v>
      </c>
      <c r="G40" s="45">
        <v>0</v>
      </c>
      <c r="H40" s="298">
        <v>58</v>
      </c>
      <c r="I40" s="298">
        <v>303</v>
      </c>
      <c r="J40" s="298">
        <v>0</v>
      </c>
      <c r="K40" s="298">
        <v>0</v>
      </c>
      <c r="L40" s="45">
        <f t="shared" si="2"/>
        <v>0</v>
      </c>
      <c r="M40" s="298">
        <v>358</v>
      </c>
      <c r="N40" s="298">
        <v>2923</v>
      </c>
      <c r="O40" s="298">
        <v>614</v>
      </c>
      <c r="P40" s="298">
        <v>7376</v>
      </c>
      <c r="Q40" s="45">
        <f t="shared" si="6"/>
        <v>252.34348272322956</v>
      </c>
    </row>
    <row r="41" spans="1:19" s="47" customFormat="1" ht="12.95" customHeight="1" x14ac:dyDescent="0.2">
      <c r="A41" s="254"/>
      <c r="B41" s="79" t="s">
        <v>216</v>
      </c>
      <c r="C41" s="300">
        <f>SUM(C19:C40)</f>
        <v>166</v>
      </c>
      <c r="D41" s="300">
        <f t="shared" ref="D41:F41" si="7">SUM(D19:D40)</f>
        <v>14847</v>
      </c>
      <c r="E41" s="300">
        <f t="shared" si="7"/>
        <v>22</v>
      </c>
      <c r="F41" s="300">
        <f t="shared" si="7"/>
        <v>7827.3</v>
      </c>
      <c r="G41" s="43">
        <f t="shared" si="1"/>
        <v>52.719741361891295</v>
      </c>
      <c r="H41" s="300">
        <f>SUM(H19:H40)</f>
        <v>2373</v>
      </c>
      <c r="I41" s="300">
        <f t="shared" ref="I41:K41" si="8">SUM(I19:I40)</f>
        <v>11501</v>
      </c>
      <c r="J41" s="300">
        <f t="shared" si="8"/>
        <v>797</v>
      </c>
      <c r="K41" s="300">
        <f t="shared" si="8"/>
        <v>3163.7699999999995</v>
      </c>
      <c r="L41" s="43">
        <f t="shared" si="2"/>
        <v>27.508651421615511</v>
      </c>
      <c r="M41" s="300">
        <f>SUM(M19:M40)</f>
        <v>12120</v>
      </c>
      <c r="N41" s="300">
        <f t="shared" ref="N41:P41" si="9">SUM(N19:N40)</f>
        <v>95199</v>
      </c>
      <c r="O41" s="300">
        <f t="shared" si="9"/>
        <v>49240</v>
      </c>
      <c r="P41" s="300">
        <f t="shared" si="9"/>
        <v>321391.58</v>
      </c>
      <c r="Q41" s="43">
        <f t="shared" si="6"/>
        <v>337.5997436947867</v>
      </c>
      <c r="R41" s="50"/>
      <c r="S41" s="50"/>
    </row>
    <row r="42" spans="1:19" s="47" customFormat="1" ht="12.95" customHeight="1" x14ac:dyDescent="0.2">
      <c r="A42" s="254"/>
      <c r="B42" s="79" t="s">
        <v>317</v>
      </c>
      <c r="C42" s="300">
        <f>C41+C18</f>
        <v>792</v>
      </c>
      <c r="D42" s="300">
        <f t="shared" ref="D42:F42" si="10">D41+D18</f>
        <v>52189</v>
      </c>
      <c r="E42" s="300">
        <f t="shared" si="10"/>
        <v>105</v>
      </c>
      <c r="F42" s="300">
        <f t="shared" si="10"/>
        <v>21614.3</v>
      </c>
      <c r="G42" s="43">
        <f t="shared" si="1"/>
        <v>41.415432370806101</v>
      </c>
      <c r="H42" s="300">
        <f>H41+H18</f>
        <v>16393</v>
      </c>
      <c r="I42" s="300">
        <f t="shared" ref="I42:K42" si="11">I41+I18</f>
        <v>89039</v>
      </c>
      <c r="J42" s="300">
        <f t="shared" si="11"/>
        <v>19272</v>
      </c>
      <c r="K42" s="300">
        <f t="shared" si="11"/>
        <v>41507.759999999995</v>
      </c>
      <c r="L42" s="43">
        <f t="shared" si="2"/>
        <v>46.617504688956515</v>
      </c>
      <c r="M42" s="300">
        <f>M41+M18</f>
        <v>87281</v>
      </c>
      <c r="N42" s="300">
        <f t="shared" ref="N42:P42" si="12">N41+N18</f>
        <v>641943</v>
      </c>
      <c r="O42" s="300">
        <f t="shared" si="12"/>
        <v>82256</v>
      </c>
      <c r="P42" s="300">
        <f t="shared" si="12"/>
        <v>613060.97</v>
      </c>
      <c r="Q42" s="43">
        <f t="shared" si="6"/>
        <v>95.500841975066322</v>
      </c>
      <c r="R42" s="50"/>
      <c r="S42" s="50"/>
    </row>
    <row r="43" spans="1:19" ht="12.95" customHeight="1" x14ac:dyDescent="0.2">
      <c r="A43" s="36">
        <v>35</v>
      </c>
      <c r="B43" s="37" t="s">
        <v>196</v>
      </c>
      <c r="C43" s="298">
        <v>0</v>
      </c>
      <c r="D43" s="298">
        <v>0</v>
      </c>
      <c r="E43" s="298">
        <v>0</v>
      </c>
      <c r="F43" s="298">
        <v>0</v>
      </c>
      <c r="G43" s="45">
        <v>0</v>
      </c>
      <c r="H43" s="298">
        <v>1068</v>
      </c>
      <c r="I43" s="298">
        <v>7162</v>
      </c>
      <c r="J43" s="298">
        <v>33</v>
      </c>
      <c r="K43" s="298">
        <v>137</v>
      </c>
      <c r="L43" s="45">
        <f t="shared" si="2"/>
        <v>1.9128734990226195</v>
      </c>
      <c r="M43" s="298">
        <v>5709</v>
      </c>
      <c r="N43" s="298">
        <v>18737</v>
      </c>
      <c r="O43" s="298">
        <v>418</v>
      </c>
      <c r="P43" s="298">
        <v>2855</v>
      </c>
      <c r="Q43" s="45">
        <f t="shared" si="6"/>
        <v>15.237231146928536</v>
      </c>
    </row>
    <row r="44" spans="1:19" ht="12.95" customHeight="1" x14ac:dyDescent="0.2">
      <c r="A44" s="36">
        <v>36</v>
      </c>
      <c r="B44" s="37" t="s">
        <v>390</v>
      </c>
      <c r="C44" s="298">
        <v>22</v>
      </c>
      <c r="D44" s="298">
        <v>825</v>
      </c>
      <c r="E44" s="298">
        <v>0</v>
      </c>
      <c r="F44" s="298">
        <v>0</v>
      </c>
      <c r="G44" s="45">
        <f t="shared" si="1"/>
        <v>0</v>
      </c>
      <c r="H44" s="298">
        <v>1116</v>
      </c>
      <c r="I44" s="298">
        <v>5696</v>
      </c>
      <c r="J44" s="298">
        <v>117</v>
      </c>
      <c r="K44" s="298">
        <v>214.61</v>
      </c>
      <c r="L44" s="45">
        <f t="shared" si="2"/>
        <v>3.767731741573034</v>
      </c>
      <c r="M44" s="298">
        <v>5102</v>
      </c>
      <c r="N44" s="298">
        <v>33410</v>
      </c>
      <c r="O44" s="298">
        <v>1527</v>
      </c>
      <c r="P44" s="298">
        <v>12009.47</v>
      </c>
      <c r="Q44" s="45">
        <f t="shared" si="6"/>
        <v>35.945734809937143</v>
      </c>
    </row>
    <row r="45" spans="1:19" s="47" customFormat="1" ht="12.95" customHeight="1" x14ac:dyDescent="0.2">
      <c r="A45" s="254"/>
      <c r="B45" s="79" t="s">
        <v>219</v>
      </c>
      <c r="C45" s="300">
        <f>SUM(C43:C44)</f>
        <v>22</v>
      </c>
      <c r="D45" s="300">
        <f t="shared" ref="D45:F45" si="13">SUM(D43:D44)</f>
        <v>825</v>
      </c>
      <c r="E45" s="300">
        <f t="shared" si="13"/>
        <v>0</v>
      </c>
      <c r="F45" s="300">
        <f t="shared" si="13"/>
        <v>0</v>
      </c>
      <c r="G45" s="45">
        <f t="shared" si="1"/>
        <v>0</v>
      </c>
      <c r="H45" s="300">
        <f>SUM(H43:H44)</f>
        <v>2184</v>
      </c>
      <c r="I45" s="300">
        <f t="shared" ref="I45:K45" si="14">SUM(I43:I44)</f>
        <v>12858</v>
      </c>
      <c r="J45" s="300">
        <f t="shared" si="14"/>
        <v>150</v>
      </c>
      <c r="K45" s="300">
        <f t="shared" si="14"/>
        <v>351.61</v>
      </c>
      <c r="L45" s="43">
        <f t="shared" si="2"/>
        <v>2.7345621403017577</v>
      </c>
      <c r="M45" s="300">
        <f>SUM(M43:M44)</f>
        <v>10811</v>
      </c>
      <c r="N45" s="300">
        <f t="shared" ref="N45:P45" si="15">SUM(N43:N44)</f>
        <v>52147</v>
      </c>
      <c r="O45" s="300">
        <f t="shared" si="15"/>
        <v>1945</v>
      </c>
      <c r="P45" s="300">
        <f t="shared" si="15"/>
        <v>14864.47</v>
      </c>
      <c r="Q45" s="43">
        <f t="shared" si="6"/>
        <v>28.504937963833012</v>
      </c>
      <c r="R45" s="50"/>
      <c r="S45" s="50"/>
    </row>
    <row r="46" spans="1:19" ht="12.95" customHeight="1" x14ac:dyDescent="0.2">
      <c r="A46" s="36">
        <v>37</v>
      </c>
      <c r="B46" s="37" t="s">
        <v>318</v>
      </c>
      <c r="C46" s="298">
        <v>0</v>
      </c>
      <c r="D46" s="298">
        <v>0</v>
      </c>
      <c r="E46" s="298">
        <v>0</v>
      </c>
      <c r="F46" s="298">
        <v>0</v>
      </c>
      <c r="G46" s="45">
        <v>0</v>
      </c>
      <c r="H46" s="298">
        <v>112</v>
      </c>
      <c r="I46" s="298">
        <v>366</v>
      </c>
      <c r="J46" s="298">
        <v>3</v>
      </c>
      <c r="K46" s="298">
        <v>5</v>
      </c>
      <c r="L46" s="45">
        <f t="shared" si="2"/>
        <v>1.3661202185792349</v>
      </c>
      <c r="M46" s="298">
        <v>1429</v>
      </c>
      <c r="N46" s="298">
        <v>10366</v>
      </c>
      <c r="O46" s="298">
        <v>57</v>
      </c>
      <c r="P46" s="298">
        <v>854</v>
      </c>
      <c r="Q46" s="45">
        <f t="shared" si="6"/>
        <v>8.2384719274551426</v>
      </c>
    </row>
    <row r="47" spans="1:19" s="47" customFormat="1" ht="12.95" customHeight="1" x14ac:dyDescent="0.2">
      <c r="A47" s="254"/>
      <c r="B47" s="79" t="s">
        <v>217</v>
      </c>
      <c r="C47" s="300">
        <v>0</v>
      </c>
      <c r="D47" s="300">
        <v>0</v>
      </c>
      <c r="E47" s="300">
        <v>0</v>
      </c>
      <c r="F47" s="300">
        <v>0</v>
      </c>
      <c r="G47" s="43">
        <v>0</v>
      </c>
      <c r="H47" s="300">
        <v>112</v>
      </c>
      <c r="I47" s="300">
        <v>366</v>
      </c>
      <c r="J47" s="300">
        <f>J46</f>
        <v>3</v>
      </c>
      <c r="K47" s="300">
        <f>K46</f>
        <v>5</v>
      </c>
      <c r="L47" s="43">
        <f t="shared" si="2"/>
        <v>1.3661202185792349</v>
      </c>
      <c r="M47" s="300">
        <v>1429</v>
      </c>
      <c r="N47" s="300">
        <v>10366</v>
      </c>
      <c r="O47" s="300">
        <f>O46</f>
        <v>57</v>
      </c>
      <c r="P47" s="300">
        <f>P46</f>
        <v>854</v>
      </c>
      <c r="Q47" s="43">
        <f t="shared" si="6"/>
        <v>8.2384719274551426</v>
      </c>
      <c r="R47" s="50"/>
      <c r="S47" s="50"/>
    </row>
    <row r="48" spans="1:19" s="47" customFormat="1" ht="12.95" customHeight="1" x14ac:dyDescent="0.2">
      <c r="A48" s="36">
        <v>38</v>
      </c>
      <c r="B48" s="37" t="s">
        <v>310</v>
      </c>
      <c r="C48" s="298">
        <v>0</v>
      </c>
      <c r="D48" s="298">
        <v>0</v>
      </c>
      <c r="E48" s="298">
        <v>0</v>
      </c>
      <c r="F48" s="298">
        <v>0</v>
      </c>
      <c r="G48" s="45">
        <v>0</v>
      </c>
      <c r="H48" s="298">
        <v>76</v>
      </c>
      <c r="I48" s="298">
        <v>432</v>
      </c>
      <c r="J48" s="298">
        <v>0</v>
      </c>
      <c r="K48" s="298">
        <v>0</v>
      </c>
      <c r="L48" s="45">
        <f t="shared" si="2"/>
        <v>0</v>
      </c>
      <c r="M48" s="298">
        <v>626</v>
      </c>
      <c r="N48" s="298">
        <v>3902</v>
      </c>
      <c r="O48" s="298">
        <v>1732</v>
      </c>
      <c r="P48" s="298">
        <v>14036.26</v>
      </c>
      <c r="Q48" s="45">
        <f t="shared" si="6"/>
        <v>359.71963095848281</v>
      </c>
      <c r="R48" s="50"/>
      <c r="S48" s="50"/>
    </row>
    <row r="49" spans="1:19" ht="12.95" customHeight="1" x14ac:dyDescent="0.2">
      <c r="A49" s="36">
        <v>39</v>
      </c>
      <c r="B49" s="37" t="s">
        <v>311</v>
      </c>
      <c r="C49" s="44">
        <v>0</v>
      </c>
      <c r="D49" s="44">
        <v>0</v>
      </c>
      <c r="E49" s="44">
        <v>0</v>
      </c>
      <c r="F49" s="44">
        <v>0</v>
      </c>
      <c r="G49" s="45">
        <v>0</v>
      </c>
      <c r="H49" s="44">
        <v>46</v>
      </c>
      <c r="I49" s="44">
        <v>284</v>
      </c>
      <c r="J49" s="44">
        <v>0</v>
      </c>
      <c r="K49" s="44">
        <v>0</v>
      </c>
      <c r="L49" s="45">
        <f t="shared" si="2"/>
        <v>0</v>
      </c>
      <c r="M49" s="44">
        <v>306</v>
      </c>
      <c r="N49" s="44">
        <v>1867</v>
      </c>
      <c r="O49" s="44">
        <v>159</v>
      </c>
      <c r="P49" s="44">
        <v>1492</v>
      </c>
      <c r="Q49" s="45">
        <f t="shared" si="6"/>
        <v>79.914301017675413</v>
      </c>
    </row>
    <row r="50" spans="1:19" s="247" customFormat="1" ht="12.95" customHeight="1" x14ac:dyDescent="0.2">
      <c r="A50" s="243">
        <v>40</v>
      </c>
      <c r="B50" s="244" t="s">
        <v>392</v>
      </c>
      <c r="C50" s="246">
        <v>0</v>
      </c>
      <c r="D50" s="246">
        <v>0</v>
      </c>
      <c r="E50" s="246">
        <v>0</v>
      </c>
      <c r="F50" s="246">
        <v>0</v>
      </c>
      <c r="G50" s="45">
        <v>0</v>
      </c>
      <c r="H50" s="246">
        <v>0</v>
      </c>
      <c r="I50" s="246">
        <v>0</v>
      </c>
      <c r="J50" s="246">
        <v>29</v>
      </c>
      <c r="K50" s="246">
        <v>8.5500000000000007</v>
      </c>
      <c r="L50" s="245">
        <v>0</v>
      </c>
      <c r="M50" s="246">
        <v>2</v>
      </c>
      <c r="N50" s="246">
        <v>10</v>
      </c>
      <c r="O50" s="246">
        <v>87</v>
      </c>
      <c r="P50" s="246">
        <v>106</v>
      </c>
      <c r="Q50" s="245">
        <f t="shared" si="6"/>
        <v>1060</v>
      </c>
      <c r="R50" s="50"/>
      <c r="S50" s="50"/>
    </row>
    <row r="51" spans="1:19" s="47" customFormat="1" ht="12.95" customHeight="1" x14ac:dyDescent="0.2">
      <c r="A51" s="36">
        <v>41</v>
      </c>
      <c r="B51" s="37" t="s">
        <v>312</v>
      </c>
      <c r="C51" s="44">
        <v>0</v>
      </c>
      <c r="D51" s="44">
        <v>0</v>
      </c>
      <c r="E51" s="44">
        <v>0</v>
      </c>
      <c r="F51" s="44">
        <v>0</v>
      </c>
      <c r="G51" s="45">
        <v>0</v>
      </c>
      <c r="H51" s="44">
        <v>19</v>
      </c>
      <c r="I51" s="44">
        <v>141</v>
      </c>
      <c r="J51" s="44">
        <v>0</v>
      </c>
      <c r="K51" s="44">
        <v>0</v>
      </c>
      <c r="L51" s="45">
        <f t="shared" si="2"/>
        <v>0</v>
      </c>
      <c r="M51" s="44">
        <v>70</v>
      </c>
      <c r="N51" s="44">
        <v>566</v>
      </c>
      <c r="O51" s="44">
        <v>0</v>
      </c>
      <c r="P51" s="44">
        <v>0</v>
      </c>
      <c r="Q51" s="45">
        <f t="shared" si="6"/>
        <v>0</v>
      </c>
      <c r="R51" s="50"/>
      <c r="S51" s="50"/>
    </row>
    <row r="52" spans="1:19" ht="12.95" customHeight="1" x14ac:dyDescent="0.2">
      <c r="A52" s="36">
        <v>42</v>
      </c>
      <c r="B52" s="37" t="s">
        <v>313</v>
      </c>
      <c r="C52" s="298">
        <v>0</v>
      </c>
      <c r="D52" s="298">
        <v>0</v>
      </c>
      <c r="E52" s="298">
        <v>0</v>
      </c>
      <c r="F52" s="298">
        <v>0</v>
      </c>
      <c r="G52" s="45">
        <v>0</v>
      </c>
      <c r="H52" s="298">
        <v>21</v>
      </c>
      <c r="I52" s="298">
        <v>155</v>
      </c>
      <c r="J52" s="298">
        <v>0</v>
      </c>
      <c r="K52" s="298">
        <v>0</v>
      </c>
      <c r="L52" s="45">
        <f t="shared" si="2"/>
        <v>0</v>
      </c>
      <c r="M52" s="298">
        <v>97</v>
      </c>
      <c r="N52" s="298">
        <v>972</v>
      </c>
      <c r="O52" s="298">
        <v>5251</v>
      </c>
      <c r="P52" s="298">
        <v>7923</v>
      </c>
      <c r="Q52" s="45">
        <f t="shared" si="6"/>
        <v>815.12345679012344</v>
      </c>
    </row>
    <row r="53" spans="1:19" s="47" customFormat="1" ht="12.95" customHeight="1" x14ac:dyDescent="0.2">
      <c r="A53" s="36">
        <v>43</v>
      </c>
      <c r="B53" s="37" t="s">
        <v>314</v>
      </c>
      <c r="C53" s="298">
        <v>0</v>
      </c>
      <c r="D53" s="298">
        <v>0</v>
      </c>
      <c r="E53" s="298">
        <v>0</v>
      </c>
      <c r="F53" s="298">
        <v>0</v>
      </c>
      <c r="G53" s="45">
        <v>0</v>
      </c>
      <c r="H53" s="298">
        <v>12</v>
      </c>
      <c r="I53" s="298">
        <v>87</v>
      </c>
      <c r="J53" s="298">
        <v>0</v>
      </c>
      <c r="K53" s="298">
        <v>0</v>
      </c>
      <c r="L53" s="45">
        <f t="shared" si="2"/>
        <v>0</v>
      </c>
      <c r="M53" s="298">
        <v>40</v>
      </c>
      <c r="N53" s="298">
        <v>355</v>
      </c>
      <c r="O53" s="298">
        <v>178</v>
      </c>
      <c r="P53" s="298">
        <v>1649.83</v>
      </c>
      <c r="Q53" s="45">
        <f t="shared" si="6"/>
        <v>464.74084507042255</v>
      </c>
      <c r="R53" s="50"/>
      <c r="S53" s="50"/>
    </row>
    <row r="54" spans="1:19" ht="12.95" customHeight="1" x14ac:dyDescent="0.2">
      <c r="A54" s="36">
        <v>44</v>
      </c>
      <c r="B54" s="37" t="s">
        <v>306</v>
      </c>
      <c r="C54" s="44">
        <v>0</v>
      </c>
      <c r="D54" s="44">
        <v>0</v>
      </c>
      <c r="E54" s="44">
        <v>0</v>
      </c>
      <c r="F54" s="44">
        <v>0</v>
      </c>
      <c r="G54" s="45">
        <v>0</v>
      </c>
      <c r="H54" s="44">
        <v>0</v>
      </c>
      <c r="I54" s="44">
        <v>0</v>
      </c>
      <c r="J54" s="44">
        <v>0</v>
      </c>
      <c r="K54" s="44">
        <v>0</v>
      </c>
      <c r="L54" s="45">
        <v>0</v>
      </c>
      <c r="M54" s="44">
        <v>0</v>
      </c>
      <c r="N54" s="44">
        <v>0</v>
      </c>
      <c r="O54" s="44">
        <v>913</v>
      </c>
      <c r="P54" s="44">
        <v>1020.89</v>
      </c>
      <c r="Q54" s="45">
        <v>0</v>
      </c>
    </row>
    <row r="55" spans="1:19" ht="12.95" customHeight="1" x14ac:dyDescent="0.2">
      <c r="A55" s="36">
        <v>45</v>
      </c>
      <c r="B55" s="37" t="s">
        <v>315</v>
      </c>
      <c r="C55" s="298">
        <v>0</v>
      </c>
      <c r="D55" s="298">
        <v>0</v>
      </c>
      <c r="E55" s="298">
        <v>0</v>
      </c>
      <c r="F55" s="298">
        <v>0</v>
      </c>
      <c r="G55" s="45">
        <v>0</v>
      </c>
      <c r="H55" s="298">
        <v>40</v>
      </c>
      <c r="I55" s="298">
        <v>385</v>
      </c>
      <c r="J55" s="298">
        <v>0</v>
      </c>
      <c r="K55" s="298">
        <v>0</v>
      </c>
      <c r="L55" s="45">
        <f t="shared" si="2"/>
        <v>0</v>
      </c>
      <c r="M55" s="298">
        <v>254</v>
      </c>
      <c r="N55" s="298">
        <v>1011</v>
      </c>
      <c r="O55" s="298">
        <v>8</v>
      </c>
      <c r="P55" s="298">
        <v>129</v>
      </c>
      <c r="Q55" s="45">
        <f t="shared" si="6"/>
        <v>12.759643916913946</v>
      </c>
    </row>
    <row r="56" spans="1:19" s="47" customFormat="1" ht="12.95" customHeight="1" x14ac:dyDescent="0.2">
      <c r="A56" s="254"/>
      <c r="B56" s="79" t="s">
        <v>316</v>
      </c>
      <c r="C56" s="46">
        <v>0</v>
      </c>
      <c r="D56" s="46">
        <v>0</v>
      </c>
      <c r="E56" s="46">
        <v>0</v>
      </c>
      <c r="F56" s="46">
        <v>0</v>
      </c>
      <c r="G56" s="45">
        <v>0</v>
      </c>
      <c r="H56" s="46">
        <f>SUM(H48:H55)</f>
        <v>214</v>
      </c>
      <c r="I56" s="46">
        <f>SUM(I48:I55)</f>
        <v>1484</v>
      </c>
      <c r="J56" s="46">
        <f>SUM(J48:J55)</f>
        <v>29</v>
      </c>
      <c r="K56" s="46">
        <f>SUM(K48:K55)</f>
        <v>8.5500000000000007</v>
      </c>
      <c r="L56" s="43">
        <f t="shared" si="2"/>
        <v>0.57614555256064692</v>
      </c>
      <c r="M56" s="46">
        <f>SUM(M48:M55)</f>
        <v>1395</v>
      </c>
      <c r="N56" s="46">
        <f t="shared" ref="N56:P56" si="16">SUM(N48:N55)</f>
        <v>8683</v>
      </c>
      <c r="O56" s="46">
        <f t="shared" si="16"/>
        <v>8328</v>
      </c>
      <c r="P56" s="46">
        <f t="shared" si="16"/>
        <v>26356.980000000003</v>
      </c>
      <c r="Q56" s="43">
        <f t="shared" si="6"/>
        <v>303.54693078429119</v>
      </c>
      <c r="R56" s="50"/>
      <c r="S56" s="50"/>
    </row>
    <row r="57" spans="1:19" s="47" customFormat="1" ht="12.95" customHeight="1" x14ac:dyDescent="0.2">
      <c r="A57" s="79"/>
      <c r="B57" s="79" t="s">
        <v>0</v>
      </c>
      <c r="C57" s="46">
        <f>C42+C45+C47+C56</f>
        <v>814</v>
      </c>
      <c r="D57" s="46">
        <f t="shared" ref="D57:P57" si="17">D42+D45+D47+D56</f>
        <v>53014</v>
      </c>
      <c r="E57" s="46">
        <f t="shared" si="17"/>
        <v>105</v>
      </c>
      <c r="F57" s="46">
        <f t="shared" si="17"/>
        <v>21614.3</v>
      </c>
      <c r="G57" s="43">
        <f t="shared" si="1"/>
        <v>40.770928433998563</v>
      </c>
      <c r="H57" s="46">
        <f t="shared" si="17"/>
        <v>18903</v>
      </c>
      <c r="I57" s="46">
        <f t="shared" si="17"/>
        <v>103747</v>
      </c>
      <c r="J57" s="46">
        <f t="shared" si="17"/>
        <v>19454</v>
      </c>
      <c r="K57" s="46">
        <f t="shared" si="17"/>
        <v>41872.92</v>
      </c>
      <c r="L57" s="43">
        <f t="shared" si="2"/>
        <v>40.360608017581228</v>
      </c>
      <c r="M57" s="46">
        <f t="shared" si="17"/>
        <v>100916</v>
      </c>
      <c r="N57" s="46">
        <f t="shared" si="17"/>
        <v>713139</v>
      </c>
      <c r="O57" s="46">
        <f t="shared" si="17"/>
        <v>92586</v>
      </c>
      <c r="P57" s="46">
        <f t="shared" si="17"/>
        <v>655136.41999999993</v>
      </c>
      <c r="Q57" s="43">
        <f t="shared" si="6"/>
        <v>91.866581409795273</v>
      </c>
      <c r="R57" s="50"/>
      <c r="S57" s="50"/>
    </row>
    <row r="58" spans="1:19" x14ac:dyDescent="0.2">
      <c r="I58" s="51" t="s">
        <v>382</v>
      </c>
    </row>
    <row r="59" spans="1:19" x14ac:dyDescent="0.2">
      <c r="L59" s="50"/>
    </row>
    <row r="61" spans="1:19" x14ac:dyDescent="0.2">
      <c r="G61" s="50"/>
      <c r="L61" s="50"/>
      <c r="Q61" s="50"/>
    </row>
    <row r="62" spans="1:19" x14ac:dyDescent="0.2">
      <c r="J62" s="51"/>
      <c r="K62" s="51"/>
    </row>
  </sheetData>
  <mergeCells count="16">
    <mergeCell ref="Q3:Q5"/>
    <mergeCell ref="A1:Q1"/>
    <mergeCell ref="A3:A5"/>
    <mergeCell ref="B3:B5"/>
    <mergeCell ref="E4:F4"/>
    <mergeCell ref="J4:K4"/>
    <mergeCell ref="O4:P4"/>
    <mergeCell ref="G3:G5"/>
    <mergeCell ref="C3:F3"/>
    <mergeCell ref="C4:D4"/>
    <mergeCell ref="H3:K3"/>
    <mergeCell ref="N2:P2"/>
    <mergeCell ref="H4:I4"/>
    <mergeCell ref="M3:P3"/>
    <mergeCell ref="M4:N4"/>
    <mergeCell ref="L3:L5"/>
  </mergeCells>
  <conditionalFormatting sqref="R1:S1048576">
    <cfRule type="cellIs" dxfId="23" priority="1" operator="greaterThan">
      <formula>100</formula>
    </cfRule>
    <cfRule type="cellIs" dxfId="22" priority="2" operator="greaterThan">
      <formula>100</formula>
    </cfRule>
  </conditionalFormatting>
  <pageMargins left="0.75" right="0.2" top="0.75" bottom="0.75" header="0.3" footer="0.3"/>
  <pageSetup scale="63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U6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G25" sqref="G25"/>
    </sheetView>
  </sheetViews>
  <sheetFormatPr defaultColWidth="4.42578125" defaultRowHeight="13.5" x14ac:dyDescent="0.2"/>
  <cols>
    <col min="1" max="1" width="4.42578125" style="38"/>
    <col min="2" max="2" width="21.85546875" style="38" bestFit="1" customWidth="1"/>
    <col min="3" max="4" width="10.140625" style="50" bestFit="1" customWidth="1"/>
    <col min="5" max="5" width="8" style="50" bestFit="1" customWidth="1"/>
    <col min="6" max="6" width="8.140625" style="50" customWidth="1"/>
    <col min="7" max="7" width="8.140625" style="48" customWidth="1"/>
    <col min="8" max="8" width="8" style="50" bestFit="1" customWidth="1"/>
    <col min="9" max="11" width="8.140625" style="50" customWidth="1"/>
    <col min="12" max="12" width="9.42578125" style="48" customWidth="1"/>
    <col min="13" max="13" width="8" style="50" bestFit="1" customWidth="1"/>
    <col min="14" max="14" width="8.140625" style="50" customWidth="1"/>
    <col min="15" max="15" width="8.5703125" style="50" customWidth="1"/>
    <col min="16" max="16" width="9.140625" style="50" customWidth="1"/>
    <col min="17" max="17" width="10.28515625" style="50" customWidth="1"/>
    <col min="18" max="18" width="10.7109375" style="50" customWidth="1"/>
    <col min="19" max="19" width="10.140625" style="51" customWidth="1"/>
    <col min="20" max="20" width="10.42578125" style="51" customWidth="1"/>
    <col min="21" max="21" width="8" style="48" customWidth="1"/>
    <col min="22" max="16384" width="4.42578125" style="38"/>
  </cols>
  <sheetData>
    <row r="1" spans="1:21" ht="18.75" x14ac:dyDescent="0.2">
      <c r="A1" s="501" t="s">
        <v>465</v>
      </c>
      <c r="B1" s="501"/>
      <c r="C1" s="501"/>
      <c r="D1" s="501"/>
      <c r="E1" s="501"/>
      <c r="F1" s="501"/>
      <c r="G1" s="501"/>
      <c r="H1" s="501"/>
      <c r="I1" s="501"/>
      <c r="J1" s="501"/>
      <c r="K1" s="501"/>
      <c r="L1" s="501"/>
      <c r="M1" s="501"/>
      <c r="N1" s="501"/>
      <c r="O1" s="501"/>
      <c r="P1" s="501"/>
      <c r="Q1" s="501"/>
      <c r="R1" s="501"/>
      <c r="S1" s="501"/>
      <c r="T1" s="501"/>
    </row>
    <row r="2" spans="1:21" x14ac:dyDescent="0.2">
      <c r="B2" s="47" t="s">
        <v>124</v>
      </c>
      <c r="J2" s="50" t="s">
        <v>132</v>
      </c>
      <c r="P2" s="51" t="s">
        <v>155</v>
      </c>
      <c r="Q2" s="51"/>
      <c r="R2" s="51"/>
    </row>
    <row r="3" spans="1:21" ht="15" customHeight="1" x14ac:dyDescent="0.2">
      <c r="A3" s="507" t="s">
        <v>110</v>
      </c>
      <c r="B3" s="507" t="s">
        <v>94</v>
      </c>
      <c r="C3" s="471" t="s">
        <v>32</v>
      </c>
      <c r="D3" s="471"/>
      <c r="E3" s="471"/>
      <c r="F3" s="471"/>
      <c r="G3" s="464" t="s">
        <v>148</v>
      </c>
      <c r="H3" s="471" t="s">
        <v>33</v>
      </c>
      <c r="I3" s="471"/>
      <c r="J3" s="471"/>
      <c r="K3" s="471"/>
      <c r="L3" s="464" t="s">
        <v>148</v>
      </c>
      <c r="M3" s="471" t="s">
        <v>47</v>
      </c>
      <c r="N3" s="471"/>
      <c r="O3" s="471"/>
      <c r="P3" s="471"/>
      <c r="Q3" s="471" t="s">
        <v>48</v>
      </c>
      <c r="R3" s="471"/>
      <c r="S3" s="471"/>
      <c r="T3" s="471"/>
      <c r="U3" s="464" t="s">
        <v>148</v>
      </c>
    </row>
    <row r="4" spans="1:21" ht="15" customHeight="1" x14ac:dyDescent="0.2">
      <c r="A4" s="507"/>
      <c r="B4" s="507"/>
      <c r="C4" s="471" t="s">
        <v>19</v>
      </c>
      <c r="D4" s="471"/>
      <c r="E4" s="471" t="s">
        <v>149</v>
      </c>
      <c r="F4" s="471"/>
      <c r="G4" s="464"/>
      <c r="H4" s="471" t="s">
        <v>19</v>
      </c>
      <c r="I4" s="471"/>
      <c r="J4" s="471" t="s">
        <v>149</v>
      </c>
      <c r="K4" s="471"/>
      <c r="L4" s="464"/>
      <c r="M4" s="471" t="s">
        <v>19</v>
      </c>
      <c r="N4" s="471"/>
      <c r="O4" s="471" t="s">
        <v>149</v>
      </c>
      <c r="P4" s="471"/>
      <c r="Q4" s="471" t="s">
        <v>19</v>
      </c>
      <c r="R4" s="471"/>
      <c r="S4" s="471" t="s">
        <v>149</v>
      </c>
      <c r="T4" s="471"/>
      <c r="U4" s="464"/>
    </row>
    <row r="5" spans="1:21" ht="15" customHeight="1" x14ac:dyDescent="0.2">
      <c r="A5" s="507"/>
      <c r="B5" s="507"/>
      <c r="C5" s="256" t="s">
        <v>114</v>
      </c>
      <c r="D5" s="256" t="s">
        <v>93</v>
      </c>
      <c r="E5" s="256" t="s">
        <v>114</v>
      </c>
      <c r="F5" s="256" t="s">
        <v>93</v>
      </c>
      <c r="G5" s="464"/>
      <c r="H5" s="256" t="s">
        <v>114</v>
      </c>
      <c r="I5" s="256" t="s">
        <v>93</v>
      </c>
      <c r="J5" s="256" t="s">
        <v>114</v>
      </c>
      <c r="K5" s="256" t="s">
        <v>93</v>
      </c>
      <c r="L5" s="464"/>
      <c r="M5" s="315" t="s">
        <v>114</v>
      </c>
      <c r="N5" s="315" t="s">
        <v>93</v>
      </c>
      <c r="O5" s="256" t="s">
        <v>114</v>
      </c>
      <c r="P5" s="256" t="s">
        <v>93</v>
      </c>
      <c r="Q5" s="256" t="s">
        <v>114</v>
      </c>
      <c r="R5" s="256" t="s">
        <v>93</v>
      </c>
      <c r="S5" s="256" t="s">
        <v>114</v>
      </c>
      <c r="T5" s="256" t="s">
        <v>93</v>
      </c>
      <c r="U5" s="464"/>
    </row>
    <row r="6" spans="1:21" ht="12.95" customHeight="1" x14ac:dyDescent="0.2">
      <c r="A6" s="36">
        <v>1</v>
      </c>
      <c r="B6" s="37" t="s">
        <v>51</v>
      </c>
      <c r="C6" s="298">
        <v>1061</v>
      </c>
      <c r="D6" s="298">
        <v>4544</v>
      </c>
      <c r="E6" s="298">
        <v>1</v>
      </c>
      <c r="F6" s="298">
        <v>600</v>
      </c>
      <c r="G6" s="44">
        <f>F6/D6*100</f>
        <v>13.204225352112676</v>
      </c>
      <c r="H6" s="298">
        <v>850</v>
      </c>
      <c r="I6" s="298">
        <v>2217</v>
      </c>
      <c r="J6" s="298">
        <v>2</v>
      </c>
      <c r="K6" s="298">
        <v>100</v>
      </c>
      <c r="L6" s="44">
        <f>K6/I6*100</f>
        <v>4.5105999097880014</v>
      </c>
      <c r="M6" s="44">
        <v>659</v>
      </c>
      <c r="N6" s="44">
        <v>2288</v>
      </c>
      <c r="O6" s="298">
        <v>3452</v>
      </c>
      <c r="P6" s="298">
        <v>31452</v>
      </c>
      <c r="Q6" s="44">
        <f>M6+H6+C6+'ACP_PS_11(i)'!M6+'ACP_PS_11(i)'!H6+'ACP_PS_11(i)'!C6+ACP_MSME_10!C6+'ACP_Agri_9(ii)'!M6</f>
        <v>182316</v>
      </c>
      <c r="R6" s="44">
        <f>N6+I6+D6+'ACP_PS_11(i)'!N6+'ACP_PS_11(i)'!I6+'ACP_PS_11(i)'!D6+ACP_MSME_10!D6+'ACP_Agri_9(ii)'!N6</f>
        <v>645769</v>
      </c>
      <c r="S6" s="44">
        <f>O6+J6+E6+'ACP_PS_11(i)'!O6+'ACP_PS_11(i)'!J6+'ACP_PS_11(i)'!E6+ACP_MSME_10!O6+'ACP_Agri_9(ii)'!O6</f>
        <v>141729</v>
      </c>
      <c r="T6" s="44">
        <f>P6+K6+F6+'ACP_PS_11(i)'!P6+'ACP_PS_11(i)'!K6+'ACP_PS_11(i)'!F6+ACP_MSME_10!P6+'ACP_Agri_9(ii)'!P6</f>
        <v>455582</v>
      </c>
      <c r="U6" s="44">
        <f>T6*100/R6</f>
        <v>70.548756598721837</v>
      </c>
    </row>
    <row r="7" spans="1:21" ht="12.95" customHeight="1" x14ac:dyDescent="0.2">
      <c r="A7" s="36">
        <v>2</v>
      </c>
      <c r="B7" s="37" t="s">
        <v>52</v>
      </c>
      <c r="C7" s="298">
        <v>1573</v>
      </c>
      <c r="D7" s="298">
        <v>6017</v>
      </c>
      <c r="E7" s="298">
        <v>0</v>
      </c>
      <c r="F7" s="298">
        <v>0</v>
      </c>
      <c r="G7" s="44">
        <f t="shared" ref="G7:G57" si="0">F7/D7*100</f>
        <v>0</v>
      </c>
      <c r="H7" s="298">
        <v>1116</v>
      </c>
      <c r="I7" s="298">
        <v>2575</v>
      </c>
      <c r="J7" s="298">
        <v>0</v>
      </c>
      <c r="K7" s="298">
        <v>0</v>
      </c>
      <c r="L7" s="44">
        <f t="shared" ref="L7:L57" si="1">K7/I7*100</f>
        <v>0</v>
      </c>
      <c r="M7" s="44">
        <v>403</v>
      </c>
      <c r="N7" s="44">
        <v>1366</v>
      </c>
      <c r="O7" s="298">
        <v>194</v>
      </c>
      <c r="P7" s="298">
        <v>1387</v>
      </c>
      <c r="Q7" s="44">
        <f>M7+H7+C7+'ACP_PS_11(i)'!M7+'ACP_PS_11(i)'!H7+'ACP_PS_11(i)'!C7+ACP_MSME_10!C7+'ACP_Agri_9(ii)'!M7</f>
        <v>385133</v>
      </c>
      <c r="R7" s="44">
        <f>N7+I7+D7+'ACP_PS_11(i)'!N7+'ACP_PS_11(i)'!I7+'ACP_PS_11(i)'!D7+ACP_MSME_10!D7+'ACP_Agri_9(ii)'!N7</f>
        <v>1163694</v>
      </c>
      <c r="S7" s="44">
        <f>O7+J7+E7+'ACP_PS_11(i)'!O7+'ACP_PS_11(i)'!J7+'ACP_PS_11(i)'!E7+ACP_MSME_10!O7+'ACP_Agri_9(ii)'!O7</f>
        <v>353813</v>
      </c>
      <c r="T7" s="44">
        <f>P7+K7+F7+'ACP_PS_11(i)'!P7+'ACP_PS_11(i)'!K7+'ACP_PS_11(i)'!F7+ACP_MSME_10!P7+'ACP_Agri_9(ii)'!P7</f>
        <v>1048174</v>
      </c>
      <c r="U7" s="44">
        <f t="shared" ref="U7:U16" si="2">T7*100/R7</f>
        <v>90.072991697130007</v>
      </c>
    </row>
    <row r="8" spans="1:21" ht="12.95" customHeight="1" x14ac:dyDescent="0.2">
      <c r="A8" s="36">
        <v>3</v>
      </c>
      <c r="B8" s="37" t="s">
        <v>53</v>
      </c>
      <c r="C8" s="298">
        <v>267</v>
      </c>
      <c r="D8" s="298">
        <v>1262</v>
      </c>
      <c r="E8" s="298">
        <v>0</v>
      </c>
      <c r="F8" s="298">
        <v>0</v>
      </c>
      <c r="G8" s="44">
        <f t="shared" si="0"/>
        <v>0</v>
      </c>
      <c r="H8" s="298">
        <v>278</v>
      </c>
      <c r="I8" s="298">
        <v>680</v>
      </c>
      <c r="J8" s="298">
        <v>0</v>
      </c>
      <c r="K8" s="298">
        <v>0</v>
      </c>
      <c r="L8" s="44">
        <f t="shared" si="1"/>
        <v>0</v>
      </c>
      <c r="M8" s="44">
        <v>156</v>
      </c>
      <c r="N8" s="44">
        <v>1185</v>
      </c>
      <c r="O8" s="299">
        <v>26847</v>
      </c>
      <c r="P8" s="299">
        <v>30975.65</v>
      </c>
      <c r="Q8" s="44">
        <f>M8+H8+C8+'ACP_PS_11(i)'!M8+'ACP_PS_11(i)'!H8+'ACP_PS_11(i)'!C8+ACP_MSME_10!C8+'ACP_Agri_9(ii)'!M8</f>
        <v>88525</v>
      </c>
      <c r="R8" s="44">
        <f>N8+I8+D8+'ACP_PS_11(i)'!N8+'ACP_PS_11(i)'!I8+'ACP_PS_11(i)'!D8+ACP_MSME_10!D8+'ACP_Agri_9(ii)'!N8</f>
        <v>307205</v>
      </c>
      <c r="S8" s="44">
        <f>O8+J8+E8+'ACP_PS_11(i)'!O8+'ACP_PS_11(i)'!J8+'ACP_PS_11(i)'!E8+ACP_MSME_10!O8+'ACP_Agri_9(ii)'!O8</f>
        <v>80357</v>
      </c>
      <c r="T8" s="44">
        <f>P8+K8+F8+'ACP_PS_11(i)'!P8+'ACP_PS_11(i)'!K8+'ACP_PS_11(i)'!F8+ACP_MSME_10!P8+'ACP_Agri_9(ii)'!P8</f>
        <v>159373.71000000002</v>
      </c>
      <c r="U8" s="44">
        <f t="shared" si="2"/>
        <v>51.878618512068492</v>
      </c>
    </row>
    <row r="9" spans="1:21" ht="12.95" customHeight="1" x14ac:dyDescent="0.2">
      <c r="A9" s="36">
        <v>4</v>
      </c>
      <c r="B9" s="37" t="s">
        <v>54</v>
      </c>
      <c r="C9" s="298">
        <v>817</v>
      </c>
      <c r="D9" s="298">
        <v>3519</v>
      </c>
      <c r="E9" s="298">
        <v>3</v>
      </c>
      <c r="F9" s="298">
        <v>3</v>
      </c>
      <c r="G9" s="44">
        <f t="shared" si="0"/>
        <v>8.525149190110827E-2</v>
      </c>
      <c r="H9" s="298">
        <v>556</v>
      </c>
      <c r="I9" s="298">
        <v>1403</v>
      </c>
      <c r="J9" s="298">
        <v>0</v>
      </c>
      <c r="K9" s="298">
        <v>0</v>
      </c>
      <c r="L9" s="44">
        <f t="shared" si="1"/>
        <v>0</v>
      </c>
      <c r="M9" s="44">
        <v>221</v>
      </c>
      <c r="N9" s="44">
        <v>1119</v>
      </c>
      <c r="O9" s="299">
        <v>87</v>
      </c>
      <c r="P9" s="299">
        <v>113</v>
      </c>
      <c r="Q9" s="44">
        <f>M9+H9+C9+'ACP_PS_11(i)'!M9+'ACP_PS_11(i)'!H9+'ACP_PS_11(i)'!C9+ACP_MSME_10!C9+'ACP_Agri_9(ii)'!M9</f>
        <v>123744</v>
      </c>
      <c r="R9" s="44">
        <f>N9+I9+D9+'ACP_PS_11(i)'!N9+'ACP_PS_11(i)'!I9+'ACP_PS_11(i)'!D9+ACP_MSME_10!D9+'ACP_Agri_9(ii)'!N9</f>
        <v>407519</v>
      </c>
      <c r="S9" s="44">
        <f>O9+J9+E9+'ACP_PS_11(i)'!O9+'ACP_PS_11(i)'!J9+'ACP_PS_11(i)'!E9+ACP_MSME_10!O9+'ACP_Agri_9(ii)'!O9</f>
        <v>119613</v>
      </c>
      <c r="T9" s="44">
        <f>P9+K9+F9+'ACP_PS_11(i)'!P9+'ACP_PS_11(i)'!K9+'ACP_PS_11(i)'!F9+ACP_MSME_10!P9+'ACP_Agri_9(ii)'!P9</f>
        <v>219429</v>
      </c>
      <c r="U9" s="44">
        <f t="shared" si="2"/>
        <v>53.845096793032965</v>
      </c>
    </row>
    <row r="10" spans="1:21" ht="12.95" customHeight="1" x14ac:dyDescent="0.2">
      <c r="A10" s="36">
        <v>5</v>
      </c>
      <c r="B10" s="37" t="s">
        <v>55</v>
      </c>
      <c r="C10" s="298">
        <v>738</v>
      </c>
      <c r="D10" s="298">
        <v>3545</v>
      </c>
      <c r="E10" s="298">
        <v>2</v>
      </c>
      <c r="F10" s="298">
        <v>34</v>
      </c>
      <c r="G10" s="44">
        <f t="shared" si="0"/>
        <v>0.95909732016925242</v>
      </c>
      <c r="H10" s="298">
        <v>675</v>
      </c>
      <c r="I10" s="298">
        <v>1800</v>
      </c>
      <c r="J10" s="298">
        <v>0</v>
      </c>
      <c r="K10" s="298">
        <v>0</v>
      </c>
      <c r="L10" s="44">
        <f t="shared" si="1"/>
        <v>0</v>
      </c>
      <c r="M10" s="44">
        <v>186</v>
      </c>
      <c r="N10" s="44">
        <v>1516</v>
      </c>
      <c r="O10" s="299">
        <v>1548</v>
      </c>
      <c r="P10" s="299">
        <v>8469</v>
      </c>
      <c r="Q10" s="44">
        <f>M10+H10+C10+'ACP_PS_11(i)'!M10+'ACP_PS_11(i)'!H10+'ACP_PS_11(i)'!C10+ACP_MSME_10!C10+'ACP_Agri_9(ii)'!M10</f>
        <v>422988</v>
      </c>
      <c r="R10" s="44">
        <f>N10+I10+D10+'ACP_PS_11(i)'!N10+'ACP_PS_11(i)'!I10+'ACP_PS_11(i)'!D10+ACP_MSME_10!D10+'ACP_Agri_9(ii)'!N10</f>
        <v>1348987</v>
      </c>
      <c r="S10" s="44">
        <f>O10+J10+E10+'ACP_PS_11(i)'!O10+'ACP_PS_11(i)'!J10+'ACP_PS_11(i)'!E10+ACP_MSME_10!O10+'ACP_Agri_9(ii)'!O10</f>
        <v>310851</v>
      </c>
      <c r="T10" s="44">
        <f>P10+K10+F10+'ACP_PS_11(i)'!P10+'ACP_PS_11(i)'!K10+'ACP_PS_11(i)'!F10+ACP_MSME_10!P10+'ACP_Agri_9(ii)'!P10</f>
        <v>737029</v>
      </c>
      <c r="U10" s="44">
        <f t="shared" si="2"/>
        <v>54.635737779533827</v>
      </c>
    </row>
    <row r="11" spans="1:21" ht="12.95" customHeight="1" x14ac:dyDescent="0.2">
      <c r="A11" s="36">
        <v>6</v>
      </c>
      <c r="B11" s="37" t="s">
        <v>56</v>
      </c>
      <c r="C11" s="298">
        <v>455</v>
      </c>
      <c r="D11" s="298">
        <v>1843</v>
      </c>
      <c r="E11" s="298">
        <v>0</v>
      </c>
      <c r="F11" s="298">
        <v>0</v>
      </c>
      <c r="G11" s="44">
        <f t="shared" si="0"/>
        <v>0</v>
      </c>
      <c r="H11" s="298">
        <v>401</v>
      </c>
      <c r="I11" s="298">
        <v>1089</v>
      </c>
      <c r="J11" s="298">
        <v>0</v>
      </c>
      <c r="K11" s="298">
        <v>0</v>
      </c>
      <c r="L11" s="44">
        <f t="shared" si="1"/>
        <v>0</v>
      </c>
      <c r="M11" s="44">
        <v>277</v>
      </c>
      <c r="N11" s="44">
        <v>1118</v>
      </c>
      <c r="O11" s="298">
        <v>0</v>
      </c>
      <c r="P11" s="298">
        <v>0</v>
      </c>
      <c r="Q11" s="44">
        <f>M11+H11+C11+'ACP_PS_11(i)'!M11+'ACP_PS_11(i)'!H11+'ACP_PS_11(i)'!C11+ACP_MSME_10!C11+'ACP_Agri_9(ii)'!M11</f>
        <v>143786</v>
      </c>
      <c r="R11" s="44">
        <f>N11+I11+D11+'ACP_PS_11(i)'!N11+'ACP_PS_11(i)'!I11+'ACP_PS_11(i)'!D11+ACP_MSME_10!D11+'ACP_Agri_9(ii)'!N11</f>
        <v>451712</v>
      </c>
      <c r="S11" s="44">
        <f>O11+J11+E11+'ACP_PS_11(i)'!O11+'ACP_PS_11(i)'!J11+'ACP_PS_11(i)'!E11+ACP_MSME_10!O11+'ACP_Agri_9(ii)'!O11</f>
        <v>36659</v>
      </c>
      <c r="T11" s="44">
        <f>P11+K11+F11+'ACP_PS_11(i)'!P11+'ACP_PS_11(i)'!K11+'ACP_PS_11(i)'!F11+ACP_MSME_10!P11+'ACP_Agri_9(ii)'!P11</f>
        <v>152553</v>
      </c>
      <c r="U11" s="44">
        <f t="shared" si="2"/>
        <v>33.772182275432137</v>
      </c>
    </row>
    <row r="12" spans="1:21" ht="12.95" customHeight="1" x14ac:dyDescent="0.2">
      <c r="A12" s="36">
        <v>7</v>
      </c>
      <c r="B12" s="37" t="s">
        <v>57</v>
      </c>
      <c r="C12" s="298">
        <v>167</v>
      </c>
      <c r="D12" s="298">
        <v>703</v>
      </c>
      <c r="E12" s="298">
        <v>0</v>
      </c>
      <c r="F12" s="298">
        <v>0</v>
      </c>
      <c r="G12" s="44">
        <f t="shared" si="0"/>
        <v>0</v>
      </c>
      <c r="H12" s="298">
        <v>105</v>
      </c>
      <c r="I12" s="298">
        <v>214</v>
      </c>
      <c r="J12" s="298">
        <v>0</v>
      </c>
      <c r="K12" s="298">
        <v>0</v>
      </c>
      <c r="L12" s="44">
        <f t="shared" si="1"/>
        <v>0</v>
      </c>
      <c r="M12" s="44">
        <v>17</v>
      </c>
      <c r="N12" s="44">
        <v>87</v>
      </c>
      <c r="O12" s="298">
        <v>0</v>
      </c>
      <c r="P12" s="298">
        <v>0</v>
      </c>
      <c r="Q12" s="44">
        <f>M12+H12+C12+'ACP_PS_11(i)'!M12+'ACP_PS_11(i)'!H12+'ACP_PS_11(i)'!C12+ACP_MSME_10!C12+'ACP_Agri_9(ii)'!M12</f>
        <v>17888</v>
      </c>
      <c r="R12" s="44">
        <f>N12+I12+D12+'ACP_PS_11(i)'!N12+'ACP_PS_11(i)'!I12+'ACP_PS_11(i)'!D12+ACP_MSME_10!D12+'ACP_Agri_9(ii)'!N12</f>
        <v>66313</v>
      </c>
      <c r="S12" s="44">
        <f>O12+J12+E12+'ACP_PS_11(i)'!O12+'ACP_PS_11(i)'!J12+'ACP_PS_11(i)'!E12+ACP_MSME_10!O12+'ACP_Agri_9(ii)'!O12</f>
        <v>8829</v>
      </c>
      <c r="T12" s="44">
        <f>P12+K12+F12+'ACP_PS_11(i)'!P12+'ACP_PS_11(i)'!K12+'ACP_PS_11(i)'!F12+ACP_MSME_10!P12+'ACP_Agri_9(ii)'!P12</f>
        <v>22639.7</v>
      </c>
      <c r="U12" s="44">
        <f t="shared" si="2"/>
        <v>34.140666234373349</v>
      </c>
    </row>
    <row r="13" spans="1:21" ht="12.95" customHeight="1" x14ac:dyDescent="0.2">
      <c r="A13" s="36">
        <v>8</v>
      </c>
      <c r="B13" s="37" t="s">
        <v>181</v>
      </c>
      <c r="C13" s="298">
        <v>31</v>
      </c>
      <c r="D13" s="298">
        <v>134</v>
      </c>
      <c r="E13" s="298">
        <v>1</v>
      </c>
      <c r="F13" s="298">
        <v>2.8</v>
      </c>
      <c r="G13" s="44">
        <f t="shared" si="0"/>
        <v>2.08955223880597</v>
      </c>
      <c r="H13" s="298">
        <v>120</v>
      </c>
      <c r="I13" s="298">
        <v>338</v>
      </c>
      <c r="J13" s="298">
        <v>0</v>
      </c>
      <c r="K13" s="298">
        <v>0</v>
      </c>
      <c r="L13" s="44">
        <f t="shared" si="1"/>
        <v>0</v>
      </c>
      <c r="M13" s="44">
        <v>36</v>
      </c>
      <c r="N13" s="44">
        <v>357</v>
      </c>
      <c r="O13" s="298">
        <v>2437</v>
      </c>
      <c r="P13" s="298">
        <v>7126.2</v>
      </c>
      <c r="Q13" s="44">
        <f>M13+H13+C13+'ACP_PS_11(i)'!M13+'ACP_PS_11(i)'!H13+'ACP_PS_11(i)'!C13+ACP_MSME_10!C13+'ACP_Agri_9(ii)'!M13</f>
        <v>18391</v>
      </c>
      <c r="R13" s="44">
        <f>N13+I13+D13+'ACP_PS_11(i)'!N13+'ACP_PS_11(i)'!I13+'ACP_PS_11(i)'!D13+ACP_MSME_10!D13+'ACP_Agri_9(ii)'!N13</f>
        <v>67067</v>
      </c>
      <c r="S13" s="44">
        <f>O13+J13+E13+'ACP_PS_11(i)'!O13+'ACP_PS_11(i)'!J13+'ACP_PS_11(i)'!E13+ACP_MSME_10!O13+'ACP_Agri_9(ii)'!O13</f>
        <v>4485</v>
      </c>
      <c r="T13" s="44">
        <f>P13+K13+F13+'ACP_PS_11(i)'!P13+'ACP_PS_11(i)'!K13+'ACP_PS_11(i)'!F13+ACP_MSME_10!P13+'ACP_Agri_9(ii)'!P13</f>
        <v>13552</v>
      </c>
      <c r="U13" s="44">
        <f t="shared" si="2"/>
        <v>20.206659012629164</v>
      </c>
    </row>
    <row r="14" spans="1:21" ht="12.95" customHeight="1" x14ac:dyDescent="0.2">
      <c r="A14" s="36">
        <v>9</v>
      </c>
      <c r="B14" s="37" t="s">
        <v>58</v>
      </c>
      <c r="C14" s="298">
        <v>1321</v>
      </c>
      <c r="D14" s="298">
        <v>5388</v>
      </c>
      <c r="E14" s="298">
        <v>3</v>
      </c>
      <c r="F14" s="298">
        <v>1.72</v>
      </c>
      <c r="G14" s="44">
        <f t="shared" si="0"/>
        <v>3.1922791388270234E-2</v>
      </c>
      <c r="H14" s="298">
        <v>848</v>
      </c>
      <c r="I14" s="298">
        <v>2038</v>
      </c>
      <c r="J14" s="298">
        <v>1</v>
      </c>
      <c r="K14" s="298">
        <v>3</v>
      </c>
      <c r="L14" s="44">
        <f t="shared" si="1"/>
        <v>0.14720314033366044</v>
      </c>
      <c r="M14" s="44">
        <v>369</v>
      </c>
      <c r="N14" s="44">
        <v>1536</v>
      </c>
      <c r="O14" s="298">
        <v>5939</v>
      </c>
      <c r="P14" s="298">
        <v>7734.5</v>
      </c>
      <c r="Q14" s="44">
        <f>M14+H14+C14+'ACP_PS_11(i)'!M14+'ACP_PS_11(i)'!H14+'ACP_PS_11(i)'!C14+ACP_MSME_10!C14+'ACP_Agri_9(ii)'!M14</f>
        <v>280902</v>
      </c>
      <c r="R14" s="44">
        <f>N14+I14+D14+'ACP_PS_11(i)'!N14+'ACP_PS_11(i)'!I14+'ACP_PS_11(i)'!D14+ACP_MSME_10!D14+'ACP_Agri_9(ii)'!N14</f>
        <v>1010686</v>
      </c>
      <c r="S14" s="44">
        <f>O14+J14+E14+'ACP_PS_11(i)'!O14+'ACP_PS_11(i)'!J14+'ACP_PS_11(i)'!E14+ACP_MSME_10!O14+'ACP_Agri_9(ii)'!O14</f>
        <v>167548</v>
      </c>
      <c r="T14" s="44">
        <f>P14+K14+F14+'ACP_PS_11(i)'!P14+'ACP_PS_11(i)'!K14+'ACP_PS_11(i)'!F14+ACP_MSME_10!P14+'ACP_Agri_9(ii)'!P14</f>
        <v>491515.58999999997</v>
      </c>
      <c r="U14" s="44">
        <f t="shared" si="2"/>
        <v>48.631878743744345</v>
      </c>
    </row>
    <row r="15" spans="1:21" ht="12.95" customHeight="1" x14ac:dyDescent="0.2">
      <c r="A15" s="36">
        <v>10</v>
      </c>
      <c r="B15" s="37" t="s">
        <v>64</v>
      </c>
      <c r="C15" s="299">
        <v>2386</v>
      </c>
      <c r="D15" s="299">
        <v>12052</v>
      </c>
      <c r="E15" s="299">
        <v>221</v>
      </c>
      <c r="F15" s="299">
        <v>21743</v>
      </c>
      <c r="G15" s="44">
        <f t="shared" si="0"/>
        <v>180.40989047461002</v>
      </c>
      <c r="H15" s="299">
        <v>2791</v>
      </c>
      <c r="I15" s="299">
        <v>6298</v>
      </c>
      <c r="J15" s="299">
        <v>17</v>
      </c>
      <c r="K15" s="299">
        <v>4249</v>
      </c>
      <c r="L15" s="44">
        <f t="shared" si="1"/>
        <v>67.465862178469365</v>
      </c>
      <c r="M15" s="44">
        <v>1336</v>
      </c>
      <c r="N15" s="44">
        <v>7920</v>
      </c>
      <c r="O15" s="299">
        <v>0</v>
      </c>
      <c r="P15" s="299">
        <v>0</v>
      </c>
      <c r="Q15" s="44">
        <f>M15+H15+C15+'ACP_PS_11(i)'!M15+'ACP_PS_11(i)'!H15+'ACP_PS_11(i)'!C15+ACP_MSME_10!C15+'ACP_Agri_9(ii)'!M15</f>
        <v>1241142</v>
      </c>
      <c r="R15" s="44">
        <f>N15+I15+D15+'ACP_PS_11(i)'!N15+'ACP_PS_11(i)'!I15+'ACP_PS_11(i)'!D15+ACP_MSME_10!D15+'ACP_Agri_9(ii)'!N15</f>
        <v>3964283</v>
      </c>
      <c r="S15" s="44">
        <f>O15+J15+E15+'ACP_PS_11(i)'!O15+'ACP_PS_11(i)'!J15+'ACP_PS_11(i)'!E15+ACP_MSME_10!O15+'ACP_Agri_9(ii)'!O15</f>
        <v>623257</v>
      </c>
      <c r="T15" s="44">
        <f>P15+K15+F15+'ACP_PS_11(i)'!P15+'ACP_PS_11(i)'!K15+'ACP_PS_11(i)'!F15+ACP_MSME_10!P15+'ACP_Agri_9(ii)'!P15</f>
        <v>1698775</v>
      </c>
      <c r="U15" s="44">
        <f t="shared" si="2"/>
        <v>42.852011322097844</v>
      </c>
    </row>
    <row r="16" spans="1:21" ht="12.95" customHeight="1" x14ac:dyDescent="0.2">
      <c r="A16" s="36">
        <v>11</v>
      </c>
      <c r="B16" s="37" t="s">
        <v>182</v>
      </c>
      <c r="C16" s="298">
        <v>289</v>
      </c>
      <c r="D16" s="298">
        <v>1475</v>
      </c>
      <c r="E16" s="298">
        <v>3</v>
      </c>
      <c r="F16" s="298">
        <v>1846</v>
      </c>
      <c r="G16" s="44">
        <f t="shared" si="0"/>
        <v>125.15254237288136</v>
      </c>
      <c r="H16" s="298">
        <v>303</v>
      </c>
      <c r="I16" s="298">
        <v>667</v>
      </c>
      <c r="J16" s="298">
        <v>0</v>
      </c>
      <c r="K16" s="298">
        <v>0</v>
      </c>
      <c r="L16" s="44">
        <f t="shared" si="1"/>
        <v>0</v>
      </c>
      <c r="M16" s="44">
        <v>134</v>
      </c>
      <c r="N16" s="44">
        <v>1213</v>
      </c>
      <c r="O16" s="298">
        <v>11522</v>
      </c>
      <c r="P16" s="298">
        <v>10625</v>
      </c>
      <c r="Q16" s="44">
        <f>M16+H16+C16+'ACP_PS_11(i)'!M16+'ACP_PS_11(i)'!H16+'ACP_PS_11(i)'!C16+ACP_MSME_10!C16+'ACP_Agri_9(ii)'!M16</f>
        <v>106477</v>
      </c>
      <c r="R16" s="44">
        <f>N16+I16+D16+'ACP_PS_11(i)'!N16+'ACP_PS_11(i)'!I16+'ACP_PS_11(i)'!D16+ACP_MSME_10!D16+'ACP_Agri_9(ii)'!N16</f>
        <v>390535</v>
      </c>
      <c r="S16" s="44">
        <f>O16+J16+E16+'ACP_PS_11(i)'!O16+'ACP_PS_11(i)'!J16+'ACP_PS_11(i)'!E16+ACP_MSME_10!O16+'ACP_Agri_9(ii)'!O16</f>
        <v>34880</v>
      </c>
      <c r="T16" s="44">
        <f>P16+K16+F16+'ACP_PS_11(i)'!P16+'ACP_PS_11(i)'!K16+'ACP_PS_11(i)'!F16+ACP_MSME_10!P16+'ACP_Agri_9(ii)'!P16</f>
        <v>71206</v>
      </c>
      <c r="U16" s="44">
        <f t="shared" si="2"/>
        <v>18.232936868654537</v>
      </c>
    </row>
    <row r="17" spans="1:21" ht="12.95" customHeight="1" x14ac:dyDescent="0.2">
      <c r="A17" s="36">
        <v>12</v>
      </c>
      <c r="B17" s="37" t="s">
        <v>60</v>
      </c>
      <c r="C17" s="298">
        <v>954</v>
      </c>
      <c r="D17" s="298">
        <v>3747</v>
      </c>
      <c r="E17" s="298">
        <v>6</v>
      </c>
      <c r="F17" s="298">
        <v>25</v>
      </c>
      <c r="G17" s="44">
        <f t="shared" si="0"/>
        <v>0.66720042700827331</v>
      </c>
      <c r="H17" s="298">
        <v>824</v>
      </c>
      <c r="I17" s="298">
        <v>1924</v>
      </c>
      <c r="J17" s="298">
        <v>0</v>
      </c>
      <c r="K17" s="298">
        <v>0</v>
      </c>
      <c r="L17" s="44">
        <f t="shared" si="1"/>
        <v>0</v>
      </c>
      <c r="M17" s="44">
        <v>497</v>
      </c>
      <c r="N17" s="44">
        <v>2333</v>
      </c>
      <c r="O17" s="298">
        <v>0</v>
      </c>
      <c r="P17" s="298">
        <v>0</v>
      </c>
      <c r="Q17" s="44">
        <f>M17+H17+C17+'ACP_PS_11(i)'!M17+'ACP_PS_11(i)'!H17+'ACP_PS_11(i)'!C17+ACP_MSME_10!C17+'ACP_Agri_9(ii)'!M17</f>
        <v>246977</v>
      </c>
      <c r="R17" s="44">
        <f>N17+I17+D17+'ACP_PS_11(i)'!N17+'ACP_PS_11(i)'!I17+'ACP_PS_11(i)'!D17+ACP_MSME_10!D17+'ACP_Agri_9(ii)'!N17</f>
        <v>746158</v>
      </c>
      <c r="S17" s="44">
        <f>O17+J17+E17+'ACP_PS_11(i)'!O17+'ACP_PS_11(i)'!J17+'ACP_PS_11(i)'!E17+ACP_MSME_10!O17+'ACP_Agri_9(ii)'!O17</f>
        <v>167631</v>
      </c>
      <c r="T17" s="44">
        <f>P17+K17+F17+'ACP_PS_11(i)'!P17+'ACP_PS_11(i)'!K17+'ACP_PS_11(i)'!F17+ACP_MSME_10!P17+'ACP_Agri_9(ii)'!P17</f>
        <v>530048</v>
      </c>
      <c r="U17" s="44">
        <f t="shared" ref="U17:U57" si="3">T17*100/R17</f>
        <v>71.036965361223764</v>
      </c>
    </row>
    <row r="18" spans="1:21" s="47" customFormat="1" ht="12.95" customHeight="1" x14ac:dyDescent="0.2">
      <c r="A18" s="254"/>
      <c r="B18" s="79" t="s">
        <v>218</v>
      </c>
      <c r="C18" s="300">
        <f>SUM(C6:C17)</f>
        <v>10059</v>
      </c>
      <c r="D18" s="300">
        <f t="shared" ref="D18:F18" si="4">SUM(D6:D17)</f>
        <v>44229</v>
      </c>
      <c r="E18" s="300">
        <f t="shared" si="4"/>
        <v>240</v>
      </c>
      <c r="F18" s="300">
        <f t="shared" si="4"/>
        <v>24255.52</v>
      </c>
      <c r="G18" s="44">
        <f t="shared" si="0"/>
        <v>54.840760586945215</v>
      </c>
      <c r="H18" s="300">
        <f>SUM(H6:H17)</f>
        <v>8867</v>
      </c>
      <c r="I18" s="300">
        <f t="shared" ref="I18:K18" si="5">SUM(I6:I17)</f>
        <v>21243</v>
      </c>
      <c r="J18" s="300">
        <f t="shared" si="5"/>
        <v>20</v>
      </c>
      <c r="K18" s="300">
        <f t="shared" si="5"/>
        <v>4352</v>
      </c>
      <c r="L18" s="46">
        <f t="shared" si="1"/>
        <v>20.486748576001506</v>
      </c>
      <c r="M18" s="46">
        <f>SUM(M6:M17)</f>
        <v>4291</v>
      </c>
      <c r="N18" s="46">
        <f>SUM(N6:N17)</f>
        <v>22038</v>
      </c>
      <c r="O18" s="300">
        <f>SUM(O6:O17)</f>
        <v>52026</v>
      </c>
      <c r="P18" s="300">
        <f>SUM(P6:P17)</f>
        <v>97882.349999999991</v>
      </c>
      <c r="Q18" s="46">
        <f>M18+H18+C18+'ACP_PS_11(i)'!M18+'ACP_PS_11(i)'!H18+'ACP_PS_11(i)'!C18+ACP_MSME_10!C18+'ACP_Agri_9(ii)'!M18</f>
        <v>3258269</v>
      </c>
      <c r="R18" s="46">
        <f>N18+I18+D18+'ACP_PS_11(i)'!N18+'ACP_PS_11(i)'!I18+'ACP_PS_11(i)'!D18+ACP_MSME_10!D18+'ACP_Agri_9(ii)'!N18</f>
        <v>10569928</v>
      </c>
      <c r="S18" s="46">
        <f>O18+J18+E18+'ACP_PS_11(i)'!O18+'ACP_PS_11(i)'!J18+'ACP_PS_11(i)'!E18+ACP_MSME_10!O18+'ACP_Agri_9(ii)'!O18</f>
        <v>2049652</v>
      </c>
      <c r="T18" s="46">
        <f>P18+K18+F18+'ACP_PS_11(i)'!P18+'ACP_PS_11(i)'!K18+'ACP_PS_11(i)'!F18+ACP_MSME_10!P18+'ACP_Agri_9(ii)'!P18</f>
        <v>5599877</v>
      </c>
      <c r="U18" s="46">
        <f t="shared" si="3"/>
        <v>52.979329660523703</v>
      </c>
    </row>
    <row r="19" spans="1:21" ht="12.95" customHeight="1" x14ac:dyDescent="0.2">
      <c r="A19" s="36">
        <v>13</v>
      </c>
      <c r="B19" s="37" t="s">
        <v>41</v>
      </c>
      <c r="C19" s="298">
        <v>420</v>
      </c>
      <c r="D19" s="298">
        <v>1517</v>
      </c>
      <c r="E19" s="298">
        <v>0</v>
      </c>
      <c r="F19" s="298">
        <v>0</v>
      </c>
      <c r="G19" s="44">
        <f t="shared" si="0"/>
        <v>0</v>
      </c>
      <c r="H19" s="298">
        <v>337</v>
      </c>
      <c r="I19" s="298">
        <v>674</v>
      </c>
      <c r="J19" s="298">
        <v>0</v>
      </c>
      <c r="K19" s="298">
        <v>0</v>
      </c>
      <c r="L19" s="44">
        <f t="shared" si="1"/>
        <v>0</v>
      </c>
      <c r="M19" s="44">
        <v>151</v>
      </c>
      <c r="N19" s="44">
        <v>396</v>
      </c>
      <c r="O19" s="298">
        <v>36639</v>
      </c>
      <c r="P19" s="298">
        <v>13352.46</v>
      </c>
      <c r="Q19" s="44">
        <f>M19+H19+C19+'ACP_PS_11(i)'!M19+'ACP_PS_11(i)'!H19+'ACP_PS_11(i)'!C19+ACP_MSME_10!C19+'ACP_Agri_9(ii)'!M19</f>
        <v>74806</v>
      </c>
      <c r="R19" s="44">
        <f>N19+I19+D19+'ACP_PS_11(i)'!N19+'ACP_PS_11(i)'!I19+'ACP_PS_11(i)'!D19+ACP_MSME_10!D19+'ACP_Agri_9(ii)'!N19</f>
        <v>291160</v>
      </c>
      <c r="S19" s="44">
        <f>O19+J19+E19+'ACP_PS_11(i)'!O19+'ACP_PS_11(i)'!J19+'ACP_PS_11(i)'!E19+ACP_MSME_10!O19+'ACP_Agri_9(ii)'!O19</f>
        <v>81553</v>
      </c>
      <c r="T19" s="44">
        <f>P19+K19+F19+'ACP_PS_11(i)'!P19+'ACP_PS_11(i)'!K19+'ACP_PS_11(i)'!F19+ACP_MSME_10!P19+'ACP_Agri_9(ii)'!P19</f>
        <v>264641.46999999997</v>
      </c>
      <c r="U19" s="44">
        <f t="shared" si="3"/>
        <v>90.892110866877303</v>
      </c>
    </row>
    <row r="20" spans="1:21" ht="12.75" customHeight="1" x14ac:dyDescent="0.2">
      <c r="A20" s="36">
        <v>14</v>
      </c>
      <c r="B20" s="37" t="s">
        <v>183</v>
      </c>
      <c r="C20" s="298">
        <v>145</v>
      </c>
      <c r="D20" s="298">
        <v>536</v>
      </c>
      <c r="E20" s="298">
        <v>0</v>
      </c>
      <c r="F20" s="298">
        <v>0</v>
      </c>
      <c r="G20" s="44">
        <f t="shared" si="0"/>
        <v>0</v>
      </c>
      <c r="H20" s="298">
        <v>104</v>
      </c>
      <c r="I20" s="298">
        <v>265</v>
      </c>
      <c r="J20" s="298">
        <v>0</v>
      </c>
      <c r="K20" s="298">
        <v>0</v>
      </c>
      <c r="L20" s="44">
        <f t="shared" si="1"/>
        <v>0</v>
      </c>
      <c r="M20" s="44">
        <v>0</v>
      </c>
      <c r="N20" s="44">
        <v>0</v>
      </c>
      <c r="O20" s="298">
        <v>0</v>
      </c>
      <c r="P20" s="298">
        <v>0</v>
      </c>
      <c r="Q20" s="44">
        <f>M20+H20+C20+'ACP_PS_11(i)'!M20+'ACP_PS_11(i)'!H20+'ACP_PS_11(i)'!C20+ACP_MSME_10!C20+'ACP_Agri_9(ii)'!M20</f>
        <v>16062</v>
      </c>
      <c r="R20" s="44">
        <f>N20+I20+D20+'ACP_PS_11(i)'!N20+'ACP_PS_11(i)'!I20+'ACP_PS_11(i)'!D20+ACP_MSME_10!D20+'ACP_Agri_9(ii)'!N20</f>
        <v>59920</v>
      </c>
      <c r="S20" s="44">
        <f>O20+J20+E20+'ACP_PS_11(i)'!O20+'ACP_PS_11(i)'!J20+'ACP_PS_11(i)'!E20+ACP_MSME_10!O20+'ACP_Agri_9(ii)'!O20</f>
        <v>729435</v>
      </c>
      <c r="T20" s="44">
        <f>P20+K20+F20+'ACP_PS_11(i)'!P20+'ACP_PS_11(i)'!K20+'ACP_PS_11(i)'!F20+ACP_MSME_10!P20+'ACP_Agri_9(ii)'!P20</f>
        <v>548504.6</v>
      </c>
      <c r="U20" s="44">
        <f t="shared" si="3"/>
        <v>915.39485981308417</v>
      </c>
    </row>
    <row r="21" spans="1:21" ht="12.95" customHeight="1" x14ac:dyDescent="0.2">
      <c r="A21" s="36">
        <v>15</v>
      </c>
      <c r="B21" s="37" t="s">
        <v>184</v>
      </c>
      <c r="C21" s="298">
        <v>0</v>
      </c>
      <c r="D21" s="298">
        <v>0</v>
      </c>
      <c r="E21" s="298">
        <v>0</v>
      </c>
      <c r="F21" s="298">
        <v>0</v>
      </c>
      <c r="G21" s="44">
        <v>0</v>
      </c>
      <c r="H21" s="298">
        <v>8</v>
      </c>
      <c r="I21" s="298">
        <v>20</v>
      </c>
      <c r="J21" s="298">
        <v>0</v>
      </c>
      <c r="K21" s="298">
        <v>0</v>
      </c>
      <c r="L21" s="44">
        <f t="shared" si="1"/>
        <v>0</v>
      </c>
      <c r="M21" s="44">
        <v>0</v>
      </c>
      <c r="N21" s="44">
        <v>0</v>
      </c>
      <c r="O21" s="298">
        <v>0</v>
      </c>
      <c r="P21" s="298">
        <v>0</v>
      </c>
      <c r="Q21" s="44">
        <f>M21+H21+C21+'ACP_PS_11(i)'!M21+'ACP_PS_11(i)'!H21+'ACP_PS_11(i)'!C21+ACP_MSME_10!C21+'ACP_Agri_9(ii)'!M21</f>
        <v>141</v>
      </c>
      <c r="R21" s="44">
        <f>N21+I21+D21+'ACP_PS_11(i)'!N21+'ACP_PS_11(i)'!I21+'ACP_PS_11(i)'!D21+ACP_MSME_10!D21+'ACP_Agri_9(ii)'!N21</f>
        <v>505</v>
      </c>
      <c r="S21" s="44">
        <f>O21+J21+E21+'ACP_PS_11(i)'!O21+'ACP_PS_11(i)'!J21+'ACP_PS_11(i)'!E21+ACP_MSME_10!O21+'ACP_Agri_9(ii)'!O21</f>
        <v>1</v>
      </c>
      <c r="T21" s="44">
        <f>P21+K21+F21+'ACP_PS_11(i)'!P21+'ACP_PS_11(i)'!K21+'ACP_PS_11(i)'!F21+ACP_MSME_10!P21+'ACP_Agri_9(ii)'!P21</f>
        <v>15</v>
      </c>
      <c r="U21" s="44">
        <f t="shared" si="3"/>
        <v>2.9702970297029703</v>
      </c>
    </row>
    <row r="22" spans="1:21" ht="12.95" customHeight="1" x14ac:dyDescent="0.2">
      <c r="A22" s="36">
        <v>16</v>
      </c>
      <c r="B22" s="37" t="s">
        <v>45</v>
      </c>
      <c r="C22" s="298">
        <v>0</v>
      </c>
      <c r="D22" s="298">
        <v>0</v>
      </c>
      <c r="E22" s="298">
        <v>0</v>
      </c>
      <c r="F22" s="298">
        <v>0</v>
      </c>
      <c r="G22" s="44">
        <v>0</v>
      </c>
      <c r="H22" s="298">
        <v>36</v>
      </c>
      <c r="I22" s="298">
        <v>42</v>
      </c>
      <c r="J22" s="298">
        <v>0</v>
      </c>
      <c r="K22" s="298">
        <v>0</v>
      </c>
      <c r="L22" s="44">
        <f t="shared" si="1"/>
        <v>0</v>
      </c>
      <c r="M22" s="44">
        <v>0</v>
      </c>
      <c r="N22" s="44">
        <v>0</v>
      </c>
      <c r="O22" s="298">
        <v>0</v>
      </c>
      <c r="P22" s="298">
        <v>0</v>
      </c>
      <c r="Q22" s="44">
        <f>M22+H22+C22+'ACP_PS_11(i)'!M22+'ACP_PS_11(i)'!H22+'ACP_PS_11(i)'!C22+ACP_MSME_10!C22+'ACP_Agri_9(ii)'!M22</f>
        <v>534</v>
      </c>
      <c r="R22" s="44">
        <f>N22+I22+D22+'ACP_PS_11(i)'!N22+'ACP_PS_11(i)'!I22+'ACP_PS_11(i)'!D22+ACP_MSME_10!D22+'ACP_Agri_9(ii)'!N22</f>
        <v>4284</v>
      </c>
      <c r="S22" s="44">
        <f>O22+J22+E22+'ACP_PS_11(i)'!O22+'ACP_PS_11(i)'!J22+'ACP_PS_11(i)'!E22+ACP_MSME_10!O22+'ACP_Agri_9(ii)'!O22</f>
        <v>64</v>
      </c>
      <c r="T22" s="44">
        <f>P22+K22+F22+'ACP_PS_11(i)'!P22+'ACP_PS_11(i)'!K22+'ACP_PS_11(i)'!F22+ACP_MSME_10!P22+'ACP_Agri_9(ii)'!P22</f>
        <v>2540.9399999999996</v>
      </c>
      <c r="U22" s="44">
        <f t="shared" si="3"/>
        <v>59.312324929971979</v>
      </c>
    </row>
    <row r="23" spans="1:21" ht="12.95" customHeight="1" x14ac:dyDescent="0.2">
      <c r="A23" s="36">
        <v>17</v>
      </c>
      <c r="B23" s="37" t="s">
        <v>185</v>
      </c>
      <c r="C23" s="298">
        <v>202</v>
      </c>
      <c r="D23" s="298">
        <v>691</v>
      </c>
      <c r="E23" s="316">
        <v>8</v>
      </c>
      <c r="F23" s="316">
        <v>101</v>
      </c>
      <c r="G23" s="44">
        <f t="shared" si="0"/>
        <v>14.616497829232996</v>
      </c>
      <c r="H23" s="298">
        <v>95</v>
      </c>
      <c r="I23" s="298">
        <v>256</v>
      </c>
      <c r="J23" s="298">
        <v>0</v>
      </c>
      <c r="K23" s="298">
        <v>0</v>
      </c>
      <c r="L23" s="44">
        <f t="shared" si="1"/>
        <v>0</v>
      </c>
      <c r="M23" s="44">
        <v>0</v>
      </c>
      <c r="N23" s="44">
        <v>0</v>
      </c>
      <c r="O23" s="298">
        <v>18</v>
      </c>
      <c r="P23" s="298">
        <v>6</v>
      </c>
      <c r="Q23" s="44">
        <f>M23+H23+C23+'ACP_PS_11(i)'!M23+'ACP_PS_11(i)'!H23+'ACP_PS_11(i)'!C23+ACP_MSME_10!C23+'ACP_Agri_9(ii)'!M23</f>
        <v>11466</v>
      </c>
      <c r="R23" s="44">
        <f>N23+I23+D23+'ACP_PS_11(i)'!N23+'ACP_PS_11(i)'!I23+'ACP_PS_11(i)'!D23+ACP_MSME_10!D23+'ACP_Agri_9(ii)'!N23</f>
        <v>41538</v>
      </c>
      <c r="S23" s="44">
        <f>O23+J23+E23+'ACP_PS_11(i)'!O23+'ACP_PS_11(i)'!J23+'ACP_PS_11(i)'!E23+ACP_MSME_10!O23+'ACP_Agri_9(ii)'!O23</f>
        <v>19224</v>
      </c>
      <c r="T23" s="44">
        <f>P23+K23+F23+'ACP_PS_11(i)'!P23+'ACP_PS_11(i)'!K23+'ACP_PS_11(i)'!F23+ACP_MSME_10!P23+'ACP_Agri_9(ii)'!P23</f>
        <v>29234</v>
      </c>
      <c r="U23" s="44">
        <f t="shared" si="3"/>
        <v>70.378930136260777</v>
      </c>
    </row>
    <row r="24" spans="1:21" ht="12.95" customHeight="1" x14ac:dyDescent="0.2">
      <c r="A24" s="36">
        <v>18</v>
      </c>
      <c r="B24" s="37" t="s">
        <v>186</v>
      </c>
      <c r="C24" s="298">
        <v>0</v>
      </c>
      <c r="D24" s="298">
        <v>0</v>
      </c>
      <c r="E24" s="298">
        <v>0</v>
      </c>
      <c r="F24" s="298">
        <v>0</v>
      </c>
      <c r="G24" s="44">
        <v>0</v>
      </c>
      <c r="H24" s="298">
        <v>0</v>
      </c>
      <c r="I24" s="298">
        <v>0</v>
      </c>
      <c r="J24" s="298">
        <v>0</v>
      </c>
      <c r="K24" s="298">
        <v>0</v>
      </c>
      <c r="L24" s="44">
        <v>0</v>
      </c>
      <c r="M24" s="44">
        <v>0</v>
      </c>
      <c r="N24" s="44">
        <v>0</v>
      </c>
      <c r="O24" s="298">
        <v>3</v>
      </c>
      <c r="P24" s="298">
        <v>7</v>
      </c>
      <c r="Q24" s="44">
        <f>M24+H24+C24+'ACP_PS_11(i)'!M24+'ACP_PS_11(i)'!H24+'ACP_PS_11(i)'!C24+ACP_MSME_10!C24+'ACP_Agri_9(ii)'!M24</f>
        <v>323</v>
      </c>
      <c r="R24" s="44">
        <f>N24+I24+D24+'ACP_PS_11(i)'!N24+'ACP_PS_11(i)'!I24+'ACP_PS_11(i)'!D24+ACP_MSME_10!D24+'ACP_Agri_9(ii)'!N24</f>
        <v>2638</v>
      </c>
      <c r="S24" s="44">
        <f>O24+J24+E24+'ACP_PS_11(i)'!O24+'ACP_PS_11(i)'!J24+'ACP_PS_11(i)'!E24+ACP_MSME_10!O24+'ACP_Agri_9(ii)'!O24</f>
        <v>12</v>
      </c>
      <c r="T24" s="44">
        <f>P24+K24+F24+'ACP_PS_11(i)'!P24+'ACP_PS_11(i)'!K24+'ACP_PS_11(i)'!F24+ACP_MSME_10!P24+'ACP_Agri_9(ii)'!P24</f>
        <v>128</v>
      </c>
      <c r="U24" s="44">
        <f t="shared" si="3"/>
        <v>4.852160727824109</v>
      </c>
    </row>
    <row r="25" spans="1:21" ht="12.95" customHeight="1" x14ac:dyDescent="0.2">
      <c r="A25" s="36">
        <v>19</v>
      </c>
      <c r="B25" s="37" t="s">
        <v>187</v>
      </c>
      <c r="C25" s="298">
        <v>12</v>
      </c>
      <c r="D25" s="298">
        <v>43</v>
      </c>
      <c r="E25" s="298">
        <v>0</v>
      </c>
      <c r="F25" s="298">
        <v>0</v>
      </c>
      <c r="G25" s="44">
        <f t="shared" si="0"/>
        <v>0</v>
      </c>
      <c r="H25" s="298">
        <v>48</v>
      </c>
      <c r="I25" s="298">
        <v>86</v>
      </c>
      <c r="J25" s="298">
        <v>0</v>
      </c>
      <c r="K25" s="298">
        <v>0</v>
      </c>
      <c r="L25" s="44">
        <f t="shared" si="1"/>
        <v>0</v>
      </c>
      <c r="M25" s="44">
        <v>0</v>
      </c>
      <c r="N25" s="44">
        <v>0</v>
      </c>
      <c r="O25" s="298">
        <v>20</v>
      </c>
      <c r="P25" s="298">
        <v>35</v>
      </c>
      <c r="Q25" s="44">
        <f>M25+H25+C25+'ACP_PS_11(i)'!M25+'ACP_PS_11(i)'!H25+'ACP_PS_11(i)'!C25+ACP_MSME_10!C25+'ACP_Agri_9(ii)'!M25</f>
        <v>3552</v>
      </c>
      <c r="R25" s="44">
        <f>N25+I25+D25+'ACP_PS_11(i)'!N25+'ACP_PS_11(i)'!I25+'ACP_PS_11(i)'!D25+ACP_MSME_10!D25+'ACP_Agri_9(ii)'!N25</f>
        <v>13490</v>
      </c>
      <c r="S25" s="44">
        <f>O25+J25+E25+'ACP_PS_11(i)'!O25+'ACP_PS_11(i)'!J25+'ACP_PS_11(i)'!E25+ACP_MSME_10!O25+'ACP_Agri_9(ii)'!O25</f>
        <v>8662</v>
      </c>
      <c r="T25" s="44">
        <f>P25+K25+F25+'ACP_PS_11(i)'!P25+'ACP_PS_11(i)'!K25+'ACP_PS_11(i)'!F25+ACP_MSME_10!P25+'ACP_Agri_9(ii)'!P25</f>
        <v>20692</v>
      </c>
      <c r="U25" s="44">
        <f t="shared" si="3"/>
        <v>153.38769458858414</v>
      </c>
    </row>
    <row r="26" spans="1:21" ht="12.95" customHeight="1" x14ac:dyDescent="0.2">
      <c r="A26" s="36">
        <v>20</v>
      </c>
      <c r="B26" s="37" t="s">
        <v>65</v>
      </c>
      <c r="C26" s="298">
        <v>755</v>
      </c>
      <c r="D26" s="298">
        <v>2767</v>
      </c>
      <c r="E26" s="298">
        <v>15</v>
      </c>
      <c r="F26" s="298">
        <v>308.54000000000002</v>
      </c>
      <c r="G26" s="44">
        <f t="shared" si="0"/>
        <v>11.150704734369354</v>
      </c>
      <c r="H26" s="298">
        <v>491</v>
      </c>
      <c r="I26" s="298">
        <v>1157</v>
      </c>
      <c r="J26" s="298">
        <v>1</v>
      </c>
      <c r="K26" s="298">
        <v>75</v>
      </c>
      <c r="L26" s="44">
        <f t="shared" si="1"/>
        <v>6.4822817631806391</v>
      </c>
      <c r="M26" s="44">
        <v>134</v>
      </c>
      <c r="N26" s="44">
        <v>326</v>
      </c>
      <c r="O26" s="298">
        <v>0</v>
      </c>
      <c r="P26" s="298">
        <v>0</v>
      </c>
      <c r="Q26" s="44">
        <f>M26+H26+C26+'ACP_PS_11(i)'!M26+'ACP_PS_11(i)'!H26+'ACP_PS_11(i)'!C26+ACP_MSME_10!C26+'ACP_Agri_9(ii)'!M26</f>
        <v>131618</v>
      </c>
      <c r="R26" s="44">
        <f>N26+I26+D26+'ACP_PS_11(i)'!N26+'ACP_PS_11(i)'!I26+'ACP_PS_11(i)'!D26+ACP_MSME_10!D26+'ACP_Agri_9(ii)'!N26</f>
        <v>472592</v>
      </c>
      <c r="S26" s="44">
        <f>O26+J26+E26+'ACP_PS_11(i)'!O26+'ACP_PS_11(i)'!J26+'ACP_PS_11(i)'!E26+ACP_MSME_10!O26+'ACP_Agri_9(ii)'!O26</f>
        <v>150837</v>
      </c>
      <c r="T26" s="44">
        <f>P26+K26+F26+'ACP_PS_11(i)'!P26+'ACP_PS_11(i)'!K26+'ACP_PS_11(i)'!F26+ACP_MSME_10!P26+'ACP_Agri_9(ii)'!P26</f>
        <v>787561.22</v>
      </c>
      <c r="U26" s="44">
        <f t="shared" si="3"/>
        <v>166.64717557639571</v>
      </c>
    </row>
    <row r="27" spans="1:21" ht="13.5" customHeight="1" x14ac:dyDescent="0.2">
      <c r="A27" s="36">
        <v>21</v>
      </c>
      <c r="B27" s="37" t="s">
        <v>66</v>
      </c>
      <c r="C27" s="44">
        <v>590</v>
      </c>
      <c r="D27" s="44">
        <v>2167</v>
      </c>
      <c r="E27" s="44">
        <v>0</v>
      </c>
      <c r="F27" s="44">
        <v>0</v>
      </c>
      <c r="G27" s="44">
        <f t="shared" si="0"/>
        <v>0</v>
      </c>
      <c r="H27" s="44">
        <v>505</v>
      </c>
      <c r="I27" s="44">
        <v>1036</v>
      </c>
      <c r="J27" s="44">
        <v>2</v>
      </c>
      <c r="K27" s="44">
        <v>19</v>
      </c>
      <c r="L27" s="44">
        <f t="shared" si="1"/>
        <v>1.8339768339768341</v>
      </c>
      <c r="M27" s="44">
        <v>136</v>
      </c>
      <c r="N27" s="44">
        <v>373</v>
      </c>
      <c r="O27" s="44">
        <v>1579</v>
      </c>
      <c r="P27" s="44">
        <v>2908</v>
      </c>
      <c r="Q27" s="44">
        <f>M27+H27+C27+'ACP_PS_11(i)'!M27+'ACP_PS_11(i)'!H27+'ACP_PS_11(i)'!C27+ACP_MSME_10!C27+'ACP_Agri_9(ii)'!M27</f>
        <v>126662</v>
      </c>
      <c r="R27" s="44">
        <f>N27+I27+D27+'ACP_PS_11(i)'!N27+'ACP_PS_11(i)'!I27+'ACP_PS_11(i)'!D27+ACP_MSME_10!D27+'ACP_Agri_9(ii)'!N27</f>
        <v>460295</v>
      </c>
      <c r="S27" s="44">
        <f>O27+J27+E27+'ACP_PS_11(i)'!O27+'ACP_PS_11(i)'!J27+'ACP_PS_11(i)'!E27+ACP_MSME_10!O27+'ACP_Agri_9(ii)'!O27</f>
        <v>167205</v>
      </c>
      <c r="T27" s="44">
        <f>P27+K27+F27+'ACP_PS_11(i)'!P27+'ACP_PS_11(i)'!K27+'ACP_PS_11(i)'!F27+ACP_MSME_10!P27+'ACP_Agri_9(ii)'!P27</f>
        <v>880261</v>
      </c>
      <c r="U27" s="44">
        <f t="shared" si="3"/>
        <v>191.23844491032924</v>
      </c>
    </row>
    <row r="28" spans="1:21" ht="12.95" customHeight="1" x14ac:dyDescent="0.2">
      <c r="A28" s="36">
        <v>22</v>
      </c>
      <c r="B28" s="37" t="s">
        <v>75</v>
      </c>
      <c r="C28" s="299">
        <v>294</v>
      </c>
      <c r="D28" s="299">
        <v>1037</v>
      </c>
      <c r="E28" s="299">
        <v>7</v>
      </c>
      <c r="F28" s="299">
        <v>4.59</v>
      </c>
      <c r="G28" s="44">
        <f t="shared" si="0"/>
        <v>0.44262295081967212</v>
      </c>
      <c r="H28" s="299">
        <v>214</v>
      </c>
      <c r="I28" s="299">
        <v>549</v>
      </c>
      <c r="J28" s="299">
        <v>0</v>
      </c>
      <c r="K28" s="299">
        <v>0</v>
      </c>
      <c r="L28" s="44">
        <f t="shared" si="1"/>
        <v>0</v>
      </c>
      <c r="M28" s="44">
        <v>152</v>
      </c>
      <c r="N28" s="44">
        <v>423</v>
      </c>
      <c r="O28" s="299">
        <v>0</v>
      </c>
      <c r="P28" s="299">
        <v>0</v>
      </c>
      <c r="Q28" s="44">
        <f>M28+H28+C28+'ACP_PS_11(i)'!M28+'ACP_PS_11(i)'!H28+'ACP_PS_11(i)'!C28+ACP_MSME_10!C28+'ACP_Agri_9(ii)'!M28</f>
        <v>40596</v>
      </c>
      <c r="R28" s="44">
        <f>N28+I28+D28+'ACP_PS_11(i)'!N28+'ACP_PS_11(i)'!I28+'ACP_PS_11(i)'!D28+ACP_MSME_10!D28+'ACP_Agri_9(ii)'!N28</f>
        <v>148112</v>
      </c>
      <c r="S28" s="44">
        <f>O28+J28+E28+'ACP_PS_11(i)'!O28+'ACP_PS_11(i)'!J28+'ACP_PS_11(i)'!E28+ACP_MSME_10!O28+'ACP_Agri_9(ii)'!O28</f>
        <v>20493</v>
      </c>
      <c r="T28" s="44">
        <f>P28+K28+F28+'ACP_PS_11(i)'!P28+'ACP_PS_11(i)'!K28+'ACP_PS_11(i)'!F28+ACP_MSME_10!P28+'ACP_Agri_9(ii)'!P28</f>
        <v>66099.59</v>
      </c>
      <c r="U28" s="44">
        <f t="shared" si="3"/>
        <v>44.628112509452308</v>
      </c>
    </row>
    <row r="29" spans="1:21" ht="12.95" customHeight="1" x14ac:dyDescent="0.2">
      <c r="A29" s="36">
        <v>23</v>
      </c>
      <c r="B29" s="37" t="s">
        <v>386</v>
      </c>
      <c r="C29" s="298">
        <v>93</v>
      </c>
      <c r="D29" s="298">
        <v>362</v>
      </c>
      <c r="E29" s="298">
        <v>1555</v>
      </c>
      <c r="F29" s="298">
        <v>556</v>
      </c>
      <c r="G29" s="44">
        <f t="shared" si="0"/>
        <v>153.59116022099448</v>
      </c>
      <c r="H29" s="298">
        <v>76</v>
      </c>
      <c r="I29" s="298">
        <v>164</v>
      </c>
      <c r="J29" s="298">
        <v>0</v>
      </c>
      <c r="K29" s="298">
        <v>0</v>
      </c>
      <c r="L29" s="44">
        <f t="shared" si="1"/>
        <v>0</v>
      </c>
      <c r="M29" s="44">
        <v>43</v>
      </c>
      <c r="N29" s="44">
        <v>130</v>
      </c>
      <c r="O29" s="298">
        <v>0</v>
      </c>
      <c r="P29" s="298">
        <v>0</v>
      </c>
      <c r="Q29" s="44">
        <f>M29+H29+C29+'ACP_PS_11(i)'!M29+'ACP_PS_11(i)'!H29+'ACP_PS_11(i)'!C29+ACP_MSME_10!C29+'ACP_Agri_9(ii)'!M29</f>
        <v>9226</v>
      </c>
      <c r="R29" s="44">
        <f>N29+I29+D29+'ACP_PS_11(i)'!N29+'ACP_PS_11(i)'!I29+'ACP_PS_11(i)'!D29+ACP_MSME_10!D29+'ACP_Agri_9(ii)'!N29</f>
        <v>37229</v>
      </c>
      <c r="S29" s="44">
        <f>O29+J29+E29+'ACP_PS_11(i)'!O29+'ACP_PS_11(i)'!J29+'ACP_PS_11(i)'!E29+ACP_MSME_10!O29+'ACP_Agri_9(ii)'!O29</f>
        <v>125500</v>
      </c>
      <c r="T29" s="44">
        <f>P29+K29+F29+'ACP_PS_11(i)'!P29+'ACP_PS_11(i)'!K29+'ACP_PS_11(i)'!F29+ACP_MSME_10!P29+'ACP_Agri_9(ii)'!P29</f>
        <v>163860.6</v>
      </c>
      <c r="U29" s="44">
        <f t="shared" si="3"/>
        <v>440.14236213704368</v>
      </c>
    </row>
    <row r="30" spans="1:21" ht="12.95" customHeight="1" x14ac:dyDescent="0.2">
      <c r="A30" s="36">
        <v>24</v>
      </c>
      <c r="B30" s="37" t="s">
        <v>188</v>
      </c>
      <c r="C30" s="298">
        <v>20</v>
      </c>
      <c r="D30" s="298">
        <v>121</v>
      </c>
      <c r="E30" s="298">
        <v>1269</v>
      </c>
      <c r="F30" s="298">
        <v>338</v>
      </c>
      <c r="G30" s="44">
        <f t="shared" si="0"/>
        <v>279.3388429752066</v>
      </c>
      <c r="H30" s="298">
        <v>38</v>
      </c>
      <c r="I30" s="298">
        <v>83</v>
      </c>
      <c r="J30" s="298">
        <v>0</v>
      </c>
      <c r="K30" s="298">
        <v>0</v>
      </c>
      <c r="L30" s="44">
        <f t="shared" si="1"/>
        <v>0</v>
      </c>
      <c r="M30" s="44">
        <v>9</v>
      </c>
      <c r="N30" s="44">
        <v>31</v>
      </c>
      <c r="O30" s="298">
        <v>31</v>
      </c>
      <c r="P30" s="298">
        <v>10</v>
      </c>
      <c r="Q30" s="44">
        <f>M30+H30+C30+'ACP_PS_11(i)'!M30+'ACP_PS_11(i)'!H30+'ACP_PS_11(i)'!C30+ACP_MSME_10!C30+'ACP_Agri_9(ii)'!M30</f>
        <v>16407</v>
      </c>
      <c r="R30" s="44">
        <f>N30+I30+D30+'ACP_PS_11(i)'!N30+'ACP_PS_11(i)'!I30+'ACP_PS_11(i)'!D30+ACP_MSME_10!D30+'ACP_Agri_9(ii)'!N30</f>
        <v>68812</v>
      </c>
      <c r="S30" s="44">
        <f>O30+J30+E30+'ACP_PS_11(i)'!O30+'ACP_PS_11(i)'!J30+'ACP_PS_11(i)'!E30+ACP_MSME_10!O30+'ACP_Agri_9(ii)'!O30</f>
        <v>222884</v>
      </c>
      <c r="T30" s="44">
        <f>P30+K30+F30+'ACP_PS_11(i)'!P30+'ACP_PS_11(i)'!K30+'ACP_PS_11(i)'!F30+ACP_MSME_10!P30+'ACP_Agri_9(ii)'!P30</f>
        <v>123257</v>
      </c>
      <c r="U30" s="44">
        <f t="shared" si="3"/>
        <v>179.12137417892228</v>
      </c>
    </row>
    <row r="31" spans="1:21" ht="12.95" customHeight="1" x14ac:dyDescent="0.2">
      <c r="A31" s="36">
        <v>25</v>
      </c>
      <c r="B31" s="37" t="s">
        <v>189</v>
      </c>
      <c r="C31" s="298">
        <v>0</v>
      </c>
      <c r="D31" s="298">
        <v>0</v>
      </c>
      <c r="E31" s="298">
        <v>0</v>
      </c>
      <c r="F31" s="298">
        <v>0</v>
      </c>
      <c r="G31" s="44">
        <v>0</v>
      </c>
      <c r="H31" s="298">
        <v>36</v>
      </c>
      <c r="I31" s="298">
        <v>42</v>
      </c>
      <c r="J31" s="298">
        <v>0</v>
      </c>
      <c r="K31" s="298">
        <v>0</v>
      </c>
      <c r="L31" s="44">
        <f t="shared" si="1"/>
        <v>0</v>
      </c>
      <c r="M31" s="44">
        <v>0</v>
      </c>
      <c r="N31" s="44">
        <v>0</v>
      </c>
      <c r="O31" s="298">
        <v>0</v>
      </c>
      <c r="P31" s="298">
        <v>0</v>
      </c>
      <c r="Q31" s="44">
        <f>M31+H31+C31+'ACP_PS_11(i)'!M31+'ACP_PS_11(i)'!H31+'ACP_PS_11(i)'!C31+ACP_MSME_10!C31+'ACP_Agri_9(ii)'!M31</f>
        <v>958</v>
      </c>
      <c r="R31" s="44">
        <f>N31+I31+D31+'ACP_PS_11(i)'!N31+'ACP_PS_11(i)'!I31+'ACP_PS_11(i)'!D31+ACP_MSME_10!D31+'ACP_Agri_9(ii)'!N31</f>
        <v>7974</v>
      </c>
      <c r="S31" s="44">
        <f>O31+J31+E31+'ACP_PS_11(i)'!O31+'ACP_PS_11(i)'!J31+'ACP_PS_11(i)'!E31+ACP_MSME_10!O31+'ACP_Agri_9(ii)'!O31</f>
        <v>405</v>
      </c>
      <c r="T31" s="44">
        <f>P31+K31+F31+'ACP_PS_11(i)'!P31+'ACP_PS_11(i)'!K31+'ACP_PS_11(i)'!F31+ACP_MSME_10!P31+'ACP_Agri_9(ii)'!P31</f>
        <v>2678.85</v>
      </c>
      <c r="U31" s="44">
        <f t="shared" si="3"/>
        <v>33.594808126410832</v>
      </c>
    </row>
    <row r="32" spans="1:21" ht="12.95" customHeight="1" x14ac:dyDescent="0.2">
      <c r="A32" s="36">
        <v>26</v>
      </c>
      <c r="B32" s="37" t="s">
        <v>190</v>
      </c>
      <c r="C32" s="298">
        <v>0</v>
      </c>
      <c r="D32" s="298">
        <v>0</v>
      </c>
      <c r="E32" s="298">
        <v>0</v>
      </c>
      <c r="F32" s="298">
        <v>0</v>
      </c>
      <c r="G32" s="44">
        <v>0</v>
      </c>
      <c r="H32" s="298">
        <v>43</v>
      </c>
      <c r="I32" s="298">
        <v>62</v>
      </c>
      <c r="J32" s="298">
        <v>1</v>
      </c>
      <c r="K32" s="298">
        <v>1.22</v>
      </c>
      <c r="L32" s="44">
        <f t="shared" si="1"/>
        <v>1.9677419354838708</v>
      </c>
      <c r="M32" s="44">
        <v>0</v>
      </c>
      <c r="N32" s="44">
        <v>0</v>
      </c>
      <c r="O32" s="298">
        <v>0</v>
      </c>
      <c r="P32" s="298">
        <v>0</v>
      </c>
      <c r="Q32" s="44">
        <f>M32+H32+C32+'ACP_PS_11(i)'!M32+'ACP_PS_11(i)'!H32+'ACP_PS_11(i)'!C32+ACP_MSME_10!C32+'ACP_Agri_9(ii)'!M32</f>
        <v>1607</v>
      </c>
      <c r="R32" s="44">
        <f>N32+I32+D32+'ACP_PS_11(i)'!N32+'ACP_PS_11(i)'!I32+'ACP_PS_11(i)'!D32+ACP_MSME_10!D32+'ACP_Agri_9(ii)'!N32</f>
        <v>10042</v>
      </c>
      <c r="S32" s="44">
        <f>O32+J32+E32+'ACP_PS_11(i)'!O32+'ACP_PS_11(i)'!J32+'ACP_PS_11(i)'!E32+ACP_MSME_10!O32+'ACP_Agri_9(ii)'!O32</f>
        <v>1717</v>
      </c>
      <c r="T32" s="44">
        <f>P32+K32+F32+'ACP_PS_11(i)'!P32+'ACP_PS_11(i)'!K32+'ACP_PS_11(i)'!F32+ACP_MSME_10!P32+'ACP_Agri_9(ii)'!P32</f>
        <v>9172.94</v>
      </c>
      <c r="U32" s="44">
        <f t="shared" si="3"/>
        <v>91.345747858992226</v>
      </c>
    </row>
    <row r="33" spans="1:21" ht="12.95" customHeight="1" x14ac:dyDescent="0.2">
      <c r="A33" s="36">
        <v>27</v>
      </c>
      <c r="B33" s="37" t="s">
        <v>191</v>
      </c>
      <c r="C33" s="298">
        <v>0</v>
      </c>
      <c r="D33" s="298">
        <v>0</v>
      </c>
      <c r="E33" s="298">
        <v>0</v>
      </c>
      <c r="F33" s="298">
        <v>0</v>
      </c>
      <c r="G33" s="44">
        <v>0</v>
      </c>
      <c r="H33" s="298">
        <v>36</v>
      </c>
      <c r="I33" s="298">
        <v>42</v>
      </c>
      <c r="J33" s="298">
        <v>0</v>
      </c>
      <c r="K33" s="298">
        <v>0</v>
      </c>
      <c r="L33" s="44">
        <f t="shared" si="1"/>
        <v>0</v>
      </c>
      <c r="M33" s="44">
        <v>1</v>
      </c>
      <c r="N33" s="44">
        <v>8</v>
      </c>
      <c r="O33" s="298">
        <v>5</v>
      </c>
      <c r="P33" s="298">
        <v>168.62</v>
      </c>
      <c r="Q33" s="44">
        <f>M33+H33+C33+'ACP_PS_11(i)'!M33+'ACP_PS_11(i)'!H33+'ACP_PS_11(i)'!C33+ACP_MSME_10!C33+'ACP_Agri_9(ii)'!M33</f>
        <v>862</v>
      </c>
      <c r="R33" s="44">
        <f>N33+I33+D33+'ACP_PS_11(i)'!N33+'ACP_PS_11(i)'!I33+'ACP_PS_11(i)'!D33+ACP_MSME_10!D33+'ACP_Agri_9(ii)'!N33</f>
        <v>6398</v>
      </c>
      <c r="S33" s="44">
        <f>O33+J33+E33+'ACP_PS_11(i)'!O33+'ACP_PS_11(i)'!J33+'ACP_PS_11(i)'!E33+ACP_MSME_10!O33+'ACP_Agri_9(ii)'!O33</f>
        <v>99</v>
      </c>
      <c r="T33" s="44">
        <f>P33+K33+F33+'ACP_PS_11(i)'!P33+'ACP_PS_11(i)'!K33+'ACP_PS_11(i)'!F33+ACP_MSME_10!P33+'ACP_Agri_9(ii)'!P33</f>
        <v>803.64</v>
      </c>
      <c r="U33" s="44">
        <f t="shared" si="3"/>
        <v>12.560800250078149</v>
      </c>
    </row>
    <row r="34" spans="1:21" ht="12.95" customHeight="1" x14ac:dyDescent="0.2">
      <c r="A34" s="36">
        <v>28</v>
      </c>
      <c r="B34" s="37" t="s">
        <v>67</v>
      </c>
      <c r="C34" s="298">
        <v>128</v>
      </c>
      <c r="D34" s="298">
        <v>483</v>
      </c>
      <c r="E34" s="298">
        <v>0</v>
      </c>
      <c r="F34" s="298">
        <v>0</v>
      </c>
      <c r="G34" s="44">
        <f t="shared" si="0"/>
        <v>0</v>
      </c>
      <c r="H34" s="298">
        <v>89</v>
      </c>
      <c r="I34" s="298">
        <v>179</v>
      </c>
      <c r="J34" s="298">
        <v>0</v>
      </c>
      <c r="K34" s="298">
        <v>0</v>
      </c>
      <c r="L34" s="44">
        <f t="shared" si="1"/>
        <v>0</v>
      </c>
      <c r="M34" s="44">
        <v>0</v>
      </c>
      <c r="N34" s="44">
        <v>0</v>
      </c>
      <c r="O34" s="298">
        <v>13060</v>
      </c>
      <c r="P34" s="298">
        <v>4396.63</v>
      </c>
      <c r="Q34" s="44">
        <f>M34+H34+C34+'ACP_PS_11(i)'!M34+'ACP_PS_11(i)'!H34+'ACP_PS_11(i)'!C34+ACP_MSME_10!C34+'ACP_Agri_9(ii)'!M34</f>
        <v>24968</v>
      </c>
      <c r="R34" s="44">
        <f>N34+I34+D34+'ACP_PS_11(i)'!N34+'ACP_PS_11(i)'!I34+'ACP_PS_11(i)'!D34+ACP_MSME_10!D34+'ACP_Agri_9(ii)'!N34</f>
        <v>95401</v>
      </c>
      <c r="S34" s="44">
        <f>O34+J34+E34+'ACP_PS_11(i)'!O34+'ACP_PS_11(i)'!J34+'ACP_PS_11(i)'!E34+ACP_MSME_10!O34+'ACP_Agri_9(ii)'!O34</f>
        <v>24713</v>
      </c>
      <c r="T34" s="44">
        <f>P34+K34+F34+'ACP_PS_11(i)'!P34+'ACP_PS_11(i)'!K34+'ACP_PS_11(i)'!F34+ACP_MSME_10!P34+'ACP_Agri_9(ii)'!P34</f>
        <v>147882.74000000002</v>
      </c>
      <c r="U34" s="44">
        <f t="shared" si="3"/>
        <v>155.01172943679836</v>
      </c>
    </row>
    <row r="35" spans="1:21" ht="12.95" customHeight="1" x14ac:dyDescent="0.2">
      <c r="A35" s="36">
        <v>29</v>
      </c>
      <c r="B35" s="37" t="s">
        <v>192</v>
      </c>
      <c r="C35" s="298">
        <v>10</v>
      </c>
      <c r="D35" s="298">
        <v>21</v>
      </c>
      <c r="E35" s="298">
        <v>0</v>
      </c>
      <c r="F35" s="298">
        <v>0</v>
      </c>
      <c r="G35" s="44">
        <f t="shared" si="0"/>
        <v>0</v>
      </c>
      <c r="H35" s="298">
        <v>36</v>
      </c>
      <c r="I35" s="298">
        <v>42</v>
      </c>
      <c r="J35" s="298">
        <v>0</v>
      </c>
      <c r="K35" s="298">
        <v>0</v>
      </c>
      <c r="L35" s="44">
        <f t="shared" si="1"/>
        <v>0</v>
      </c>
      <c r="M35" s="44">
        <v>0</v>
      </c>
      <c r="N35" s="44">
        <v>0</v>
      </c>
      <c r="O35" s="298">
        <v>0</v>
      </c>
      <c r="P35" s="298">
        <v>0</v>
      </c>
      <c r="Q35" s="44">
        <f>M35+H35+C35+'ACP_PS_11(i)'!M35+'ACP_PS_11(i)'!H35+'ACP_PS_11(i)'!C35+ACP_MSME_10!C35+'ACP_Agri_9(ii)'!M35</f>
        <v>1219</v>
      </c>
      <c r="R35" s="44">
        <f>N35+I35+D35+'ACP_PS_11(i)'!N35+'ACP_PS_11(i)'!I35+'ACP_PS_11(i)'!D35+ACP_MSME_10!D35+'ACP_Agri_9(ii)'!N35</f>
        <v>6532</v>
      </c>
      <c r="S35" s="44">
        <f>O35+J35+E35+'ACP_PS_11(i)'!O35+'ACP_PS_11(i)'!J35+'ACP_PS_11(i)'!E35+ACP_MSME_10!O35+'ACP_Agri_9(ii)'!O35</f>
        <v>80</v>
      </c>
      <c r="T35" s="44">
        <f>P35+K35+F35+'ACP_PS_11(i)'!P35+'ACP_PS_11(i)'!K35+'ACP_PS_11(i)'!F35+ACP_MSME_10!P35+'ACP_Agri_9(ii)'!P35</f>
        <v>990</v>
      </c>
      <c r="U35" s="44">
        <f t="shared" si="3"/>
        <v>15.156154317207593</v>
      </c>
    </row>
    <row r="36" spans="1:21" ht="12.95" customHeight="1" x14ac:dyDescent="0.2">
      <c r="A36" s="36">
        <v>30</v>
      </c>
      <c r="B36" s="37" t="s">
        <v>193</v>
      </c>
      <c r="C36" s="298">
        <v>85</v>
      </c>
      <c r="D36" s="298">
        <v>249</v>
      </c>
      <c r="E36" s="298">
        <v>0</v>
      </c>
      <c r="F36" s="298">
        <v>0</v>
      </c>
      <c r="G36" s="44">
        <f t="shared" si="0"/>
        <v>0</v>
      </c>
      <c r="H36" s="298">
        <v>28</v>
      </c>
      <c r="I36" s="298">
        <v>70</v>
      </c>
      <c r="J36" s="298">
        <v>0</v>
      </c>
      <c r="K36" s="298">
        <v>0</v>
      </c>
      <c r="L36" s="44">
        <f t="shared" si="1"/>
        <v>0</v>
      </c>
      <c r="M36" s="44">
        <v>0</v>
      </c>
      <c r="N36" s="44">
        <v>0</v>
      </c>
      <c r="O36" s="298">
        <v>6997</v>
      </c>
      <c r="P36" s="298">
        <v>2089</v>
      </c>
      <c r="Q36" s="44">
        <f>M36+H36+C36+'ACP_PS_11(i)'!M36+'ACP_PS_11(i)'!H36+'ACP_PS_11(i)'!C36+ACP_MSME_10!C36+'ACP_Agri_9(ii)'!M36</f>
        <v>8717</v>
      </c>
      <c r="R36" s="44">
        <f>N36+I36+D36+'ACP_PS_11(i)'!N36+'ACP_PS_11(i)'!I36+'ACP_PS_11(i)'!D36+ACP_MSME_10!D36+'ACP_Agri_9(ii)'!N36</f>
        <v>31088</v>
      </c>
      <c r="S36" s="44">
        <f>O36+J36+E36+'ACP_PS_11(i)'!O36+'ACP_PS_11(i)'!J36+'ACP_PS_11(i)'!E36+ACP_MSME_10!O36+'ACP_Agri_9(ii)'!O36</f>
        <v>92646</v>
      </c>
      <c r="T36" s="44">
        <f>P36+K36+F36+'ACP_PS_11(i)'!P36+'ACP_PS_11(i)'!K36+'ACP_PS_11(i)'!F36+ACP_MSME_10!P36+'ACP_Agri_9(ii)'!P36</f>
        <v>53389</v>
      </c>
      <c r="U36" s="44">
        <f t="shared" si="3"/>
        <v>171.73507462686567</v>
      </c>
    </row>
    <row r="37" spans="1:21" ht="12.95" customHeight="1" x14ac:dyDescent="0.2">
      <c r="A37" s="36">
        <v>31</v>
      </c>
      <c r="B37" s="37" t="s">
        <v>194</v>
      </c>
      <c r="C37" s="298">
        <v>0</v>
      </c>
      <c r="D37" s="298">
        <v>0</v>
      </c>
      <c r="E37" s="298">
        <v>4</v>
      </c>
      <c r="F37" s="298">
        <v>576</v>
      </c>
      <c r="G37" s="44">
        <v>0</v>
      </c>
      <c r="H37" s="298">
        <v>22</v>
      </c>
      <c r="I37" s="298">
        <v>88</v>
      </c>
      <c r="J37" s="298">
        <v>0</v>
      </c>
      <c r="K37" s="298">
        <v>0</v>
      </c>
      <c r="L37" s="44">
        <f t="shared" si="1"/>
        <v>0</v>
      </c>
      <c r="M37" s="44">
        <v>0</v>
      </c>
      <c r="N37" s="44">
        <v>0</v>
      </c>
      <c r="O37" s="298">
        <v>11</v>
      </c>
      <c r="P37" s="298">
        <v>2</v>
      </c>
      <c r="Q37" s="44">
        <f>M37+H37+C37+'ACP_PS_11(i)'!M37+'ACP_PS_11(i)'!H37+'ACP_PS_11(i)'!C37+ACP_MSME_10!C37+'ACP_Agri_9(ii)'!M37</f>
        <v>1118</v>
      </c>
      <c r="R37" s="44">
        <f>N37+I37+D37+'ACP_PS_11(i)'!N37+'ACP_PS_11(i)'!I37+'ACP_PS_11(i)'!D37+ACP_MSME_10!D37+'ACP_Agri_9(ii)'!N37</f>
        <v>7348</v>
      </c>
      <c r="S37" s="44">
        <f>O37+J37+E37+'ACP_PS_11(i)'!O37+'ACP_PS_11(i)'!J37+'ACP_PS_11(i)'!E37+ACP_MSME_10!O37+'ACP_Agri_9(ii)'!O37</f>
        <v>244</v>
      </c>
      <c r="T37" s="44">
        <f>P37+K37+F37+'ACP_PS_11(i)'!P37+'ACP_PS_11(i)'!K37+'ACP_PS_11(i)'!F37+ACP_MSME_10!P37+'ACP_Agri_9(ii)'!P37</f>
        <v>2547</v>
      </c>
      <c r="U37" s="44">
        <f t="shared" si="3"/>
        <v>34.662493195427324</v>
      </c>
    </row>
    <row r="38" spans="1:21" ht="12.95" customHeight="1" x14ac:dyDescent="0.2">
      <c r="A38" s="36">
        <v>32</v>
      </c>
      <c r="B38" s="37" t="s">
        <v>71</v>
      </c>
      <c r="C38" s="298">
        <v>0</v>
      </c>
      <c r="D38" s="298">
        <v>0</v>
      </c>
      <c r="E38" s="298">
        <v>0</v>
      </c>
      <c r="F38" s="298">
        <v>0</v>
      </c>
      <c r="G38" s="44">
        <v>0</v>
      </c>
      <c r="H38" s="298">
        <v>0</v>
      </c>
      <c r="I38" s="298">
        <v>0</v>
      </c>
      <c r="J38" s="298">
        <v>0</v>
      </c>
      <c r="K38" s="298">
        <v>0</v>
      </c>
      <c r="L38" s="44">
        <v>0</v>
      </c>
      <c r="M38" s="44">
        <v>0</v>
      </c>
      <c r="N38" s="44">
        <v>0</v>
      </c>
      <c r="O38" s="298">
        <v>0</v>
      </c>
      <c r="P38" s="298">
        <v>0</v>
      </c>
      <c r="Q38" s="44">
        <f>M38+H38+C38+'ACP_PS_11(i)'!M38+'ACP_PS_11(i)'!H38+'ACP_PS_11(i)'!C38+ACP_MSME_10!C38+'ACP_Agri_9(ii)'!M38</f>
        <v>606</v>
      </c>
      <c r="R38" s="44">
        <f>N38+I38+D38+'ACP_PS_11(i)'!N38+'ACP_PS_11(i)'!I38+'ACP_PS_11(i)'!D38+ACP_MSME_10!D38+'ACP_Agri_9(ii)'!N38</f>
        <v>3028</v>
      </c>
      <c r="S38" s="44">
        <f>O38+J38+E38+'ACP_PS_11(i)'!O38+'ACP_PS_11(i)'!J38+'ACP_PS_11(i)'!E38+ACP_MSME_10!O38+'ACP_Agri_9(ii)'!O38</f>
        <v>0</v>
      </c>
      <c r="T38" s="44">
        <f>P38+K38+F38+'ACP_PS_11(i)'!P38+'ACP_PS_11(i)'!K38+'ACP_PS_11(i)'!F38+ACP_MSME_10!P38+'ACP_Agri_9(ii)'!P38</f>
        <v>0</v>
      </c>
      <c r="U38" s="44">
        <f t="shared" si="3"/>
        <v>0</v>
      </c>
    </row>
    <row r="39" spans="1:21" ht="12.95" customHeight="1" x14ac:dyDescent="0.2">
      <c r="A39" s="36">
        <v>33</v>
      </c>
      <c r="B39" s="37" t="s">
        <v>195</v>
      </c>
      <c r="C39" s="298">
        <v>0</v>
      </c>
      <c r="D39" s="298">
        <v>0</v>
      </c>
      <c r="E39" s="298">
        <v>0</v>
      </c>
      <c r="F39" s="298">
        <v>0</v>
      </c>
      <c r="G39" s="44">
        <v>0</v>
      </c>
      <c r="H39" s="298">
        <v>0</v>
      </c>
      <c r="I39" s="298">
        <v>0</v>
      </c>
      <c r="J39" s="298">
        <v>0</v>
      </c>
      <c r="K39" s="298">
        <v>0</v>
      </c>
      <c r="L39" s="44">
        <v>0</v>
      </c>
      <c r="M39" s="44">
        <v>0</v>
      </c>
      <c r="N39" s="44">
        <v>0</v>
      </c>
      <c r="O39" s="298">
        <v>1</v>
      </c>
      <c r="P39" s="298">
        <v>0.1</v>
      </c>
      <c r="Q39" s="44">
        <f>M39+H39+C39+'ACP_PS_11(i)'!M39+'ACP_PS_11(i)'!H39+'ACP_PS_11(i)'!C39+ACP_MSME_10!C39+'ACP_Agri_9(ii)'!M39</f>
        <v>741</v>
      </c>
      <c r="R39" s="44">
        <f>N39+I39+D39+'ACP_PS_11(i)'!N39+'ACP_PS_11(i)'!I39+'ACP_PS_11(i)'!D39+ACP_MSME_10!D39+'ACP_Agri_9(ii)'!N39</f>
        <v>2264</v>
      </c>
      <c r="S39" s="44">
        <f>O39+J39+E39+'ACP_PS_11(i)'!O39+'ACP_PS_11(i)'!J39+'ACP_PS_11(i)'!E39+ACP_MSME_10!O39+'ACP_Agri_9(ii)'!O39</f>
        <v>131</v>
      </c>
      <c r="T39" s="44">
        <f>P39+K39+F39+'ACP_PS_11(i)'!P39+'ACP_PS_11(i)'!K39+'ACP_PS_11(i)'!F39+ACP_MSME_10!P39+'ACP_Agri_9(ii)'!P39</f>
        <v>659</v>
      </c>
      <c r="U39" s="44">
        <f t="shared" si="3"/>
        <v>29.107773851590107</v>
      </c>
    </row>
    <row r="40" spans="1:21" ht="12.95" customHeight="1" x14ac:dyDescent="0.2">
      <c r="A40" s="36">
        <v>34</v>
      </c>
      <c r="B40" s="37" t="s">
        <v>70</v>
      </c>
      <c r="C40" s="298">
        <v>119</v>
      </c>
      <c r="D40" s="298">
        <v>352</v>
      </c>
      <c r="E40" s="298">
        <v>0</v>
      </c>
      <c r="F40" s="298">
        <v>0</v>
      </c>
      <c r="G40" s="44">
        <f t="shared" si="0"/>
        <v>0</v>
      </c>
      <c r="H40" s="298">
        <v>75</v>
      </c>
      <c r="I40" s="298">
        <v>154</v>
      </c>
      <c r="J40" s="298">
        <v>0</v>
      </c>
      <c r="K40" s="298">
        <v>0</v>
      </c>
      <c r="L40" s="44">
        <f t="shared" si="1"/>
        <v>0</v>
      </c>
      <c r="M40" s="44">
        <v>1</v>
      </c>
      <c r="N40" s="44">
        <v>31</v>
      </c>
      <c r="O40" s="298">
        <v>1683</v>
      </c>
      <c r="P40" s="298">
        <v>598</v>
      </c>
      <c r="Q40" s="44">
        <f>M40+H40+C40+'ACP_PS_11(i)'!M40+'ACP_PS_11(i)'!H40+'ACP_PS_11(i)'!C40+ACP_MSME_10!C40+'ACP_Agri_9(ii)'!M40</f>
        <v>11802</v>
      </c>
      <c r="R40" s="44">
        <f>N40+I40+D40+'ACP_PS_11(i)'!N40+'ACP_PS_11(i)'!I40+'ACP_PS_11(i)'!D40+ACP_MSME_10!D40+'ACP_Agri_9(ii)'!N40</f>
        <v>48986</v>
      </c>
      <c r="S40" s="44">
        <f>O40+J40+E40+'ACP_PS_11(i)'!O40+'ACP_PS_11(i)'!J40+'ACP_PS_11(i)'!E40+ACP_MSME_10!O40+'ACP_Agri_9(ii)'!O40</f>
        <v>52199</v>
      </c>
      <c r="T40" s="44">
        <f>P40+K40+F40+'ACP_PS_11(i)'!P40+'ACP_PS_11(i)'!K40+'ACP_PS_11(i)'!F40+ACP_MSME_10!P40+'ACP_Agri_9(ii)'!P40</f>
        <v>136981</v>
      </c>
      <c r="U40" s="44">
        <f t="shared" si="3"/>
        <v>279.63295635487691</v>
      </c>
    </row>
    <row r="41" spans="1:21" s="47" customFormat="1" ht="12.95" customHeight="1" x14ac:dyDescent="0.2">
      <c r="A41" s="254"/>
      <c r="B41" s="79" t="s">
        <v>216</v>
      </c>
      <c r="C41" s="300">
        <f>SUM(C19:C40)</f>
        <v>2873</v>
      </c>
      <c r="D41" s="300">
        <f t="shared" ref="D41:F41" si="6">SUM(D19:D40)</f>
        <v>10346</v>
      </c>
      <c r="E41" s="300">
        <f t="shared" si="6"/>
        <v>2858</v>
      </c>
      <c r="F41" s="300">
        <f t="shared" si="6"/>
        <v>1884.13</v>
      </c>
      <c r="G41" s="46">
        <f t="shared" si="0"/>
        <v>18.211192731490435</v>
      </c>
      <c r="H41" s="300">
        <f>SUM(H19:H40)</f>
        <v>2317</v>
      </c>
      <c r="I41" s="300">
        <f t="shared" ref="I41:K41" si="7">SUM(I19:I40)</f>
        <v>5011</v>
      </c>
      <c r="J41" s="300">
        <f t="shared" si="7"/>
        <v>4</v>
      </c>
      <c r="K41" s="300">
        <f t="shared" si="7"/>
        <v>95.22</v>
      </c>
      <c r="L41" s="46">
        <f t="shared" si="1"/>
        <v>1.9002195170624625</v>
      </c>
      <c r="M41" s="46">
        <f>SUM(M19:M40)</f>
        <v>627</v>
      </c>
      <c r="N41" s="46">
        <f>SUM(N19:N40)</f>
        <v>1718</v>
      </c>
      <c r="O41" s="300">
        <f>SUM(O19:O40)</f>
        <v>60047</v>
      </c>
      <c r="P41" s="300">
        <f>SUM(P19:P40)</f>
        <v>23572.809999999998</v>
      </c>
      <c r="Q41" s="46">
        <f>M41+H41+C41+'ACP_PS_11(i)'!M41+'ACP_PS_11(i)'!H41+'ACP_PS_11(i)'!C41+ACP_MSME_10!C41+'ACP_Agri_9(ii)'!M41</f>
        <v>483991</v>
      </c>
      <c r="R41" s="46">
        <f>N41+I41+D41+'ACP_PS_11(i)'!N41+'ACP_PS_11(i)'!I41+'ACP_PS_11(i)'!D41+ACP_MSME_10!D41+'ACP_Agri_9(ii)'!N41</f>
        <v>1819636</v>
      </c>
      <c r="S41" s="46">
        <f>O41+J41+E41+'ACP_PS_11(i)'!O41+'ACP_PS_11(i)'!J41+'ACP_PS_11(i)'!E41+ACP_MSME_10!O41+'ACP_Agri_9(ii)'!O41</f>
        <v>1698104</v>
      </c>
      <c r="T41" s="46">
        <f>P41+K41+F41+'ACP_PS_11(i)'!P41+'ACP_PS_11(i)'!K41+'ACP_PS_11(i)'!F41+ACP_MSME_10!P41+'ACP_Agri_9(ii)'!P41</f>
        <v>3241899.5900000008</v>
      </c>
      <c r="U41" s="46">
        <f t="shared" si="3"/>
        <v>178.16198349560025</v>
      </c>
    </row>
    <row r="42" spans="1:21" s="47" customFormat="1" ht="12.95" customHeight="1" x14ac:dyDescent="0.2">
      <c r="A42" s="254"/>
      <c r="B42" s="79" t="s">
        <v>317</v>
      </c>
      <c r="C42" s="300">
        <f>C41+C18</f>
        <v>12932</v>
      </c>
      <c r="D42" s="300">
        <f t="shared" ref="D42:F42" si="8">D41+D18</f>
        <v>54575</v>
      </c>
      <c r="E42" s="300">
        <f t="shared" si="8"/>
        <v>3098</v>
      </c>
      <c r="F42" s="300">
        <f t="shared" si="8"/>
        <v>26139.65</v>
      </c>
      <c r="G42" s="46">
        <f t="shared" si="0"/>
        <v>47.89674759505268</v>
      </c>
      <c r="H42" s="300">
        <f>H41+H18</f>
        <v>11184</v>
      </c>
      <c r="I42" s="300">
        <f t="shared" ref="I42:K42" si="9">I41+I18</f>
        <v>26254</v>
      </c>
      <c r="J42" s="300">
        <f t="shared" si="9"/>
        <v>24</v>
      </c>
      <c r="K42" s="300">
        <f t="shared" si="9"/>
        <v>4447.22</v>
      </c>
      <c r="L42" s="46">
        <f t="shared" si="1"/>
        <v>16.939209263350346</v>
      </c>
      <c r="M42" s="46">
        <f>M41+M18</f>
        <v>4918</v>
      </c>
      <c r="N42" s="46">
        <f>N41+N18</f>
        <v>23756</v>
      </c>
      <c r="O42" s="300">
        <f>O41+O18</f>
        <v>112073</v>
      </c>
      <c r="P42" s="300">
        <f>P41+P18</f>
        <v>121455.15999999999</v>
      </c>
      <c r="Q42" s="46">
        <f>M42+H42+C42+'ACP_PS_11(i)'!M42+'ACP_PS_11(i)'!H42+'ACP_PS_11(i)'!C42+ACP_MSME_10!C42+'ACP_Agri_9(ii)'!M42</f>
        <v>3742260</v>
      </c>
      <c r="R42" s="46">
        <f>N42+I42+D42+'ACP_PS_11(i)'!N42+'ACP_PS_11(i)'!I42+'ACP_PS_11(i)'!D42+ACP_MSME_10!D42+'ACP_Agri_9(ii)'!N42</f>
        <v>12389564</v>
      </c>
      <c r="S42" s="46">
        <f>O42+J42+E42+'ACP_PS_11(i)'!O42+'ACP_PS_11(i)'!J42+'ACP_PS_11(i)'!E42+ACP_MSME_10!O42+'ACP_Agri_9(ii)'!O42</f>
        <v>3747756</v>
      </c>
      <c r="T42" s="46">
        <f>P42+K42+F42+'ACP_PS_11(i)'!P42+'ACP_PS_11(i)'!K42+'ACP_PS_11(i)'!F42+ACP_MSME_10!P42+'ACP_Agri_9(ii)'!P42</f>
        <v>8841776.5899999999</v>
      </c>
      <c r="U42" s="46">
        <f t="shared" si="3"/>
        <v>71.364711381288316</v>
      </c>
    </row>
    <row r="43" spans="1:21" ht="12.95" customHeight="1" x14ac:dyDescent="0.2">
      <c r="A43" s="36">
        <v>35</v>
      </c>
      <c r="B43" s="37" t="s">
        <v>196</v>
      </c>
      <c r="C43" s="298">
        <v>129</v>
      </c>
      <c r="D43" s="298">
        <v>911</v>
      </c>
      <c r="E43" s="298">
        <v>0</v>
      </c>
      <c r="F43" s="298">
        <v>0</v>
      </c>
      <c r="G43" s="44">
        <f t="shared" si="0"/>
        <v>0</v>
      </c>
      <c r="H43" s="298">
        <v>183</v>
      </c>
      <c r="I43" s="298">
        <v>340</v>
      </c>
      <c r="J43" s="298">
        <v>0</v>
      </c>
      <c r="K43" s="298">
        <v>0</v>
      </c>
      <c r="L43" s="44">
        <f t="shared" si="1"/>
        <v>0</v>
      </c>
      <c r="M43" s="44">
        <v>775</v>
      </c>
      <c r="N43" s="44">
        <v>3476</v>
      </c>
      <c r="O43" s="298">
        <v>79979</v>
      </c>
      <c r="P43" s="298">
        <v>8659</v>
      </c>
      <c r="Q43" s="44">
        <f>M43+H43+C43+'ACP_PS_11(i)'!M43+'ACP_PS_11(i)'!H43+'ACP_PS_11(i)'!C43+ACP_MSME_10!C43+'ACP_Agri_9(ii)'!M43</f>
        <v>281505</v>
      </c>
      <c r="R43" s="44">
        <f>N43+I43+D43+'ACP_PS_11(i)'!N43+'ACP_PS_11(i)'!I43+'ACP_PS_11(i)'!D43+ACP_MSME_10!D43+'ACP_Agri_9(ii)'!N43</f>
        <v>516359</v>
      </c>
      <c r="S43" s="44">
        <f>O43+J43+E43+'ACP_PS_11(i)'!O43+'ACP_PS_11(i)'!J43+'ACP_PS_11(i)'!E43+ACP_MSME_10!O43+'ACP_Agri_9(ii)'!O43</f>
        <v>228357</v>
      </c>
      <c r="T43" s="44">
        <f>P43+K43+F43+'ACP_PS_11(i)'!P43+'ACP_PS_11(i)'!K43+'ACP_PS_11(i)'!F43+ACP_MSME_10!P43+'ACP_Agri_9(ii)'!P43</f>
        <v>155647</v>
      </c>
      <c r="U43" s="44">
        <f t="shared" si="3"/>
        <v>30.143175581330045</v>
      </c>
    </row>
    <row r="44" spans="1:21" ht="12.95" customHeight="1" x14ac:dyDescent="0.2">
      <c r="A44" s="36">
        <v>36</v>
      </c>
      <c r="B44" s="37" t="s">
        <v>390</v>
      </c>
      <c r="C44" s="298">
        <v>649</v>
      </c>
      <c r="D44" s="298">
        <v>2558</v>
      </c>
      <c r="E44" s="298">
        <v>5</v>
      </c>
      <c r="F44" s="298">
        <v>68.91</v>
      </c>
      <c r="G44" s="44">
        <f t="shared" si="0"/>
        <v>2.6939014855355747</v>
      </c>
      <c r="H44" s="298">
        <v>876</v>
      </c>
      <c r="I44" s="298">
        <v>1647</v>
      </c>
      <c r="J44" s="298">
        <v>0</v>
      </c>
      <c r="K44" s="298">
        <v>0</v>
      </c>
      <c r="L44" s="44">
        <f t="shared" si="1"/>
        <v>0</v>
      </c>
      <c r="M44" s="44">
        <v>338</v>
      </c>
      <c r="N44" s="44">
        <v>1197</v>
      </c>
      <c r="O44" s="298">
        <v>31646</v>
      </c>
      <c r="P44" s="298">
        <v>22973.79</v>
      </c>
      <c r="Q44" s="44">
        <f>M44+H44+C44+'ACP_PS_11(i)'!M44+'ACP_PS_11(i)'!H44+'ACP_PS_11(i)'!C44+ACP_MSME_10!C44+'ACP_Agri_9(ii)'!M44</f>
        <v>415746</v>
      </c>
      <c r="R44" s="44">
        <f>N44+I44+D44+'ACP_PS_11(i)'!N44+'ACP_PS_11(i)'!I44+'ACP_PS_11(i)'!D44+ACP_MSME_10!D44+'ACP_Agri_9(ii)'!N44</f>
        <v>1260571</v>
      </c>
      <c r="S44" s="44">
        <f>O44+J44+E44+'ACP_PS_11(i)'!O44+'ACP_PS_11(i)'!J44+'ACP_PS_11(i)'!E44+ACP_MSME_10!O44+'ACP_Agri_9(ii)'!O44</f>
        <v>397160</v>
      </c>
      <c r="T44" s="44">
        <f>P44+K44+F44+'ACP_PS_11(i)'!P44+'ACP_PS_11(i)'!K44+'ACP_PS_11(i)'!F44+ACP_MSME_10!P44+'ACP_Agri_9(ii)'!P44</f>
        <v>543494.53</v>
      </c>
      <c r="U44" s="44">
        <f t="shared" si="3"/>
        <v>43.114947908527171</v>
      </c>
    </row>
    <row r="45" spans="1:21" s="47" customFormat="1" ht="12.95" customHeight="1" x14ac:dyDescent="0.2">
      <c r="A45" s="254"/>
      <c r="B45" s="79" t="s">
        <v>219</v>
      </c>
      <c r="C45" s="300">
        <f>SUM(C43:C44)</f>
        <v>778</v>
      </c>
      <c r="D45" s="300">
        <f t="shared" ref="D45:F45" si="10">SUM(D43:D44)</f>
        <v>3469</v>
      </c>
      <c r="E45" s="300">
        <f t="shared" si="10"/>
        <v>5</v>
      </c>
      <c r="F45" s="300">
        <f t="shared" si="10"/>
        <v>68.91</v>
      </c>
      <c r="G45" s="44">
        <f t="shared" si="0"/>
        <v>1.9864514269241855</v>
      </c>
      <c r="H45" s="300">
        <f>SUM(H43:H44)</f>
        <v>1059</v>
      </c>
      <c r="I45" s="300">
        <f>SUM(I43:I44)</f>
        <v>1987</v>
      </c>
      <c r="J45" s="300">
        <f t="shared" ref="J45:N45" si="11">SUM(J43:J44)</f>
        <v>0</v>
      </c>
      <c r="K45" s="300">
        <f t="shared" si="11"/>
        <v>0</v>
      </c>
      <c r="L45" s="300">
        <f t="shared" si="11"/>
        <v>0</v>
      </c>
      <c r="M45" s="300">
        <f t="shared" si="11"/>
        <v>1113</v>
      </c>
      <c r="N45" s="300">
        <f t="shared" si="11"/>
        <v>4673</v>
      </c>
      <c r="O45" s="300">
        <f>SUM(O43:O44)</f>
        <v>111625</v>
      </c>
      <c r="P45" s="300">
        <f>SUM(P43:P44)</f>
        <v>31632.79</v>
      </c>
      <c r="Q45" s="46">
        <f>M45+H45+C45+'ACP_PS_11(i)'!M45+'ACP_PS_11(i)'!H45+'ACP_PS_11(i)'!C45+ACP_MSME_10!C45+'ACP_Agri_9(ii)'!M45</f>
        <v>697251</v>
      </c>
      <c r="R45" s="46">
        <f>N45+I45+D45+'ACP_PS_11(i)'!N45+'ACP_PS_11(i)'!I45+'ACP_PS_11(i)'!D45+ACP_MSME_10!D45+'ACP_Agri_9(ii)'!N45</f>
        <v>1776930</v>
      </c>
      <c r="S45" s="46">
        <f>O45+J45+E45+'ACP_PS_11(i)'!O45+'ACP_PS_11(i)'!J45+'ACP_PS_11(i)'!E45+ACP_MSME_10!O45+'ACP_Agri_9(ii)'!O45</f>
        <v>625517</v>
      </c>
      <c r="T45" s="46">
        <f>P45+K45+F45+'ACP_PS_11(i)'!P45+'ACP_PS_11(i)'!K45+'ACP_PS_11(i)'!F45+ACP_MSME_10!P45+'ACP_Agri_9(ii)'!P45</f>
        <v>699141.5299999998</v>
      </c>
      <c r="U45" s="46">
        <f t="shared" si="3"/>
        <v>39.345473935382927</v>
      </c>
    </row>
    <row r="46" spans="1:21" ht="12.95" customHeight="1" x14ac:dyDescent="0.2">
      <c r="A46" s="36">
        <v>37</v>
      </c>
      <c r="B46" s="37" t="s">
        <v>318</v>
      </c>
      <c r="C46" s="298">
        <v>227</v>
      </c>
      <c r="D46" s="298">
        <v>710</v>
      </c>
      <c r="E46" s="298">
        <v>0</v>
      </c>
      <c r="F46" s="298">
        <v>0</v>
      </c>
      <c r="G46" s="44">
        <f>F46/D46*100</f>
        <v>0</v>
      </c>
      <c r="H46" s="298">
        <v>25</v>
      </c>
      <c r="I46" s="298">
        <v>133</v>
      </c>
      <c r="J46" s="298">
        <v>0</v>
      </c>
      <c r="K46" s="298">
        <v>0</v>
      </c>
      <c r="L46" s="44">
        <f t="shared" si="1"/>
        <v>0</v>
      </c>
      <c r="M46" s="44">
        <v>1016</v>
      </c>
      <c r="N46" s="44">
        <v>3003</v>
      </c>
      <c r="O46" s="298">
        <v>0</v>
      </c>
      <c r="P46" s="298">
        <v>0</v>
      </c>
      <c r="Q46" s="44">
        <f>M46+H46+C46+'ACP_PS_11(i)'!M46+'ACP_PS_11(i)'!H46+'ACP_PS_11(i)'!C46+ACP_MSME_10!C46+'ACP_Agri_9(ii)'!M46</f>
        <v>1295576</v>
      </c>
      <c r="R46" s="44">
        <f>N46+I46+D46+'ACP_PS_11(i)'!N46+'ACP_PS_11(i)'!I46+'ACP_PS_11(i)'!D46+ACP_MSME_10!D46+'ACP_Agri_9(ii)'!N46</f>
        <v>3316297</v>
      </c>
      <c r="S46" s="44">
        <f>O46+J46+E46+'ACP_PS_11(i)'!O46+'ACP_PS_11(i)'!J46+'ACP_PS_11(i)'!E46+ACP_MSME_10!O46+'ACP_Agri_9(ii)'!O46</f>
        <v>2443657</v>
      </c>
      <c r="T46" s="44">
        <f>P46+K46+F46+'ACP_PS_11(i)'!P46+'ACP_PS_11(i)'!K46+'ACP_PS_11(i)'!F46+ACP_MSME_10!P46+'ACP_Agri_9(ii)'!P46</f>
        <v>1674336</v>
      </c>
      <c r="U46" s="44">
        <f t="shared" si="3"/>
        <v>50.48811973113385</v>
      </c>
    </row>
    <row r="47" spans="1:21" s="47" customFormat="1" ht="12.95" customHeight="1" x14ac:dyDescent="0.2">
      <c r="A47" s="254"/>
      <c r="B47" s="79" t="s">
        <v>217</v>
      </c>
      <c r="C47" s="300">
        <v>227</v>
      </c>
      <c r="D47" s="300">
        <v>710</v>
      </c>
      <c r="E47" s="300">
        <v>0</v>
      </c>
      <c r="F47" s="300">
        <v>0</v>
      </c>
      <c r="G47" s="46">
        <f>F47/D47*100</f>
        <v>0</v>
      </c>
      <c r="H47" s="300">
        <v>25</v>
      </c>
      <c r="I47" s="300">
        <v>133</v>
      </c>
      <c r="J47" s="300">
        <v>0</v>
      </c>
      <c r="K47" s="300">
        <v>0</v>
      </c>
      <c r="L47" s="46">
        <f t="shared" si="1"/>
        <v>0</v>
      </c>
      <c r="M47" s="46">
        <v>1016</v>
      </c>
      <c r="N47" s="46">
        <v>3003</v>
      </c>
      <c r="O47" s="300">
        <v>0</v>
      </c>
      <c r="P47" s="300">
        <v>0</v>
      </c>
      <c r="Q47" s="46">
        <f>M47+H47+C47+'ACP_PS_11(i)'!M47+'ACP_PS_11(i)'!H47+'ACP_PS_11(i)'!C47+ACP_MSME_10!C47+'ACP_Agri_9(ii)'!M47</f>
        <v>1295576</v>
      </c>
      <c r="R47" s="46">
        <f>N47+I47+D47+'ACP_PS_11(i)'!N47+'ACP_PS_11(i)'!I47+'ACP_PS_11(i)'!D47+ACP_MSME_10!D47+'ACP_Agri_9(ii)'!N47</f>
        <v>3316297</v>
      </c>
      <c r="S47" s="46">
        <f>O47+J47+E47+'ACP_PS_11(i)'!O47+'ACP_PS_11(i)'!J47+'ACP_PS_11(i)'!E47+ACP_MSME_10!O47+'ACP_Agri_9(ii)'!O47</f>
        <v>2443657</v>
      </c>
      <c r="T47" s="46">
        <f>P47+K47+F47+'ACP_PS_11(i)'!P47+'ACP_PS_11(i)'!K47+'ACP_PS_11(i)'!F47+ACP_MSME_10!P47+'ACP_Agri_9(ii)'!P47</f>
        <v>1674336</v>
      </c>
      <c r="U47" s="46">
        <f t="shared" si="3"/>
        <v>50.48811973113385</v>
      </c>
    </row>
    <row r="48" spans="1:21" ht="12.95" customHeight="1" x14ac:dyDescent="0.2">
      <c r="A48" s="36">
        <v>38</v>
      </c>
      <c r="B48" s="37" t="s">
        <v>310</v>
      </c>
      <c r="C48" s="298">
        <v>207</v>
      </c>
      <c r="D48" s="298">
        <v>674</v>
      </c>
      <c r="E48" s="298">
        <v>9</v>
      </c>
      <c r="F48" s="298">
        <v>62.03</v>
      </c>
      <c r="G48" s="44">
        <f t="shared" si="0"/>
        <v>9.2032640949554896</v>
      </c>
      <c r="H48" s="298">
        <v>46</v>
      </c>
      <c r="I48" s="298">
        <v>211</v>
      </c>
      <c r="J48" s="298">
        <v>0</v>
      </c>
      <c r="K48" s="298">
        <v>0</v>
      </c>
      <c r="L48" s="44">
        <f t="shared" si="1"/>
        <v>0</v>
      </c>
      <c r="M48" s="44">
        <v>83</v>
      </c>
      <c r="N48" s="44">
        <v>232</v>
      </c>
      <c r="O48" s="298">
        <v>254</v>
      </c>
      <c r="P48" s="298">
        <v>25.4</v>
      </c>
      <c r="Q48" s="44">
        <f>M48+H48+C48+'ACP_PS_11(i)'!M48+'ACP_PS_11(i)'!H48+'ACP_PS_11(i)'!C48+ACP_MSME_10!C48+'ACP_Agri_9(ii)'!M48</f>
        <v>17249</v>
      </c>
      <c r="R48" s="44">
        <f>N48+I48+D48+'ACP_PS_11(i)'!N48+'ACP_PS_11(i)'!I48+'ACP_PS_11(i)'!D48+ACP_MSME_10!D48+'ACP_Agri_9(ii)'!N48</f>
        <v>71134</v>
      </c>
      <c r="S48" s="44">
        <f>O48+J48+E48+'ACP_PS_11(i)'!O48+'ACP_PS_11(i)'!J48+'ACP_PS_11(i)'!E48+ACP_MSME_10!O48+'ACP_Agri_9(ii)'!O48</f>
        <v>28691</v>
      </c>
      <c r="T48" s="44">
        <f>P48+K48+F48+'ACP_PS_11(i)'!P48+'ACP_PS_11(i)'!K48+'ACP_PS_11(i)'!F48+ACP_MSME_10!P48+'ACP_Agri_9(ii)'!P48</f>
        <v>156117.29999999999</v>
      </c>
      <c r="U48" s="44">
        <f t="shared" si="3"/>
        <v>219.4693114403801</v>
      </c>
    </row>
    <row r="49" spans="1:21" ht="12.95" customHeight="1" x14ac:dyDescent="0.2">
      <c r="A49" s="36">
        <v>39</v>
      </c>
      <c r="B49" s="37" t="s">
        <v>311</v>
      </c>
      <c r="C49" s="44">
        <v>17</v>
      </c>
      <c r="D49" s="44">
        <v>69</v>
      </c>
      <c r="E49" s="44">
        <v>0</v>
      </c>
      <c r="F49" s="44">
        <v>0</v>
      </c>
      <c r="G49" s="44">
        <f t="shared" si="0"/>
        <v>0</v>
      </c>
      <c r="H49" s="44">
        <v>33</v>
      </c>
      <c r="I49" s="44">
        <v>89</v>
      </c>
      <c r="J49" s="44">
        <v>0</v>
      </c>
      <c r="K49" s="44">
        <v>0</v>
      </c>
      <c r="L49" s="44">
        <f t="shared" si="1"/>
        <v>0</v>
      </c>
      <c r="M49" s="44">
        <v>52</v>
      </c>
      <c r="N49" s="44">
        <v>209</v>
      </c>
      <c r="O49" s="44">
        <v>15959</v>
      </c>
      <c r="P49" s="44">
        <v>4996</v>
      </c>
      <c r="Q49" s="44">
        <f>M49+H49+C49+'ACP_PS_11(i)'!M49+'ACP_PS_11(i)'!H49+'ACP_PS_11(i)'!C49+ACP_MSME_10!C49+'ACP_Agri_9(ii)'!M49</f>
        <v>6539</v>
      </c>
      <c r="R49" s="44">
        <f>N49+I49+D49+'ACP_PS_11(i)'!N49+'ACP_PS_11(i)'!I49+'ACP_PS_11(i)'!D49+ACP_MSME_10!D49+'ACP_Agri_9(ii)'!N49</f>
        <v>24377</v>
      </c>
      <c r="S49" s="44">
        <f>O49+J49+E49+'ACP_PS_11(i)'!O49+'ACP_PS_11(i)'!J49+'ACP_PS_11(i)'!E49+ACP_MSME_10!O49+'ACP_Agri_9(ii)'!O49</f>
        <v>25454</v>
      </c>
      <c r="T49" s="44">
        <f>P49+K49+F49+'ACP_PS_11(i)'!P49+'ACP_PS_11(i)'!K49+'ACP_PS_11(i)'!F49+ACP_MSME_10!P49+'ACP_Agri_9(ii)'!P49</f>
        <v>17026</v>
      </c>
      <c r="U49" s="44">
        <f t="shared" si="3"/>
        <v>69.844525577388524</v>
      </c>
    </row>
    <row r="50" spans="1:21" ht="12.95" customHeight="1" x14ac:dyDescent="0.2">
      <c r="A50" s="36">
        <v>40</v>
      </c>
      <c r="B50" s="37" t="s">
        <v>392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0</v>
      </c>
      <c r="N50" s="44">
        <v>0</v>
      </c>
      <c r="O50" s="44">
        <v>24553</v>
      </c>
      <c r="P50" s="44">
        <v>5244.04</v>
      </c>
      <c r="Q50" s="44">
        <f>M50+H50+C50+'ACP_PS_11(i)'!M50+'ACP_PS_11(i)'!H50+'ACP_PS_11(i)'!C50+ACP_MSME_10!C50+'ACP_Agri_9(ii)'!M50</f>
        <v>37</v>
      </c>
      <c r="R50" s="44">
        <f>N50+I50+D50+'ACP_PS_11(i)'!N50+'ACP_PS_11(i)'!I50+'ACP_PS_11(i)'!D50+ACP_MSME_10!D50+'ACP_Agri_9(ii)'!N50</f>
        <v>85</v>
      </c>
      <c r="S50" s="44">
        <f>O50+J50+E50+'ACP_PS_11(i)'!O50+'ACP_PS_11(i)'!J50+'ACP_PS_11(i)'!E50+ACP_MSME_10!O50+'ACP_Agri_9(ii)'!O50</f>
        <v>126343</v>
      </c>
      <c r="T50" s="44">
        <f>P50+K50+F50+'ACP_PS_11(i)'!P50+'ACP_PS_11(i)'!K50+'ACP_PS_11(i)'!F50+ACP_MSME_10!P50+'ACP_Agri_9(ii)'!P50</f>
        <v>37480.39</v>
      </c>
      <c r="U50" s="44">
        <f t="shared" si="3"/>
        <v>44094.576470588232</v>
      </c>
    </row>
    <row r="51" spans="1:21" ht="12.95" customHeight="1" x14ac:dyDescent="0.2">
      <c r="A51" s="36">
        <v>41</v>
      </c>
      <c r="B51" s="37" t="s">
        <v>312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13</v>
      </c>
      <c r="I51" s="44">
        <v>28</v>
      </c>
      <c r="J51" s="44">
        <v>0</v>
      </c>
      <c r="K51" s="44">
        <v>0</v>
      </c>
      <c r="L51" s="44">
        <f t="shared" si="1"/>
        <v>0</v>
      </c>
      <c r="M51" s="44">
        <v>0</v>
      </c>
      <c r="N51" s="44">
        <v>0</v>
      </c>
      <c r="O51" s="44">
        <v>60065</v>
      </c>
      <c r="P51" s="44">
        <v>18925.919999999998</v>
      </c>
      <c r="Q51" s="44">
        <f>M51+H51+C51+'ACP_PS_11(i)'!M51+'ACP_PS_11(i)'!H51+'ACP_PS_11(i)'!C51+ACP_MSME_10!C51+'ACP_Agri_9(ii)'!M51</f>
        <v>1465</v>
      </c>
      <c r="R51" s="44">
        <f>N51+I51+D51+'ACP_PS_11(i)'!N51+'ACP_PS_11(i)'!I51+'ACP_PS_11(i)'!D51+ACP_MSME_10!D51+'ACP_Agri_9(ii)'!N51</f>
        <v>4139</v>
      </c>
      <c r="S51" s="44">
        <f>O51+J51+E51+'ACP_PS_11(i)'!O51+'ACP_PS_11(i)'!J51+'ACP_PS_11(i)'!E51+ACP_MSME_10!O51+'ACP_Agri_9(ii)'!O51</f>
        <v>268690</v>
      </c>
      <c r="T51" s="44">
        <f>P51+K51+F51+'ACP_PS_11(i)'!P51+'ACP_PS_11(i)'!K51+'ACP_PS_11(i)'!F51+ACP_MSME_10!P51+'ACP_Agri_9(ii)'!P51</f>
        <v>54000.159999999996</v>
      </c>
      <c r="U51" s="44">
        <f t="shared" si="3"/>
        <v>1304.6668277361682</v>
      </c>
    </row>
    <row r="52" spans="1:21" ht="12.95" customHeight="1" x14ac:dyDescent="0.2">
      <c r="A52" s="36">
        <v>42</v>
      </c>
      <c r="B52" s="37" t="s">
        <v>313</v>
      </c>
      <c r="C52" s="298">
        <v>0</v>
      </c>
      <c r="D52" s="298">
        <v>0</v>
      </c>
      <c r="E52" s="298">
        <v>0</v>
      </c>
      <c r="F52" s="298">
        <v>0</v>
      </c>
      <c r="G52" s="44">
        <v>0</v>
      </c>
      <c r="H52" s="298">
        <v>34</v>
      </c>
      <c r="I52" s="298">
        <v>75</v>
      </c>
      <c r="J52" s="298">
        <v>0</v>
      </c>
      <c r="K52" s="298">
        <v>0</v>
      </c>
      <c r="L52" s="44">
        <f t="shared" si="1"/>
        <v>0</v>
      </c>
      <c r="M52" s="44">
        <v>0</v>
      </c>
      <c r="N52" s="44">
        <v>0</v>
      </c>
      <c r="O52" s="298">
        <v>52350</v>
      </c>
      <c r="P52" s="298">
        <v>22684</v>
      </c>
      <c r="Q52" s="44">
        <f>M52+H52+C52+'ACP_PS_11(i)'!M52+'ACP_PS_11(i)'!H52+'ACP_PS_11(i)'!C52+ACP_MSME_10!C52+'ACP_Agri_9(ii)'!M52</f>
        <v>2166</v>
      </c>
      <c r="R52" s="44">
        <f>N52+I52+D52+'ACP_PS_11(i)'!N52+'ACP_PS_11(i)'!I52+'ACP_PS_11(i)'!D52+ACP_MSME_10!D52+'ACP_Agri_9(ii)'!N52</f>
        <v>10700</v>
      </c>
      <c r="S52" s="44">
        <f>O52+J52+E52+'ACP_PS_11(i)'!O52+'ACP_PS_11(i)'!J52+'ACP_PS_11(i)'!E52+ACP_MSME_10!O52+'ACP_Agri_9(ii)'!O52</f>
        <v>80051</v>
      </c>
      <c r="T52" s="44">
        <f>P52+K52+F52+'ACP_PS_11(i)'!P52+'ACP_PS_11(i)'!K52+'ACP_PS_11(i)'!F52+ACP_MSME_10!P52+'ACP_Agri_9(ii)'!P52</f>
        <v>41632</v>
      </c>
      <c r="U52" s="44">
        <f t="shared" si="3"/>
        <v>389.0841121495327</v>
      </c>
    </row>
    <row r="53" spans="1:21" ht="12.95" customHeight="1" x14ac:dyDescent="0.2">
      <c r="A53" s="36">
        <v>43</v>
      </c>
      <c r="B53" s="37" t="s">
        <v>314</v>
      </c>
      <c r="C53" s="298">
        <v>0</v>
      </c>
      <c r="D53" s="298">
        <v>0</v>
      </c>
      <c r="E53" s="298">
        <v>0</v>
      </c>
      <c r="F53" s="298">
        <v>0</v>
      </c>
      <c r="G53" s="44">
        <v>0</v>
      </c>
      <c r="H53" s="298">
        <v>8</v>
      </c>
      <c r="I53" s="298">
        <v>20</v>
      </c>
      <c r="J53" s="298">
        <v>0</v>
      </c>
      <c r="K53" s="298">
        <v>0</v>
      </c>
      <c r="L53" s="44">
        <f t="shared" si="1"/>
        <v>0</v>
      </c>
      <c r="M53" s="44">
        <v>1</v>
      </c>
      <c r="N53" s="44">
        <v>27</v>
      </c>
      <c r="O53" s="298">
        <v>45234</v>
      </c>
      <c r="P53" s="298">
        <v>9496.99</v>
      </c>
      <c r="Q53" s="44">
        <f>M53+H53+C53+'ACP_PS_11(i)'!M53+'ACP_PS_11(i)'!H53+'ACP_PS_11(i)'!C53+ACP_MSME_10!C53+'ACP_Agri_9(ii)'!M53</f>
        <v>1858</v>
      </c>
      <c r="R53" s="44">
        <f>N53+I53+D53+'ACP_PS_11(i)'!N53+'ACP_PS_11(i)'!I53+'ACP_PS_11(i)'!D53+ACP_MSME_10!D53+'ACP_Agri_9(ii)'!N53</f>
        <v>10206</v>
      </c>
      <c r="S53" s="44">
        <f>O53+J53+E53+'ACP_PS_11(i)'!O53+'ACP_PS_11(i)'!J53+'ACP_PS_11(i)'!E53+ACP_MSME_10!O53+'ACP_Agri_9(ii)'!O53</f>
        <v>58165</v>
      </c>
      <c r="T53" s="44">
        <f>P53+K53+F53+'ACP_PS_11(i)'!P53+'ACP_PS_11(i)'!K53+'ACP_PS_11(i)'!F53+ACP_MSME_10!P53+'ACP_Agri_9(ii)'!P53</f>
        <v>15325.52</v>
      </c>
      <c r="U53" s="44">
        <f t="shared" si="3"/>
        <v>150.16186556927298</v>
      </c>
    </row>
    <row r="54" spans="1:21" ht="12.95" customHeight="1" x14ac:dyDescent="0.2">
      <c r="A54" s="36">
        <v>44</v>
      </c>
      <c r="B54" s="37" t="s">
        <v>306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8</v>
      </c>
      <c r="I54" s="44">
        <v>20</v>
      </c>
      <c r="J54" s="44">
        <v>0</v>
      </c>
      <c r="K54" s="44">
        <v>0</v>
      </c>
      <c r="L54" s="44">
        <f t="shared" si="1"/>
        <v>0</v>
      </c>
      <c r="M54" s="44">
        <v>0</v>
      </c>
      <c r="N54" s="44">
        <v>0</v>
      </c>
      <c r="O54" s="44">
        <v>8266</v>
      </c>
      <c r="P54" s="44">
        <v>3285.91</v>
      </c>
      <c r="Q54" s="44">
        <f>M54+H54+C54+'ACP_PS_11(i)'!M54+'ACP_PS_11(i)'!H54+'ACP_PS_11(i)'!C54+ACP_MSME_10!C54+'ACP_Agri_9(ii)'!M54</f>
        <v>686</v>
      </c>
      <c r="R54" s="44">
        <f>N54+I54+D54+'ACP_PS_11(i)'!N54+'ACP_PS_11(i)'!I54+'ACP_PS_11(i)'!D54+ACP_MSME_10!D54+'ACP_Agri_9(ii)'!N54</f>
        <v>4624</v>
      </c>
      <c r="S54" s="44">
        <f>O54+J54+E54+'ACP_PS_11(i)'!O54+'ACP_PS_11(i)'!J54+'ACP_PS_11(i)'!E54+ACP_MSME_10!O54+'ACP_Agri_9(ii)'!O54</f>
        <v>24002</v>
      </c>
      <c r="T54" s="44">
        <f>P54+K54+F54+'ACP_PS_11(i)'!P54+'ACP_PS_11(i)'!K54+'ACP_PS_11(i)'!F54+ACP_MSME_10!P54+'ACP_Agri_9(ii)'!P54</f>
        <v>11383.95</v>
      </c>
      <c r="U54" s="44">
        <f t="shared" si="3"/>
        <v>246.19269031141869</v>
      </c>
    </row>
    <row r="55" spans="1:21" ht="12.95" customHeight="1" x14ac:dyDescent="0.2">
      <c r="A55" s="36">
        <v>45</v>
      </c>
      <c r="B55" s="37" t="s">
        <v>315</v>
      </c>
      <c r="C55" s="298">
        <v>0</v>
      </c>
      <c r="D55" s="298">
        <v>0</v>
      </c>
      <c r="E55" s="298">
        <v>0</v>
      </c>
      <c r="F55" s="298">
        <v>0</v>
      </c>
      <c r="G55" s="44">
        <v>0</v>
      </c>
      <c r="H55" s="298">
        <v>10</v>
      </c>
      <c r="I55" s="298">
        <v>25</v>
      </c>
      <c r="J55" s="298">
        <v>0</v>
      </c>
      <c r="K55" s="298">
        <v>0</v>
      </c>
      <c r="L55" s="44">
        <f t="shared" si="1"/>
        <v>0</v>
      </c>
      <c r="M55" s="44">
        <v>24</v>
      </c>
      <c r="N55" s="44">
        <v>162</v>
      </c>
      <c r="O55" s="298">
        <v>7393</v>
      </c>
      <c r="P55" s="298">
        <v>4371</v>
      </c>
      <c r="Q55" s="44">
        <f>M55+H55+C55+'ACP_PS_11(i)'!M55+'ACP_PS_11(i)'!H55+'ACP_PS_11(i)'!C55+ACP_MSME_10!C55+'ACP_Agri_9(ii)'!M55</f>
        <v>6712</v>
      </c>
      <c r="R55" s="44">
        <f>N55+I55+D55+'ACP_PS_11(i)'!N55+'ACP_PS_11(i)'!I55+'ACP_PS_11(i)'!D55+ACP_MSME_10!D55+'ACP_Agri_9(ii)'!N55</f>
        <v>13665</v>
      </c>
      <c r="S55" s="44">
        <f>O55+J55+E55+'ACP_PS_11(i)'!O55+'ACP_PS_11(i)'!J55+'ACP_PS_11(i)'!E55+ACP_MSME_10!O55+'ACP_Agri_9(ii)'!O55</f>
        <v>46902</v>
      </c>
      <c r="T55" s="44">
        <f>P55+K55+F55+'ACP_PS_11(i)'!P55+'ACP_PS_11(i)'!K55+'ACP_PS_11(i)'!F55+ACP_MSME_10!P55+'ACP_Agri_9(ii)'!P55</f>
        <v>27525</v>
      </c>
      <c r="U55" s="44">
        <f t="shared" si="3"/>
        <v>201.42700329308451</v>
      </c>
    </row>
    <row r="56" spans="1:21" s="47" customFormat="1" ht="12.95" customHeight="1" x14ac:dyDescent="0.2">
      <c r="A56" s="254"/>
      <c r="B56" s="79" t="s">
        <v>316</v>
      </c>
      <c r="C56" s="46">
        <f>SUM(C48:C55)</f>
        <v>224</v>
      </c>
      <c r="D56" s="46">
        <f t="shared" ref="D56:F56" si="12">SUM(D48:D55)</f>
        <v>743</v>
      </c>
      <c r="E56" s="46">
        <f t="shared" si="12"/>
        <v>9</v>
      </c>
      <c r="F56" s="46">
        <f t="shared" si="12"/>
        <v>62.03</v>
      </c>
      <c r="G56" s="46">
        <f t="shared" si="0"/>
        <v>8.3485868102288023</v>
      </c>
      <c r="H56" s="46">
        <f>SUM(H48:H55)</f>
        <v>152</v>
      </c>
      <c r="I56" s="46">
        <f>SUM(I48:I55)</f>
        <v>468</v>
      </c>
      <c r="J56" s="46">
        <f>SUM(J48:J55)</f>
        <v>0</v>
      </c>
      <c r="K56" s="46">
        <f>SUM(K48:K55)</f>
        <v>0</v>
      </c>
      <c r="L56" s="46">
        <f t="shared" si="1"/>
        <v>0</v>
      </c>
      <c r="M56" s="46">
        <f>SUM(M48:M55)</f>
        <v>160</v>
      </c>
      <c r="N56" s="46">
        <f>SUM(N48:N55)</f>
        <v>630</v>
      </c>
      <c r="O56" s="46">
        <f>SUM(O48:O55)</f>
        <v>214074</v>
      </c>
      <c r="P56" s="46">
        <f>SUM(P48:P55)</f>
        <v>69029.259999999995</v>
      </c>
      <c r="Q56" s="46">
        <f>M56+H56+C56+'ACP_PS_11(i)'!M56+'ACP_PS_11(i)'!H56+'ACP_PS_11(i)'!C56+ACP_MSME_10!C56+'ACP_Agri_9(ii)'!M56</f>
        <v>36712</v>
      </c>
      <c r="R56" s="46">
        <f>N56+I56+D56+'ACP_PS_11(i)'!N56+'ACP_PS_11(i)'!I56+'ACP_PS_11(i)'!D56+ACP_MSME_10!D56+'ACP_Agri_9(ii)'!N56</f>
        <v>138930</v>
      </c>
      <c r="S56" s="46">
        <f>O56+J56+E56+'ACP_PS_11(i)'!O56+'ACP_PS_11(i)'!J56+'ACP_PS_11(i)'!E56+ACP_MSME_10!O56+'ACP_Agri_9(ii)'!O56</f>
        <v>658298</v>
      </c>
      <c r="T56" s="46">
        <f>P56+K56+F56+'ACP_PS_11(i)'!P56+'ACP_PS_11(i)'!K56+'ACP_PS_11(i)'!F56+ACP_MSME_10!P56+'ACP_Agri_9(ii)'!P56</f>
        <v>360490.31999999995</v>
      </c>
      <c r="U56" s="46">
        <f t="shared" si="3"/>
        <v>259.4762254372705</v>
      </c>
    </row>
    <row r="57" spans="1:21" s="47" customFormat="1" ht="12.95" customHeight="1" x14ac:dyDescent="0.2">
      <c r="A57" s="79"/>
      <c r="B57" s="79" t="s">
        <v>0</v>
      </c>
      <c r="C57" s="46">
        <f>C56+C47+C45+C42</f>
        <v>14161</v>
      </c>
      <c r="D57" s="46">
        <f>D56+D47+D45+D42</f>
        <v>59497</v>
      </c>
      <c r="E57" s="46">
        <f>E56+E47+E45+E42</f>
        <v>3112</v>
      </c>
      <c r="F57" s="46">
        <f>F56+F47+F45+F42</f>
        <v>26270.59</v>
      </c>
      <c r="G57" s="46">
        <f t="shared" si="0"/>
        <v>44.154478377061032</v>
      </c>
      <c r="H57" s="46">
        <f>H56+H47+H45+H42</f>
        <v>12420</v>
      </c>
      <c r="I57" s="46">
        <f t="shared" ref="I57:K57" si="13">I56+I47+I45+I42</f>
        <v>28842</v>
      </c>
      <c r="J57" s="46">
        <f t="shared" si="13"/>
        <v>24</v>
      </c>
      <c r="K57" s="46">
        <f t="shared" si="13"/>
        <v>4447.22</v>
      </c>
      <c r="L57" s="46">
        <f t="shared" si="1"/>
        <v>15.419249705290897</v>
      </c>
      <c r="M57" s="46">
        <f>M56+M47+M45+M42</f>
        <v>7207</v>
      </c>
      <c r="N57" s="46">
        <f>N56+N47+N45+N42</f>
        <v>32062</v>
      </c>
      <c r="O57" s="46">
        <f>O56+O47+O45+O42</f>
        <v>437772</v>
      </c>
      <c r="P57" s="46">
        <f>P56+P47+P45+P42</f>
        <v>222117.20999999996</v>
      </c>
      <c r="Q57" s="46">
        <f>M57+H57+C57+'ACP_PS_11(i)'!M57+'ACP_PS_11(i)'!H57+'ACP_PS_11(i)'!C57+ACP_MSME_10!C57+'ACP_Agri_9(ii)'!M57</f>
        <v>5771798</v>
      </c>
      <c r="R57" s="46">
        <f>N57+I57+D57+'ACP_PS_11(i)'!N57+'ACP_PS_11(i)'!I57+'ACP_PS_11(i)'!D57+ACP_MSME_10!D57+'ACP_Agri_9(ii)'!N57</f>
        <v>17621719</v>
      </c>
      <c r="S57" s="46">
        <f>O57+J57+E57+'ACP_PS_11(i)'!O57+'ACP_PS_11(i)'!J57+'ACP_PS_11(i)'!E57+ACP_MSME_10!O57+'ACP_Agri_9(ii)'!O57</f>
        <v>7475228</v>
      </c>
      <c r="T57" s="46">
        <f>P57+K57+F57+'ACP_PS_11(i)'!P57+'ACP_PS_11(i)'!K57+'ACP_PS_11(i)'!F57+ACP_MSME_10!P57+'ACP_Agri_9(ii)'!P57</f>
        <v>11575744.439999999</v>
      </c>
      <c r="U57" s="46">
        <f t="shared" si="3"/>
        <v>65.690211267130067</v>
      </c>
    </row>
    <row r="58" spans="1:21" x14ac:dyDescent="0.2">
      <c r="K58" s="51" t="s">
        <v>495</v>
      </c>
      <c r="M58" s="51"/>
    </row>
    <row r="62" spans="1:21" x14ac:dyDescent="0.2">
      <c r="G62" s="50"/>
      <c r="L62" s="50"/>
      <c r="S62" s="50"/>
      <c r="T62" s="50"/>
      <c r="U62" s="50"/>
    </row>
  </sheetData>
  <autoFilter ref="S5:T56"/>
  <mergeCells count="18">
    <mergeCell ref="U3:U5"/>
    <mergeCell ref="C4:D4"/>
    <mergeCell ref="E4:F4"/>
    <mergeCell ref="J4:K4"/>
    <mergeCell ref="O4:P4"/>
    <mergeCell ref="Q3:T3"/>
    <mergeCell ref="Q4:R4"/>
    <mergeCell ref="G3:G5"/>
    <mergeCell ref="L3:L5"/>
    <mergeCell ref="A1:T1"/>
    <mergeCell ref="A3:A5"/>
    <mergeCell ref="B3:B5"/>
    <mergeCell ref="C3:F3"/>
    <mergeCell ref="S4:T4"/>
    <mergeCell ref="H3:K3"/>
    <mergeCell ref="H4:I4"/>
    <mergeCell ref="M3:P3"/>
    <mergeCell ref="M4:N4"/>
  </mergeCells>
  <pageMargins left="1" right="0.2" top="0.25" bottom="0.25" header="0.3" footer="0.3"/>
  <pageSetup paperSize="9" scale="7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S62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7" sqref="A7"/>
      <selection pane="bottomRight" activeCell="J16" sqref="J16"/>
    </sheetView>
  </sheetViews>
  <sheetFormatPr defaultColWidth="4.42578125" defaultRowHeight="13.5" x14ac:dyDescent="0.2"/>
  <cols>
    <col min="1" max="1" width="4.42578125" style="38"/>
    <col min="2" max="2" width="21.85546875" style="38" bestFit="1" customWidth="1"/>
    <col min="3" max="3" width="11" style="50" bestFit="1" customWidth="1"/>
    <col min="4" max="4" width="9.85546875" style="50" bestFit="1" customWidth="1"/>
    <col min="5" max="5" width="7" style="50" bestFit="1" customWidth="1"/>
    <col min="6" max="6" width="7.5703125" style="50" customWidth="1"/>
    <col min="7" max="7" width="6.140625" style="50" bestFit="1" customWidth="1"/>
    <col min="8" max="8" width="7.7109375" style="50" customWidth="1"/>
    <col min="9" max="9" width="7.42578125" style="50" customWidth="1"/>
    <col min="10" max="10" width="8.85546875" style="50" customWidth="1"/>
    <col min="11" max="11" width="8" style="50" customWidth="1"/>
    <col min="12" max="12" width="8.85546875" style="50" customWidth="1"/>
    <col min="13" max="13" width="8.7109375" style="50" customWidth="1"/>
    <col min="14" max="14" width="9" style="50" customWidth="1"/>
    <col min="15" max="15" width="8.85546875" style="51" bestFit="1" customWidth="1"/>
    <col min="16" max="16" width="8.5703125" style="51" customWidth="1"/>
    <col min="17" max="17" width="10.140625" style="50" customWidth="1"/>
    <col min="18" max="18" width="8.7109375" style="50" customWidth="1"/>
    <col min="19" max="19" width="8.5703125" style="50" customWidth="1"/>
    <col min="20" max="16384" width="4.42578125" style="38"/>
  </cols>
  <sheetData>
    <row r="1" spans="1:19" ht="18.75" x14ac:dyDescent="0.2">
      <c r="A1" s="457" t="s">
        <v>466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</row>
    <row r="2" spans="1:19" x14ac:dyDescent="0.2">
      <c r="B2" s="47" t="s">
        <v>124</v>
      </c>
      <c r="G2" s="51"/>
      <c r="H2" s="51"/>
      <c r="N2" s="50" t="s">
        <v>156</v>
      </c>
    </row>
    <row r="3" spans="1:19" ht="15" customHeight="1" x14ac:dyDescent="0.2">
      <c r="A3" s="507" t="s">
        <v>205</v>
      </c>
      <c r="B3" s="507" t="s">
        <v>206</v>
      </c>
      <c r="C3" s="473" t="s">
        <v>207</v>
      </c>
      <c r="D3" s="473"/>
      <c r="E3" s="471" t="s">
        <v>143</v>
      </c>
      <c r="F3" s="471"/>
      <c r="G3" s="471" t="s">
        <v>126</v>
      </c>
      <c r="H3" s="471"/>
      <c r="I3" s="471" t="s">
        <v>127</v>
      </c>
      <c r="J3" s="471"/>
      <c r="K3" s="471" t="s">
        <v>144</v>
      </c>
      <c r="L3" s="471"/>
      <c r="M3" s="471" t="s">
        <v>121</v>
      </c>
      <c r="N3" s="471"/>
      <c r="O3" s="471" t="s">
        <v>145</v>
      </c>
      <c r="P3" s="471"/>
      <c r="Q3" s="509" t="s">
        <v>111</v>
      </c>
    </row>
    <row r="4" spans="1:19" ht="15" customHeight="1" x14ac:dyDescent="0.2">
      <c r="A4" s="507"/>
      <c r="B4" s="507"/>
      <c r="C4" s="512" t="s">
        <v>27</v>
      </c>
      <c r="D4" s="512" t="s">
        <v>15</v>
      </c>
      <c r="E4" s="471"/>
      <c r="F4" s="471"/>
      <c r="G4" s="471"/>
      <c r="H4" s="471"/>
      <c r="I4" s="471"/>
      <c r="J4" s="471"/>
      <c r="K4" s="471"/>
      <c r="L4" s="471"/>
      <c r="M4" s="471"/>
      <c r="N4" s="471"/>
      <c r="O4" s="471"/>
      <c r="P4" s="471"/>
      <c r="Q4" s="510"/>
    </row>
    <row r="5" spans="1:19" s="73" customFormat="1" ht="15" customHeight="1" x14ac:dyDescent="0.2">
      <c r="A5" s="507"/>
      <c r="B5" s="507"/>
      <c r="C5" s="513"/>
      <c r="D5" s="513"/>
      <c r="E5" s="255" t="s">
        <v>27</v>
      </c>
      <c r="F5" s="255" t="s">
        <v>15</v>
      </c>
      <c r="G5" s="255" t="s">
        <v>27</v>
      </c>
      <c r="H5" s="255" t="s">
        <v>15</v>
      </c>
      <c r="I5" s="255" t="s">
        <v>27</v>
      </c>
      <c r="J5" s="255" t="s">
        <v>15</v>
      </c>
      <c r="K5" s="255" t="s">
        <v>27</v>
      </c>
      <c r="L5" s="255" t="s">
        <v>15</v>
      </c>
      <c r="M5" s="255" t="s">
        <v>27</v>
      </c>
      <c r="N5" s="255" t="s">
        <v>15</v>
      </c>
      <c r="O5" s="255" t="s">
        <v>27</v>
      </c>
      <c r="P5" s="255" t="s">
        <v>15</v>
      </c>
      <c r="Q5" s="511"/>
      <c r="R5" s="317"/>
      <c r="S5" s="317"/>
    </row>
    <row r="6" spans="1:19" ht="12.95" customHeight="1" x14ac:dyDescent="0.2">
      <c r="A6" s="36">
        <v>1</v>
      </c>
      <c r="B6" s="37" t="s">
        <v>51</v>
      </c>
      <c r="C6" s="44">
        <v>6059</v>
      </c>
      <c r="D6" s="44">
        <v>58456</v>
      </c>
      <c r="E6" s="44">
        <v>0</v>
      </c>
      <c r="F6" s="44">
        <v>0</v>
      </c>
      <c r="G6" s="44">
        <v>24</v>
      </c>
      <c r="H6" s="44">
        <v>257</v>
      </c>
      <c r="I6" s="44">
        <v>198</v>
      </c>
      <c r="J6" s="44">
        <v>6452</v>
      </c>
      <c r="K6" s="44">
        <v>9746</v>
      </c>
      <c r="L6" s="44">
        <v>11301</v>
      </c>
      <c r="M6" s="44">
        <v>9875</v>
      </c>
      <c r="N6" s="44">
        <v>181247</v>
      </c>
      <c r="O6" s="44">
        <f>E6+G6+I6+K6+M6</f>
        <v>19843</v>
      </c>
      <c r="P6" s="44">
        <f>F6+H6+J6+L6+N6</f>
        <v>199257</v>
      </c>
      <c r="Q6" s="44">
        <f>P6*100/D6</f>
        <v>340.86663473381691</v>
      </c>
    </row>
    <row r="7" spans="1:19" ht="12.95" customHeight="1" x14ac:dyDescent="0.2">
      <c r="A7" s="36">
        <v>2</v>
      </c>
      <c r="B7" s="37" t="s">
        <v>52</v>
      </c>
      <c r="C7" s="44">
        <v>6887</v>
      </c>
      <c r="D7" s="44">
        <v>73353</v>
      </c>
      <c r="E7" s="44">
        <v>0</v>
      </c>
      <c r="F7" s="44">
        <v>0</v>
      </c>
      <c r="G7" s="44">
        <v>24</v>
      </c>
      <c r="H7" s="44">
        <v>342</v>
      </c>
      <c r="I7" s="44">
        <v>1084</v>
      </c>
      <c r="J7" s="44">
        <v>87418</v>
      </c>
      <c r="K7" s="44">
        <v>0</v>
      </c>
      <c r="L7" s="44">
        <v>0</v>
      </c>
      <c r="M7" s="44">
        <v>12743</v>
      </c>
      <c r="N7" s="44">
        <v>20017</v>
      </c>
      <c r="O7" s="44">
        <f t="shared" ref="O7:O57" si="0">E7+G7+I7+K7+M7</f>
        <v>13851</v>
      </c>
      <c r="P7" s="44">
        <f t="shared" ref="P7:P57" si="1">F7+H7+J7+L7+N7</f>
        <v>107777</v>
      </c>
      <c r="Q7" s="44">
        <f t="shared" ref="Q7:Q57" si="2">P7*100/D7</f>
        <v>146.92923261488966</v>
      </c>
    </row>
    <row r="8" spans="1:19" ht="12.95" customHeight="1" x14ac:dyDescent="0.2">
      <c r="A8" s="36">
        <v>3</v>
      </c>
      <c r="B8" s="37" t="s">
        <v>53</v>
      </c>
      <c r="C8" s="44">
        <v>3045</v>
      </c>
      <c r="D8" s="44">
        <v>29563</v>
      </c>
      <c r="E8" s="44">
        <v>0</v>
      </c>
      <c r="F8" s="44">
        <v>0</v>
      </c>
      <c r="G8" s="44">
        <v>8</v>
      </c>
      <c r="H8" s="44">
        <v>82.19</v>
      </c>
      <c r="I8" s="44">
        <v>233</v>
      </c>
      <c r="J8" s="44">
        <v>4641.8900000000003</v>
      </c>
      <c r="K8" s="44">
        <v>1</v>
      </c>
      <c r="L8" s="44">
        <v>0.1</v>
      </c>
      <c r="M8" s="44">
        <v>9010</v>
      </c>
      <c r="N8" s="44">
        <v>11658.81</v>
      </c>
      <c r="O8" s="44">
        <f t="shared" si="0"/>
        <v>9252</v>
      </c>
      <c r="P8" s="44">
        <f t="shared" si="1"/>
        <v>16382.99</v>
      </c>
      <c r="Q8" s="44">
        <f t="shared" si="2"/>
        <v>55.417210702567395</v>
      </c>
    </row>
    <row r="9" spans="1:19" ht="12.95" customHeight="1" x14ac:dyDescent="0.2">
      <c r="A9" s="36">
        <v>4</v>
      </c>
      <c r="B9" s="37" t="s">
        <v>54</v>
      </c>
      <c r="C9" s="44">
        <v>4527</v>
      </c>
      <c r="D9" s="44">
        <v>40556</v>
      </c>
      <c r="E9" s="44">
        <v>28</v>
      </c>
      <c r="F9" s="44">
        <v>29</v>
      </c>
      <c r="G9" s="44">
        <v>87</v>
      </c>
      <c r="H9" s="44">
        <v>628</v>
      </c>
      <c r="I9" s="44">
        <v>887</v>
      </c>
      <c r="J9" s="44">
        <v>14646</v>
      </c>
      <c r="K9" s="44">
        <v>5717</v>
      </c>
      <c r="L9" s="44">
        <v>17444</v>
      </c>
      <c r="M9" s="44">
        <v>83987</v>
      </c>
      <c r="N9" s="44">
        <v>182953</v>
      </c>
      <c r="O9" s="44">
        <f t="shared" si="0"/>
        <v>90706</v>
      </c>
      <c r="P9" s="44">
        <f t="shared" si="1"/>
        <v>215700</v>
      </c>
      <c r="Q9" s="44">
        <f>P9*100/D9</f>
        <v>531.85718512673839</v>
      </c>
    </row>
    <row r="10" spans="1:19" ht="12.95" customHeight="1" x14ac:dyDescent="0.2">
      <c r="A10" s="36">
        <v>5</v>
      </c>
      <c r="B10" s="37" t="s">
        <v>55</v>
      </c>
      <c r="C10" s="44">
        <v>12894</v>
      </c>
      <c r="D10" s="44">
        <v>135105</v>
      </c>
      <c r="E10" s="44">
        <v>0</v>
      </c>
      <c r="F10" s="44">
        <v>0</v>
      </c>
      <c r="G10" s="44">
        <v>208</v>
      </c>
      <c r="H10" s="44">
        <v>983</v>
      </c>
      <c r="I10" s="44">
        <v>241</v>
      </c>
      <c r="J10" s="44">
        <v>6448</v>
      </c>
      <c r="K10" s="44">
        <v>1643</v>
      </c>
      <c r="L10" s="44">
        <v>3218</v>
      </c>
      <c r="M10" s="44">
        <v>4137</v>
      </c>
      <c r="N10" s="44">
        <v>164413</v>
      </c>
      <c r="O10" s="44">
        <f t="shared" si="0"/>
        <v>6229</v>
      </c>
      <c r="P10" s="44">
        <f t="shared" si="1"/>
        <v>175062</v>
      </c>
      <c r="Q10" s="44">
        <f t="shared" si="2"/>
        <v>129.57477517486399</v>
      </c>
    </row>
    <row r="11" spans="1:19" ht="12.95" customHeight="1" x14ac:dyDescent="0.2">
      <c r="A11" s="36">
        <v>6</v>
      </c>
      <c r="B11" s="37" t="s">
        <v>56</v>
      </c>
      <c r="C11" s="44">
        <v>6867</v>
      </c>
      <c r="D11" s="44">
        <v>49497</v>
      </c>
      <c r="E11" s="44">
        <v>0</v>
      </c>
      <c r="F11" s="44">
        <v>0</v>
      </c>
      <c r="G11" s="44">
        <v>20</v>
      </c>
      <c r="H11" s="44">
        <v>78</v>
      </c>
      <c r="I11" s="44">
        <v>305</v>
      </c>
      <c r="J11" s="44">
        <v>5850</v>
      </c>
      <c r="K11" s="44">
        <v>2341</v>
      </c>
      <c r="L11" s="44">
        <v>8290</v>
      </c>
      <c r="M11" s="44">
        <v>3353</v>
      </c>
      <c r="N11" s="44">
        <v>29321</v>
      </c>
      <c r="O11" s="44">
        <f t="shared" si="0"/>
        <v>6019</v>
      </c>
      <c r="P11" s="44">
        <f t="shared" si="1"/>
        <v>43539</v>
      </c>
      <c r="Q11" s="44">
        <f t="shared" si="2"/>
        <v>87.962906842838962</v>
      </c>
    </row>
    <row r="12" spans="1:19" ht="12.95" customHeight="1" x14ac:dyDescent="0.2">
      <c r="A12" s="36">
        <v>7</v>
      </c>
      <c r="B12" s="37" t="s">
        <v>57</v>
      </c>
      <c r="C12" s="44">
        <v>773</v>
      </c>
      <c r="D12" s="44">
        <v>7069</v>
      </c>
      <c r="E12" s="44">
        <v>0</v>
      </c>
      <c r="F12" s="44">
        <v>0</v>
      </c>
      <c r="G12" s="44">
        <v>0</v>
      </c>
      <c r="H12" s="44">
        <v>0</v>
      </c>
      <c r="I12" s="44">
        <v>5</v>
      </c>
      <c r="J12" s="44">
        <v>298</v>
      </c>
      <c r="K12" s="44">
        <v>62</v>
      </c>
      <c r="L12" s="44">
        <v>158</v>
      </c>
      <c r="M12" s="44">
        <v>1688</v>
      </c>
      <c r="N12" s="44">
        <v>16255</v>
      </c>
      <c r="O12" s="44">
        <f t="shared" si="0"/>
        <v>1755</v>
      </c>
      <c r="P12" s="44">
        <f t="shared" si="1"/>
        <v>16711</v>
      </c>
      <c r="Q12" s="44">
        <f t="shared" si="2"/>
        <v>236.39835903239495</v>
      </c>
    </row>
    <row r="13" spans="1:19" ht="12.95" customHeight="1" x14ac:dyDescent="0.2">
      <c r="A13" s="36">
        <v>8</v>
      </c>
      <c r="B13" s="37" t="s">
        <v>181</v>
      </c>
      <c r="C13" s="44">
        <v>803</v>
      </c>
      <c r="D13" s="44">
        <v>7056</v>
      </c>
      <c r="E13" s="44">
        <v>0</v>
      </c>
      <c r="F13" s="44">
        <v>0</v>
      </c>
      <c r="G13" s="44">
        <v>2</v>
      </c>
      <c r="H13" s="44">
        <v>26</v>
      </c>
      <c r="I13" s="44">
        <v>6</v>
      </c>
      <c r="J13" s="44">
        <v>160</v>
      </c>
      <c r="K13" s="44">
        <v>10</v>
      </c>
      <c r="L13" s="44">
        <v>25</v>
      </c>
      <c r="M13" s="44">
        <v>415</v>
      </c>
      <c r="N13" s="44">
        <v>7793</v>
      </c>
      <c r="O13" s="44">
        <f t="shared" si="0"/>
        <v>433</v>
      </c>
      <c r="P13" s="44">
        <f t="shared" si="1"/>
        <v>8004</v>
      </c>
      <c r="Q13" s="44">
        <f t="shared" si="2"/>
        <v>113.43537414965986</v>
      </c>
    </row>
    <row r="14" spans="1:19" x14ac:dyDescent="0.2">
      <c r="A14" s="36">
        <v>9</v>
      </c>
      <c r="B14" s="37" t="s">
        <v>58</v>
      </c>
      <c r="C14" s="44">
        <v>8601</v>
      </c>
      <c r="D14" s="44">
        <v>82273</v>
      </c>
      <c r="E14" s="44">
        <v>8</v>
      </c>
      <c r="F14" s="44">
        <v>16491.95</v>
      </c>
      <c r="G14" s="44">
        <v>0</v>
      </c>
      <c r="H14" s="44">
        <v>0</v>
      </c>
      <c r="I14" s="44">
        <v>928</v>
      </c>
      <c r="J14" s="44">
        <v>10666.7</v>
      </c>
      <c r="K14" s="44">
        <v>12371</v>
      </c>
      <c r="L14" s="44">
        <v>40272</v>
      </c>
      <c r="M14" s="44">
        <v>5861</v>
      </c>
      <c r="N14" s="44">
        <v>113295.06</v>
      </c>
      <c r="O14" s="44">
        <f t="shared" si="0"/>
        <v>19168</v>
      </c>
      <c r="P14" s="44">
        <f t="shared" si="1"/>
        <v>180725.71</v>
      </c>
      <c r="Q14" s="44">
        <f t="shared" si="2"/>
        <v>219.66588066558896</v>
      </c>
    </row>
    <row r="15" spans="1:19" ht="12.95" customHeight="1" x14ac:dyDescent="0.2">
      <c r="A15" s="36">
        <v>10</v>
      </c>
      <c r="B15" s="37" t="s">
        <v>64</v>
      </c>
      <c r="C15" s="44">
        <v>39455</v>
      </c>
      <c r="D15" s="44">
        <v>384821</v>
      </c>
      <c r="E15" s="44">
        <v>0</v>
      </c>
      <c r="F15" s="44">
        <v>0</v>
      </c>
      <c r="G15" s="44">
        <v>181</v>
      </c>
      <c r="H15" s="44">
        <v>1916</v>
      </c>
      <c r="I15" s="44">
        <v>16337</v>
      </c>
      <c r="J15" s="44">
        <v>119860</v>
      </c>
      <c r="K15" s="44">
        <v>193584</v>
      </c>
      <c r="L15" s="44">
        <v>729300</v>
      </c>
      <c r="M15" s="44">
        <v>0</v>
      </c>
      <c r="N15" s="44">
        <v>0</v>
      </c>
      <c r="O15" s="44">
        <f t="shared" si="0"/>
        <v>210102</v>
      </c>
      <c r="P15" s="44">
        <f t="shared" si="1"/>
        <v>851076</v>
      </c>
      <c r="Q15" s="44">
        <f t="shared" si="2"/>
        <v>221.16152704764033</v>
      </c>
    </row>
    <row r="16" spans="1:19" ht="12.95" customHeight="1" x14ac:dyDescent="0.2">
      <c r="A16" s="36">
        <v>11</v>
      </c>
      <c r="B16" s="37" t="s">
        <v>182</v>
      </c>
      <c r="C16" s="44">
        <v>3292</v>
      </c>
      <c r="D16" s="44">
        <v>32521</v>
      </c>
      <c r="E16" s="44">
        <v>0</v>
      </c>
      <c r="F16" s="44">
        <v>0</v>
      </c>
      <c r="G16" s="44">
        <v>14</v>
      </c>
      <c r="H16" s="44">
        <v>106</v>
      </c>
      <c r="I16" s="44">
        <v>202</v>
      </c>
      <c r="J16" s="44">
        <v>5790</v>
      </c>
      <c r="K16" s="44">
        <v>233</v>
      </c>
      <c r="L16" s="44">
        <v>426</v>
      </c>
      <c r="M16" s="44">
        <v>2519</v>
      </c>
      <c r="N16" s="44">
        <v>16046</v>
      </c>
      <c r="O16" s="44">
        <f t="shared" si="0"/>
        <v>2968</v>
      </c>
      <c r="P16" s="44">
        <f t="shared" si="1"/>
        <v>22368</v>
      </c>
      <c r="Q16" s="44">
        <f t="shared" si="2"/>
        <v>68.780172811414161</v>
      </c>
    </row>
    <row r="17" spans="1:19" ht="12.95" customHeight="1" x14ac:dyDescent="0.2">
      <c r="A17" s="36">
        <v>12</v>
      </c>
      <c r="B17" s="37" t="s">
        <v>60</v>
      </c>
      <c r="C17" s="44">
        <v>11145</v>
      </c>
      <c r="D17" s="44">
        <v>63807</v>
      </c>
      <c r="E17" s="44">
        <v>0</v>
      </c>
      <c r="F17" s="44">
        <v>0</v>
      </c>
      <c r="G17" s="44">
        <v>99</v>
      </c>
      <c r="H17" s="44">
        <v>829</v>
      </c>
      <c r="I17" s="44">
        <v>960</v>
      </c>
      <c r="J17" s="44">
        <v>19442</v>
      </c>
      <c r="K17" s="44">
        <v>10726</v>
      </c>
      <c r="L17" s="44">
        <v>50301</v>
      </c>
      <c r="M17" s="44">
        <v>3864</v>
      </c>
      <c r="N17" s="44">
        <v>538921</v>
      </c>
      <c r="O17" s="44">
        <f t="shared" si="0"/>
        <v>15649</v>
      </c>
      <c r="P17" s="44">
        <f t="shared" si="1"/>
        <v>609493</v>
      </c>
      <c r="Q17" s="44">
        <f t="shared" si="2"/>
        <v>955.2133778425565</v>
      </c>
    </row>
    <row r="18" spans="1:19" s="47" customFormat="1" ht="12.95" customHeight="1" x14ac:dyDescent="0.2">
      <c r="A18" s="254"/>
      <c r="B18" s="79" t="s">
        <v>218</v>
      </c>
      <c r="C18" s="46">
        <f>SUM(C6:C17)</f>
        <v>104348</v>
      </c>
      <c r="D18" s="46">
        <f t="shared" ref="D18:N18" si="3">SUM(D6:D17)</f>
        <v>964077</v>
      </c>
      <c r="E18" s="46">
        <f t="shared" si="3"/>
        <v>36</v>
      </c>
      <c r="F18" s="46">
        <f t="shared" si="3"/>
        <v>16520.95</v>
      </c>
      <c r="G18" s="46">
        <f t="shared" si="3"/>
        <v>667</v>
      </c>
      <c r="H18" s="46">
        <f t="shared" si="3"/>
        <v>5247.1900000000005</v>
      </c>
      <c r="I18" s="46">
        <f t="shared" si="3"/>
        <v>21386</v>
      </c>
      <c r="J18" s="46">
        <f t="shared" si="3"/>
        <v>281672.58999999997</v>
      </c>
      <c r="K18" s="46">
        <f t="shared" si="3"/>
        <v>236434</v>
      </c>
      <c r="L18" s="46">
        <f t="shared" si="3"/>
        <v>860735.1</v>
      </c>
      <c r="M18" s="46">
        <f t="shared" si="3"/>
        <v>137452</v>
      </c>
      <c r="N18" s="46">
        <f t="shared" si="3"/>
        <v>1281919.8700000001</v>
      </c>
      <c r="O18" s="46">
        <f t="shared" si="0"/>
        <v>395975</v>
      </c>
      <c r="P18" s="46">
        <f t="shared" si="1"/>
        <v>2446095.7000000002</v>
      </c>
      <c r="Q18" s="46">
        <f t="shared" si="2"/>
        <v>253.72410087575994</v>
      </c>
      <c r="R18" s="50"/>
      <c r="S18" s="50"/>
    </row>
    <row r="19" spans="1:19" ht="12.95" customHeight="1" x14ac:dyDescent="0.2">
      <c r="A19" s="36">
        <v>13</v>
      </c>
      <c r="B19" s="37" t="s">
        <v>41</v>
      </c>
      <c r="C19" s="44">
        <v>2852</v>
      </c>
      <c r="D19" s="44">
        <v>29190</v>
      </c>
      <c r="E19" s="44">
        <v>691</v>
      </c>
      <c r="F19" s="44">
        <v>6703.92</v>
      </c>
      <c r="G19" s="44">
        <v>0</v>
      </c>
      <c r="H19" s="44">
        <v>0</v>
      </c>
      <c r="I19" s="44">
        <v>1</v>
      </c>
      <c r="J19" s="44">
        <v>1.27</v>
      </c>
      <c r="K19" s="44">
        <v>1512</v>
      </c>
      <c r="L19" s="44">
        <v>14317.26</v>
      </c>
      <c r="M19" s="44">
        <v>27908</v>
      </c>
      <c r="N19" s="44">
        <v>159141.24</v>
      </c>
      <c r="O19" s="44">
        <f t="shared" si="0"/>
        <v>30112</v>
      </c>
      <c r="P19" s="44">
        <f t="shared" si="1"/>
        <v>180163.69</v>
      </c>
      <c r="Q19" s="44">
        <f t="shared" si="2"/>
        <v>617.21031175059954</v>
      </c>
    </row>
    <row r="20" spans="1:19" ht="12.95" customHeight="1" x14ac:dyDescent="0.2">
      <c r="A20" s="36">
        <v>14</v>
      </c>
      <c r="B20" s="37" t="s">
        <v>183</v>
      </c>
      <c r="C20" s="44">
        <v>212</v>
      </c>
      <c r="D20" s="44">
        <v>2126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382783</v>
      </c>
      <c r="N20" s="44">
        <v>150908.74</v>
      </c>
      <c r="O20" s="44">
        <f t="shared" si="0"/>
        <v>382783</v>
      </c>
      <c r="P20" s="44">
        <f t="shared" si="1"/>
        <v>150908.74</v>
      </c>
      <c r="Q20" s="44">
        <f t="shared" si="2"/>
        <v>7098.2474129821258</v>
      </c>
    </row>
    <row r="21" spans="1:19" ht="12.95" customHeight="1" x14ac:dyDescent="0.2">
      <c r="A21" s="36">
        <v>15</v>
      </c>
      <c r="B21" s="37" t="s">
        <v>184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1</v>
      </c>
      <c r="J21" s="44">
        <v>15</v>
      </c>
      <c r="K21" s="44">
        <v>3</v>
      </c>
      <c r="L21" s="44">
        <v>4.5</v>
      </c>
      <c r="M21" s="44">
        <v>825</v>
      </c>
      <c r="N21" s="44">
        <v>1890</v>
      </c>
      <c r="O21" s="44">
        <f t="shared" si="0"/>
        <v>829</v>
      </c>
      <c r="P21" s="44">
        <f t="shared" si="1"/>
        <v>1909.5</v>
      </c>
      <c r="Q21" s="44">
        <v>0</v>
      </c>
    </row>
    <row r="22" spans="1:19" ht="12.95" customHeight="1" x14ac:dyDescent="0.2">
      <c r="A22" s="36">
        <v>16</v>
      </c>
      <c r="B22" s="37" t="s">
        <v>45</v>
      </c>
      <c r="C22" s="44">
        <v>18</v>
      </c>
      <c r="D22" s="44">
        <v>177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312</v>
      </c>
      <c r="L22" s="44">
        <v>617.74</v>
      </c>
      <c r="M22" s="44">
        <v>17</v>
      </c>
      <c r="N22" s="44">
        <v>357.6</v>
      </c>
      <c r="O22" s="44">
        <f t="shared" si="0"/>
        <v>329</v>
      </c>
      <c r="P22" s="44">
        <f t="shared" si="1"/>
        <v>975.34</v>
      </c>
      <c r="Q22" s="44">
        <f t="shared" si="2"/>
        <v>551.03954802259886</v>
      </c>
    </row>
    <row r="23" spans="1:19" ht="12.95" customHeight="1" x14ac:dyDescent="0.2">
      <c r="A23" s="36">
        <v>17</v>
      </c>
      <c r="B23" s="37" t="s">
        <v>185</v>
      </c>
      <c r="C23" s="44">
        <v>424</v>
      </c>
      <c r="D23" s="44">
        <v>4791</v>
      </c>
      <c r="E23" s="246">
        <v>109</v>
      </c>
      <c r="F23" s="246">
        <v>202</v>
      </c>
      <c r="G23" s="246">
        <v>0</v>
      </c>
      <c r="H23" s="246">
        <v>0</v>
      </c>
      <c r="I23" s="246">
        <v>16</v>
      </c>
      <c r="J23" s="246">
        <v>358</v>
      </c>
      <c r="K23" s="246">
        <v>0</v>
      </c>
      <c r="L23" s="246">
        <v>0</v>
      </c>
      <c r="M23" s="246">
        <v>2933</v>
      </c>
      <c r="N23" s="246">
        <v>5241</v>
      </c>
      <c r="O23" s="44">
        <f t="shared" si="0"/>
        <v>3058</v>
      </c>
      <c r="P23" s="44">
        <f t="shared" si="1"/>
        <v>5801</v>
      </c>
      <c r="Q23" s="44">
        <f t="shared" si="2"/>
        <v>121.08119390523899</v>
      </c>
    </row>
    <row r="24" spans="1:19" s="47" customFormat="1" ht="12.95" customHeight="1" x14ac:dyDescent="0.2">
      <c r="A24" s="36">
        <v>18</v>
      </c>
      <c r="B24" s="37" t="s">
        <v>186</v>
      </c>
      <c r="C24" s="44">
        <v>28</v>
      </c>
      <c r="D24" s="44">
        <v>283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190</v>
      </c>
      <c r="N24" s="44">
        <v>320</v>
      </c>
      <c r="O24" s="44">
        <f t="shared" si="0"/>
        <v>190</v>
      </c>
      <c r="P24" s="44">
        <f t="shared" si="1"/>
        <v>320</v>
      </c>
      <c r="Q24" s="44">
        <f t="shared" si="2"/>
        <v>113.07420494699646</v>
      </c>
      <c r="R24" s="50"/>
      <c r="S24" s="50"/>
    </row>
    <row r="25" spans="1:19" ht="12.95" customHeight="1" x14ac:dyDescent="0.2">
      <c r="A25" s="36">
        <v>19</v>
      </c>
      <c r="B25" s="37" t="s">
        <v>187</v>
      </c>
      <c r="C25" s="44">
        <v>118</v>
      </c>
      <c r="D25" s="44">
        <v>1100</v>
      </c>
      <c r="E25" s="44">
        <v>0</v>
      </c>
      <c r="F25" s="44">
        <v>0</v>
      </c>
      <c r="G25" s="44">
        <v>1</v>
      </c>
      <c r="H25" s="44">
        <v>1</v>
      </c>
      <c r="I25" s="44">
        <v>126</v>
      </c>
      <c r="J25" s="44">
        <v>3029</v>
      </c>
      <c r="K25" s="44">
        <v>655</v>
      </c>
      <c r="L25" s="44">
        <v>919</v>
      </c>
      <c r="M25" s="44">
        <v>5208</v>
      </c>
      <c r="N25" s="44">
        <v>33930</v>
      </c>
      <c r="O25" s="44">
        <f t="shared" si="0"/>
        <v>5990</v>
      </c>
      <c r="P25" s="44">
        <f t="shared" si="1"/>
        <v>37879</v>
      </c>
      <c r="Q25" s="44">
        <f t="shared" si="2"/>
        <v>3443.5454545454545</v>
      </c>
    </row>
    <row r="26" spans="1:19" ht="12.95" customHeight="1" x14ac:dyDescent="0.2">
      <c r="A26" s="36">
        <v>20</v>
      </c>
      <c r="B26" s="37" t="s">
        <v>65</v>
      </c>
      <c r="C26" s="44">
        <v>7940</v>
      </c>
      <c r="D26" s="44">
        <v>78402</v>
      </c>
      <c r="E26" s="44">
        <v>0</v>
      </c>
      <c r="F26" s="44">
        <v>0</v>
      </c>
      <c r="G26" s="44">
        <v>5</v>
      </c>
      <c r="H26" s="44">
        <v>51.09</v>
      </c>
      <c r="I26" s="44">
        <v>0</v>
      </c>
      <c r="J26" s="44">
        <v>0</v>
      </c>
      <c r="K26" s="44">
        <v>17844</v>
      </c>
      <c r="L26" s="44">
        <v>82572.06</v>
      </c>
      <c r="M26" s="44">
        <v>76032</v>
      </c>
      <c r="N26" s="44">
        <v>882430.35</v>
      </c>
      <c r="O26" s="44">
        <f t="shared" si="0"/>
        <v>93881</v>
      </c>
      <c r="P26" s="44">
        <f t="shared" si="1"/>
        <v>965053.5</v>
      </c>
      <c r="Q26" s="44">
        <f t="shared" si="2"/>
        <v>1230.9041861177011</v>
      </c>
    </row>
    <row r="27" spans="1:19" ht="12.95" customHeight="1" x14ac:dyDescent="0.2">
      <c r="A27" s="36">
        <v>21</v>
      </c>
      <c r="B27" s="37" t="s">
        <v>66</v>
      </c>
      <c r="C27" s="44">
        <v>6733</v>
      </c>
      <c r="D27" s="44">
        <v>66686</v>
      </c>
      <c r="E27" s="44">
        <v>0</v>
      </c>
      <c r="F27" s="44">
        <v>0</v>
      </c>
      <c r="G27" s="44">
        <v>5</v>
      </c>
      <c r="H27" s="44">
        <v>152</v>
      </c>
      <c r="I27" s="44">
        <v>1989</v>
      </c>
      <c r="J27" s="44">
        <v>65087</v>
      </c>
      <c r="K27" s="44">
        <v>0</v>
      </c>
      <c r="L27" s="44">
        <v>0</v>
      </c>
      <c r="M27" s="44">
        <v>236098</v>
      </c>
      <c r="N27" s="44">
        <v>700533</v>
      </c>
      <c r="O27" s="44">
        <f t="shared" si="0"/>
        <v>238092</v>
      </c>
      <c r="P27" s="44">
        <f t="shared" si="1"/>
        <v>765772</v>
      </c>
      <c r="Q27" s="44">
        <f t="shared" si="2"/>
        <v>1148.3249857541314</v>
      </c>
    </row>
    <row r="28" spans="1:19" ht="12.95" customHeight="1" x14ac:dyDescent="0.2">
      <c r="A28" s="36">
        <v>22</v>
      </c>
      <c r="B28" s="37" t="s">
        <v>75</v>
      </c>
      <c r="C28" s="44">
        <v>2095</v>
      </c>
      <c r="D28" s="44">
        <v>19199</v>
      </c>
      <c r="E28" s="44">
        <v>0</v>
      </c>
      <c r="F28" s="44">
        <v>0</v>
      </c>
      <c r="G28" s="44">
        <v>6</v>
      </c>
      <c r="H28" s="44">
        <v>8.2899999999999991</v>
      </c>
      <c r="I28" s="44">
        <v>229</v>
      </c>
      <c r="J28" s="44">
        <v>1505</v>
      </c>
      <c r="K28" s="44">
        <v>563</v>
      </c>
      <c r="L28" s="44">
        <v>2299</v>
      </c>
      <c r="M28" s="44">
        <v>359</v>
      </c>
      <c r="N28" s="44">
        <v>16430</v>
      </c>
      <c r="O28" s="44">
        <f t="shared" si="0"/>
        <v>1157</v>
      </c>
      <c r="P28" s="44">
        <f t="shared" si="1"/>
        <v>20242.29</v>
      </c>
      <c r="Q28" s="44">
        <f t="shared" si="2"/>
        <v>105.4340851085994</v>
      </c>
    </row>
    <row r="29" spans="1:19" ht="12.95" customHeight="1" x14ac:dyDescent="0.2">
      <c r="A29" s="36">
        <v>23</v>
      </c>
      <c r="B29" s="37" t="s">
        <v>386</v>
      </c>
      <c r="C29" s="44">
        <v>147</v>
      </c>
      <c r="D29" s="44">
        <v>1558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0</v>
      </c>
      <c r="L29" s="44">
        <v>0</v>
      </c>
      <c r="M29" s="44">
        <v>151946</v>
      </c>
      <c r="N29" s="44">
        <v>113285</v>
      </c>
      <c r="O29" s="44">
        <f t="shared" si="0"/>
        <v>151946</v>
      </c>
      <c r="P29" s="44">
        <f t="shared" si="1"/>
        <v>113285</v>
      </c>
      <c r="Q29" s="44">
        <f t="shared" si="2"/>
        <v>7271.1810012836968</v>
      </c>
    </row>
    <row r="30" spans="1:19" ht="12.75" customHeight="1" x14ac:dyDescent="0.2">
      <c r="A30" s="36">
        <v>24</v>
      </c>
      <c r="B30" s="37" t="s">
        <v>188</v>
      </c>
      <c r="C30" s="44">
        <v>541</v>
      </c>
      <c r="D30" s="44">
        <v>5796</v>
      </c>
      <c r="E30" s="44">
        <v>0</v>
      </c>
      <c r="F30" s="44">
        <v>0</v>
      </c>
      <c r="G30" s="44">
        <v>0</v>
      </c>
      <c r="H30" s="44">
        <v>0</v>
      </c>
      <c r="I30" s="44">
        <v>15</v>
      </c>
      <c r="J30" s="44">
        <v>69</v>
      </c>
      <c r="K30" s="44">
        <v>0</v>
      </c>
      <c r="L30" s="44">
        <v>0</v>
      </c>
      <c r="M30" s="44">
        <v>14481</v>
      </c>
      <c r="N30" s="44">
        <v>71764</v>
      </c>
      <c r="O30" s="44">
        <f t="shared" si="0"/>
        <v>14496</v>
      </c>
      <c r="P30" s="44">
        <f t="shared" si="1"/>
        <v>71833</v>
      </c>
      <c r="Q30" s="44">
        <f t="shared" si="2"/>
        <v>1239.3547273982056</v>
      </c>
    </row>
    <row r="31" spans="1:19" ht="12.95" customHeight="1" x14ac:dyDescent="0.2">
      <c r="A31" s="36">
        <v>25</v>
      </c>
      <c r="B31" s="37" t="s">
        <v>189</v>
      </c>
      <c r="C31" s="44">
        <v>25</v>
      </c>
      <c r="D31" s="44">
        <v>230</v>
      </c>
      <c r="E31" s="44">
        <v>0</v>
      </c>
      <c r="F31" s="44">
        <v>0</v>
      </c>
      <c r="G31" s="44">
        <v>0</v>
      </c>
      <c r="H31" s="44">
        <v>0</v>
      </c>
      <c r="I31" s="44">
        <v>1</v>
      </c>
      <c r="J31" s="44">
        <v>40</v>
      </c>
      <c r="K31" s="44">
        <v>5</v>
      </c>
      <c r="L31" s="44">
        <v>15</v>
      </c>
      <c r="M31" s="44">
        <v>20</v>
      </c>
      <c r="N31" s="44">
        <v>131</v>
      </c>
      <c r="O31" s="44">
        <f t="shared" si="0"/>
        <v>26</v>
      </c>
      <c r="P31" s="44">
        <f t="shared" si="1"/>
        <v>186</v>
      </c>
      <c r="Q31" s="44">
        <f t="shared" si="2"/>
        <v>80.869565217391298</v>
      </c>
    </row>
    <row r="32" spans="1:19" ht="12.95" customHeight="1" x14ac:dyDescent="0.2">
      <c r="A32" s="36">
        <v>26</v>
      </c>
      <c r="B32" s="37" t="s">
        <v>190</v>
      </c>
      <c r="C32" s="44">
        <v>47</v>
      </c>
      <c r="D32" s="44">
        <v>479</v>
      </c>
      <c r="E32" s="44">
        <v>0</v>
      </c>
      <c r="F32" s="44">
        <v>0</v>
      </c>
      <c r="G32" s="44">
        <v>0</v>
      </c>
      <c r="H32" s="44">
        <v>0</v>
      </c>
      <c r="I32" s="44">
        <v>110</v>
      </c>
      <c r="J32" s="44">
        <v>3212.54</v>
      </c>
      <c r="K32" s="44">
        <v>185</v>
      </c>
      <c r="L32" s="44">
        <v>3540.32</v>
      </c>
      <c r="M32" s="44">
        <v>502</v>
      </c>
      <c r="N32" s="44">
        <v>4794.96</v>
      </c>
      <c r="O32" s="44">
        <f t="shared" si="0"/>
        <v>797</v>
      </c>
      <c r="P32" s="44">
        <f t="shared" si="1"/>
        <v>11547.82</v>
      </c>
      <c r="Q32" s="44">
        <f t="shared" si="2"/>
        <v>2410.8183716075155</v>
      </c>
    </row>
    <row r="33" spans="1:19" ht="12.95" customHeight="1" x14ac:dyDescent="0.2">
      <c r="A33" s="36">
        <v>27</v>
      </c>
      <c r="B33" s="37" t="s">
        <v>191</v>
      </c>
      <c r="C33" s="44">
        <v>86</v>
      </c>
      <c r="D33" s="44">
        <v>753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f t="shared" si="0"/>
        <v>0</v>
      </c>
      <c r="P33" s="44">
        <f t="shared" si="1"/>
        <v>0</v>
      </c>
      <c r="Q33" s="44">
        <f t="shared" si="2"/>
        <v>0</v>
      </c>
    </row>
    <row r="34" spans="1:19" ht="12.95" customHeight="1" x14ac:dyDescent="0.2">
      <c r="A34" s="36">
        <v>28</v>
      </c>
      <c r="B34" s="37" t="s">
        <v>67</v>
      </c>
      <c r="C34" s="44">
        <v>411</v>
      </c>
      <c r="D34" s="44">
        <v>4201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0</v>
      </c>
      <c r="L34" s="44">
        <v>0</v>
      </c>
      <c r="M34" s="44">
        <v>15605</v>
      </c>
      <c r="N34" s="44">
        <v>116373.58</v>
      </c>
      <c r="O34" s="44">
        <f t="shared" si="0"/>
        <v>15605</v>
      </c>
      <c r="P34" s="44">
        <f t="shared" si="1"/>
        <v>116373.58</v>
      </c>
      <c r="Q34" s="44">
        <f t="shared" si="2"/>
        <v>2770.1399666746015</v>
      </c>
    </row>
    <row r="35" spans="1:19" ht="12.95" customHeight="1" x14ac:dyDescent="0.2">
      <c r="A35" s="36">
        <v>29</v>
      </c>
      <c r="B35" s="37" t="s">
        <v>192</v>
      </c>
      <c r="C35" s="44">
        <v>41</v>
      </c>
      <c r="D35" s="44">
        <v>363</v>
      </c>
      <c r="E35" s="44">
        <v>0</v>
      </c>
      <c r="F35" s="44">
        <v>0</v>
      </c>
      <c r="G35" s="44">
        <v>0</v>
      </c>
      <c r="H35" s="44">
        <v>0</v>
      </c>
      <c r="I35" s="44">
        <v>2</v>
      </c>
      <c r="J35" s="44">
        <v>34</v>
      </c>
      <c r="K35" s="44">
        <v>0</v>
      </c>
      <c r="L35" s="44">
        <v>0</v>
      </c>
      <c r="M35" s="44">
        <v>25</v>
      </c>
      <c r="N35" s="44">
        <v>455</v>
      </c>
      <c r="O35" s="44">
        <f t="shared" si="0"/>
        <v>27</v>
      </c>
      <c r="P35" s="44">
        <f t="shared" si="1"/>
        <v>489</v>
      </c>
      <c r="Q35" s="44">
        <f t="shared" si="2"/>
        <v>134.71074380165288</v>
      </c>
    </row>
    <row r="36" spans="1:19" ht="12.95" customHeight="1" x14ac:dyDescent="0.2">
      <c r="A36" s="36">
        <v>30</v>
      </c>
      <c r="B36" s="37" t="s">
        <v>193</v>
      </c>
      <c r="C36" s="44">
        <v>182</v>
      </c>
      <c r="D36" s="44">
        <v>1948</v>
      </c>
      <c r="E36" s="44">
        <v>18</v>
      </c>
      <c r="F36" s="44">
        <v>186</v>
      </c>
      <c r="G36" s="44">
        <v>0</v>
      </c>
      <c r="H36" s="44">
        <v>0</v>
      </c>
      <c r="I36" s="44">
        <v>0</v>
      </c>
      <c r="J36" s="44">
        <v>0</v>
      </c>
      <c r="K36" s="44">
        <v>14</v>
      </c>
      <c r="L36" s="44">
        <v>7</v>
      </c>
      <c r="M36" s="44">
        <v>1296</v>
      </c>
      <c r="N36" s="44">
        <v>9323</v>
      </c>
      <c r="O36" s="44">
        <f t="shared" si="0"/>
        <v>1328</v>
      </c>
      <c r="P36" s="44">
        <f t="shared" si="1"/>
        <v>9516</v>
      </c>
      <c r="Q36" s="44">
        <f t="shared" si="2"/>
        <v>488.50102669404515</v>
      </c>
    </row>
    <row r="37" spans="1:19" ht="12.95" customHeight="1" x14ac:dyDescent="0.2">
      <c r="A37" s="36">
        <v>31</v>
      </c>
      <c r="B37" s="37" t="s">
        <v>194</v>
      </c>
      <c r="C37" s="44">
        <v>33</v>
      </c>
      <c r="D37" s="44">
        <v>327</v>
      </c>
      <c r="E37" s="44">
        <v>0</v>
      </c>
      <c r="F37" s="44">
        <v>0</v>
      </c>
      <c r="G37" s="44">
        <v>0</v>
      </c>
      <c r="H37" s="44">
        <v>0</v>
      </c>
      <c r="I37" s="44">
        <v>2</v>
      </c>
      <c r="J37" s="44">
        <v>51</v>
      </c>
      <c r="K37" s="44">
        <v>50</v>
      </c>
      <c r="L37" s="44">
        <v>65</v>
      </c>
      <c r="M37" s="44">
        <v>0</v>
      </c>
      <c r="N37" s="44">
        <v>0</v>
      </c>
      <c r="O37" s="44">
        <f t="shared" si="0"/>
        <v>52</v>
      </c>
      <c r="P37" s="44">
        <f t="shared" si="1"/>
        <v>116</v>
      </c>
      <c r="Q37" s="44">
        <f t="shared" si="2"/>
        <v>35.474006116207953</v>
      </c>
    </row>
    <row r="38" spans="1:19" ht="12.95" customHeight="1" x14ac:dyDescent="0.2">
      <c r="A38" s="36">
        <v>32</v>
      </c>
      <c r="B38" s="37" t="s">
        <v>71</v>
      </c>
      <c r="C38" s="44">
        <v>9</v>
      </c>
      <c r="D38" s="44">
        <v>112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0</v>
      </c>
      <c r="M38" s="44">
        <v>0</v>
      </c>
      <c r="N38" s="44">
        <v>0</v>
      </c>
      <c r="O38" s="44">
        <f t="shared" si="0"/>
        <v>0</v>
      </c>
      <c r="P38" s="44">
        <f t="shared" si="1"/>
        <v>0</v>
      </c>
      <c r="Q38" s="44">
        <f t="shared" si="2"/>
        <v>0</v>
      </c>
    </row>
    <row r="39" spans="1:19" ht="12.95" customHeight="1" x14ac:dyDescent="0.2">
      <c r="A39" s="36">
        <v>33</v>
      </c>
      <c r="B39" s="37" t="s">
        <v>195</v>
      </c>
      <c r="C39" s="44">
        <v>40</v>
      </c>
      <c r="D39" s="44">
        <v>400</v>
      </c>
      <c r="E39" s="44">
        <v>0</v>
      </c>
      <c r="F39" s="44">
        <v>0</v>
      </c>
      <c r="G39" s="44">
        <v>0</v>
      </c>
      <c r="H39" s="44">
        <v>0</v>
      </c>
      <c r="I39" s="44">
        <v>0</v>
      </c>
      <c r="J39" s="44">
        <v>0</v>
      </c>
      <c r="K39" s="44">
        <v>36</v>
      </c>
      <c r="L39" s="44">
        <v>106</v>
      </c>
      <c r="M39" s="44">
        <v>2</v>
      </c>
      <c r="N39" s="44">
        <v>1178</v>
      </c>
      <c r="O39" s="44">
        <f t="shared" si="0"/>
        <v>38</v>
      </c>
      <c r="P39" s="44">
        <f t="shared" si="1"/>
        <v>1284</v>
      </c>
      <c r="Q39" s="44">
        <f t="shared" si="2"/>
        <v>321</v>
      </c>
    </row>
    <row r="40" spans="1:19" ht="12.95" customHeight="1" x14ac:dyDescent="0.2">
      <c r="A40" s="36">
        <v>34</v>
      </c>
      <c r="B40" s="37" t="s">
        <v>70</v>
      </c>
      <c r="C40" s="44">
        <v>259</v>
      </c>
      <c r="D40" s="44">
        <v>2670</v>
      </c>
      <c r="E40" s="44">
        <v>0</v>
      </c>
      <c r="F40" s="44">
        <v>0</v>
      </c>
      <c r="G40" s="44">
        <v>0</v>
      </c>
      <c r="H40" s="44">
        <v>0</v>
      </c>
      <c r="I40" s="44">
        <v>91</v>
      </c>
      <c r="J40" s="44">
        <v>1568</v>
      </c>
      <c r="K40" s="44">
        <v>841</v>
      </c>
      <c r="L40" s="44">
        <v>3891</v>
      </c>
      <c r="M40" s="44">
        <v>12004</v>
      </c>
      <c r="N40" s="44">
        <v>114746</v>
      </c>
      <c r="O40" s="44">
        <f t="shared" si="0"/>
        <v>12936</v>
      </c>
      <c r="P40" s="44">
        <f t="shared" si="1"/>
        <v>120205</v>
      </c>
      <c r="Q40" s="44">
        <f t="shared" si="2"/>
        <v>4502.059925093633</v>
      </c>
    </row>
    <row r="41" spans="1:19" s="47" customFormat="1" ht="12.95" customHeight="1" x14ac:dyDescent="0.2">
      <c r="A41" s="254"/>
      <c r="B41" s="79" t="s">
        <v>216</v>
      </c>
      <c r="C41" s="46">
        <f>SUM(C19:C40)</f>
        <v>22241</v>
      </c>
      <c r="D41" s="46">
        <f t="shared" ref="D41:N41" si="4">SUM(D19:D40)</f>
        <v>220791</v>
      </c>
      <c r="E41" s="46">
        <f t="shared" si="4"/>
        <v>818</v>
      </c>
      <c r="F41" s="46">
        <f t="shared" si="4"/>
        <v>7091.92</v>
      </c>
      <c r="G41" s="46">
        <f t="shared" si="4"/>
        <v>17</v>
      </c>
      <c r="H41" s="46">
        <f t="shared" si="4"/>
        <v>212.38</v>
      </c>
      <c r="I41" s="46">
        <f t="shared" si="4"/>
        <v>2583</v>
      </c>
      <c r="J41" s="46">
        <f t="shared" si="4"/>
        <v>74969.81</v>
      </c>
      <c r="K41" s="46">
        <f t="shared" si="4"/>
        <v>22020</v>
      </c>
      <c r="L41" s="46">
        <f t="shared" si="4"/>
        <v>108353.88</v>
      </c>
      <c r="M41" s="46">
        <f t="shared" si="4"/>
        <v>928234</v>
      </c>
      <c r="N41" s="46">
        <f t="shared" si="4"/>
        <v>2383232.4699999997</v>
      </c>
      <c r="O41" s="46">
        <f t="shared" si="0"/>
        <v>953672</v>
      </c>
      <c r="P41" s="46">
        <f t="shared" si="1"/>
        <v>2573860.46</v>
      </c>
      <c r="Q41" s="46">
        <f t="shared" si="2"/>
        <v>1165.7451888890398</v>
      </c>
      <c r="R41" s="50"/>
      <c r="S41" s="50"/>
    </row>
    <row r="42" spans="1:19" s="47" customFormat="1" ht="12.95" customHeight="1" x14ac:dyDescent="0.2">
      <c r="A42" s="254"/>
      <c r="B42" s="79" t="s">
        <v>317</v>
      </c>
      <c r="C42" s="46">
        <f>C41+C18</f>
        <v>126589</v>
      </c>
      <c r="D42" s="46">
        <f t="shared" ref="D42:N42" si="5">D41+D18</f>
        <v>1184868</v>
      </c>
      <c r="E42" s="46">
        <f t="shared" si="5"/>
        <v>854</v>
      </c>
      <c r="F42" s="46">
        <f t="shared" si="5"/>
        <v>23612.870000000003</v>
      </c>
      <c r="G42" s="46">
        <f t="shared" si="5"/>
        <v>684</v>
      </c>
      <c r="H42" s="46">
        <f t="shared" si="5"/>
        <v>5459.5700000000006</v>
      </c>
      <c r="I42" s="46">
        <f t="shared" si="5"/>
        <v>23969</v>
      </c>
      <c r="J42" s="46">
        <f t="shared" si="5"/>
        <v>356642.39999999997</v>
      </c>
      <c r="K42" s="46">
        <f t="shared" si="5"/>
        <v>258454</v>
      </c>
      <c r="L42" s="46">
        <f t="shared" si="5"/>
        <v>969088.98</v>
      </c>
      <c r="M42" s="46">
        <f t="shared" si="5"/>
        <v>1065686</v>
      </c>
      <c r="N42" s="46">
        <f t="shared" si="5"/>
        <v>3665152.34</v>
      </c>
      <c r="O42" s="46">
        <f t="shared" si="0"/>
        <v>1349647</v>
      </c>
      <c r="P42" s="46">
        <f t="shared" si="1"/>
        <v>5019956.16</v>
      </c>
      <c r="Q42" s="46">
        <f t="shared" si="2"/>
        <v>423.67218626885023</v>
      </c>
      <c r="R42" s="50"/>
      <c r="S42" s="50"/>
    </row>
    <row r="43" spans="1:19" ht="12.95" customHeight="1" x14ac:dyDescent="0.2">
      <c r="A43" s="36">
        <v>35</v>
      </c>
      <c r="B43" s="37" t="s">
        <v>196</v>
      </c>
      <c r="C43" s="44">
        <v>10986</v>
      </c>
      <c r="D43" s="44">
        <v>34276</v>
      </c>
      <c r="E43" s="44">
        <v>0</v>
      </c>
      <c r="F43" s="44">
        <v>0</v>
      </c>
      <c r="G43" s="44">
        <v>0</v>
      </c>
      <c r="H43" s="44">
        <v>0</v>
      </c>
      <c r="I43" s="44">
        <v>7</v>
      </c>
      <c r="J43" s="44">
        <v>198</v>
      </c>
      <c r="K43" s="44">
        <v>881</v>
      </c>
      <c r="L43" s="44">
        <v>3716</v>
      </c>
      <c r="M43" s="44">
        <v>10513</v>
      </c>
      <c r="N43" s="44">
        <v>19104</v>
      </c>
      <c r="O43" s="44">
        <f t="shared" si="0"/>
        <v>11401</v>
      </c>
      <c r="P43" s="44">
        <f t="shared" si="1"/>
        <v>23018</v>
      </c>
      <c r="Q43" s="44">
        <f t="shared" si="2"/>
        <v>67.154860543820746</v>
      </c>
    </row>
    <row r="44" spans="1:19" ht="12.95" customHeight="1" x14ac:dyDescent="0.2">
      <c r="A44" s="36">
        <v>36</v>
      </c>
      <c r="B44" s="37" t="s">
        <v>390</v>
      </c>
      <c r="C44" s="44">
        <v>7137</v>
      </c>
      <c r="D44" s="44">
        <v>76615</v>
      </c>
      <c r="E44" s="44">
        <v>0</v>
      </c>
      <c r="F44" s="44">
        <v>0</v>
      </c>
      <c r="G44" s="44">
        <v>0</v>
      </c>
      <c r="H44" s="44">
        <v>0</v>
      </c>
      <c r="I44" s="44">
        <v>32</v>
      </c>
      <c r="J44" s="44">
        <v>771.27</v>
      </c>
      <c r="K44" s="44">
        <v>1745</v>
      </c>
      <c r="L44" s="44">
        <v>4379.7299999999996</v>
      </c>
      <c r="M44" s="44">
        <v>15740</v>
      </c>
      <c r="N44" s="44">
        <v>47696</v>
      </c>
      <c r="O44" s="44">
        <f t="shared" si="0"/>
        <v>17517</v>
      </c>
      <c r="P44" s="44">
        <f t="shared" si="1"/>
        <v>52847</v>
      </c>
      <c r="Q44" s="44">
        <f t="shared" si="2"/>
        <v>68.977354303987468</v>
      </c>
    </row>
    <row r="45" spans="1:19" s="47" customFormat="1" ht="12.95" customHeight="1" x14ac:dyDescent="0.2">
      <c r="A45" s="254"/>
      <c r="B45" s="79" t="s">
        <v>219</v>
      </c>
      <c r="C45" s="46">
        <f>SUM(C43:C44)</f>
        <v>18123</v>
      </c>
      <c r="D45" s="46">
        <f t="shared" ref="D45:N45" si="6">SUM(D43:D44)</f>
        <v>110891</v>
      </c>
      <c r="E45" s="46">
        <f t="shared" si="6"/>
        <v>0</v>
      </c>
      <c r="F45" s="46">
        <f t="shared" si="6"/>
        <v>0</v>
      </c>
      <c r="G45" s="46">
        <f t="shared" si="6"/>
        <v>0</v>
      </c>
      <c r="H45" s="46">
        <f t="shared" si="6"/>
        <v>0</v>
      </c>
      <c r="I45" s="46">
        <f t="shared" si="6"/>
        <v>39</v>
      </c>
      <c r="J45" s="46">
        <f t="shared" si="6"/>
        <v>969.27</v>
      </c>
      <c r="K45" s="46">
        <f t="shared" si="6"/>
        <v>2626</v>
      </c>
      <c r="L45" s="46">
        <f t="shared" si="6"/>
        <v>8095.73</v>
      </c>
      <c r="M45" s="46">
        <f t="shared" si="6"/>
        <v>26253</v>
      </c>
      <c r="N45" s="46">
        <f t="shared" si="6"/>
        <v>66800</v>
      </c>
      <c r="O45" s="46">
        <f t="shared" si="0"/>
        <v>28918</v>
      </c>
      <c r="P45" s="46">
        <f t="shared" si="1"/>
        <v>75865</v>
      </c>
      <c r="Q45" s="46">
        <f t="shared" si="2"/>
        <v>68.414028189844075</v>
      </c>
      <c r="R45" s="50"/>
      <c r="S45" s="50"/>
    </row>
    <row r="46" spans="1:19" ht="12.95" customHeight="1" x14ac:dyDescent="0.2">
      <c r="A46" s="36">
        <v>37</v>
      </c>
      <c r="B46" s="37" t="s">
        <v>318</v>
      </c>
      <c r="C46" s="44">
        <v>152</v>
      </c>
      <c r="D46" s="44">
        <v>1880</v>
      </c>
      <c r="E46" s="44">
        <v>0</v>
      </c>
      <c r="F46" s="44">
        <v>0</v>
      </c>
      <c r="G46" s="44">
        <v>0</v>
      </c>
      <c r="H46" s="44">
        <v>0</v>
      </c>
      <c r="I46" s="44">
        <v>0</v>
      </c>
      <c r="J46" s="44">
        <v>0</v>
      </c>
      <c r="K46" s="44">
        <v>1779</v>
      </c>
      <c r="L46" s="44">
        <v>1779</v>
      </c>
      <c r="M46" s="44">
        <v>1909</v>
      </c>
      <c r="N46" s="44">
        <v>3942</v>
      </c>
      <c r="O46" s="44">
        <f t="shared" si="0"/>
        <v>3688</v>
      </c>
      <c r="P46" s="44">
        <f t="shared" si="1"/>
        <v>5721</v>
      </c>
      <c r="Q46" s="44">
        <f t="shared" si="2"/>
        <v>304.30851063829789</v>
      </c>
    </row>
    <row r="47" spans="1:19" s="47" customFormat="1" ht="12.95" customHeight="1" x14ac:dyDescent="0.2">
      <c r="A47" s="254"/>
      <c r="B47" s="79" t="s">
        <v>217</v>
      </c>
      <c r="C47" s="46">
        <v>152</v>
      </c>
      <c r="D47" s="46">
        <v>2380.79</v>
      </c>
      <c r="E47" s="46">
        <f>E46</f>
        <v>0</v>
      </c>
      <c r="F47" s="46">
        <f t="shared" ref="F47:N47" si="7">F46</f>
        <v>0</v>
      </c>
      <c r="G47" s="46">
        <f t="shared" si="7"/>
        <v>0</v>
      </c>
      <c r="H47" s="46">
        <f t="shared" si="7"/>
        <v>0</v>
      </c>
      <c r="I47" s="46">
        <f t="shared" si="7"/>
        <v>0</v>
      </c>
      <c r="J47" s="46">
        <f t="shared" si="7"/>
        <v>0</v>
      </c>
      <c r="K47" s="46">
        <f t="shared" si="7"/>
        <v>1779</v>
      </c>
      <c r="L47" s="46">
        <f t="shared" si="7"/>
        <v>1779</v>
      </c>
      <c r="M47" s="46">
        <f t="shared" si="7"/>
        <v>1909</v>
      </c>
      <c r="N47" s="46">
        <f t="shared" si="7"/>
        <v>3942</v>
      </c>
      <c r="O47" s="46">
        <f t="shared" si="0"/>
        <v>3688</v>
      </c>
      <c r="P47" s="46">
        <f t="shared" si="1"/>
        <v>5721</v>
      </c>
      <c r="Q47" s="46">
        <f t="shared" si="2"/>
        <v>240.29838835008547</v>
      </c>
      <c r="R47" s="50"/>
      <c r="S47" s="50"/>
    </row>
    <row r="48" spans="1:19" s="47" customFormat="1" ht="12.95" customHeight="1" x14ac:dyDescent="0.2">
      <c r="A48" s="36">
        <v>38</v>
      </c>
      <c r="B48" s="37" t="s">
        <v>310</v>
      </c>
      <c r="C48" s="44">
        <v>360</v>
      </c>
      <c r="D48" s="44">
        <v>2513</v>
      </c>
      <c r="E48" s="44">
        <v>0</v>
      </c>
      <c r="F48" s="44">
        <v>0</v>
      </c>
      <c r="G48" s="44">
        <v>0</v>
      </c>
      <c r="H48" s="44">
        <v>0</v>
      </c>
      <c r="I48" s="44">
        <v>229</v>
      </c>
      <c r="J48" s="44">
        <v>3488.86</v>
      </c>
      <c r="K48" s="44">
        <v>203</v>
      </c>
      <c r="L48" s="44">
        <v>125.37</v>
      </c>
      <c r="M48" s="44">
        <v>29697</v>
      </c>
      <c r="N48" s="44">
        <v>122259.52</v>
      </c>
      <c r="O48" s="44">
        <f t="shared" si="0"/>
        <v>30129</v>
      </c>
      <c r="P48" s="44">
        <f t="shared" si="1"/>
        <v>125873.75</v>
      </c>
      <c r="Q48" s="44">
        <f t="shared" si="2"/>
        <v>5008.9037007560682</v>
      </c>
      <c r="R48" s="50"/>
      <c r="S48" s="50"/>
    </row>
    <row r="49" spans="1:19" ht="12.95" customHeight="1" x14ac:dyDescent="0.2">
      <c r="A49" s="36">
        <v>39</v>
      </c>
      <c r="B49" s="37" t="s">
        <v>311</v>
      </c>
      <c r="C49" s="44">
        <v>246</v>
      </c>
      <c r="D49" s="44">
        <v>1121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0</v>
      </c>
      <c r="L49" s="44">
        <v>0</v>
      </c>
      <c r="M49" s="44">
        <v>1681</v>
      </c>
      <c r="N49" s="44">
        <v>8297</v>
      </c>
      <c r="O49" s="44">
        <f t="shared" si="0"/>
        <v>1681</v>
      </c>
      <c r="P49" s="44">
        <f t="shared" si="1"/>
        <v>8297</v>
      </c>
      <c r="Q49" s="44">
        <f t="shared" si="2"/>
        <v>740.14272970562001</v>
      </c>
    </row>
    <row r="50" spans="1:19" ht="12.95" customHeight="1" x14ac:dyDescent="0.2">
      <c r="A50" s="36">
        <v>40</v>
      </c>
      <c r="B50" s="37" t="s">
        <v>392</v>
      </c>
      <c r="C50" s="44">
        <v>6</v>
      </c>
      <c r="D50" s="44">
        <v>10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0</v>
      </c>
      <c r="L50" s="44">
        <v>0</v>
      </c>
      <c r="M50" s="44">
        <v>722</v>
      </c>
      <c r="N50" s="44">
        <v>731.36</v>
      </c>
      <c r="O50" s="44">
        <f t="shared" si="0"/>
        <v>722</v>
      </c>
      <c r="P50" s="44">
        <f t="shared" si="1"/>
        <v>731.36</v>
      </c>
      <c r="Q50" s="44">
        <f t="shared" si="2"/>
        <v>7313.6</v>
      </c>
    </row>
    <row r="51" spans="1:19" s="47" customFormat="1" ht="12.95" customHeight="1" x14ac:dyDescent="0.2">
      <c r="A51" s="36">
        <v>41</v>
      </c>
      <c r="B51" s="37" t="s">
        <v>312</v>
      </c>
      <c r="C51" s="44">
        <v>55</v>
      </c>
      <c r="D51" s="44">
        <v>514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149</v>
      </c>
      <c r="N51" s="44">
        <v>235.6</v>
      </c>
      <c r="O51" s="44">
        <f t="shared" si="0"/>
        <v>149</v>
      </c>
      <c r="P51" s="44">
        <f t="shared" si="1"/>
        <v>235.6</v>
      </c>
      <c r="Q51" s="44">
        <f t="shared" si="2"/>
        <v>45.836575875486382</v>
      </c>
      <c r="R51" s="50"/>
      <c r="S51" s="50"/>
    </row>
    <row r="52" spans="1:19" ht="12.95" customHeight="1" x14ac:dyDescent="0.2">
      <c r="A52" s="36">
        <v>42</v>
      </c>
      <c r="B52" s="37" t="s">
        <v>313</v>
      </c>
      <c r="C52" s="44">
        <v>27</v>
      </c>
      <c r="D52" s="44">
        <v>70</v>
      </c>
      <c r="E52" s="44">
        <v>0</v>
      </c>
      <c r="F52" s="44">
        <v>0</v>
      </c>
      <c r="G52" s="44">
        <v>0</v>
      </c>
      <c r="H52" s="44">
        <v>0</v>
      </c>
      <c r="I52" s="44">
        <v>113</v>
      </c>
      <c r="J52" s="44">
        <v>1979</v>
      </c>
      <c r="K52" s="44">
        <v>0</v>
      </c>
      <c r="L52" s="44">
        <v>0</v>
      </c>
      <c r="M52" s="44">
        <v>8582</v>
      </c>
      <c r="N52" s="44">
        <v>8899</v>
      </c>
      <c r="O52" s="44">
        <f t="shared" si="0"/>
        <v>8695</v>
      </c>
      <c r="P52" s="44">
        <f t="shared" si="1"/>
        <v>10878</v>
      </c>
      <c r="Q52" s="44">
        <f t="shared" si="2"/>
        <v>15540</v>
      </c>
    </row>
    <row r="53" spans="1:19" s="47" customFormat="1" ht="12.95" customHeight="1" x14ac:dyDescent="0.2">
      <c r="A53" s="36">
        <v>43</v>
      </c>
      <c r="B53" s="37" t="s">
        <v>314</v>
      </c>
      <c r="C53" s="44">
        <v>71</v>
      </c>
      <c r="D53" s="44">
        <v>740</v>
      </c>
      <c r="E53" s="44">
        <v>51</v>
      </c>
      <c r="F53" s="44">
        <v>693.33</v>
      </c>
      <c r="G53" s="44">
        <v>0</v>
      </c>
      <c r="H53" s="44">
        <v>0</v>
      </c>
      <c r="I53" s="44">
        <v>56</v>
      </c>
      <c r="J53" s="44">
        <v>1205.1500000000001</v>
      </c>
      <c r="K53" s="44">
        <v>9294</v>
      </c>
      <c r="L53" s="44">
        <v>645.13</v>
      </c>
      <c r="M53" s="44">
        <v>53</v>
      </c>
      <c r="N53" s="44">
        <v>109.36</v>
      </c>
      <c r="O53" s="44">
        <f t="shared" si="0"/>
        <v>9454</v>
      </c>
      <c r="P53" s="44">
        <f t="shared" si="1"/>
        <v>2652.9700000000003</v>
      </c>
      <c r="Q53" s="44">
        <f t="shared" si="2"/>
        <v>358.50945945945944</v>
      </c>
      <c r="R53" s="50"/>
      <c r="S53" s="50"/>
    </row>
    <row r="54" spans="1:19" ht="12.95" customHeight="1" x14ac:dyDescent="0.2">
      <c r="A54" s="36">
        <v>44</v>
      </c>
      <c r="B54" s="37" t="s">
        <v>306</v>
      </c>
      <c r="C54" s="44">
        <v>0</v>
      </c>
      <c r="D54" s="44">
        <v>0</v>
      </c>
      <c r="E54" s="44">
        <v>0</v>
      </c>
      <c r="F54" s="44">
        <v>0</v>
      </c>
      <c r="G54" s="44">
        <v>0</v>
      </c>
      <c r="H54" s="44">
        <v>0</v>
      </c>
      <c r="I54" s="44">
        <v>18</v>
      </c>
      <c r="J54" s="44">
        <v>279.63</v>
      </c>
      <c r="K54" s="44">
        <v>87</v>
      </c>
      <c r="L54" s="44">
        <v>127.18</v>
      </c>
      <c r="M54" s="44">
        <v>588</v>
      </c>
      <c r="N54" s="44">
        <v>1091.3699999999999</v>
      </c>
      <c r="O54" s="44">
        <f t="shared" si="0"/>
        <v>693</v>
      </c>
      <c r="P54" s="44">
        <f t="shared" si="1"/>
        <v>1498.1799999999998</v>
      </c>
      <c r="Q54" s="44">
        <v>0</v>
      </c>
    </row>
    <row r="55" spans="1:19" ht="12.95" customHeight="1" x14ac:dyDescent="0.2">
      <c r="A55" s="36">
        <v>45</v>
      </c>
      <c r="B55" s="37" t="s">
        <v>315</v>
      </c>
      <c r="C55" s="44">
        <v>395</v>
      </c>
      <c r="D55" s="44">
        <v>672</v>
      </c>
      <c r="E55" s="44">
        <v>0</v>
      </c>
      <c r="F55" s="44">
        <v>0</v>
      </c>
      <c r="G55" s="44">
        <v>0</v>
      </c>
      <c r="H55" s="44">
        <v>0</v>
      </c>
      <c r="I55" s="44">
        <v>3</v>
      </c>
      <c r="J55" s="44">
        <v>27</v>
      </c>
      <c r="K55" s="44">
        <v>0</v>
      </c>
      <c r="L55" s="44">
        <v>0</v>
      </c>
      <c r="M55" s="44">
        <v>9</v>
      </c>
      <c r="N55" s="44">
        <v>94</v>
      </c>
      <c r="O55" s="44">
        <f t="shared" si="0"/>
        <v>12</v>
      </c>
      <c r="P55" s="44">
        <f t="shared" si="1"/>
        <v>121</v>
      </c>
      <c r="Q55" s="44">
        <f t="shared" si="2"/>
        <v>18.00595238095238</v>
      </c>
    </row>
    <row r="56" spans="1:19" s="47" customFormat="1" ht="12.95" customHeight="1" x14ac:dyDescent="0.2">
      <c r="A56" s="254"/>
      <c r="B56" s="79" t="s">
        <v>316</v>
      </c>
      <c r="C56" s="46">
        <f>SUM(C48:C55)</f>
        <v>1160</v>
      </c>
      <c r="D56" s="46">
        <f t="shared" ref="D56:N56" si="8">SUM(D48:D55)</f>
        <v>5640</v>
      </c>
      <c r="E56" s="46">
        <f t="shared" si="8"/>
        <v>51</v>
      </c>
      <c r="F56" s="46">
        <f t="shared" si="8"/>
        <v>693.33</v>
      </c>
      <c r="G56" s="46">
        <f t="shared" si="8"/>
        <v>0</v>
      </c>
      <c r="H56" s="46">
        <f t="shared" si="8"/>
        <v>0</v>
      </c>
      <c r="I56" s="46">
        <f t="shared" si="8"/>
        <v>419</v>
      </c>
      <c r="J56" s="46">
        <f t="shared" si="8"/>
        <v>6979.64</v>
      </c>
      <c r="K56" s="46">
        <f t="shared" si="8"/>
        <v>9584</v>
      </c>
      <c r="L56" s="46">
        <f t="shared" si="8"/>
        <v>897.68000000000006</v>
      </c>
      <c r="M56" s="46">
        <f t="shared" si="8"/>
        <v>41481</v>
      </c>
      <c r="N56" s="46">
        <f t="shared" si="8"/>
        <v>141717.21</v>
      </c>
      <c r="O56" s="46">
        <f t="shared" si="0"/>
        <v>51535</v>
      </c>
      <c r="P56" s="46">
        <f t="shared" si="1"/>
        <v>150287.85999999999</v>
      </c>
      <c r="Q56" s="46">
        <f t="shared" si="2"/>
        <v>2664.6783687943257</v>
      </c>
      <c r="R56" s="50"/>
      <c r="S56" s="50"/>
    </row>
    <row r="57" spans="1:19" s="47" customFormat="1" ht="12.95" customHeight="1" x14ac:dyDescent="0.2">
      <c r="A57" s="79"/>
      <c r="B57" s="79" t="s">
        <v>0</v>
      </c>
      <c r="C57" s="46">
        <f>C56+C47+C45+C42</f>
        <v>146024</v>
      </c>
      <c r="D57" s="46">
        <f t="shared" ref="D57:N57" si="9">D56+D47+D45+D42</f>
        <v>1303779.79</v>
      </c>
      <c r="E57" s="46">
        <f t="shared" si="9"/>
        <v>905</v>
      </c>
      <c r="F57" s="46">
        <f t="shared" si="9"/>
        <v>24306.200000000004</v>
      </c>
      <c r="G57" s="46">
        <f t="shared" si="9"/>
        <v>684</v>
      </c>
      <c r="H57" s="46">
        <f t="shared" si="9"/>
        <v>5459.5700000000006</v>
      </c>
      <c r="I57" s="46">
        <f t="shared" si="9"/>
        <v>24427</v>
      </c>
      <c r="J57" s="46">
        <f t="shared" si="9"/>
        <v>364591.30999999994</v>
      </c>
      <c r="K57" s="46">
        <f t="shared" si="9"/>
        <v>272443</v>
      </c>
      <c r="L57" s="46">
        <f t="shared" si="9"/>
        <v>979861.39</v>
      </c>
      <c r="M57" s="46">
        <f t="shared" si="9"/>
        <v>1135329</v>
      </c>
      <c r="N57" s="46">
        <f t="shared" si="9"/>
        <v>3877611.55</v>
      </c>
      <c r="O57" s="46">
        <f t="shared" si="0"/>
        <v>1433788</v>
      </c>
      <c r="P57" s="46">
        <f t="shared" si="1"/>
        <v>5251830.0199999996</v>
      </c>
      <c r="Q57" s="46">
        <f t="shared" si="2"/>
        <v>402.81572549916569</v>
      </c>
      <c r="R57" s="50"/>
      <c r="S57" s="50"/>
    </row>
    <row r="58" spans="1:19" x14ac:dyDescent="0.2">
      <c r="H58" s="51" t="s">
        <v>382</v>
      </c>
      <c r="O58" s="50"/>
      <c r="P58" s="50"/>
    </row>
    <row r="62" spans="1:19" x14ac:dyDescent="0.2">
      <c r="O62" s="50"/>
      <c r="P62" s="50"/>
    </row>
  </sheetData>
  <mergeCells count="13">
    <mergeCell ref="A1:Q1"/>
    <mergeCell ref="A3:A5"/>
    <mergeCell ref="B3:B5"/>
    <mergeCell ref="C3:D3"/>
    <mergeCell ref="E3:F4"/>
    <mergeCell ref="Q3:Q5"/>
    <mergeCell ref="C4:C5"/>
    <mergeCell ref="D4:D5"/>
    <mergeCell ref="O3:P4"/>
    <mergeCell ref="G3:H4"/>
    <mergeCell ref="I3:J4"/>
    <mergeCell ref="K3:L4"/>
    <mergeCell ref="M3:N4"/>
  </mergeCells>
  <conditionalFormatting sqref="R6:S58">
    <cfRule type="cellIs" dxfId="21" priority="2" operator="greaterThan">
      <formula>100</formula>
    </cfRule>
  </conditionalFormatting>
  <conditionalFormatting sqref="R1:S1048576">
    <cfRule type="cellIs" dxfId="20" priority="1" operator="greaterThan">
      <formula>100</formula>
    </cfRule>
  </conditionalFormatting>
  <pageMargins left="1.45" right="0.7" top="0.25" bottom="0" header="0.3" footer="0.3"/>
  <pageSetup paperSize="9" scale="62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7" tint="0.59999389629810485"/>
  </sheetPr>
  <dimension ref="A1:I62"/>
  <sheetViews>
    <sheetView zoomScaleNormal="100" workbookViewId="0">
      <pane xSplit="2" ySplit="5" topLeftCell="C36" activePane="bottomRight" state="frozen"/>
      <selection pane="topRight" activeCell="C1" sqref="C1"/>
      <selection pane="bottomLeft" activeCell="A6" sqref="A6"/>
      <selection pane="bottomRight" activeCell="D46" sqref="D46"/>
    </sheetView>
  </sheetViews>
  <sheetFormatPr defaultColWidth="9.140625" defaultRowHeight="15" x14ac:dyDescent="0.2"/>
  <cols>
    <col min="1" max="1" width="6" style="59" customWidth="1"/>
    <col min="2" max="2" width="29.140625" style="27" customWidth="1"/>
    <col min="3" max="3" width="10.140625" style="27" customWidth="1"/>
    <col min="4" max="4" width="11.85546875" style="27" bestFit="1" customWidth="1"/>
    <col min="5" max="5" width="11.5703125" style="27" customWidth="1"/>
    <col min="6" max="6" width="13.5703125" style="27" bestFit="1" customWidth="1"/>
    <col min="7" max="7" width="9.7109375" style="28" bestFit="1" customWidth="1"/>
    <col min="8" max="16384" width="9.140625" style="27"/>
  </cols>
  <sheetData>
    <row r="1" spans="1:7" ht="18.75" customHeight="1" x14ac:dyDescent="0.2">
      <c r="A1" s="514" t="s">
        <v>467</v>
      </c>
      <c r="B1" s="514"/>
      <c r="C1" s="514"/>
      <c r="D1" s="514"/>
      <c r="E1" s="514"/>
      <c r="F1" s="514"/>
      <c r="G1" s="514"/>
    </row>
    <row r="2" spans="1:7" x14ac:dyDescent="0.2">
      <c r="A2" s="517" t="s">
        <v>107</v>
      </c>
      <c r="B2" s="517"/>
      <c r="C2" s="517"/>
      <c r="D2" s="517"/>
      <c r="E2" s="517"/>
      <c r="F2" s="517"/>
    </row>
    <row r="3" spans="1:7" ht="25.5" customHeight="1" x14ac:dyDescent="0.2">
      <c r="B3" s="29" t="s">
        <v>11</v>
      </c>
      <c r="C3" s="518"/>
      <c r="D3" s="518"/>
      <c r="E3" s="519" t="s">
        <v>38</v>
      </c>
      <c r="F3" s="519"/>
    </row>
    <row r="4" spans="1:7" ht="13.5" customHeight="1" x14ac:dyDescent="0.2">
      <c r="A4" s="515" t="s">
        <v>157</v>
      </c>
      <c r="B4" s="515" t="s">
        <v>2</v>
      </c>
      <c r="C4" s="515" t="s">
        <v>36</v>
      </c>
      <c r="D4" s="515"/>
      <c r="E4" s="515" t="s">
        <v>12</v>
      </c>
      <c r="F4" s="515"/>
      <c r="G4" s="516" t="s">
        <v>108</v>
      </c>
    </row>
    <row r="5" spans="1:7" ht="13.5" customHeight="1" x14ac:dyDescent="0.2">
      <c r="A5" s="515"/>
      <c r="B5" s="515"/>
      <c r="C5" s="257" t="s">
        <v>27</v>
      </c>
      <c r="D5" s="257" t="s">
        <v>15</v>
      </c>
      <c r="E5" s="257" t="s">
        <v>27</v>
      </c>
      <c r="F5" s="257" t="s">
        <v>15</v>
      </c>
      <c r="G5" s="516"/>
    </row>
    <row r="6" spans="1:7" ht="13.5" customHeight="1" x14ac:dyDescent="0.2">
      <c r="A6" s="192">
        <v>1</v>
      </c>
      <c r="B6" s="1" t="s">
        <v>51</v>
      </c>
      <c r="C6" s="304">
        <v>43366</v>
      </c>
      <c r="D6" s="304">
        <v>230047</v>
      </c>
      <c r="E6" s="326">
        <f>'Pri Sec_outstanding_6'!O6+NPS_OS_8!M6</f>
        <v>262217</v>
      </c>
      <c r="F6" s="326">
        <f>'Pri Sec_outstanding_6'!P6+NPS_OS_8!N6</f>
        <v>1572775</v>
      </c>
      <c r="G6" s="327">
        <f>D6*100/F6</f>
        <v>14.626822018406957</v>
      </c>
    </row>
    <row r="7" spans="1:7" ht="13.5" customHeight="1" x14ac:dyDescent="0.2">
      <c r="A7" s="192">
        <v>2</v>
      </c>
      <c r="B7" s="1" t="s">
        <v>52</v>
      </c>
      <c r="C7" s="304">
        <v>157878</v>
      </c>
      <c r="D7" s="304">
        <v>316353</v>
      </c>
      <c r="E7" s="326">
        <f>'Pri Sec_outstanding_6'!O7+NPS_OS_8!M7</f>
        <v>839838</v>
      </c>
      <c r="F7" s="326">
        <f>'Pri Sec_outstanding_6'!P7+NPS_OS_8!N7</f>
        <v>2560255</v>
      </c>
      <c r="G7" s="327">
        <f t="shared" ref="G7:G57" si="0">D7*100/F7</f>
        <v>12.356308258357078</v>
      </c>
    </row>
    <row r="8" spans="1:7" ht="13.5" customHeight="1" x14ac:dyDescent="0.2">
      <c r="A8" s="192">
        <v>3</v>
      </c>
      <c r="B8" s="1" t="s">
        <v>53</v>
      </c>
      <c r="C8" s="302">
        <v>28708</v>
      </c>
      <c r="D8" s="302">
        <v>44035</v>
      </c>
      <c r="E8" s="326">
        <f>'Pri Sec_outstanding_6'!O8+NPS_OS_8!M8</f>
        <v>131686</v>
      </c>
      <c r="F8" s="326">
        <f>'Pri Sec_outstanding_6'!P8+NPS_OS_8!N8</f>
        <v>372325.01</v>
      </c>
      <c r="G8" s="327">
        <f t="shared" si="0"/>
        <v>11.827032516563955</v>
      </c>
    </row>
    <row r="9" spans="1:7" ht="13.5" customHeight="1" x14ac:dyDescent="0.2">
      <c r="A9" s="192">
        <v>4</v>
      </c>
      <c r="B9" s="1" t="s">
        <v>54</v>
      </c>
      <c r="C9" s="304">
        <v>33360</v>
      </c>
      <c r="D9" s="304">
        <v>110698</v>
      </c>
      <c r="E9" s="326">
        <f>'Pri Sec_outstanding_6'!O9+NPS_OS_8!M9</f>
        <v>293233</v>
      </c>
      <c r="F9" s="326">
        <f>'Pri Sec_outstanding_6'!P9+NPS_OS_8!N9</f>
        <v>1454438</v>
      </c>
      <c r="G9" s="327">
        <f t="shared" si="0"/>
        <v>7.6110497663014858</v>
      </c>
    </row>
    <row r="10" spans="1:7" ht="13.5" customHeight="1" x14ac:dyDescent="0.2">
      <c r="A10" s="192">
        <v>5</v>
      </c>
      <c r="B10" s="1" t="s">
        <v>55</v>
      </c>
      <c r="C10" s="304">
        <v>108528</v>
      </c>
      <c r="D10" s="304">
        <v>177692</v>
      </c>
      <c r="E10" s="326">
        <f>'Pri Sec_outstanding_6'!O10+NPS_OS_8!M10</f>
        <v>710330</v>
      </c>
      <c r="F10" s="326">
        <f>'Pri Sec_outstanding_6'!P10+NPS_OS_8!N10</f>
        <v>1503970</v>
      </c>
      <c r="G10" s="327">
        <f t="shared" si="0"/>
        <v>11.814863328390858</v>
      </c>
    </row>
    <row r="11" spans="1:7" ht="13.5" customHeight="1" x14ac:dyDescent="0.2">
      <c r="A11" s="192">
        <v>6</v>
      </c>
      <c r="B11" s="1" t="s">
        <v>56</v>
      </c>
      <c r="C11" s="304">
        <v>40110</v>
      </c>
      <c r="D11" s="304">
        <v>109800</v>
      </c>
      <c r="E11" s="326">
        <f>'Pri Sec_outstanding_6'!O11+NPS_OS_8!M11</f>
        <v>190605</v>
      </c>
      <c r="F11" s="326">
        <f>'Pri Sec_outstanding_6'!P11+NPS_OS_8!N11</f>
        <v>1041585</v>
      </c>
      <c r="G11" s="327">
        <f t="shared" si="0"/>
        <v>10.54162646351474</v>
      </c>
    </row>
    <row r="12" spans="1:7" ht="13.5" customHeight="1" x14ac:dyDescent="0.2">
      <c r="A12" s="192">
        <v>7</v>
      </c>
      <c r="B12" s="1" t="s">
        <v>57</v>
      </c>
      <c r="C12" s="304">
        <v>1638</v>
      </c>
      <c r="D12" s="304">
        <v>13940</v>
      </c>
      <c r="E12" s="326">
        <f>'Pri Sec_outstanding_6'!O12+NPS_OS_8!M12</f>
        <v>38190</v>
      </c>
      <c r="F12" s="326">
        <f>'Pri Sec_outstanding_6'!P12+NPS_OS_8!N12</f>
        <v>114986</v>
      </c>
      <c r="G12" s="327">
        <f t="shared" si="0"/>
        <v>12.123215000086967</v>
      </c>
    </row>
    <row r="13" spans="1:7" ht="13.5" customHeight="1" x14ac:dyDescent="0.2">
      <c r="A13" s="192">
        <v>8</v>
      </c>
      <c r="B13" s="1" t="s">
        <v>181</v>
      </c>
      <c r="C13" s="304">
        <v>5466</v>
      </c>
      <c r="D13" s="304">
        <v>9716</v>
      </c>
      <c r="E13" s="326">
        <f>'Pri Sec_outstanding_6'!O13+NPS_OS_8!M13</f>
        <v>20747</v>
      </c>
      <c r="F13" s="326">
        <f>'Pri Sec_outstanding_6'!P13+NPS_OS_8!N13</f>
        <v>89909</v>
      </c>
      <c r="G13" s="327">
        <f t="shared" si="0"/>
        <v>10.806482109688686</v>
      </c>
    </row>
    <row r="14" spans="1:7" ht="13.5" customHeight="1" x14ac:dyDescent="0.2">
      <c r="A14" s="192">
        <v>9</v>
      </c>
      <c r="B14" s="1" t="s">
        <v>58</v>
      </c>
      <c r="C14" s="304">
        <v>117712</v>
      </c>
      <c r="D14" s="304">
        <v>480490</v>
      </c>
      <c r="E14" s="326">
        <f>'Pri Sec_outstanding_6'!O14+NPS_OS_8!M14</f>
        <v>436339</v>
      </c>
      <c r="F14" s="326">
        <f>'Pri Sec_outstanding_6'!P14+NPS_OS_8!N14</f>
        <v>2170413</v>
      </c>
      <c r="G14" s="327">
        <f t="shared" si="0"/>
        <v>22.138182917260448</v>
      </c>
    </row>
    <row r="15" spans="1:7" ht="13.5" customHeight="1" x14ac:dyDescent="0.2">
      <c r="A15" s="192">
        <v>10</v>
      </c>
      <c r="B15" s="1" t="s">
        <v>64</v>
      </c>
      <c r="C15" s="302">
        <v>207521</v>
      </c>
      <c r="D15" s="302">
        <v>393602</v>
      </c>
      <c r="E15" s="326">
        <f>'Pri Sec_outstanding_6'!O15+NPS_OS_8!M15</f>
        <v>1773748</v>
      </c>
      <c r="F15" s="326">
        <f>'Pri Sec_outstanding_6'!P15+NPS_OS_8!N15</f>
        <v>7527661</v>
      </c>
      <c r="G15" s="327">
        <f t="shared" si="0"/>
        <v>5.2287423676491276</v>
      </c>
    </row>
    <row r="16" spans="1:7" ht="13.5" customHeight="1" x14ac:dyDescent="0.2">
      <c r="A16" s="192">
        <v>11</v>
      </c>
      <c r="B16" s="1" t="s">
        <v>182</v>
      </c>
      <c r="C16" s="304">
        <v>26123</v>
      </c>
      <c r="D16" s="304">
        <v>104932</v>
      </c>
      <c r="E16" s="326">
        <f>'Pri Sec_outstanding_6'!O16+NPS_OS_8!M16</f>
        <v>123307</v>
      </c>
      <c r="F16" s="326">
        <f>'Pri Sec_outstanding_6'!P16+NPS_OS_8!N16</f>
        <v>460983</v>
      </c>
      <c r="G16" s="327">
        <f t="shared" si="0"/>
        <v>22.762661529817802</v>
      </c>
    </row>
    <row r="17" spans="1:9" ht="13.5" customHeight="1" x14ac:dyDescent="0.2">
      <c r="A17" s="192">
        <v>12</v>
      </c>
      <c r="B17" s="1" t="s">
        <v>60</v>
      </c>
      <c r="C17" s="304">
        <v>76726</v>
      </c>
      <c r="D17" s="304">
        <v>189017</v>
      </c>
      <c r="E17" s="326">
        <f>'Pri Sec_outstanding_6'!O17+NPS_OS_8!M17</f>
        <v>388410</v>
      </c>
      <c r="F17" s="326">
        <f>'Pri Sec_outstanding_6'!P17+NPS_OS_8!N17</f>
        <v>2019578</v>
      </c>
      <c r="G17" s="327">
        <f t="shared" si="0"/>
        <v>9.3592324733186842</v>
      </c>
    </row>
    <row r="18" spans="1:9" s="29" customFormat="1" ht="13.5" customHeight="1" x14ac:dyDescent="0.2">
      <c r="A18" s="294"/>
      <c r="B18" s="189" t="s">
        <v>218</v>
      </c>
      <c r="C18" s="309">
        <f>SUM(C6:C17)</f>
        <v>847136</v>
      </c>
      <c r="D18" s="309">
        <f>SUM(D6:D17)</f>
        <v>2180322</v>
      </c>
      <c r="E18" s="328">
        <f>'Pri Sec_outstanding_6'!O18+NPS_OS_8!M18</f>
        <v>5208650</v>
      </c>
      <c r="F18" s="328">
        <f>'Pri Sec_outstanding_6'!P18+NPS_OS_8!N18</f>
        <v>20888878.010000002</v>
      </c>
      <c r="G18" s="329">
        <f t="shared" si="0"/>
        <v>10.437717138068537</v>
      </c>
      <c r="H18" s="27"/>
      <c r="I18" s="27"/>
    </row>
    <row r="19" spans="1:9" ht="13.5" customHeight="1" x14ac:dyDescent="0.2">
      <c r="A19" s="192">
        <v>13</v>
      </c>
      <c r="B19" s="1" t="s">
        <v>41</v>
      </c>
      <c r="C19" s="304">
        <v>3371</v>
      </c>
      <c r="D19" s="304">
        <v>27308.14</v>
      </c>
      <c r="E19" s="326">
        <f>'Pri Sec_outstanding_6'!O19+NPS_OS_8!M19</f>
        <v>259556</v>
      </c>
      <c r="F19" s="326">
        <f>'Pri Sec_outstanding_6'!P19+NPS_OS_8!N19</f>
        <v>1209049.2000000002</v>
      </c>
      <c r="G19" s="327">
        <f t="shared" si="0"/>
        <v>2.2586458847166844</v>
      </c>
    </row>
    <row r="20" spans="1:9" ht="13.5" customHeight="1" x14ac:dyDescent="0.2">
      <c r="A20" s="192">
        <v>14</v>
      </c>
      <c r="B20" s="1" t="s">
        <v>183</v>
      </c>
      <c r="C20" s="304">
        <v>14710</v>
      </c>
      <c r="D20" s="304">
        <v>18056.810000000001</v>
      </c>
      <c r="E20" s="326">
        <f>'Pri Sec_outstanding_6'!O20+NPS_OS_8!M20</f>
        <v>1168535</v>
      </c>
      <c r="F20" s="326">
        <f>'Pri Sec_outstanding_6'!P20+NPS_OS_8!N20</f>
        <v>667586.65999999992</v>
      </c>
      <c r="G20" s="327">
        <f t="shared" si="0"/>
        <v>2.7047889183405798</v>
      </c>
    </row>
    <row r="21" spans="1:9" ht="13.5" customHeight="1" x14ac:dyDescent="0.2">
      <c r="A21" s="192">
        <v>15</v>
      </c>
      <c r="B21" s="1" t="s">
        <v>184</v>
      </c>
      <c r="C21" s="304">
        <v>0</v>
      </c>
      <c r="D21" s="304">
        <v>0</v>
      </c>
      <c r="E21" s="326">
        <f>'Pri Sec_outstanding_6'!O21+NPS_OS_8!M21</f>
        <v>879</v>
      </c>
      <c r="F21" s="326">
        <f>'Pri Sec_outstanding_6'!P21+NPS_OS_8!N21</f>
        <v>2198.21</v>
      </c>
      <c r="G21" s="327">
        <f t="shared" si="0"/>
        <v>0</v>
      </c>
    </row>
    <row r="22" spans="1:9" ht="13.5" customHeight="1" x14ac:dyDescent="0.2">
      <c r="A22" s="192">
        <v>16</v>
      </c>
      <c r="B22" s="1" t="s">
        <v>45</v>
      </c>
      <c r="C22" s="304">
        <v>19</v>
      </c>
      <c r="D22" s="304">
        <v>282.57</v>
      </c>
      <c r="E22" s="326">
        <f>'Pri Sec_outstanding_6'!O22+NPS_OS_8!M22</f>
        <v>479</v>
      </c>
      <c r="F22" s="326">
        <f>'Pri Sec_outstanding_6'!P22+NPS_OS_8!N22</f>
        <v>12328.130000000001</v>
      </c>
      <c r="G22" s="327">
        <f t="shared" si="0"/>
        <v>2.292075116015162</v>
      </c>
    </row>
    <row r="23" spans="1:9" ht="13.5" customHeight="1" x14ac:dyDescent="0.2">
      <c r="A23" s="192">
        <v>17</v>
      </c>
      <c r="B23" s="1" t="s">
        <v>185</v>
      </c>
      <c r="C23" s="304">
        <v>19010</v>
      </c>
      <c r="D23" s="304">
        <v>5112</v>
      </c>
      <c r="E23" s="326">
        <f>'Pri Sec_outstanding_6'!O23+NPS_OS_8!M23</f>
        <v>88115</v>
      </c>
      <c r="F23" s="326">
        <f>'Pri Sec_outstanding_6'!P23+NPS_OS_8!N23</f>
        <v>110722</v>
      </c>
      <c r="G23" s="327">
        <f t="shared" si="0"/>
        <v>4.6169686241216743</v>
      </c>
    </row>
    <row r="24" spans="1:9" ht="13.5" customHeight="1" x14ac:dyDescent="0.2">
      <c r="A24" s="192">
        <v>18</v>
      </c>
      <c r="B24" s="1" t="s">
        <v>186</v>
      </c>
      <c r="C24" s="304">
        <v>0</v>
      </c>
      <c r="D24" s="304">
        <v>0</v>
      </c>
      <c r="E24" s="326">
        <f>'Pri Sec_outstanding_6'!O24+NPS_OS_8!M24</f>
        <v>202</v>
      </c>
      <c r="F24" s="326">
        <f>'Pri Sec_outstanding_6'!P24+NPS_OS_8!N24</f>
        <v>448</v>
      </c>
      <c r="G24" s="327">
        <f t="shared" si="0"/>
        <v>0</v>
      </c>
    </row>
    <row r="25" spans="1:9" ht="13.5" customHeight="1" x14ac:dyDescent="0.2">
      <c r="A25" s="192">
        <v>19</v>
      </c>
      <c r="B25" s="1" t="s">
        <v>187</v>
      </c>
      <c r="C25" s="304">
        <v>169</v>
      </c>
      <c r="D25" s="304">
        <v>1799</v>
      </c>
      <c r="E25" s="326">
        <f>'Pri Sec_outstanding_6'!O25+NPS_OS_8!M25</f>
        <v>14869</v>
      </c>
      <c r="F25" s="326">
        <f>'Pri Sec_outstanding_6'!P25+NPS_OS_8!N25</f>
        <v>60421</v>
      </c>
      <c r="G25" s="327">
        <f t="shared" si="0"/>
        <v>2.9774416179805034</v>
      </c>
    </row>
    <row r="26" spans="1:9" ht="13.5" customHeight="1" x14ac:dyDescent="0.2">
      <c r="A26" s="192">
        <v>20</v>
      </c>
      <c r="B26" s="1" t="s">
        <v>65</v>
      </c>
      <c r="C26" s="304">
        <v>69550</v>
      </c>
      <c r="D26" s="304">
        <v>68631.55</v>
      </c>
      <c r="E26" s="326">
        <f>'Pri Sec_outstanding_6'!O26+NPS_OS_8!M26</f>
        <v>1114813</v>
      </c>
      <c r="F26" s="326">
        <f>'Pri Sec_outstanding_6'!P26+NPS_OS_8!N26</f>
        <v>2489899.66</v>
      </c>
      <c r="G26" s="327">
        <f t="shared" si="0"/>
        <v>2.7563982236938815</v>
      </c>
    </row>
    <row r="27" spans="1:9" ht="13.5" customHeight="1" x14ac:dyDescent="0.2">
      <c r="A27" s="192">
        <v>21</v>
      </c>
      <c r="B27" s="1" t="s">
        <v>66</v>
      </c>
      <c r="C27" s="239">
        <v>22980</v>
      </c>
      <c r="D27" s="239">
        <v>49845</v>
      </c>
      <c r="E27" s="326">
        <f>'Pri Sec_outstanding_6'!O27+NPS_OS_8!M27</f>
        <v>454934</v>
      </c>
      <c r="F27" s="326">
        <f>'Pri Sec_outstanding_6'!P27+NPS_OS_8!N27</f>
        <v>2270277</v>
      </c>
      <c r="G27" s="327">
        <f t="shared" si="0"/>
        <v>2.1955470631997769</v>
      </c>
    </row>
    <row r="28" spans="1:9" ht="13.5" customHeight="1" x14ac:dyDescent="0.2">
      <c r="A28" s="192">
        <v>22</v>
      </c>
      <c r="B28" s="1" t="s">
        <v>75</v>
      </c>
      <c r="C28" s="302">
        <v>9408</v>
      </c>
      <c r="D28" s="302">
        <v>24957</v>
      </c>
      <c r="E28" s="326">
        <f>'Pri Sec_outstanding_6'!O28+NPS_OS_8!M28</f>
        <v>71964</v>
      </c>
      <c r="F28" s="326">
        <f>'Pri Sec_outstanding_6'!P28+NPS_OS_8!N28</f>
        <v>326837.72233460005</v>
      </c>
      <c r="G28" s="327">
        <f t="shared" si="0"/>
        <v>7.6358994982991213</v>
      </c>
    </row>
    <row r="29" spans="1:9" ht="13.5" customHeight="1" x14ac:dyDescent="0.2">
      <c r="A29" s="192">
        <v>23</v>
      </c>
      <c r="B29" s="1" t="s">
        <v>386</v>
      </c>
      <c r="C29" s="304">
        <v>0</v>
      </c>
      <c r="D29" s="304">
        <v>0</v>
      </c>
      <c r="E29" s="326">
        <f>'Pri Sec_outstanding_6'!O29+NPS_OS_8!M29</f>
        <v>445409</v>
      </c>
      <c r="F29" s="326">
        <f>'Pri Sec_outstanding_6'!P29+NPS_OS_8!N29</f>
        <v>350476.12</v>
      </c>
      <c r="G29" s="327">
        <f t="shared" si="0"/>
        <v>0</v>
      </c>
    </row>
    <row r="30" spans="1:9" ht="13.5" customHeight="1" x14ac:dyDescent="0.2">
      <c r="A30" s="192">
        <v>24</v>
      </c>
      <c r="B30" s="1" t="s">
        <v>188</v>
      </c>
      <c r="C30" s="304">
        <v>22553</v>
      </c>
      <c r="D30" s="304">
        <v>6731.47</v>
      </c>
      <c r="E30" s="326">
        <f>'Pri Sec_outstanding_6'!O30+NPS_OS_8!M30</f>
        <v>805169</v>
      </c>
      <c r="F30" s="326">
        <f>'Pri Sec_outstanding_6'!P30+NPS_OS_8!N30</f>
        <v>620121.63</v>
      </c>
      <c r="G30" s="327">
        <f t="shared" si="0"/>
        <v>1.0855080155807499</v>
      </c>
    </row>
    <row r="31" spans="1:9" ht="13.5" customHeight="1" x14ac:dyDescent="0.2">
      <c r="A31" s="192">
        <v>25</v>
      </c>
      <c r="B31" s="1" t="s">
        <v>189</v>
      </c>
      <c r="C31" s="304">
        <v>170</v>
      </c>
      <c r="D31" s="304">
        <v>721</v>
      </c>
      <c r="E31" s="326">
        <f>'Pri Sec_outstanding_6'!O31+NPS_OS_8!M31</f>
        <v>604</v>
      </c>
      <c r="F31" s="326">
        <f>'Pri Sec_outstanding_6'!P31+NPS_OS_8!N31</f>
        <v>4010.25</v>
      </c>
      <c r="G31" s="327">
        <f t="shared" si="0"/>
        <v>17.978928994451717</v>
      </c>
    </row>
    <row r="32" spans="1:9" ht="13.5" customHeight="1" x14ac:dyDescent="0.2">
      <c r="A32" s="192">
        <v>26</v>
      </c>
      <c r="B32" s="1" t="s">
        <v>190</v>
      </c>
      <c r="C32" s="304">
        <v>2427</v>
      </c>
      <c r="D32" s="304">
        <v>13953.31</v>
      </c>
      <c r="E32" s="326">
        <f>'Pri Sec_outstanding_6'!O32+NPS_OS_8!M32</f>
        <v>3496</v>
      </c>
      <c r="F32" s="326">
        <f>'Pri Sec_outstanding_6'!P32+NPS_OS_8!N32</f>
        <v>41987.310000000005</v>
      </c>
      <c r="G32" s="327">
        <f t="shared" si="0"/>
        <v>33.232207540802207</v>
      </c>
    </row>
    <row r="33" spans="1:9" ht="13.5" customHeight="1" x14ac:dyDescent="0.2">
      <c r="A33" s="192">
        <v>27</v>
      </c>
      <c r="B33" s="1" t="s">
        <v>191</v>
      </c>
      <c r="C33" s="304">
        <v>34</v>
      </c>
      <c r="D33" s="304">
        <v>360.3</v>
      </c>
      <c r="E33" s="326">
        <f>'Pri Sec_outstanding_6'!O33+NPS_OS_8!M33</f>
        <v>358</v>
      </c>
      <c r="F33" s="326">
        <f>'Pri Sec_outstanding_6'!P33+NPS_OS_8!N33</f>
        <v>7508.630000000001</v>
      </c>
      <c r="G33" s="327">
        <f t="shared" si="0"/>
        <v>4.7984785506810157</v>
      </c>
    </row>
    <row r="34" spans="1:9" ht="13.5" customHeight="1" x14ac:dyDescent="0.2">
      <c r="A34" s="192">
        <v>28</v>
      </c>
      <c r="B34" s="1" t="s">
        <v>67</v>
      </c>
      <c r="C34" s="304">
        <v>2825</v>
      </c>
      <c r="D34" s="304">
        <v>12685.74</v>
      </c>
      <c r="E34" s="326">
        <f>'Pri Sec_outstanding_6'!O34+NPS_OS_8!M34</f>
        <v>173305</v>
      </c>
      <c r="F34" s="326">
        <f>'Pri Sec_outstanding_6'!P34+NPS_OS_8!N34</f>
        <v>541753.75</v>
      </c>
      <c r="G34" s="327">
        <f t="shared" si="0"/>
        <v>2.3416063109853877</v>
      </c>
    </row>
    <row r="35" spans="1:9" ht="13.5" customHeight="1" x14ac:dyDescent="0.2">
      <c r="A35" s="192">
        <v>29</v>
      </c>
      <c r="B35" s="1" t="s">
        <v>192</v>
      </c>
      <c r="C35" s="304">
        <v>14</v>
      </c>
      <c r="D35" s="304">
        <v>482</v>
      </c>
      <c r="E35" s="326">
        <f>'Pri Sec_outstanding_6'!O35+NPS_OS_8!M35</f>
        <v>309</v>
      </c>
      <c r="F35" s="326">
        <f>'Pri Sec_outstanding_6'!P35+NPS_OS_8!N35</f>
        <v>6432</v>
      </c>
      <c r="G35" s="327">
        <f t="shared" si="0"/>
        <v>7.4937810945273631</v>
      </c>
    </row>
    <row r="36" spans="1:9" ht="13.5" customHeight="1" x14ac:dyDescent="0.2">
      <c r="A36" s="192">
        <v>30</v>
      </c>
      <c r="B36" s="1" t="s">
        <v>193</v>
      </c>
      <c r="C36" s="304">
        <v>10788</v>
      </c>
      <c r="D36" s="304">
        <v>2024</v>
      </c>
      <c r="E36" s="326">
        <f>'Pri Sec_outstanding_6'!O36+NPS_OS_8!M36</f>
        <v>175079</v>
      </c>
      <c r="F36" s="326">
        <f>'Pri Sec_outstanding_6'!P36+NPS_OS_8!N36</f>
        <v>87159</v>
      </c>
      <c r="G36" s="327">
        <f t="shared" si="0"/>
        <v>2.3221927741254489</v>
      </c>
    </row>
    <row r="37" spans="1:9" ht="13.5" customHeight="1" x14ac:dyDescent="0.2">
      <c r="A37" s="192">
        <v>31</v>
      </c>
      <c r="B37" s="1" t="s">
        <v>194</v>
      </c>
      <c r="C37" s="304">
        <v>6</v>
      </c>
      <c r="D37" s="304">
        <v>18</v>
      </c>
      <c r="E37" s="326">
        <f>'Pri Sec_outstanding_6'!O37+NPS_OS_8!M37</f>
        <v>637</v>
      </c>
      <c r="F37" s="326">
        <f>'Pri Sec_outstanding_6'!P37+NPS_OS_8!N37</f>
        <v>9876</v>
      </c>
      <c r="G37" s="327">
        <f t="shared" si="0"/>
        <v>0.18226002430133659</v>
      </c>
    </row>
    <row r="38" spans="1:9" ht="13.5" customHeight="1" x14ac:dyDescent="0.2">
      <c r="A38" s="192">
        <v>32</v>
      </c>
      <c r="B38" s="1" t="s">
        <v>71</v>
      </c>
      <c r="C38" s="304">
        <v>0</v>
      </c>
      <c r="D38" s="304">
        <v>2100</v>
      </c>
      <c r="E38" s="326">
        <f>'Pri Sec_outstanding_6'!O38+NPS_OS_8!M38</f>
        <v>0</v>
      </c>
      <c r="F38" s="326">
        <f>'Pri Sec_outstanding_6'!P38+NPS_OS_8!N38</f>
        <v>24466</v>
      </c>
      <c r="G38" s="327">
        <f t="shared" si="0"/>
        <v>8.5833401455080516</v>
      </c>
    </row>
    <row r="39" spans="1:9" ht="13.5" customHeight="1" x14ac:dyDescent="0.2">
      <c r="A39" s="192">
        <v>33</v>
      </c>
      <c r="B39" s="1" t="s">
        <v>195</v>
      </c>
      <c r="C39" s="304">
        <v>0</v>
      </c>
      <c r="D39" s="304">
        <v>0</v>
      </c>
      <c r="E39" s="326">
        <f>'Pri Sec_outstanding_6'!O39+NPS_OS_8!M39</f>
        <v>678</v>
      </c>
      <c r="F39" s="326">
        <f>'Pri Sec_outstanding_6'!P39+NPS_OS_8!N39</f>
        <v>6682</v>
      </c>
      <c r="G39" s="327">
        <f t="shared" si="0"/>
        <v>0</v>
      </c>
    </row>
    <row r="40" spans="1:9" ht="13.5" customHeight="1" x14ac:dyDescent="0.2">
      <c r="A40" s="192">
        <v>34</v>
      </c>
      <c r="B40" s="1" t="s">
        <v>70</v>
      </c>
      <c r="C40" s="304">
        <v>9414</v>
      </c>
      <c r="D40" s="304">
        <v>6120</v>
      </c>
      <c r="E40" s="326">
        <f>'Pri Sec_outstanding_6'!O40+NPS_OS_8!M40</f>
        <v>145554</v>
      </c>
      <c r="F40" s="326">
        <f>'Pri Sec_outstanding_6'!P40+NPS_OS_8!N40</f>
        <v>229149</v>
      </c>
      <c r="G40" s="327">
        <f t="shared" si="0"/>
        <v>2.6707513451946112</v>
      </c>
    </row>
    <row r="41" spans="1:9" s="29" customFormat="1" ht="13.5" customHeight="1" x14ac:dyDescent="0.2">
      <c r="A41" s="294"/>
      <c r="B41" s="189" t="s">
        <v>216</v>
      </c>
      <c r="C41" s="309">
        <f>SUM(C19:C40)</f>
        <v>187448</v>
      </c>
      <c r="D41" s="309">
        <f>SUM(D19:D40)</f>
        <v>241187.88999999998</v>
      </c>
      <c r="E41" s="328">
        <f>'Pri Sec_outstanding_6'!O41+NPS_OS_8!M41</f>
        <v>4924944</v>
      </c>
      <c r="F41" s="328">
        <f>'Pri Sec_outstanding_6'!P41+NPS_OS_8!N41</f>
        <v>9079389.2723345999</v>
      </c>
      <c r="G41" s="329">
        <f t="shared" si="0"/>
        <v>2.6564329688442019</v>
      </c>
      <c r="H41" s="27"/>
      <c r="I41" s="27"/>
    </row>
    <row r="42" spans="1:9" s="29" customFormat="1" ht="13.5" customHeight="1" x14ac:dyDescent="0.2">
      <c r="A42" s="294"/>
      <c r="B42" s="189" t="s">
        <v>317</v>
      </c>
      <c r="C42" s="309">
        <f>C41+C18</f>
        <v>1034584</v>
      </c>
      <c r="D42" s="309">
        <f>D41+D18</f>
        <v>2421509.89</v>
      </c>
      <c r="E42" s="328">
        <f>'Pri Sec_outstanding_6'!O42+NPS_OS_8!M42</f>
        <v>10133594</v>
      </c>
      <c r="F42" s="328">
        <f>'Pri Sec_outstanding_6'!P42+NPS_OS_8!N42</f>
        <v>29968267.282334596</v>
      </c>
      <c r="G42" s="329">
        <f t="shared" si="0"/>
        <v>8.0802465727720207</v>
      </c>
      <c r="H42" s="27"/>
      <c r="I42" s="27"/>
    </row>
    <row r="43" spans="1:9" ht="13.5" customHeight="1" x14ac:dyDescent="0.2">
      <c r="A43" s="192">
        <v>35</v>
      </c>
      <c r="B43" s="1" t="s">
        <v>196</v>
      </c>
      <c r="C43" s="302">
        <v>93627</v>
      </c>
      <c r="D43" s="302">
        <v>64336</v>
      </c>
      <c r="E43" s="326">
        <f>'Pri Sec_outstanding_6'!O43+NPS_OS_8!M43</f>
        <v>369055</v>
      </c>
      <c r="F43" s="326">
        <f>'Pri Sec_outstanding_6'!P43+NPS_OS_8!N43</f>
        <v>272529</v>
      </c>
      <c r="G43" s="327">
        <f t="shared" si="0"/>
        <v>23.607028976732753</v>
      </c>
    </row>
    <row r="44" spans="1:9" ht="13.5" customHeight="1" x14ac:dyDescent="0.2">
      <c r="A44" s="192">
        <v>36</v>
      </c>
      <c r="B44" s="1" t="s">
        <v>390</v>
      </c>
      <c r="C44" s="302">
        <v>251322</v>
      </c>
      <c r="D44" s="302">
        <v>197440.69</v>
      </c>
      <c r="E44" s="326">
        <f>'Pri Sec_outstanding_6'!O44+NPS_OS_8!M44</f>
        <v>885213</v>
      </c>
      <c r="F44" s="326">
        <f>'Pri Sec_outstanding_6'!P44+NPS_OS_8!N44</f>
        <v>1087491.06</v>
      </c>
      <c r="G44" s="327">
        <f t="shared" si="0"/>
        <v>18.155614998802839</v>
      </c>
    </row>
    <row r="45" spans="1:9" s="29" customFormat="1" ht="13.5" customHeight="1" x14ac:dyDescent="0.2">
      <c r="A45" s="294"/>
      <c r="B45" s="189" t="s">
        <v>219</v>
      </c>
      <c r="C45" s="303">
        <f>SUM(C43:C44)</f>
        <v>344949</v>
      </c>
      <c r="D45" s="303">
        <f>SUM(D43:D44)</f>
        <v>261776.69</v>
      </c>
      <c r="E45" s="328">
        <f>'Pri Sec_outstanding_6'!O45+NPS_OS_8!M45</f>
        <v>1254268</v>
      </c>
      <c r="F45" s="328">
        <f>'Pri Sec_outstanding_6'!P45+NPS_OS_8!N45</f>
        <v>1360020.06</v>
      </c>
      <c r="G45" s="329">
        <f t="shared" si="0"/>
        <v>19.248002121380473</v>
      </c>
      <c r="H45" s="27"/>
      <c r="I45" s="27"/>
    </row>
    <row r="46" spans="1:9" ht="13.5" customHeight="1" x14ac:dyDescent="0.2">
      <c r="A46" s="192">
        <v>37</v>
      </c>
      <c r="B46" s="1" t="s">
        <v>318</v>
      </c>
      <c r="C46" s="302">
        <v>0</v>
      </c>
      <c r="D46" s="302">
        <v>649325</v>
      </c>
      <c r="E46" s="326">
        <f>'Pri Sec_outstanding_6'!O46+NPS_OS_8!M46</f>
        <v>3932856</v>
      </c>
      <c r="F46" s="326">
        <f>'Pri Sec_outstanding_6'!P46+NPS_OS_8!N46</f>
        <v>3622833</v>
      </c>
      <c r="G46" s="327">
        <f t="shared" si="0"/>
        <v>17.923128115483102</v>
      </c>
    </row>
    <row r="47" spans="1:9" s="29" customFormat="1" ht="13.5" customHeight="1" x14ac:dyDescent="0.2">
      <c r="A47" s="294"/>
      <c r="B47" s="189" t="s">
        <v>217</v>
      </c>
      <c r="C47" s="303">
        <v>0</v>
      </c>
      <c r="D47" s="303">
        <f>D46</f>
        <v>649325</v>
      </c>
      <c r="E47" s="328">
        <f>'Pri Sec_outstanding_6'!O47+NPS_OS_8!M47</f>
        <v>3932856</v>
      </c>
      <c r="F47" s="328">
        <f>'Pri Sec_outstanding_6'!P47+NPS_OS_8!N47</f>
        <v>3622833</v>
      </c>
      <c r="G47" s="329">
        <f t="shared" si="0"/>
        <v>17.923128115483102</v>
      </c>
      <c r="H47" s="27"/>
      <c r="I47" s="27"/>
    </row>
    <row r="48" spans="1:9" ht="13.5" customHeight="1" x14ac:dyDescent="0.2">
      <c r="A48" s="192">
        <v>38</v>
      </c>
      <c r="B48" s="1" t="s">
        <v>310</v>
      </c>
      <c r="C48" s="302">
        <v>10536</v>
      </c>
      <c r="D48" s="302">
        <v>28323.13</v>
      </c>
      <c r="E48" s="326">
        <f>'Pri Sec_outstanding_6'!O48+NPS_OS_8!M48</f>
        <v>135223</v>
      </c>
      <c r="F48" s="326">
        <f>'Pri Sec_outstanding_6'!P48+NPS_OS_8!N48</f>
        <v>593876.04999999993</v>
      </c>
      <c r="G48" s="327">
        <f t="shared" si="0"/>
        <v>4.7691988925972018</v>
      </c>
    </row>
    <row r="49" spans="1:9" ht="13.5" customHeight="1" x14ac:dyDescent="0.2">
      <c r="A49" s="192">
        <v>39</v>
      </c>
      <c r="B49" s="1" t="s">
        <v>311</v>
      </c>
      <c r="C49" s="239">
        <v>7846</v>
      </c>
      <c r="D49" s="239">
        <v>2115</v>
      </c>
      <c r="E49" s="326">
        <f>'Pri Sec_outstanding_6'!O49+NPS_OS_8!M49</f>
        <v>104852</v>
      </c>
      <c r="F49" s="326">
        <f>'Pri Sec_outstanding_6'!P49+NPS_OS_8!N49</f>
        <v>60671</v>
      </c>
      <c r="G49" s="327">
        <f t="shared" si="0"/>
        <v>3.4860147352112212</v>
      </c>
    </row>
    <row r="50" spans="1:9" ht="13.5" customHeight="1" x14ac:dyDescent="0.2">
      <c r="A50" s="192">
        <v>40</v>
      </c>
      <c r="B50" s="1" t="s">
        <v>392</v>
      </c>
      <c r="C50" s="239">
        <v>18467</v>
      </c>
      <c r="D50" s="239">
        <v>2893.6</v>
      </c>
      <c r="E50" s="326">
        <f>'Pri Sec_outstanding_6'!O50+NPS_OS_8!M50</f>
        <v>195111</v>
      </c>
      <c r="F50" s="326">
        <f>'Pri Sec_outstanding_6'!P50+NPS_OS_8!N50</f>
        <v>44137.52</v>
      </c>
      <c r="G50" s="327">
        <f t="shared" si="0"/>
        <v>6.5558735515724491</v>
      </c>
    </row>
    <row r="51" spans="1:9" ht="13.5" customHeight="1" x14ac:dyDescent="0.2">
      <c r="A51" s="192">
        <v>41</v>
      </c>
      <c r="B51" s="1" t="s">
        <v>312</v>
      </c>
      <c r="C51" s="239">
        <v>26435</v>
      </c>
      <c r="D51" s="239">
        <v>4119.3100000000004</v>
      </c>
      <c r="E51" s="326">
        <f>'Pri Sec_outstanding_6'!O51+NPS_OS_8!M51</f>
        <v>268839</v>
      </c>
      <c r="F51" s="326">
        <f>'Pri Sec_outstanding_6'!P51+NPS_OS_8!N51</f>
        <v>54235.759999999995</v>
      </c>
      <c r="G51" s="327">
        <f t="shared" si="0"/>
        <v>7.5951918070291651</v>
      </c>
    </row>
    <row r="52" spans="1:9" ht="13.5" customHeight="1" x14ac:dyDescent="0.2">
      <c r="A52" s="192">
        <v>42</v>
      </c>
      <c r="B52" s="1" t="s">
        <v>313</v>
      </c>
      <c r="C52" s="304">
        <v>28</v>
      </c>
      <c r="D52" s="304">
        <v>45</v>
      </c>
      <c r="E52" s="326">
        <f>'Pri Sec_outstanding_6'!O52+NPS_OS_8!M52</f>
        <v>259463</v>
      </c>
      <c r="F52" s="326">
        <f>'Pri Sec_outstanding_6'!P52+NPS_OS_8!N52</f>
        <v>92091</v>
      </c>
      <c r="G52" s="327">
        <f t="shared" si="0"/>
        <v>4.8864709906505523E-2</v>
      </c>
    </row>
    <row r="53" spans="1:9" ht="13.5" customHeight="1" x14ac:dyDescent="0.2">
      <c r="A53" s="192">
        <v>43</v>
      </c>
      <c r="B53" s="1" t="s">
        <v>314</v>
      </c>
      <c r="C53" s="304">
        <v>12991</v>
      </c>
      <c r="D53" s="304">
        <v>1641.15</v>
      </c>
      <c r="E53" s="326">
        <f>'Pri Sec_outstanding_6'!O53+NPS_OS_8!M53</f>
        <v>103890</v>
      </c>
      <c r="F53" s="326">
        <f>'Pri Sec_outstanding_6'!P53+NPS_OS_8!N53</f>
        <v>26867.53</v>
      </c>
      <c r="G53" s="327">
        <f t="shared" si="0"/>
        <v>6.1083024751437893</v>
      </c>
    </row>
    <row r="54" spans="1:9" ht="13.5" customHeight="1" x14ac:dyDescent="0.2">
      <c r="A54" s="192">
        <v>44</v>
      </c>
      <c r="B54" s="1" t="s">
        <v>306</v>
      </c>
      <c r="C54" s="239">
        <v>8148</v>
      </c>
      <c r="D54" s="239">
        <v>881.88</v>
      </c>
      <c r="E54" s="326">
        <f>'Pri Sec_outstanding_6'!O54+NPS_OS_8!M54</f>
        <v>75601</v>
      </c>
      <c r="F54" s="326">
        <f>'Pri Sec_outstanding_6'!P54+NPS_OS_8!N54</f>
        <v>22797.599999999999</v>
      </c>
      <c r="G54" s="327">
        <f t="shared" si="0"/>
        <v>3.8683019265185812</v>
      </c>
    </row>
    <row r="55" spans="1:9" ht="13.5" customHeight="1" x14ac:dyDescent="0.2">
      <c r="A55" s="192">
        <v>45</v>
      </c>
      <c r="B55" s="1" t="s">
        <v>315</v>
      </c>
      <c r="C55" s="304">
        <v>6133</v>
      </c>
      <c r="D55" s="304">
        <v>1251</v>
      </c>
      <c r="E55" s="326">
        <f>'Pri Sec_outstanding_6'!O55+NPS_OS_8!M55</f>
        <v>107455</v>
      </c>
      <c r="F55" s="326">
        <f>'Pri Sec_outstanding_6'!P55+NPS_OS_8!N55</f>
        <v>32742</v>
      </c>
      <c r="G55" s="327">
        <f t="shared" si="0"/>
        <v>3.8207806487080815</v>
      </c>
    </row>
    <row r="56" spans="1:9" s="29" customFormat="1" ht="13.5" customHeight="1" x14ac:dyDescent="0.2">
      <c r="A56" s="294"/>
      <c r="B56" s="189" t="s">
        <v>316</v>
      </c>
      <c r="C56" s="85">
        <f>SUM(C48:C55)</f>
        <v>90584</v>
      </c>
      <c r="D56" s="85">
        <f>SUM(D48:D55)</f>
        <v>41270.07</v>
      </c>
      <c r="E56" s="328">
        <f>'Pri Sec_outstanding_6'!O56+NPS_OS_8!M56</f>
        <v>1250434</v>
      </c>
      <c r="F56" s="328">
        <f>'Pri Sec_outstanding_6'!P56+NPS_OS_8!N56</f>
        <v>927418.46</v>
      </c>
      <c r="G56" s="329">
        <f t="shared" si="0"/>
        <v>4.4499944501859501</v>
      </c>
      <c r="H56" s="27"/>
      <c r="I56" s="27"/>
    </row>
    <row r="57" spans="1:9" s="29" customFormat="1" x14ac:dyDescent="0.2">
      <c r="A57" s="189"/>
      <c r="B57" s="189" t="s">
        <v>0</v>
      </c>
      <c r="C57" s="85">
        <f>C56+C47+C45+C42</f>
        <v>1470117</v>
      </c>
      <c r="D57" s="85">
        <f>D56+D47+D45+D42</f>
        <v>3373881.6500000004</v>
      </c>
      <c r="E57" s="328">
        <f>'Pri Sec_outstanding_6'!O57+NPS_OS_8!M57</f>
        <v>16571152</v>
      </c>
      <c r="F57" s="328">
        <f>'Pri Sec_outstanding_6'!P57+NPS_OS_8!N57</f>
        <v>35878538.802334599</v>
      </c>
      <c r="G57" s="329">
        <f t="shared" si="0"/>
        <v>9.4036205559755501</v>
      </c>
      <c r="H57" s="27"/>
      <c r="I57" s="27"/>
    </row>
    <row r="58" spans="1:9" x14ac:dyDescent="0.2">
      <c r="D58" s="29" t="s">
        <v>382</v>
      </c>
    </row>
    <row r="62" spans="1:9" x14ac:dyDescent="0.2">
      <c r="C62" s="28"/>
      <c r="D62" s="28"/>
    </row>
  </sheetData>
  <sheetProtection formatCells="0" formatColumns="0" formatRows="0" insertColumns="0" insertRows="0" insertHyperlinks="0" deleteColumns="0" deleteRows="0" selectLockedCells="1" sort="0" autoFilter="0" pivotTables="0"/>
  <mergeCells count="9">
    <mergeCell ref="A1:G1"/>
    <mergeCell ref="E4:F4"/>
    <mergeCell ref="G4:G5"/>
    <mergeCell ref="A2:F2"/>
    <mergeCell ref="C3:D3"/>
    <mergeCell ref="A4:A5"/>
    <mergeCell ref="B4:B5"/>
    <mergeCell ref="E3:F3"/>
    <mergeCell ref="C4:D4"/>
  </mergeCells>
  <phoneticPr fontId="10" type="noConversion"/>
  <conditionalFormatting sqref="H1:I1048576">
    <cfRule type="cellIs" dxfId="19" priority="1" operator="greaterThan">
      <formula>100</formula>
    </cfRule>
    <cfRule type="cellIs" dxfId="18" priority="2" operator="greaterThan">
      <formula>100</formula>
    </cfRule>
  </conditionalFormatting>
  <pageMargins left="1.2" right="0.7" top="0.25" bottom="0.25" header="0.3" footer="0.3"/>
  <pageSetup scale="8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T60"/>
  <sheetViews>
    <sheetView zoomScale="90" zoomScaleNormal="90" workbookViewId="0">
      <pane xSplit="2" ySplit="5" topLeftCell="C45" activePane="bottomRight" state="frozen"/>
      <selection pane="topRight" activeCell="C1" sqref="C1"/>
      <selection pane="bottomLeft" activeCell="A6" sqref="A6"/>
      <selection pane="bottomRight" activeCell="U50" sqref="U50"/>
    </sheetView>
  </sheetViews>
  <sheetFormatPr defaultColWidth="9.140625" defaultRowHeight="12.75" x14ac:dyDescent="0.2"/>
  <cols>
    <col min="1" max="1" width="5.85546875" style="60" customWidth="1"/>
    <col min="2" max="2" width="21.85546875" style="60" customWidth="1"/>
    <col min="3" max="4" width="10.7109375" style="60" bestFit="1" customWidth="1"/>
    <col min="5" max="5" width="6.85546875" style="60" customWidth="1"/>
    <col min="6" max="6" width="9.140625" style="60" bestFit="1" customWidth="1"/>
    <col min="7" max="7" width="10.7109375" style="60" bestFit="1" customWidth="1"/>
    <col min="8" max="8" width="7.5703125" style="60" customWidth="1"/>
    <col min="9" max="9" width="7.7109375" style="60" bestFit="1" customWidth="1"/>
    <col min="10" max="10" width="9.5703125" style="60" bestFit="1" customWidth="1"/>
    <col min="11" max="11" width="7.28515625" style="60" customWidth="1"/>
    <col min="12" max="12" width="10.140625" style="60" bestFit="1" customWidth="1"/>
    <col min="13" max="13" width="10.85546875" style="60" bestFit="1" customWidth="1"/>
    <col min="14" max="14" width="7.5703125" style="60" customWidth="1"/>
    <col min="15" max="15" width="9.42578125" style="60" bestFit="1" customWidth="1"/>
    <col min="16" max="16" width="9.5703125" style="60" bestFit="1" customWidth="1"/>
    <col min="17" max="17" width="10.42578125" style="60" bestFit="1" customWidth="1"/>
    <col min="18" max="18" width="10.7109375" style="60" bestFit="1" customWidth="1"/>
    <col min="19" max="19" width="7.28515625" style="60" customWidth="1"/>
    <col min="20" max="16384" width="9.140625" style="60"/>
  </cols>
  <sheetData>
    <row r="1" spans="1:19" ht="14.25" customHeight="1" x14ac:dyDescent="0.2">
      <c r="A1" s="514" t="s">
        <v>468</v>
      </c>
      <c r="B1" s="514"/>
      <c r="C1" s="514"/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514"/>
      <c r="P1" s="514"/>
      <c r="Q1" s="514"/>
      <c r="R1" s="514"/>
    </row>
    <row r="2" spans="1:19" ht="15.75" x14ac:dyDescent="0.2">
      <c r="A2" s="517" t="s">
        <v>28</v>
      </c>
      <c r="B2" s="517"/>
      <c r="C2" s="517"/>
      <c r="D2" s="517"/>
      <c r="E2" s="517"/>
      <c r="F2" s="517"/>
      <c r="G2" s="517"/>
      <c r="H2" s="517"/>
      <c r="I2" s="517"/>
      <c r="J2" s="517"/>
      <c r="K2" s="517"/>
      <c r="L2" s="517"/>
      <c r="M2" s="517"/>
      <c r="N2" s="517"/>
      <c r="O2" s="517"/>
      <c r="P2" s="517"/>
      <c r="Q2" s="517"/>
      <c r="R2" s="517"/>
    </row>
    <row r="3" spans="1:19" ht="14.25" x14ac:dyDescent="0.2">
      <c r="A3" s="62"/>
      <c r="B3" s="61" t="s">
        <v>11</v>
      </c>
      <c r="C3" s="62"/>
      <c r="D3" s="62"/>
      <c r="E3" s="62"/>
      <c r="F3" s="62"/>
      <c r="G3" s="62"/>
      <c r="H3" s="62"/>
      <c r="I3" s="62"/>
      <c r="J3" s="62"/>
      <c r="K3" s="62"/>
      <c r="O3" s="62"/>
      <c r="P3" s="521" t="s">
        <v>158</v>
      </c>
      <c r="Q3" s="521"/>
    </row>
    <row r="4" spans="1:19" ht="24.95" customHeight="1" x14ac:dyDescent="0.2">
      <c r="A4" s="515" t="s">
        <v>197</v>
      </c>
      <c r="B4" s="520" t="s">
        <v>2</v>
      </c>
      <c r="C4" s="515" t="s">
        <v>16</v>
      </c>
      <c r="D4" s="515"/>
      <c r="E4" s="433" t="s">
        <v>108</v>
      </c>
      <c r="F4" s="515" t="s">
        <v>17</v>
      </c>
      <c r="G4" s="515"/>
      <c r="H4" s="433" t="s">
        <v>108</v>
      </c>
      <c r="I4" s="515" t="s">
        <v>18</v>
      </c>
      <c r="J4" s="515"/>
      <c r="K4" s="433" t="s">
        <v>108</v>
      </c>
      <c r="L4" s="515" t="s">
        <v>22</v>
      </c>
      <c r="M4" s="515"/>
      <c r="N4" s="433" t="s">
        <v>108</v>
      </c>
      <c r="O4" s="515" t="s">
        <v>35</v>
      </c>
      <c r="P4" s="515"/>
      <c r="Q4" s="515" t="s">
        <v>106</v>
      </c>
      <c r="R4" s="515"/>
      <c r="S4" s="433" t="s">
        <v>108</v>
      </c>
    </row>
    <row r="5" spans="1:19" ht="12.95" customHeight="1" x14ac:dyDescent="0.2">
      <c r="A5" s="515"/>
      <c r="B5" s="520"/>
      <c r="C5" s="433" t="s">
        <v>27</v>
      </c>
      <c r="D5" s="433" t="s">
        <v>15</v>
      </c>
      <c r="E5" s="433" t="s">
        <v>15</v>
      </c>
      <c r="F5" s="433" t="s">
        <v>27</v>
      </c>
      <c r="G5" s="433" t="s">
        <v>15</v>
      </c>
      <c r="H5" s="433" t="s">
        <v>15</v>
      </c>
      <c r="I5" s="433" t="s">
        <v>27</v>
      </c>
      <c r="J5" s="433" t="s">
        <v>15</v>
      </c>
      <c r="K5" s="433" t="s">
        <v>15</v>
      </c>
      <c r="L5" s="433" t="s">
        <v>27</v>
      </c>
      <c r="M5" s="433" t="s">
        <v>15</v>
      </c>
      <c r="N5" s="433" t="s">
        <v>15</v>
      </c>
      <c r="O5" s="433" t="s">
        <v>27</v>
      </c>
      <c r="P5" s="433" t="s">
        <v>15</v>
      </c>
      <c r="Q5" s="433" t="s">
        <v>27</v>
      </c>
      <c r="R5" s="433" t="s">
        <v>15</v>
      </c>
      <c r="S5" s="433" t="s">
        <v>15</v>
      </c>
    </row>
    <row r="6" spans="1:19" ht="12.95" customHeight="1" x14ac:dyDescent="0.2">
      <c r="A6" s="192">
        <v>1</v>
      </c>
      <c r="B6" s="1" t="s">
        <v>51</v>
      </c>
      <c r="C6" s="302">
        <v>13012</v>
      </c>
      <c r="D6" s="302">
        <v>51505</v>
      </c>
      <c r="E6" s="302">
        <f>D6*100/OutstandingAgri_4!L6</f>
        <v>13.500266047374781</v>
      </c>
      <c r="F6" s="302">
        <v>12655</v>
      </c>
      <c r="G6" s="302">
        <v>15471</v>
      </c>
      <c r="H6" s="302">
        <f>G6*100/'Pri Sec_outstanding_6'!H6</f>
        <v>5.5960067277955616</v>
      </c>
      <c r="I6" s="302">
        <v>395</v>
      </c>
      <c r="J6" s="302">
        <v>688</v>
      </c>
      <c r="K6" s="302">
        <f>J6*100/'Pri Sec_outstanding_6'!F6</f>
        <v>4.5906452258624144</v>
      </c>
      <c r="L6" s="302">
        <v>15348</v>
      </c>
      <c r="M6" s="302">
        <v>72913</v>
      </c>
      <c r="N6" s="302">
        <f>M6*100/MSMEoutstanding_5!N6</f>
        <v>15.508817605006179</v>
      </c>
      <c r="O6" s="302">
        <v>1455</v>
      </c>
      <c r="P6" s="302">
        <v>681</v>
      </c>
      <c r="Q6" s="334">
        <f>C6+F6+I6+L6+O6</f>
        <v>42865</v>
      </c>
      <c r="R6" s="355">
        <f>D6+G6+J6+M6+P6</f>
        <v>141258</v>
      </c>
      <c r="S6" s="357">
        <f>R6*100/'Pri Sec_outstanding_6'!P6</f>
        <v>12.060479130362767</v>
      </c>
    </row>
    <row r="7" spans="1:19" ht="12.95" customHeight="1" x14ac:dyDescent="0.2">
      <c r="A7" s="192">
        <v>2</v>
      </c>
      <c r="B7" s="1" t="s">
        <v>52</v>
      </c>
      <c r="C7" s="302">
        <v>88388</v>
      </c>
      <c r="D7" s="302">
        <v>181148</v>
      </c>
      <c r="E7" s="302">
        <f>D7*100/OutstandingAgri_4!L7</f>
        <v>17.7365155953817</v>
      </c>
      <c r="F7" s="302">
        <v>19315</v>
      </c>
      <c r="G7" s="302">
        <v>15972</v>
      </c>
      <c r="H7" s="302">
        <f>G7*100/'Pri Sec_outstanding_6'!H7</f>
        <v>10.552534735757183</v>
      </c>
      <c r="I7" s="302">
        <v>504</v>
      </c>
      <c r="J7" s="302">
        <v>578</v>
      </c>
      <c r="K7" s="302">
        <f>J7*100/'Pri Sec_outstanding_6'!F7</f>
        <v>3.5564853556485354</v>
      </c>
      <c r="L7" s="302">
        <v>25948</v>
      </c>
      <c r="M7" s="302">
        <v>73641</v>
      </c>
      <c r="N7" s="302">
        <f>M7*100/MSMEoutstanding_5!N7</f>
        <v>18.087434512537488</v>
      </c>
      <c r="O7" s="302">
        <v>22134</v>
      </c>
      <c r="P7" s="302">
        <v>16847</v>
      </c>
      <c r="Q7" s="334">
        <f t="shared" ref="Q7:Q57" si="0">C7+F7+I7+L7+O7</f>
        <v>156289</v>
      </c>
      <c r="R7" s="355">
        <f t="shared" ref="R7:R57" si="1">D7+G7+J7+M7+P7</f>
        <v>288186</v>
      </c>
      <c r="S7" s="357">
        <f>R7*100/'Pri Sec_outstanding_6'!P7</f>
        <v>18.047087526990538</v>
      </c>
    </row>
    <row r="8" spans="1:19" ht="12.95" customHeight="1" x14ac:dyDescent="0.2">
      <c r="A8" s="192">
        <v>3</v>
      </c>
      <c r="B8" s="1" t="s">
        <v>53</v>
      </c>
      <c r="C8" s="302">
        <v>12868</v>
      </c>
      <c r="D8" s="302">
        <v>27845.74</v>
      </c>
      <c r="E8" s="302">
        <f>D8*100/OutstandingAgri_4!L8</f>
        <v>24.423285468649734</v>
      </c>
      <c r="F8" s="302">
        <v>6091</v>
      </c>
      <c r="G8" s="302">
        <v>4604.5600000000004</v>
      </c>
      <c r="H8" s="302">
        <f>G8*100/'Pri Sec_outstanding_6'!H8</f>
        <v>11.368531662596155</v>
      </c>
      <c r="I8" s="302">
        <v>105</v>
      </c>
      <c r="J8" s="302">
        <v>199.98</v>
      </c>
      <c r="K8" s="302">
        <f>J8*100/'Pri Sec_outstanding_6'!F8</f>
        <v>10.524930791659211</v>
      </c>
      <c r="L8" s="302">
        <v>140</v>
      </c>
      <c r="M8" s="302">
        <v>6037.84</v>
      </c>
      <c r="N8" s="302">
        <f>M8*100/MSMEoutstanding_5!N8</f>
        <v>4.8713829648274078</v>
      </c>
      <c r="O8" s="302">
        <v>6744</v>
      </c>
      <c r="P8" s="302">
        <v>3146.64</v>
      </c>
      <c r="Q8" s="334">
        <f t="shared" si="0"/>
        <v>25948</v>
      </c>
      <c r="R8" s="355">
        <f t="shared" si="1"/>
        <v>41834.76</v>
      </c>
      <c r="S8" s="357">
        <f>R8*100/'Pri Sec_outstanding_6'!P8</f>
        <v>11.753225848457275</v>
      </c>
    </row>
    <row r="9" spans="1:19" ht="12.95" customHeight="1" x14ac:dyDescent="0.2">
      <c r="A9" s="192">
        <v>4</v>
      </c>
      <c r="B9" s="1" t="s">
        <v>54</v>
      </c>
      <c r="C9" s="302">
        <v>11337</v>
      </c>
      <c r="D9" s="302">
        <v>34231</v>
      </c>
      <c r="E9" s="302">
        <f>D9*100/OutstandingAgri_4!L9</f>
        <v>13.548300278240633</v>
      </c>
      <c r="F9" s="302">
        <v>1933</v>
      </c>
      <c r="G9" s="302">
        <v>7262</v>
      </c>
      <c r="H9" s="302">
        <f>G9*100/'Pri Sec_outstanding_6'!H9</f>
        <v>4.343639158547016</v>
      </c>
      <c r="I9" s="302">
        <v>490</v>
      </c>
      <c r="J9" s="302">
        <v>1232</v>
      </c>
      <c r="K9" s="302">
        <f>J9*100/'Pri Sec_outstanding_6'!F9</f>
        <v>7.7640534408873201</v>
      </c>
      <c r="L9" s="302">
        <v>14618</v>
      </c>
      <c r="M9" s="302">
        <v>46685</v>
      </c>
      <c r="N9" s="302">
        <f>M9*100/MSMEoutstanding_5!N9</f>
        <v>19.462544450975734</v>
      </c>
      <c r="O9" s="302">
        <v>14</v>
      </c>
      <c r="P9" s="302">
        <v>14</v>
      </c>
      <c r="Q9" s="334">
        <f t="shared" si="0"/>
        <v>28392</v>
      </c>
      <c r="R9" s="355">
        <f t="shared" si="1"/>
        <v>89424</v>
      </c>
      <c r="S9" s="357">
        <f>R9*100/'Pri Sec_outstanding_6'!P9</f>
        <v>13.233825102889794</v>
      </c>
    </row>
    <row r="10" spans="1:19" ht="12.95" customHeight="1" x14ac:dyDescent="0.2">
      <c r="A10" s="192">
        <v>5</v>
      </c>
      <c r="B10" s="1" t="s">
        <v>55</v>
      </c>
      <c r="C10" s="302">
        <v>39557</v>
      </c>
      <c r="D10" s="302">
        <v>62833</v>
      </c>
      <c r="E10" s="302">
        <f>D10*100/OutstandingAgri_4!L10</f>
        <v>10.656741428203144</v>
      </c>
      <c r="F10" s="302">
        <v>30403</v>
      </c>
      <c r="G10" s="302">
        <v>23548</v>
      </c>
      <c r="H10" s="302">
        <f>G10*100/'Pri Sec_outstanding_6'!H10</f>
        <v>15.153348176939215</v>
      </c>
      <c r="I10" s="302">
        <v>1565</v>
      </c>
      <c r="J10" s="302">
        <v>3147</v>
      </c>
      <c r="K10" s="302">
        <f>J10*100/'Pri Sec_outstanding_6'!F10</f>
        <v>12.956482358269175</v>
      </c>
      <c r="L10" s="302">
        <v>32488</v>
      </c>
      <c r="M10" s="302">
        <v>38336</v>
      </c>
      <c r="N10" s="302">
        <f>M10*100/MSMEoutstanding_5!N10</f>
        <v>10.850128635837462</v>
      </c>
      <c r="O10" s="302">
        <v>525</v>
      </c>
      <c r="P10" s="302">
        <v>104</v>
      </c>
      <c r="Q10" s="334">
        <f t="shared" si="0"/>
        <v>104538</v>
      </c>
      <c r="R10" s="355">
        <f t="shared" si="1"/>
        <v>127968</v>
      </c>
      <c r="S10" s="357">
        <f>R10*100/'Pri Sec_outstanding_6'!P10</f>
        <v>11.380598342285937</v>
      </c>
    </row>
    <row r="11" spans="1:19" ht="12.95" customHeight="1" x14ac:dyDescent="0.2">
      <c r="A11" s="192">
        <v>6</v>
      </c>
      <c r="B11" s="1" t="s">
        <v>56</v>
      </c>
      <c r="C11" s="302">
        <v>27300</v>
      </c>
      <c r="D11" s="302">
        <v>65100</v>
      </c>
      <c r="E11" s="302">
        <f>D11*100/OutstandingAgri_4!L11</f>
        <v>28.576821607764469</v>
      </c>
      <c r="F11" s="302">
        <v>1777</v>
      </c>
      <c r="G11" s="302">
        <v>2421</v>
      </c>
      <c r="H11" s="302">
        <f>G11*100/'Pri Sec_outstanding_6'!H11</f>
        <v>3.2757384280244088</v>
      </c>
      <c r="I11" s="302">
        <v>475</v>
      </c>
      <c r="J11" s="302">
        <v>1295</v>
      </c>
      <c r="K11" s="302">
        <f>J11*100/'Pri Sec_outstanding_6'!F11</f>
        <v>16.1875</v>
      </c>
      <c r="L11" s="302">
        <v>7465</v>
      </c>
      <c r="M11" s="302">
        <v>31052</v>
      </c>
      <c r="N11" s="302">
        <f>M11*100/MSMEoutstanding_5!N11</f>
        <v>15.968897368515785</v>
      </c>
      <c r="O11" s="302">
        <v>0</v>
      </c>
      <c r="P11" s="302">
        <v>0</v>
      </c>
      <c r="Q11" s="334">
        <f t="shared" si="0"/>
        <v>37017</v>
      </c>
      <c r="R11" s="355">
        <f t="shared" si="1"/>
        <v>99868</v>
      </c>
      <c r="S11" s="357">
        <f>R11*100/'Pri Sec_outstanding_6'!P11</f>
        <v>19.804469827671685</v>
      </c>
    </row>
    <row r="12" spans="1:19" ht="12.95" customHeight="1" x14ac:dyDescent="0.2">
      <c r="A12" s="192">
        <v>7</v>
      </c>
      <c r="B12" s="1" t="s">
        <v>57</v>
      </c>
      <c r="C12" s="302">
        <v>370</v>
      </c>
      <c r="D12" s="302">
        <v>1347.44</v>
      </c>
      <c r="E12" s="302">
        <f>D12*100/OutstandingAgri_4!L12</f>
        <v>9.7105794176996252</v>
      </c>
      <c r="F12" s="302">
        <v>364</v>
      </c>
      <c r="G12" s="302">
        <v>632.48</v>
      </c>
      <c r="H12" s="302">
        <f>G12*100/'Pri Sec_outstanding_6'!H12</f>
        <v>2.3873476012531611</v>
      </c>
      <c r="I12" s="302">
        <v>2</v>
      </c>
      <c r="J12" s="302">
        <v>7.31</v>
      </c>
      <c r="K12" s="302">
        <f>J12*100/'Pri Sec_outstanding_6'!F12</f>
        <v>0.72736318407960199</v>
      </c>
      <c r="L12" s="302">
        <v>771</v>
      </c>
      <c r="M12" s="302">
        <v>6501.71</v>
      </c>
      <c r="N12" s="302">
        <f>M12*100/MSMEoutstanding_5!N12</f>
        <v>21.885384408240206</v>
      </c>
      <c r="O12" s="302">
        <v>0</v>
      </c>
      <c r="P12" s="302">
        <v>0</v>
      </c>
      <c r="Q12" s="334">
        <f t="shared" si="0"/>
        <v>1507</v>
      </c>
      <c r="R12" s="355">
        <f t="shared" si="1"/>
        <v>8488.94</v>
      </c>
      <c r="S12" s="357">
        <f>R12*100/'Pri Sec_outstanding_6'!P12</f>
        <v>11.797403969092223</v>
      </c>
    </row>
    <row r="13" spans="1:19" ht="12.95" customHeight="1" x14ac:dyDescent="0.2">
      <c r="A13" s="192">
        <v>8</v>
      </c>
      <c r="B13" s="1" t="s">
        <v>181</v>
      </c>
      <c r="C13" s="302">
        <v>1473</v>
      </c>
      <c r="D13" s="302">
        <v>3792</v>
      </c>
      <c r="E13" s="302">
        <f>D13*100/OutstandingAgri_4!L13</f>
        <v>24.174423052403416</v>
      </c>
      <c r="F13" s="302">
        <v>99</v>
      </c>
      <c r="G13" s="302">
        <v>372</v>
      </c>
      <c r="H13" s="302">
        <f>G13*100/'Pri Sec_outstanding_6'!H13</f>
        <v>3.4295196828616206</v>
      </c>
      <c r="I13" s="302">
        <v>32</v>
      </c>
      <c r="J13" s="302">
        <v>44</v>
      </c>
      <c r="K13" s="302">
        <f>J13*100/'Pri Sec_outstanding_6'!F13</f>
        <v>8.6614173228346463</v>
      </c>
      <c r="L13" s="302">
        <v>3353</v>
      </c>
      <c r="M13" s="302">
        <v>5046</v>
      </c>
      <c r="N13" s="302">
        <f>M13*100/MSMEoutstanding_5!N13</f>
        <v>12.215551467028179</v>
      </c>
      <c r="O13" s="302">
        <v>35</v>
      </c>
      <c r="P13" s="302">
        <v>28</v>
      </c>
      <c r="Q13" s="334">
        <f t="shared" si="0"/>
        <v>4992</v>
      </c>
      <c r="R13" s="355">
        <f t="shared" si="1"/>
        <v>9282</v>
      </c>
      <c r="S13" s="357">
        <f>R13*100/'Pri Sec_outstanding_6'!P13</f>
        <v>13.425420357982281</v>
      </c>
    </row>
    <row r="14" spans="1:19" ht="12.95" customHeight="1" x14ac:dyDescent="0.2">
      <c r="A14" s="192">
        <v>9</v>
      </c>
      <c r="B14" s="1" t="s">
        <v>58</v>
      </c>
      <c r="C14" s="302">
        <v>67583</v>
      </c>
      <c r="D14" s="302">
        <v>138532</v>
      </c>
      <c r="E14" s="302">
        <f>D14*100/OutstandingAgri_4!L14</f>
        <v>29.042835099959749</v>
      </c>
      <c r="F14" s="302">
        <v>14159</v>
      </c>
      <c r="G14" s="302">
        <v>18729</v>
      </c>
      <c r="H14" s="302">
        <f>G14*100/'Pri Sec_outstanding_6'!H14</f>
        <v>13.155713523081678</v>
      </c>
      <c r="I14" s="302">
        <v>1602</v>
      </c>
      <c r="J14" s="302">
        <v>4017</v>
      </c>
      <c r="K14" s="302">
        <f>J14*100/'Pri Sec_outstanding_6'!F14</f>
        <v>13.695407589240054</v>
      </c>
      <c r="L14" s="302">
        <v>27943</v>
      </c>
      <c r="M14" s="302">
        <v>121775</v>
      </c>
      <c r="N14" s="302">
        <f>M14*100/MSMEoutstanding_5!N14</f>
        <v>26.988482107040831</v>
      </c>
      <c r="O14" s="302">
        <v>1089</v>
      </c>
      <c r="P14" s="302">
        <v>303</v>
      </c>
      <c r="Q14" s="334">
        <f t="shared" si="0"/>
        <v>112376</v>
      </c>
      <c r="R14" s="355">
        <f t="shared" si="1"/>
        <v>283356</v>
      </c>
      <c r="S14" s="357">
        <f>R14*100/'Pri Sec_outstanding_6'!P14</f>
        <v>25.538404133645898</v>
      </c>
    </row>
    <row r="15" spans="1:19" ht="12.95" customHeight="1" x14ac:dyDescent="0.2">
      <c r="A15" s="192">
        <v>10</v>
      </c>
      <c r="B15" s="1" t="s">
        <v>64</v>
      </c>
      <c r="C15" s="302">
        <v>121356</v>
      </c>
      <c r="D15" s="302">
        <v>222229</v>
      </c>
      <c r="E15" s="302">
        <f>D15*100/OutstandingAgri_4!L15</f>
        <v>15.779174349904038</v>
      </c>
      <c r="F15" s="302">
        <v>34532</v>
      </c>
      <c r="G15" s="302">
        <v>26721</v>
      </c>
      <c r="H15" s="302">
        <f>G15*100/'Pri Sec_outstanding_6'!H15</f>
        <v>3.669983079154397</v>
      </c>
      <c r="I15" s="302">
        <v>542</v>
      </c>
      <c r="J15" s="302">
        <v>1380</v>
      </c>
      <c r="K15" s="302">
        <f>J15*100/'Pri Sec_outstanding_6'!F15</f>
        <v>1.7982096086939525</v>
      </c>
      <c r="L15" s="302">
        <v>28759</v>
      </c>
      <c r="M15" s="302">
        <v>36339</v>
      </c>
      <c r="N15" s="302">
        <f>M15*100/MSMEoutstanding_5!N15</f>
        <v>4.3457306864386513</v>
      </c>
      <c r="O15" s="302">
        <v>0</v>
      </c>
      <c r="P15" s="302">
        <v>0</v>
      </c>
      <c r="Q15" s="334">
        <f t="shared" si="0"/>
        <v>185189</v>
      </c>
      <c r="R15" s="355">
        <f t="shared" si="1"/>
        <v>286669</v>
      </c>
      <c r="S15" s="357">
        <f>R15*100/'Pri Sec_outstanding_6'!P15</f>
        <v>9.3110143639632899</v>
      </c>
    </row>
    <row r="16" spans="1:19" ht="12.95" customHeight="1" x14ac:dyDescent="0.2">
      <c r="A16" s="192">
        <v>11</v>
      </c>
      <c r="B16" s="1" t="s">
        <v>182</v>
      </c>
      <c r="C16" s="302">
        <v>17853</v>
      </c>
      <c r="D16" s="302">
        <v>55001</v>
      </c>
      <c r="E16" s="302">
        <f>D16*100/OutstandingAgri_4!L16</f>
        <v>39.023300034056078</v>
      </c>
      <c r="F16" s="302">
        <v>142</v>
      </c>
      <c r="G16" s="302">
        <v>827</v>
      </c>
      <c r="H16" s="302">
        <f>G16*100/'Pri Sec_outstanding_6'!H16</f>
        <v>1.5099507029395653</v>
      </c>
      <c r="I16" s="302">
        <v>342</v>
      </c>
      <c r="J16" s="302">
        <v>778</v>
      </c>
      <c r="K16" s="302">
        <f>J16*100/'Pri Sec_outstanding_6'!F16</f>
        <v>16.803455723542118</v>
      </c>
      <c r="L16" s="302">
        <v>6309</v>
      </c>
      <c r="M16" s="302">
        <v>9423</v>
      </c>
      <c r="N16" s="302">
        <f>M16*100/MSMEoutstanding_5!N16</f>
        <v>7.4447745156906739</v>
      </c>
      <c r="O16" s="302">
        <v>1036</v>
      </c>
      <c r="P16" s="302">
        <v>498</v>
      </c>
      <c r="Q16" s="334">
        <f t="shared" si="0"/>
        <v>25682</v>
      </c>
      <c r="R16" s="355">
        <f t="shared" si="1"/>
        <v>66527</v>
      </c>
      <c r="S16" s="357">
        <f>R16*100/'Pri Sec_outstanding_6'!P16</f>
        <v>20.349875809076337</v>
      </c>
    </row>
    <row r="17" spans="1:20" ht="12.95" customHeight="1" x14ac:dyDescent="0.2">
      <c r="A17" s="192">
        <v>12</v>
      </c>
      <c r="B17" s="1" t="s">
        <v>60</v>
      </c>
      <c r="C17" s="302">
        <v>30774</v>
      </c>
      <c r="D17" s="302">
        <v>75942</v>
      </c>
      <c r="E17" s="302">
        <f>D17*100/OutstandingAgri_4!L17</f>
        <v>14.443958384845084</v>
      </c>
      <c r="F17" s="302">
        <v>13068</v>
      </c>
      <c r="G17" s="302">
        <v>11473</v>
      </c>
      <c r="H17" s="302">
        <f>G17*100/'Pri Sec_outstanding_6'!H17</f>
        <v>9.74849180049282</v>
      </c>
      <c r="I17" s="302">
        <v>693</v>
      </c>
      <c r="J17" s="302">
        <v>1397</v>
      </c>
      <c r="K17" s="302">
        <f>J17*100/'Pri Sec_outstanding_6'!F17</f>
        <v>13.588172356774633</v>
      </c>
      <c r="L17" s="302">
        <v>27391</v>
      </c>
      <c r="M17" s="302">
        <v>72086</v>
      </c>
      <c r="N17" s="302">
        <f>M17*100/MSMEoutstanding_5!N17</f>
        <v>18.480841310779422</v>
      </c>
      <c r="O17" s="302">
        <v>869</v>
      </c>
      <c r="P17" s="302">
        <v>35</v>
      </c>
      <c r="Q17" s="334">
        <f t="shared" si="0"/>
        <v>72795</v>
      </c>
      <c r="R17" s="355">
        <f t="shared" si="1"/>
        <v>160933</v>
      </c>
      <c r="S17" s="357">
        <f>R17*100/'Pri Sec_outstanding_6'!P17</f>
        <v>15.410019725376793</v>
      </c>
    </row>
    <row r="18" spans="1:20" s="133" customFormat="1" ht="12.95" customHeight="1" x14ac:dyDescent="0.2">
      <c r="A18" s="432"/>
      <c r="B18" s="189" t="s">
        <v>218</v>
      </c>
      <c r="C18" s="303">
        <f>SUM(C6:C17)</f>
        <v>431871</v>
      </c>
      <c r="D18" s="303">
        <f t="shared" ref="D18:P18" si="2">SUM(D6:D17)</f>
        <v>919506.17999999993</v>
      </c>
      <c r="E18" s="303">
        <f>D18*100/OutstandingAgri_4!L18</f>
        <v>17.790363893556272</v>
      </c>
      <c r="F18" s="303">
        <f t="shared" si="2"/>
        <v>134538</v>
      </c>
      <c r="G18" s="303">
        <f t="shared" si="2"/>
        <v>128033.04</v>
      </c>
      <c r="H18" s="303">
        <f>G18*100/'Pri Sec_outstanding_6'!H18</f>
        <v>6.5824160721519736</v>
      </c>
      <c r="I18" s="303">
        <f t="shared" si="2"/>
        <v>6747</v>
      </c>
      <c r="J18" s="303">
        <f t="shared" si="2"/>
        <v>14763.29</v>
      </c>
      <c r="K18" s="303">
        <f>J18*100/'Pri Sec_outstanding_6'!F18</f>
        <v>7.244219973830444</v>
      </c>
      <c r="L18" s="303">
        <f t="shared" si="2"/>
        <v>190533</v>
      </c>
      <c r="M18" s="303">
        <f t="shared" si="2"/>
        <v>519835.55</v>
      </c>
      <c r="N18" s="303">
        <f>M18*100/MSMEoutstanding_5!N18</f>
        <v>14.187933799741634</v>
      </c>
      <c r="O18" s="303">
        <f t="shared" si="2"/>
        <v>33901</v>
      </c>
      <c r="P18" s="303">
        <f t="shared" si="2"/>
        <v>21656.639999999999</v>
      </c>
      <c r="Q18" s="335">
        <f t="shared" si="0"/>
        <v>797590</v>
      </c>
      <c r="R18" s="356">
        <f t="shared" si="1"/>
        <v>1603794.7</v>
      </c>
      <c r="S18" s="141">
        <f>R18*100/'Pri Sec_outstanding_6'!P18</f>
        <v>14.410726279561775</v>
      </c>
    </row>
    <row r="19" spans="1:20" ht="12.95" customHeight="1" x14ac:dyDescent="0.2">
      <c r="A19" s="192">
        <v>13</v>
      </c>
      <c r="B19" s="1" t="s">
        <v>41</v>
      </c>
      <c r="C19" s="302">
        <v>1368</v>
      </c>
      <c r="D19" s="302">
        <v>7243.21</v>
      </c>
      <c r="E19" s="302">
        <f>D19*100/OutstandingAgri_4!L19</f>
        <v>2.4411547274136964</v>
      </c>
      <c r="F19" s="302">
        <v>50</v>
      </c>
      <c r="G19" s="302">
        <v>530.12</v>
      </c>
      <c r="H19" s="302">
        <f>G19*100/'Pri Sec_outstanding_6'!H19</f>
        <v>1.3196045866042163</v>
      </c>
      <c r="I19" s="302">
        <v>9</v>
      </c>
      <c r="J19" s="302">
        <v>24.76</v>
      </c>
      <c r="K19" s="302">
        <f>J19*100/'Pri Sec_outstanding_6'!F19</f>
        <v>0.37578864772242632</v>
      </c>
      <c r="L19" s="302">
        <v>94</v>
      </c>
      <c r="M19" s="302">
        <v>15846.28</v>
      </c>
      <c r="N19" s="302">
        <f>M19*100/MSMEoutstanding_5!N19</f>
        <v>5.2194493285109012</v>
      </c>
      <c r="O19" s="302">
        <v>1745</v>
      </c>
      <c r="P19" s="302">
        <v>213.14</v>
      </c>
      <c r="Q19" s="334">
        <f t="shared" si="0"/>
        <v>3266</v>
      </c>
      <c r="R19" s="355">
        <f t="shared" si="1"/>
        <v>23857.510000000002</v>
      </c>
      <c r="S19" s="357">
        <f>R19*100/'Pri Sec_outstanding_6'!P19</f>
        <v>3.5493716911783841</v>
      </c>
    </row>
    <row r="20" spans="1:20" ht="12.95" customHeight="1" x14ac:dyDescent="0.2">
      <c r="A20" s="192">
        <v>14</v>
      </c>
      <c r="B20" s="1" t="s">
        <v>183</v>
      </c>
      <c r="C20" s="302">
        <v>1470</v>
      </c>
      <c r="D20" s="302">
        <v>565.14</v>
      </c>
      <c r="E20" s="302">
        <f>D20*100/OutstandingAgri_4!L20</f>
        <v>0.41066663604990933</v>
      </c>
      <c r="F20" s="302">
        <v>1136</v>
      </c>
      <c r="G20" s="302">
        <v>7584.62</v>
      </c>
      <c r="H20" s="302">
        <f>G20*100/'Pri Sec_outstanding_6'!H20</f>
        <v>2.6999940586475213</v>
      </c>
      <c r="I20" s="302">
        <v>0</v>
      </c>
      <c r="J20" s="302">
        <v>0</v>
      </c>
      <c r="K20" s="302">
        <v>0</v>
      </c>
      <c r="L20" s="302">
        <v>10332</v>
      </c>
      <c r="M20" s="302">
        <v>4074.3</v>
      </c>
      <c r="N20" s="302">
        <f>M20*100/MSMEoutstanding_5!N20</f>
        <v>2.6998436273472297</v>
      </c>
      <c r="O20" s="302">
        <v>50</v>
      </c>
      <c r="P20" s="302">
        <v>186</v>
      </c>
      <c r="Q20" s="334">
        <f t="shared" si="0"/>
        <v>12988</v>
      </c>
      <c r="R20" s="355">
        <f t="shared" si="1"/>
        <v>12410.060000000001</v>
      </c>
      <c r="S20" s="357">
        <f>R20*100/'Pri Sec_outstanding_6'!P20</f>
        <v>2.1532760036056882</v>
      </c>
    </row>
    <row r="21" spans="1:20" ht="12.95" customHeight="1" x14ac:dyDescent="0.2">
      <c r="A21" s="192">
        <v>15</v>
      </c>
      <c r="B21" s="1" t="s">
        <v>184</v>
      </c>
      <c r="C21" s="302">
        <v>0</v>
      </c>
      <c r="D21" s="302">
        <v>0</v>
      </c>
      <c r="E21" s="302">
        <v>0</v>
      </c>
      <c r="F21" s="302">
        <v>0</v>
      </c>
      <c r="G21" s="302">
        <v>0</v>
      </c>
      <c r="H21" s="302">
        <f>G21*100/'Pri Sec_outstanding_6'!H21</f>
        <v>0</v>
      </c>
      <c r="I21" s="302">
        <v>0</v>
      </c>
      <c r="J21" s="302">
        <v>0</v>
      </c>
      <c r="K21" s="302">
        <v>0</v>
      </c>
      <c r="L21" s="302">
        <v>0</v>
      </c>
      <c r="M21" s="302">
        <v>0</v>
      </c>
      <c r="N21" s="302">
        <f>M21*100/MSMEoutstanding_5!N21</f>
        <v>0</v>
      </c>
      <c r="O21" s="302">
        <v>0</v>
      </c>
      <c r="P21" s="302">
        <v>0</v>
      </c>
      <c r="Q21" s="334">
        <f t="shared" si="0"/>
        <v>0</v>
      </c>
      <c r="R21" s="355">
        <f t="shared" si="1"/>
        <v>0</v>
      </c>
      <c r="S21" s="357">
        <f>R21*100/'Pri Sec_outstanding_6'!P21</f>
        <v>0</v>
      </c>
    </row>
    <row r="22" spans="1:20" ht="12.95" customHeight="1" x14ac:dyDescent="0.2">
      <c r="A22" s="192">
        <v>16</v>
      </c>
      <c r="B22" s="1" t="s">
        <v>45</v>
      </c>
      <c r="C22" s="302">
        <v>0</v>
      </c>
      <c r="D22" s="302">
        <v>0</v>
      </c>
      <c r="E22" s="302">
        <f>D22*100/OutstandingAgri_4!L22</f>
        <v>0</v>
      </c>
      <c r="F22" s="302">
        <v>1</v>
      </c>
      <c r="G22" s="302">
        <v>12</v>
      </c>
      <c r="H22" s="302">
        <f>G22*100/'Pri Sec_outstanding_6'!H22</f>
        <v>5.0673535745956677</v>
      </c>
      <c r="I22" s="302">
        <v>0</v>
      </c>
      <c r="J22" s="302">
        <v>0</v>
      </c>
      <c r="K22" s="302">
        <f>J22*100/'Pri Sec_outstanding_6'!F22</f>
        <v>0</v>
      </c>
      <c r="L22" s="302">
        <v>13</v>
      </c>
      <c r="M22" s="302">
        <v>198.21</v>
      </c>
      <c r="N22" s="302">
        <f>M22*100/MSMEoutstanding_5!N22</f>
        <v>2.3255377388043676</v>
      </c>
      <c r="O22" s="302">
        <v>0</v>
      </c>
      <c r="P22" s="302">
        <v>0</v>
      </c>
      <c r="Q22" s="334">
        <f t="shared" si="0"/>
        <v>14</v>
      </c>
      <c r="R22" s="355">
        <f t="shared" si="1"/>
        <v>210.21</v>
      </c>
      <c r="S22" s="357">
        <f>R22*100/'Pri Sec_outstanding_6'!P22</f>
        <v>2.289991513708248</v>
      </c>
    </row>
    <row r="23" spans="1:20" ht="12.95" customHeight="1" x14ac:dyDescent="0.2">
      <c r="A23" s="192">
        <v>17</v>
      </c>
      <c r="B23" s="1" t="s">
        <v>185</v>
      </c>
      <c r="C23" s="302">
        <v>18142</v>
      </c>
      <c r="D23" s="302">
        <v>2547</v>
      </c>
      <c r="E23" s="302">
        <f>D23*100/OutstandingAgri_4!L23</f>
        <v>4.4338834343012321</v>
      </c>
      <c r="F23" s="302">
        <v>25</v>
      </c>
      <c r="G23" s="302">
        <v>199</v>
      </c>
      <c r="H23" s="302">
        <f>G23*100/'Pri Sec_outstanding_6'!H23</f>
        <v>2.8371827773025378</v>
      </c>
      <c r="I23" s="302">
        <v>0</v>
      </c>
      <c r="J23" s="302">
        <v>0</v>
      </c>
      <c r="K23" s="302">
        <f>J23*100/'Pri Sec_outstanding_6'!F23</f>
        <v>0</v>
      </c>
      <c r="L23" s="302">
        <v>160</v>
      </c>
      <c r="M23" s="302">
        <v>2046</v>
      </c>
      <c r="N23" s="302">
        <f>M23*100/MSMEoutstanding_5!N23</f>
        <v>6.9829351535836182</v>
      </c>
      <c r="O23" s="302">
        <v>641</v>
      </c>
      <c r="P23" s="302">
        <v>42</v>
      </c>
      <c r="Q23" s="334">
        <f t="shared" si="0"/>
        <v>18968</v>
      </c>
      <c r="R23" s="355">
        <f t="shared" si="1"/>
        <v>4834</v>
      </c>
      <c r="S23" s="357">
        <f>R23*100/'Pri Sec_outstanding_6'!P23</f>
        <v>5.1026009120081071</v>
      </c>
    </row>
    <row r="24" spans="1:20" s="133" customFormat="1" ht="12.95" customHeight="1" x14ac:dyDescent="0.2">
      <c r="A24" s="192">
        <v>18</v>
      </c>
      <c r="B24" s="1" t="s">
        <v>186</v>
      </c>
      <c r="C24" s="302">
        <v>0</v>
      </c>
      <c r="D24" s="302">
        <v>0</v>
      </c>
      <c r="E24" s="302">
        <v>0</v>
      </c>
      <c r="F24" s="302">
        <v>0</v>
      </c>
      <c r="G24" s="302">
        <v>0</v>
      </c>
      <c r="H24" s="302">
        <f>G24*100/'Pri Sec_outstanding_6'!H24</f>
        <v>0</v>
      </c>
      <c r="I24" s="302">
        <v>0</v>
      </c>
      <c r="J24" s="302">
        <v>0</v>
      </c>
      <c r="K24" s="302">
        <v>0</v>
      </c>
      <c r="L24" s="302">
        <v>0</v>
      </c>
      <c r="M24" s="302">
        <v>0</v>
      </c>
      <c r="N24" s="302">
        <f>M24*100/MSMEoutstanding_5!N24</f>
        <v>0</v>
      </c>
      <c r="O24" s="302">
        <v>0</v>
      </c>
      <c r="P24" s="302">
        <v>0</v>
      </c>
      <c r="Q24" s="334">
        <f t="shared" si="0"/>
        <v>0</v>
      </c>
      <c r="R24" s="355">
        <f t="shared" si="1"/>
        <v>0</v>
      </c>
      <c r="S24" s="357">
        <f>R24*100/'Pri Sec_outstanding_6'!P24</f>
        <v>0</v>
      </c>
      <c r="T24" s="60"/>
    </row>
    <row r="25" spans="1:20" ht="12.95" customHeight="1" x14ac:dyDescent="0.2">
      <c r="A25" s="192">
        <v>19</v>
      </c>
      <c r="B25" s="1" t="s">
        <v>187</v>
      </c>
      <c r="C25" s="302">
        <v>40</v>
      </c>
      <c r="D25" s="302">
        <v>133</v>
      </c>
      <c r="E25" s="302">
        <f>D25*100/OutstandingAgri_4!L25</f>
        <v>0.7934614007874955</v>
      </c>
      <c r="F25" s="302">
        <v>3</v>
      </c>
      <c r="G25" s="302">
        <v>36</v>
      </c>
      <c r="H25" s="302">
        <f>G25*100/'Pri Sec_outstanding_6'!H25</f>
        <v>2.3668639053254439</v>
      </c>
      <c r="I25" s="302">
        <v>0</v>
      </c>
      <c r="J25" s="302">
        <v>0</v>
      </c>
      <c r="K25" s="302">
        <f>J25*100/'Pri Sec_outstanding_6'!F25</f>
        <v>0</v>
      </c>
      <c r="L25" s="302">
        <v>4</v>
      </c>
      <c r="M25" s="302">
        <v>166</v>
      </c>
      <c r="N25" s="302">
        <f>M25*100/MSMEoutstanding_5!N25</f>
        <v>3.9789069990412274</v>
      </c>
      <c r="O25" s="302">
        <v>19</v>
      </c>
      <c r="P25" s="302">
        <v>44</v>
      </c>
      <c r="Q25" s="334">
        <f t="shared" si="0"/>
        <v>66</v>
      </c>
      <c r="R25" s="355">
        <f t="shared" si="1"/>
        <v>379</v>
      </c>
      <c r="S25" s="357">
        <f>R25*100/'Pri Sec_outstanding_6'!P25</f>
        <v>1.6813060065655221</v>
      </c>
    </row>
    <row r="26" spans="1:20" ht="12.95" customHeight="1" x14ac:dyDescent="0.2">
      <c r="A26" s="192">
        <v>20</v>
      </c>
      <c r="B26" s="1" t="s">
        <v>65</v>
      </c>
      <c r="C26" s="302">
        <v>43081</v>
      </c>
      <c r="D26" s="302">
        <v>46479.09</v>
      </c>
      <c r="E26" s="302">
        <f>D26*100/OutstandingAgri_4!L26</f>
        <v>7.6242322265874325</v>
      </c>
      <c r="F26" s="302">
        <v>12</v>
      </c>
      <c r="G26" s="302">
        <v>20.66</v>
      </c>
      <c r="H26" s="302">
        <f>G26*100/'Pri Sec_outstanding_6'!H26</f>
        <v>1.8642317718331903E-2</v>
      </c>
      <c r="I26" s="302">
        <v>44</v>
      </c>
      <c r="J26" s="302">
        <v>93.32</v>
      </c>
      <c r="K26" s="302">
        <f>J26*100/'Pri Sec_outstanding_6'!F26</f>
        <v>2.5690578836380853</v>
      </c>
      <c r="L26" s="302">
        <v>13449</v>
      </c>
      <c r="M26" s="302">
        <v>5852.9</v>
      </c>
      <c r="N26" s="302">
        <f>M26*100/MSMEoutstanding_5!N26</f>
        <v>1.3665010175154897</v>
      </c>
      <c r="O26" s="302">
        <v>0</v>
      </c>
      <c r="P26" s="302">
        <v>0</v>
      </c>
      <c r="Q26" s="334">
        <f t="shared" si="0"/>
        <v>56586</v>
      </c>
      <c r="R26" s="355">
        <f t="shared" si="1"/>
        <v>52445.97</v>
      </c>
      <c r="S26" s="357">
        <f>R26*100/'Pri Sec_outstanding_6'!P26</f>
        <v>4.5429901018873045</v>
      </c>
    </row>
    <row r="27" spans="1:20" ht="12.95" customHeight="1" x14ac:dyDescent="0.2">
      <c r="A27" s="192">
        <v>21</v>
      </c>
      <c r="B27" s="1" t="s">
        <v>66</v>
      </c>
      <c r="C27" s="336">
        <v>8396</v>
      </c>
      <c r="D27" s="336">
        <v>21331</v>
      </c>
      <c r="E27" s="302">
        <f>D27*100/OutstandingAgri_4!L27</f>
        <v>3.909891580288325</v>
      </c>
      <c r="F27" s="336">
        <v>330</v>
      </c>
      <c r="G27" s="336">
        <v>2481</v>
      </c>
      <c r="H27" s="302">
        <f>G27*100/'Pri Sec_outstanding_6'!H27</f>
        <v>4.3479022817286461</v>
      </c>
      <c r="I27" s="336">
        <v>5</v>
      </c>
      <c r="J27" s="336">
        <v>17</v>
      </c>
      <c r="K27" s="302">
        <f>J27*100/'Pri Sec_outstanding_6'!F27</f>
        <v>0.97926267281105994</v>
      </c>
      <c r="L27" s="336">
        <v>1296</v>
      </c>
      <c r="M27" s="336">
        <v>8777</v>
      </c>
      <c r="N27" s="302">
        <f>M27*100/MSMEoutstanding_5!N27</f>
        <v>1.6179607095652686</v>
      </c>
      <c r="O27" s="336">
        <v>344</v>
      </c>
      <c r="P27" s="336">
        <v>91</v>
      </c>
      <c r="Q27" s="334">
        <f t="shared" si="0"/>
        <v>10371</v>
      </c>
      <c r="R27" s="355">
        <f t="shared" si="1"/>
        <v>32697</v>
      </c>
      <c r="S27" s="357">
        <f>R27*100/'Pri Sec_outstanding_6'!P27</f>
        <v>2.8416730038022813</v>
      </c>
    </row>
    <row r="28" spans="1:20" ht="12.95" customHeight="1" x14ac:dyDescent="0.2">
      <c r="A28" s="192">
        <v>22</v>
      </c>
      <c r="B28" s="1" t="s">
        <v>75</v>
      </c>
      <c r="C28" s="302">
        <v>1408</v>
      </c>
      <c r="D28" s="302">
        <v>4009.3107626000001</v>
      </c>
      <c r="E28" s="302">
        <f>D28*100/OutstandingAgri_4!L28</f>
        <v>3.0398999012921517</v>
      </c>
      <c r="F28" s="302">
        <v>44</v>
      </c>
      <c r="G28" s="302">
        <v>336.05650380000003</v>
      </c>
      <c r="H28" s="302">
        <f>G28*100/'Pri Sec_outstanding_6'!H28</f>
        <v>0.51875688815372789</v>
      </c>
      <c r="I28" s="302">
        <v>3</v>
      </c>
      <c r="J28" s="302">
        <v>5.1468897</v>
      </c>
      <c r="K28" s="302">
        <f>J28*100/'Pri Sec_outstanding_6'!F28</f>
        <v>0.21233758103469724</v>
      </c>
      <c r="L28" s="302">
        <v>566</v>
      </c>
      <c r="M28" s="302">
        <v>5246.8002587999999</v>
      </c>
      <c r="N28" s="302">
        <f>M28*100/MSMEoutstanding_5!N28</f>
        <v>16.568118570625966</v>
      </c>
      <c r="O28" s="302">
        <v>0</v>
      </c>
      <c r="P28" s="302">
        <v>0</v>
      </c>
      <c r="Q28" s="334">
        <f t="shared" si="0"/>
        <v>2021</v>
      </c>
      <c r="R28" s="355">
        <f t="shared" si="1"/>
        <v>9597.3144149</v>
      </c>
      <c r="S28" s="357">
        <f>R28*100/'Pri Sec_outstanding_6'!P28</f>
        <v>4.1586547582282813</v>
      </c>
    </row>
    <row r="29" spans="1:20" ht="12.95" customHeight="1" x14ac:dyDescent="0.2">
      <c r="A29" s="192">
        <v>23</v>
      </c>
      <c r="B29" s="1" t="s">
        <v>386</v>
      </c>
      <c r="C29" s="302">
        <v>0</v>
      </c>
      <c r="D29" s="302">
        <v>0</v>
      </c>
      <c r="E29" s="302">
        <f>D29*100/OutstandingAgri_4!L29</f>
        <v>0</v>
      </c>
      <c r="F29" s="302">
        <v>0</v>
      </c>
      <c r="G29" s="302">
        <v>0</v>
      </c>
      <c r="H29" s="302">
        <f>G29*100/'Pri Sec_outstanding_6'!H29</f>
        <v>0</v>
      </c>
      <c r="I29" s="302">
        <v>0</v>
      </c>
      <c r="J29" s="302">
        <v>0</v>
      </c>
      <c r="K29" s="302">
        <v>0</v>
      </c>
      <c r="L29" s="302">
        <v>0</v>
      </c>
      <c r="M29" s="302">
        <v>0</v>
      </c>
      <c r="N29" s="302">
        <f>M29*100/MSMEoutstanding_5!N29</f>
        <v>0</v>
      </c>
      <c r="O29" s="302">
        <v>0</v>
      </c>
      <c r="P29" s="302">
        <v>0</v>
      </c>
      <c r="Q29" s="334">
        <f t="shared" si="0"/>
        <v>0</v>
      </c>
      <c r="R29" s="355">
        <f t="shared" si="1"/>
        <v>0</v>
      </c>
      <c r="S29" s="357">
        <f>R29*100/'Pri Sec_outstanding_6'!P29</f>
        <v>0</v>
      </c>
    </row>
    <row r="30" spans="1:20" ht="12.95" customHeight="1" x14ac:dyDescent="0.2">
      <c r="A30" s="192">
        <v>24</v>
      </c>
      <c r="B30" s="1" t="s">
        <v>188</v>
      </c>
      <c r="C30" s="302">
        <v>6692</v>
      </c>
      <c r="D30" s="302">
        <v>2174.29</v>
      </c>
      <c r="E30" s="302">
        <f>D30*100/OutstandingAgri_4!L30</f>
        <v>0.97586913141143883</v>
      </c>
      <c r="F30" s="302">
        <v>15</v>
      </c>
      <c r="G30" s="302">
        <v>143.75</v>
      </c>
      <c r="H30" s="302">
        <f>G30*100/'Pri Sec_outstanding_6'!H30</f>
        <v>1.2453413404810871</v>
      </c>
      <c r="I30" s="302">
        <v>0</v>
      </c>
      <c r="J30" s="302">
        <v>0</v>
      </c>
      <c r="K30" s="302">
        <v>0</v>
      </c>
      <c r="L30" s="302">
        <v>7941</v>
      </c>
      <c r="M30" s="302">
        <v>2406.81</v>
      </c>
      <c r="N30" s="302">
        <f>M30*100/MSMEoutstanding_5!N30</f>
        <v>1.1550516502897454</v>
      </c>
      <c r="O30" s="302">
        <v>0</v>
      </c>
      <c r="P30" s="302">
        <v>0</v>
      </c>
      <c r="Q30" s="334">
        <f t="shared" si="0"/>
        <v>14648</v>
      </c>
      <c r="R30" s="355">
        <f t="shared" si="1"/>
        <v>4724.8500000000004</v>
      </c>
      <c r="S30" s="357">
        <f>R30*100/'Pri Sec_outstanding_6'!P30</f>
        <v>1.0649015800237867</v>
      </c>
    </row>
    <row r="31" spans="1:20" ht="12.95" customHeight="1" x14ac:dyDescent="0.2">
      <c r="A31" s="192">
        <v>25</v>
      </c>
      <c r="B31" s="1" t="s">
        <v>189</v>
      </c>
      <c r="C31" s="302">
        <v>0</v>
      </c>
      <c r="D31" s="302">
        <v>0</v>
      </c>
      <c r="E31" s="302">
        <f>D31*100/OutstandingAgri_4!L31</f>
        <v>0</v>
      </c>
      <c r="F31" s="302">
        <v>4</v>
      </c>
      <c r="G31" s="302">
        <v>50</v>
      </c>
      <c r="H31" s="302">
        <f>G31*100/'Pri Sec_outstanding_6'!H31</f>
        <v>5.6053811659192823</v>
      </c>
      <c r="I31" s="302">
        <v>0</v>
      </c>
      <c r="J31" s="302">
        <v>0</v>
      </c>
      <c r="K31" s="302">
        <f>J31*100/'Pri Sec_outstanding_6'!F31</f>
        <v>0</v>
      </c>
      <c r="L31" s="302">
        <v>80</v>
      </c>
      <c r="M31" s="302">
        <v>220</v>
      </c>
      <c r="N31" s="302">
        <f>M31*100/MSMEoutstanding_5!N31</f>
        <v>13.142174432497013</v>
      </c>
      <c r="O31" s="302">
        <v>0</v>
      </c>
      <c r="P31" s="302">
        <v>0</v>
      </c>
      <c r="Q31" s="334">
        <f t="shared" si="0"/>
        <v>84</v>
      </c>
      <c r="R31" s="355">
        <f t="shared" si="1"/>
        <v>270</v>
      </c>
      <c r="S31" s="357">
        <f>R31*100/'Pri Sec_outstanding_6'!P31</f>
        <v>10.041467541885936</v>
      </c>
    </row>
    <row r="32" spans="1:20" ht="12.95" customHeight="1" x14ac:dyDescent="0.2">
      <c r="A32" s="192">
        <v>26</v>
      </c>
      <c r="B32" s="1" t="s">
        <v>190</v>
      </c>
      <c r="C32" s="302">
        <v>1787</v>
      </c>
      <c r="D32" s="302">
        <v>9292.66</v>
      </c>
      <c r="E32" s="302">
        <f>D32*100/OutstandingAgri_4!L32</f>
        <v>48.05323746810727</v>
      </c>
      <c r="F32" s="302">
        <v>18</v>
      </c>
      <c r="G32" s="302">
        <v>155.09</v>
      </c>
      <c r="H32" s="302">
        <f>G32*100/'Pri Sec_outstanding_6'!H32</f>
        <v>13.588770798468428</v>
      </c>
      <c r="I32" s="302">
        <v>0</v>
      </c>
      <c r="J32" s="302">
        <v>0</v>
      </c>
      <c r="K32" s="302">
        <f>J32*100/'Pri Sec_outstanding_6'!F32</f>
        <v>0</v>
      </c>
      <c r="L32" s="302">
        <v>94</v>
      </c>
      <c r="M32" s="302">
        <v>2466.85</v>
      </c>
      <c r="N32" s="302">
        <f>M32*100/MSMEoutstanding_5!N32</f>
        <v>14.126273775471931</v>
      </c>
      <c r="O32" s="302">
        <v>242</v>
      </c>
      <c r="P32" s="302">
        <v>737.68</v>
      </c>
      <c r="Q32" s="334">
        <f t="shared" si="0"/>
        <v>2141</v>
      </c>
      <c r="R32" s="355">
        <f t="shared" si="1"/>
        <v>12652.28</v>
      </c>
      <c r="S32" s="357">
        <f>R32*100/'Pri Sec_outstanding_6'!P32</f>
        <v>33.315155927646728</v>
      </c>
    </row>
    <row r="33" spans="1:20" ht="12.95" customHeight="1" x14ac:dyDescent="0.2">
      <c r="A33" s="192">
        <v>27</v>
      </c>
      <c r="B33" s="1" t="s">
        <v>191</v>
      </c>
      <c r="C33" s="302">
        <v>0</v>
      </c>
      <c r="D33" s="302">
        <v>0</v>
      </c>
      <c r="E33" s="302">
        <f>D33*100/OutstandingAgri_4!L33</f>
        <v>0</v>
      </c>
      <c r="F33" s="302">
        <v>7</v>
      </c>
      <c r="G33" s="302">
        <v>80.34</v>
      </c>
      <c r="H33" s="302">
        <f>G33*100/'Pri Sec_outstanding_6'!H33</f>
        <v>4.6836195739620132</v>
      </c>
      <c r="I33" s="302">
        <v>0</v>
      </c>
      <c r="J33" s="302">
        <v>0</v>
      </c>
      <c r="K33" s="302">
        <f>J33*100/'Pri Sec_outstanding_6'!F33</f>
        <v>0</v>
      </c>
      <c r="L33" s="302">
        <v>0</v>
      </c>
      <c r="M33" s="302">
        <v>0</v>
      </c>
      <c r="N33" s="302">
        <f>M33*100/MSMEoutstanding_5!N33</f>
        <v>0</v>
      </c>
      <c r="O33" s="302">
        <v>0</v>
      </c>
      <c r="P33" s="302">
        <v>0</v>
      </c>
      <c r="Q33" s="334">
        <f t="shared" si="0"/>
        <v>7</v>
      </c>
      <c r="R33" s="355">
        <f t="shared" si="1"/>
        <v>80.34</v>
      </c>
      <c r="S33" s="357">
        <f>R33*100/'Pri Sec_outstanding_6'!P33</f>
        <v>1.5875054586555009</v>
      </c>
    </row>
    <row r="34" spans="1:20" ht="12.95" customHeight="1" x14ac:dyDescent="0.2">
      <c r="A34" s="192">
        <v>28</v>
      </c>
      <c r="B34" s="1" t="s">
        <v>67</v>
      </c>
      <c r="C34" s="302">
        <v>1879</v>
      </c>
      <c r="D34" s="302">
        <v>3938.2</v>
      </c>
      <c r="E34" s="302">
        <f>D34*100/OutstandingAgri_4!L34</f>
        <v>1.8847261803742585</v>
      </c>
      <c r="F34" s="302">
        <v>0</v>
      </c>
      <c r="G34" s="302">
        <v>0</v>
      </c>
      <c r="H34" s="302">
        <f>G34*100/'Pri Sec_outstanding_6'!H34</f>
        <v>0</v>
      </c>
      <c r="I34" s="302">
        <v>0</v>
      </c>
      <c r="J34" s="302">
        <v>0</v>
      </c>
      <c r="K34" s="302">
        <v>0</v>
      </c>
      <c r="L34" s="302">
        <v>184</v>
      </c>
      <c r="M34" s="302">
        <v>2819.46</v>
      </c>
      <c r="N34" s="302">
        <f>M34*100/MSMEoutstanding_5!N34</f>
        <v>1.3569957867318148</v>
      </c>
      <c r="O34" s="302">
        <v>18</v>
      </c>
      <c r="P34" s="302">
        <v>1.44</v>
      </c>
      <c r="Q34" s="334">
        <f t="shared" si="0"/>
        <v>2081</v>
      </c>
      <c r="R34" s="355">
        <f t="shared" si="1"/>
        <v>6759.0999999999995</v>
      </c>
      <c r="S34" s="357">
        <f>R34*100/'Pri Sec_outstanding_6'!P34</f>
        <v>1.588955122191051</v>
      </c>
    </row>
    <row r="35" spans="1:20" ht="12.95" customHeight="1" x14ac:dyDescent="0.2">
      <c r="A35" s="192">
        <v>29</v>
      </c>
      <c r="B35" s="1" t="s">
        <v>192</v>
      </c>
      <c r="C35" s="302">
        <v>0</v>
      </c>
      <c r="D35" s="302">
        <v>0</v>
      </c>
      <c r="E35" s="302">
        <f>D35*100/OutstandingAgri_4!L35</f>
        <v>0</v>
      </c>
      <c r="F35" s="302">
        <v>0</v>
      </c>
      <c r="G35" s="302">
        <v>0</v>
      </c>
      <c r="H35" s="302">
        <f>G35*100/'Pri Sec_outstanding_6'!H35</f>
        <v>0</v>
      </c>
      <c r="I35" s="302">
        <v>0</v>
      </c>
      <c r="J35" s="302">
        <v>0</v>
      </c>
      <c r="K35" s="302">
        <f>J35*100/'Pri Sec_outstanding_6'!F35</f>
        <v>0</v>
      </c>
      <c r="L35" s="302">
        <v>5</v>
      </c>
      <c r="M35" s="302">
        <v>98</v>
      </c>
      <c r="N35" s="302">
        <f>M35*100/MSMEoutstanding_5!N35</f>
        <v>10.888888888888889</v>
      </c>
      <c r="O35" s="302">
        <v>9</v>
      </c>
      <c r="P35" s="302">
        <v>384</v>
      </c>
      <c r="Q35" s="334">
        <f t="shared" si="0"/>
        <v>14</v>
      </c>
      <c r="R35" s="355">
        <f t="shared" si="1"/>
        <v>482</v>
      </c>
      <c r="S35" s="357">
        <f>R35*100/'Pri Sec_outstanding_6'!P35</f>
        <v>26.512651265126511</v>
      </c>
    </row>
    <row r="36" spans="1:20" ht="12.95" customHeight="1" x14ac:dyDescent="0.2">
      <c r="A36" s="192">
        <v>30</v>
      </c>
      <c r="B36" s="1" t="s">
        <v>193</v>
      </c>
      <c r="C36" s="302">
        <v>6249</v>
      </c>
      <c r="D36" s="302">
        <v>1471</v>
      </c>
      <c r="E36" s="302">
        <f>D36*100/OutstandingAgri_4!L36</f>
        <v>2.8736081265872242</v>
      </c>
      <c r="F36" s="302">
        <v>0</v>
      </c>
      <c r="G36" s="302">
        <v>0</v>
      </c>
      <c r="H36" s="302">
        <f>G36*100/'Pri Sec_outstanding_6'!H36</f>
        <v>0</v>
      </c>
      <c r="I36" s="302">
        <v>18</v>
      </c>
      <c r="J36" s="302">
        <v>0.24</v>
      </c>
      <c r="K36" s="302">
        <f>J36*100/'Pri Sec_outstanding_6'!F36</f>
        <v>2</v>
      </c>
      <c r="L36" s="302">
        <v>3629</v>
      </c>
      <c r="M36" s="302">
        <v>410</v>
      </c>
      <c r="N36" s="302">
        <f>M36*100/MSMEoutstanding_5!N36</f>
        <v>2.2874358402142381</v>
      </c>
      <c r="O36" s="302">
        <v>770</v>
      </c>
      <c r="P36" s="302">
        <v>16</v>
      </c>
      <c r="Q36" s="334">
        <f t="shared" si="0"/>
        <v>10666</v>
      </c>
      <c r="R36" s="355">
        <f t="shared" si="1"/>
        <v>1897.24</v>
      </c>
      <c r="S36" s="357">
        <f>R36*100/'Pri Sec_outstanding_6'!P36</f>
        <v>2.5723544166497185</v>
      </c>
    </row>
    <row r="37" spans="1:20" ht="12.95" customHeight="1" x14ac:dyDescent="0.2">
      <c r="A37" s="192">
        <v>31</v>
      </c>
      <c r="B37" s="1" t="s">
        <v>194</v>
      </c>
      <c r="C37" s="302">
        <v>0</v>
      </c>
      <c r="D37" s="302">
        <v>0</v>
      </c>
      <c r="E37" s="302">
        <f>D37*100/OutstandingAgri_4!L37</f>
        <v>0</v>
      </c>
      <c r="F37" s="302">
        <v>0</v>
      </c>
      <c r="G37" s="302">
        <v>0</v>
      </c>
      <c r="H37" s="302">
        <f>G37*100/'Pri Sec_outstanding_6'!H37</f>
        <v>0</v>
      </c>
      <c r="I37" s="302">
        <v>1</v>
      </c>
      <c r="J37" s="302">
        <v>2</v>
      </c>
      <c r="K37" s="302">
        <f>J37*100/'Pri Sec_outstanding_6'!F37</f>
        <v>5</v>
      </c>
      <c r="L37" s="302">
        <v>3</v>
      </c>
      <c r="M37" s="302">
        <v>15</v>
      </c>
      <c r="N37" s="302">
        <f>M37*100/MSMEoutstanding_5!N37</f>
        <v>0.27154236060825487</v>
      </c>
      <c r="O37" s="302">
        <v>1</v>
      </c>
      <c r="P37" s="302">
        <v>0</v>
      </c>
      <c r="Q37" s="334">
        <f t="shared" si="0"/>
        <v>5</v>
      </c>
      <c r="R37" s="355">
        <f t="shared" si="1"/>
        <v>17</v>
      </c>
      <c r="S37" s="357">
        <f>R37*100/'Pri Sec_outstanding_6'!P37</f>
        <v>0.24086143383394729</v>
      </c>
    </row>
    <row r="38" spans="1:20" ht="12.95" customHeight="1" x14ac:dyDescent="0.2">
      <c r="A38" s="192">
        <v>32</v>
      </c>
      <c r="B38" s="1" t="s">
        <v>71</v>
      </c>
      <c r="C38" s="302">
        <v>0</v>
      </c>
      <c r="D38" s="302">
        <v>0</v>
      </c>
      <c r="E38" s="302">
        <f>D38*100/OutstandingAgri_4!L38</f>
        <v>0</v>
      </c>
      <c r="F38" s="302">
        <v>0</v>
      </c>
      <c r="G38" s="302">
        <v>0</v>
      </c>
      <c r="H38" s="302">
        <f>G38*100/'Pri Sec_outstanding_6'!H38</f>
        <v>0</v>
      </c>
      <c r="I38" s="302">
        <v>0</v>
      </c>
      <c r="J38" s="302">
        <v>0</v>
      </c>
      <c r="K38" s="302">
        <v>0</v>
      </c>
      <c r="L38" s="302">
        <v>0</v>
      </c>
      <c r="M38" s="302">
        <v>0</v>
      </c>
      <c r="N38" s="302">
        <f>M38*100/MSMEoutstanding_5!N38</f>
        <v>0</v>
      </c>
      <c r="O38" s="302">
        <v>0</v>
      </c>
      <c r="P38" s="302">
        <v>0</v>
      </c>
      <c r="Q38" s="334">
        <f t="shared" si="0"/>
        <v>0</v>
      </c>
      <c r="R38" s="355">
        <f t="shared" si="1"/>
        <v>0</v>
      </c>
      <c r="S38" s="357">
        <f>R38*100/'Pri Sec_outstanding_6'!P38</f>
        <v>0</v>
      </c>
    </row>
    <row r="39" spans="1:20" ht="12.95" customHeight="1" x14ac:dyDescent="0.2">
      <c r="A39" s="192">
        <v>33</v>
      </c>
      <c r="B39" s="1" t="s">
        <v>195</v>
      </c>
      <c r="C39" s="302">
        <v>0</v>
      </c>
      <c r="D39" s="302">
        <v>0</v>
      </c>
      <c r="E39" s="302">
        <f>D39*100/OutstandingAgri_4!L39</f>
        <v>0</v>
      </c>
      <c r="F39" s="302">
        <v>0</v>
      </c>
      <c r="G39" s="302">
        <v>0</v>
      </c>
      <c r="H39" s="302">
        <f>G39*100/'Pri Sec_outstanding_6'!H39</f>
        <v>0</v>
      </c>
      <c r="I39" s="302">
        <v>0</v>
      </c>
      <c r="J39" s="302">
        <v>0</v>
      </c>
      <c r="K39" s="302">
        <v>0</v>
      </c>
      <c r="L39" s="302">
        <v>0</v>
      </c>
      <c r="M39" s="302">
        <v>0</v>
      </c>
      <c r="N39" s="302">
        <f>M39*100/MSMEoutstanding_5!N39</f>
        <v>0</v>
      </c>
      <c r="O39" s="302">
        <v>0</v>
      </c>
      <c r="P39" s="302">
        <v>0</v>
      </c>
      <c r="Q39" s="334">
        <f t="shared" si="0"/>
        <v>0</v>
      </c>
      <c r="R39" s="355">
        <f t="shared" si="1"/>
        <v>0</v>
      </c>
      <c r="S39" s="357">
        <f>R39*100/'Pri Sec_outstanding_6'!P39</f>
        <v>0</v>
      </c>
    </row>
    <row r="40" spans="1:20" ht="12.95" customHeight="1" x14ac:dyDescent="0.2">
      <c r="A40" s="192">
        <v>34</v>
      </c>
      <c r="B40" s="1" t="s">
        <v>70</v>
      </c>
      <c r="C40" s="302">
        <v>8544</v>
      </c>
      <c r="D40" s="302">
        <v>2746</v>
      </c>
      <c r="E40" s="302">
        <f>D40*100/OutstandingAgri_4!L40</f>
        <v>4.5123654588776603</v>
      </c>
      <c r="F40" s="302">
        <v>19</v>
      </c>
      <c r="G40" s="302">
        <v>202</v>
      </c>
      <c r="H40" s="302">
        <f>G40*100/'Pri Sec_outstanding_6'!H40</f>
        <v>1.4176433433925189</v>
      </c>
      <c r="I40" s="302">
        <v>0</v>
      </c>
      <c r="J40" s="302">
        <v>0</v>
      </c>
      <c r="K40" s="302">
        <v>0</v>
      </c>
      <c r="L40" s="302">
        <v>485</v>
      </c>
      <c r="M40" s="302">
        <v>2418</v>
      </c>
      <c r="N40" s="302">
        <f>M40*100/MSMEoutstanding_5!N40</f>
        <v>2.8702681528435599</v>
      </c>
      <c r="O40" s="302">
        <v>265</v>
      </c>
      <c r="P40" s="302">
        <v>51</v>
      </c>
      <c r="Q40" s="334">
        <f t="shared" si="0"/>
        <v>9313</v>
      </c>
      <c r="R40" s="355">
        <f t="shared" si="1"/>
        <v>5417</v>
      </c>
      <c r="S40" s="357">
        <f>R40*100/'Pri Sec_outstanding_6'!P40</f>
        <v>3.3798159413508033</v>
      </c>
    </row>
    <row r="41" spans="1:20" s="133" customFormat="1" ht="12.95" customHeight="1" x14ac:dyDescent="0.2">
      <c r="A41" s="432"/>
      <c r="B41" s="189" t="s">
        <v>216</v>
      </c>
      <c r="C41" s="303">
        <f>SUM(C19:C40)</f>
        <v>99056</v>
      </c>
      <c r="D41" s="303">
        <f t="shared" ref="D41:P41" si="3">SUM(D19:D40)</f>
        <v>101929.90076259999</v>
      </c>
      <c r="E41" s="303">
        <f>D41*100/OutstandingAgri_4!L41</f>
        <v>4.1845829486584449</v>
      </c>
      <c r="F41" s="303">
        <f t="shared" si="3"/>
        <v>1664</v>
      </c>
      <c r="G41" s="303">
        <f t="shared" si="3"/>
        <v>11830.6365038</v>
      </c>
      <c r="H41" s="303">
        <f>G41*100/'Pri Sec_outstanding_6'!H41</f>
        <v>1.9410242210272741</v>
      </c>
      <c r="I41" s="303">
        <f t="shared" si="3"/>
        <v>80</v>
      </c>
      <c r="J41" s="303">
        <f t="shared" si="3"/>
        <v>142.4668897</v>
      </c>
      <c r="K41" s="303">
        <f>J41*100/'Pri Sec_outstanding_6'!F41</f>
        <v>0.96383855916271599</v>
      </c>
      <c r="L41" s="303">
        <f t="shared" si="3"/>
        <v>38335</v>
      </c>
      <c r="M41" s="303">
        <f t="shared" si="3"/>
        <v>53061.610258799999</v>
      </c>
      <c r="N41" s="303">
        <f>M41*100/MSMEoutstanding_5!N41</f>
        <v>2.4557634429431148</v>
      </c>
      <c r="O41" s="303">
        <f t="shared" si="3"/>
        <v>4104</v>
      </c>
      <c r="P41" s="303">
        <f t="shared" si="3"/>
        <v>1766.26</v>
      </c>
      <c r="Q41" s="335">
        <f t="shared" si="0"/>
        <v>143239</v>
      </c>
      <c r="R41" s="356">
        <f t="shared" si="1"/>
        <v>168730.8744149</v>
      </c>
      <c r="S41" s="141">
        <f>R41*100/'Pri Sec_outstanding_6'!P41</f>
        <v>3.1977710159558055</v>
      </c>
    </row>
    <row r="42" spans="1:20" s="133" customFormat="1" ht="12.95" customHeight="1" x14ac:dyDescent="0.2">
      <c r="A42" s="432"/>
      <c r="B42" s="189" t="s">
        <v>317</v>
      </c>
      <c r="C42" s="303">
        <f>C41+C18</f>
        <v>530927</v>
      </c>
      <c r="D42" s="303">
        <f t="shared" ref="D42:P42" si="4">D41+D18</f>
        <v>1021436.0807625999</v>
      </c>
      <c r="E42" s="303">
        <f>D42*100/OutstandingAgri_4!L42</f>
        <v>13.432159907675485</v>
      </c>
      <c r="F42" s="303">
        <f t="shared" si="4"/>
        <v>136202</v>
      </c>
      <c r="G42" s="303">
        <f t="shared" si="4"/>
        <v>139863.6765038</v>
      </c>
      <c r="H42" s="303">
        <f>G42*100/'Pri Sec_outstanding_6'!H42</f>
        <v>5.475013249850786</v>
      </c>
      <c r="I42" s="303">
        <f t="shared" si="4"/>
        <v>6827</v>
      </c>
      <c r="J42" s="303">
        <f t="shared" si="4"/>
        <v>14905.7568897</v>
      </c>
      <c r="K42" s="303">
        <f>J42*100/'Pri Sec_outstanding_6'!F42</f>
        <v>6.819507843069629</v>
      </c>
      <c r="L42" s="303">
        <f t="shared" si="4"/>
        <v>228868</v>
      </c>
      <c r="M42" s="303">
        <f t="shared" si="4"/>
        <v>572897.16025880002</v>
      </c>
      <c r="N42" s="303">
        <f>M42*100/MSMEoutstanding_5!N42</f>
        <v>9.8357789019478012</v>
      </c>
      <c r="O42" s="303">
        <f t="shared" si="4"/>
        <v>38005</v>
      </c>
      <c r="P42" s="303">
        <f t="shared" si="4"/>
        <v>23422.899999999998</v>
      </c>
      <c r="Q42" s="335">
        <f t="shared" si="0"/>
        <v>940829</v>
      </c>
      <c r="R42" s="356">
        <f t="shared" si="1"/>
        <v>1772525.5744148998</v>
      </c>
      <c r="S42" s="141">
        <f>R42*100/'Pri Sec_outstanding_6'!P42</f>
        <v>10.804335173991985</v>
      </c>
    </row>
    <row r="43" spans="1:20" ht="12.95" customHeight="1" x14ac:dyDescent="0.2">
      <c r="A43" s="192">
        <v>35</v>
      </c>
      <c r="B43" s="1" t="s">
        <v>196</v>
      </c>
      <c r="C43" s="302">
        <v>47369</v>
      </c>
      <c r="D43" s="302">
        <v>36030</v>
      </c>
      <c r="E43" s="302">
        <f>D43*100/OutstandingAgri_4!L43</f>
        <v>21.141760698505465</v>
      </c>
      <c r="F43" s="302">
        <v>25790</v>
      </c>
      <c r="G43" s="302">
        <v>18277</v>
      </c>
      <c r="H43" s="302">
        <f>G43*100/'Pri Sec_outstanding_6'!H43</f>
        <v>40.143644709965081</v>
      </c>
      <c r="I43" s="302">
        <v>110</v>
      </c>
      <c r="J43" s="302">
        <v>183</v>
      </c>
      <c r="K43" s="302">
        <f>J43*100/'Pri Sec_outstanding_6'!F43</f>
        <v>23.491655969191271</v>
      </c>
      <c r="L43" s="302">
        <v>14172</v>
      </c>
      <c r="M43" s="302">
        <v>6009</v>
      </c>
      <c r="N43" s="302">
        <f>M43*100/MSMEoutstanding_5!N43</f>
        <v>23.921178343949045</v>
      </c>
      <c r="O43" s="302">
        <v>5277</v>
      </c>
      <c r="P43" s="302">
        <v>3330</v>
      </c>
      <c r="Q43" s="334">
        <f t="shared" si="0"/>
        <v>92718</v>
      </c>
      <c r="R43" s="355">
        <f t="shared" si="1"/>
        <v>63829</v>
      </c>
      <c r="S43" s="357">
        <f>R43*100/'Pri Sec_outstanding_6'!P43</f>
        <v>25.355631914513278</v>
      </c>
    </row>
    <row r="44" spans="1:20" ht="12.95" customHeight="1" x14ac:dyDescent="0.2">
      <c r="A44" s="192">
        <v>36</v>
      </c>
      <c r="B44" s="1" t="s">
        <v>390</v>
      </c>
      <c r="C44" s="302">
        <v>82366</v>
      </c>
      <c r="D44" s="302">
        <v>124741.3</v>
      </c>
      <c r="E44" s="302">
        <f>D44*100/OutstandingAgri_4!L44</f>
        <v>19.256815392805994</v>
      </c>
      <c r="F44" s="302">
        <v>116401</v>
      </c>
      <c r="G44" s="302">
        <v>49334.05</v>
      </c>
      <c r="H44" s="302">
        <f>G44*100/'Pri Sec_outstanding_6'!H44</f>
        <v>38.09745955672345</v>
      </c>
      <c r="I44" s="302">
        <v>405</v>
      </c>
      <c r="J44" s="302">
        <v>878.35</v>
      </c>
      <c r="K44" s="302">
        <f>J44*100/'Pri Sec_outstanding_6'!F44</f>
        <v>12.649577819350174</v>
      </c>
      <c r="L44" s="302">
        <v>40162</v>
      </c>
      <c r="M44" s="302">
        <v>15394</v>
      </c>
      <c r="N44" s="302">
        <f>M44*100/MSMEoutstanding_5!N44</f>
        <v>10.81201506068607</v>
      </c>
      <c r="O44" s="302">
        <v>4534</v>
      </c>
      <c r="P44" s="302">
        <v>2049.63</v>
      </c>
      <c r="Q44" s="334">
        <f t="shared" si="0"/>
        <v>243868</v>
      </c>
      <c r="R44" s="355">
        <f t="shared" si="1"/>
        <v>192397.33000000002</v>
      </c>
      <c r="S44" s="357">
        <f>R44*100/'Pri Sec_outstanding_6'!P44</f>
        <v>19.988474884382107</v>
      </c>
    </row>
    <row r="45" spans="1:20" s="133" customFormat="1" ht="12.95" customHeight="1" x14ac:dyDescent="0.2">
      <c r="A45" s="432"/>
      <c r="B45" s="189" t="s">
        <v>219</v>
      </c>
      <c r="C45" s="303">
        <f>SUM(C43:C44)</f>
        <v>129735</v>
      </c>
      <c r="D45" s="303">
        <f t="shared" ref="D45:P45" si="5">SUM(D43:D44)</f>
        <v>160771.29999999999</v>
      </c>
      <c r="E45" s="303">
        <f>D45*100/OutstandingAgri_4!L45</f>
        <v>19.649427087006924</v>
      </c>
      <c r="F45" s="303">
        <f t="shared" si="5"/>
        <v>142191</v>
      </c>
      <c r="G45" s="303">
        <f t="shared" si="5"/>
        <v>67611.05</v>
      </c>
      <c r="H45" s="303">
        <f>G45*100/'Pri Sec_outstanding_6'!H45</f>
        <v>38.629735818647717</v>
      </c>
      <c r="I45" s="303">
        <f t="shared" si="5"/>
        <v>515</v>
      </c>
      <c r="J45" s="303">
        <f t="shared" si="5"/>
        <v>1061.3499999999999</v>
      </c>
      <c r="K45" s="303">
        <f>J45*100/'Pri Sec_outstanding_6'!F45</f>
        <v>13.743232621709216</v>
      </c>
      <c r="L45" s="303">
        <f t="shared" si="5"/>
        <v>54334</v>
      </c>
      <c r="M45" s="303">
        <f t="shared" si="5"/>
        <v>21403</v>
      </c>
      <c r="N45" s="303">
        <f>M45*100/MSMEoutstanding_5!N45</f>
        <v>12.778014197607815</v>
      </c>
      <c r="O45" s="303">
        <f t="shared" si="5"/>
        <v>9811</v>
      </c>
      <c r="P45" s="303">
        <f t="shared" si="5"/>
        <v>5379.63</v>
      </c>
      <c r="Q45" s="335">
        <f t="shared" si="0"/>
        <v>336586</v>
      </c>
      <c r="R45" s="356">
        <f t="shared" si="1"/>
        <v>256226.33</v>
      </c>
      <c r="S45" s="141">
        <f>R45*100/'Pri Sec_outstanding_6'!P45</f>
        <v>21.101155130818988</v>
      </c>
    </row>
    <row r="46" spans="1:20" ht="12.95" customHeight="1" x14ac:dyDescent="0.2">
      <c r="A46" s="192">
        <v>37</v>
      </c>
      <c r="B46" s="1" t="s">
        <v>318</v>
      </c>
      <c r="C46" s="302">
        <v>0</v>
      </c>
      <c r="D46" s="302">
        <v>517973</v>
      </c>
      <c r="E46" s="302">
        <f>D46*100/OutstandingAgri_4!L46</f>
        <v>16.595996503765374</v>
      </c>
      <c r="F46" s="302">
        <v>0</v>
      </c>
      <c r="G46" s="302">
        <v>5282</v>
      </c>
      <c r="H46" s="302">
        <f>G46*100/'Pri Sec_outstanding_6'!H46</f>
        <v>21.138992275983512</v>
      </c>
      <c r="I46" s="302">
        <v>0</v>
      </c>
      <c r="J46" s="302">
        <v>0</v>
      </c>
      <c r="K46" s="302">
        <f>J46*100/'Pri Sec_outstanding_6'!F46</f>
        <v>0</v>
      </c>
      <c r="L46" s="302">
        <v>0</v>
      </c>
      <c r="M46" s="302">
        <v>0</v>
      </c>
      <c r="N46" s="302">
        <f>M46*100/MSMEoutstanding_5!N46</f>
        <v>0</v>
      </c>
      <c r="O46" s="302">
        <v>0</v>
      </c>
      <c r="P46" s="302">
        <v>106132</v>
      </c>
      <c r="Q46" s="334">
        <f t="shared" si="0"/>
        <v>0</v>
      </c>
      <c r="R46" s="355">
        <f t="shared" si="1"/>
        <v>629387</v>
      </c>
      <c r="S46" s="357">
        <f>R46*100/'Pri Sec_outstanding_6'!P46</f>
        <v>17.811853249258743</v>
      </c>
    </row>
    <row r="47" spans="1:20" s="133" customFormat="1" ht="12.95" customHeight="1" x14ac:dyDescent="0.2">
      <c r="A47" s="432"/>
      <c r="B47" s="189" t="s">
        <v>217</v>
      </c>
      <c r="C47" s="303">
        <f>C46</f>
        <v>0</v>
      </c>
      <c r="D47" s="303">
        <v>617858</v>
      </c>
      <c r="E47" s="303">
        <f>D47*100/OutstandingAgri_4!L47</f>
        <v>19.796339206529037</v>
      </c>
      <c r="F47" s="303">
        <f t="shared" ref="F47:O47" si="6">F46</f>
        <v>0</v>
      </c>
      <c r="G47" s="303">
        <f t="shared" si="6"/>
        <v>5282</v>
      </c>
      <c r="H47" s="303">
        <f>G47*100/'Pri Sec_outstanding_6'!H47</f>
        <v>21.138992275983512</v>
      </c>
      <c r="I47" s="303">
        <f t="shared" si="6"/>
        <v>0</v>
      </c>
      <c r="J47" s="303">
        <f t="shared" si="6"/>
        <v>0</v>
      </c>
      <c r="K47" s="303">
        <f>J47*100/'Pri Sec_outstanding_6'!F47</f>
        <v>0</v>
      </c>
      <c r="L47" s="303">
        <f t="shared" si="6"/>
        <v>0</v>
      </c>
      <c r="M47" s="303">
        <f t="shared" si="6"/>
        <v>0</v>
      </c>
      <c r="N47" s="303">
        <f>M47*100/MSMEoutstanding_5!N47</f>
        <v>0</v>
      </c>
      <c r="O47" s="303">
        <f t="shared" si="6"/>
        <v>0</v>
      </c>
      <c r="P47" s="303">
        <v>9247</v>
      </c>
      <c r="Q47" s="335">
        <f t="shared" si="0"/>
        <v>0</v>
      </c>
      <c r="R47" s="356">
        <f t="shared" si="1"/>
        <v>632387</v>
      </c>
      <c r="S47" s="141">
        <f>R47*100/'Pri Sec_outstanding_6'!P47</f>
        <v>17.896754208045273</v>
      </c>
    </row>
    <row r="48" spans="1:20" s="133" customFormat="1" ht="12.95" customHeight="1" x14ac:dyDescent="0.2">
      <c r="A48" s="192">
        <v>38</v>
      </c>
      <c r="B48" s="1" t="s">
        <v>310</v>
      </c>
      <c r="C48" s="302">
        <v>2277</v>
      </c>
      <c r="D48" s="302">
        <v>4801.12</v>
      </c>
      <c r="E48" s="302">
        <f>D48*100/OutstandingAgri_4!L48</f>
        <v>3.7470521286134719</v>
      </c>
      <c r="F48" s="302">
        <v>16</v>
      </c>
      <c r="G48" s="302">
        <v>194.15</v>
      </c>
      <c r="H48" s="302">
        <f>G48*100/'Pri Sec_outstanding_6'!H48</f>
        <v>1.03476468230619</v>
      </c>
      <c r="I48" s="302">
        <v>0</v>
      </c>
      <c r="J48" s="302">
        <v>0</v>
      </c>
      <c r="K48" s="302">
        <v>0</v>
      </c>
      <c r="L48" s="302">
        <v>5751</v>
      </c>
      <c r="M48" s="302">
        <v>20621.259999999998</v>
      </c>
      <c r="N48" s="302">
        <f>M48*100/MSMEoutstanding_5!N48</f>
        <v>6.7034874339070667</v>
      </c>
      <c r="O48" s="302">
        <v>4</v>
      </c>
      <c r="P48" s="302">
        <v>57.14</v>
      </c>
      <c r="Q48" s="334">
        <f t="shared" si="0"/>
        <v>8048</v>
      </c>
      <c r="R48" s="355">
        <f t="shared" si="1"/>
        <v>25673.67</v>
      </c>
      <c r="S48" s="357">
        <f>R48*100/'Pri Sec_outstanding_6'!P48</f>
        <v>5.6247726285590041</v>
      </c>
      <c r="T48" s="60"/>
    </row>
    <row r="49" spans="1:20" ht="12.95" customHeight="1" x14ac:dyDescent="0.2">
      <c r="A49" s="361">
        <v>39</v>
      </c>
      <c r="B49" s="362" t="s">
        <v>311</v>
      </c>
      <c r="C49" s="363">
        <v>2860</v>
      </c>
      <c r="D49" s="363">
        <v>362</v>
      </c>
      <c r="E49" s="386">
        <f>D49*100/OutstandingAgri_4!L49</f>
        <v>3.8437035464005098</v>
      </c>
      <c r="F49" s="363">
        <v>3</v>
      </c>
      <c r="G49" s="363">
        <v>25</v>
      </c>
      <c r="H49" s="386">
        <f>G49*100/'Pri Sec_outstanding_6'!H49</f>
        <v>0.71326676176890158</v>
      </c>
      <c r="I49" s="363">
        <v>0</v>
      </c>
      <c r="J49" s="363">
        <v>0</v>
      </c>
      <c r="K49" s="386">
        <v>0</v>
      </c>
      <c r="L49" s="363">
        <v>350</v>
      </c>
      <c r="M49" s="363">
        <v>993</v>
      </c>
      <c r="N49" s="386">
        <f>M49*100/MSMEoutstanding_5!N49</f>
        <v>4.5800470458004705</v>
      </c>
      <c r="O49" s="363">
        <v>4387</v>
      </c>
      <c r="P49" s="363">
        <v>228</v>
      </c>
      <c r="Q49" s="364">
        <f t="shared" si="0"/>
        <v>7600</v>
      </c>
      <c r="R49" s="365">
        <f t="shared" si="1"/>
        <v>1608</v>
      </c>
      <c r="S49" s="358">
        <f>R49*100/'Pri Sec_outstanding_6'!P49</f>
        <v>3.9052823315118399</v>
      </c>
    </row>
    <row r="50" spans="1:20" ht="12.95" customHeight="1" x14ac:dyDescent="0.2">
      <c r="A50" s="192">
        <v>40</v>
      </c>
      <c r="B50" s="1" t="s">
        <v>392</v>
      </c>
      <c r="C50" s="336">
        <v>7681</v>
      </c>
      <c r="D50" s="336">
        <v>1228.02</v>
      </c>
      <c r="E50" s="306">
        <f>D50*100/OutstandingAgri_4!L50</f>
        <v>6.4124997845999117</v>
      </c>
      <c r="F50" s="336">
        <v>40</v>
      </c>
      <c r="G50" s="336">
        <v>7.03</v>
      </c>
      <c r="H50" s="306">
        <f>G50*100/'Pri Sec_outstanding_6'!H50</f>
        <v>3.8140190972222223</v>
      </c>
      <c r="I50" s="336">
        <v>0</v>
      </c>
      <c r="J50" s="336">
        <v>0</v>
      </c>
      <c r="K50" s="306">
        <f>J50*100/'Pri Sec_outstanding_6'!F50</f>
        <v>0</v>
      </c>
      <c r="L50" s="336">
        <v>7678</v>
      </c>
      <c r="M50" s="336">
        <v>1414.91</v>
      </c>
      <c r="N50" s="306">
        <f>M50*100/MSMEoutstanding_5!N50</f>
        <v>7.3369334127051626</v>
      </c>
      <c r="O50" s="336">
        <v>3067</v>
      </c>
      <c r="P50" s="336">
        <v>242.64</v>
      </c>
      <c r="Q50" s="334">
        <f t="shared" si="0"/>
        <v>18466</v>
      </c>
      <c r="R50" s="334">
        <f t="shared" si="1"/>
        <v>2892.6</v>
      </c>
      <c r="S50" s="357">
        <f>R50*100/'Pri Sec_outstanding_6'!P50</f>
        <v>6.6364981241786403</v>
      </c>
    </row>
    <row r="51" spans="1:20" s="133" customFormat="1" ht="12.95" customHeight="1" x14ac:dyDescent="0.2">
      <c r="A51" s="192">
        <v>41</v>
      </c>
      <c r="B51" s="1" t="s">
        <v>312</v>
      </c>
      <c r="C51" s="336">
        <v>15230</v>
      </c>
      <c r="D51" s="336">
        <v>2430.87</v>
      </c>
      <c r="E51" s="306">
        <f>D51*100/OutstandingAgri_4!L51</f>
        <v>8.8931546119746834</v>
      </c>
      <c r="F51" s="336">
        <v>0</v>
      </c>
      <c r="G51" s="336">
        <v>0</v>
      </c>
      <c r="H51" s="306">
        <v>0</v>
      </c>
      <c r="I51" s="336">
        <v>0</v>
      </c>
      <c r="J51" s="336">
        <v>0</v>
      </c>
      <c r="K51" s="306">
        <v>0</v>
      </c>
      <c r="L51" s="336">
        <v>8742</v>
      </c>
      <c r="M51" s="336">
        <v>1318.18</v>
      </c>
      <c r="N51" s="306">
        <f>M51*100/MSMEoutstanding_5!N51</f>
        <v>17.030595330533188</v>
      </c>
      <c r="O51" s="336">
        <v>2461</v>
      </c>
      <c r="P51" s="336">
        <v>368.66</v>
      </c>
      <c r="Q51" s="334">
        <f t="shared" si="0"/>
        <v>26433</v>
      </c>
      <c r="R51" s="334">
        <f t="shared" si="1"/>
        <v>4117.71</v>
      </c>
      <c r="S51" s="357">
        <f>R51*100/'Pri Sec_outstanding_6'!P51</f>
        <v>7.625366295210978</v>
      </c>
      <c r="T51" s="60"/>
    </row>
    <row r="52" spans="1:20" ht="12.95" customHeight="1" x14ac:dyDescent="0.2">
      <c r="A52" s="192">
        <v>42</v>
      </c>
      <c r="B52" s="1" t="s">
        <v>313</v>
      </c>
      <c r="C52" s="306">
        <v>0</v>
      </c>
      <c r="D52" s="306">
        <v>0</v>
      </c>
      <c r="E52" s="306">
        <f>D52*100/OutstandingAgri_4!L52</f>
        <v>0</v>
      </c>
      <c r="F52" s="306">
        <v>0</v>
      </c>
      <c r="G52" s="306">
        <v>0</v>
      </c>
      <c r="H52" s="306">
        <f>G52*100/'Pri Sec_outstanding_6'!H52</f>
        <v>0</v>
      </c>
      <c r="I52" s="306">
        <v>0</v>
      </c>
      <c r="J52" s="306">
        <v>0</v>
      </c>
      <c r="K52" s="306">
        <v>0</v>
      </c>
      <c r="L52" s="306">
        <v>0</v>
      </c>
      <c r="M52" s="306">
        <v>0</v>
      </c>
      <c r="N52" s="306">
        <f>M52*100/MSMEoutstanding_5!N52</f>
        <v>0</v>
      </c>
      <c r="O52" s="306">
        <v>3</v>
      </c>
      <c r="P52" s="306">
        <v>1</v>
      </c>
      <c r="Q52" s="334">
        <f t="shared" si="0"/>
        <v>3</v>
      </c>
      <c r="R52" s="334">
        <f t="shared" si="1"/>
        <v>1</v>
      </c>
      <c r="S52" s="357">
        <f>R52*100/'Pri Sec_outstanding_6'!P52</f>
        <v>1.2513765141655821E-3</v>
      </c>
    </row>
    <row r="53" spans="1:20" s="133" customFormat="1" ht="12.95" customHeight="1" x14ac:dyDescent="0.2">
      <c r="A53" s="192">
        <v>43</v>
      </c>
      <c r="B53" s="1" t="s">
        <v>314</v>
      </c>
      <c r="C53" s="306">
        <v>6599</v>
      </c>
      <c r="D53" s="306">
        <v>907.57</v>
      </c>
      <c r="E53" s="306">
        <f>D53*100/OutstandingAgri_4!L53</f>
        <v>8.4724291544841144</v>
      </c>
      <c r="F53" s="306">
        <v>1</v>
      </c>
      <c r="G53" s="306">
        <v>9.76</v>
      </c>
      <c r="H53" s="306">
        <f>G53*100/'Pri Sec_outstanding_6'!H53</f>
        <v>0.59157610178018349</v>
      </c>
      <c r="I53" s="306">
        <v>0</v>
      </c>
      <c r="J53" s="306">
        <v>0</v>
      </c>
      <c r="K53" s="306">
        <v>0</v>
      </c>
      <c r="L53" s="306">
        <v>2</v>
      </c>
      <c r="M53" s="306">
        <v>2.93</v>
      </c>
      <c r="N53" s="306">
        <f>M53*100/MSMEoutstanding_5!N53</f>
        <v>0.21329256751838102</v>
      </c>
      <c r="O53" s="306">
        <v>5211</v>
      </c>
      <c r="P53" s="306">
        <v>618.61</v>
      </c>
      <c r="Q53" s="334">
        <f t="shared" si="0"/>
        <v>11813</v>
      </c>
      <c r="R53" s="334">
        <f t="shared" si="1"/>
        <v>1538.87</v>
      </c>
      <c r="S53" s="357">
        <f>R53*100/'Pri Sec_outstanding_6'!P53</f>
        <v>6.6237642343331951</v>
      </c>
      <c r="T53" s="60"/>
    </row>
    <row r="54" spans="1:20" ht="12.95" customHeight="1" x14ac:dyDescent="0.2">
      <c r="A54" s="192">
        <v>44</v>
      </c>
      <c r="B54" s="1" t="s">
        <v>306</v>
      </c>
      <c r="C54" s="336">
        <v>4645</v>
      </c>
      <c r="D54" s="336">
        <v>389.97</v>
      </c>
      <c r="E54" s="306">
        <f>D54*100/OutstandingAgri_4!L54</f>
        <v>4.3744601613066054</v>
      </c>
      <c r="F54" s="336">
        <v>262</v>
      </c>
      <c r="G54" s="336">
        <v>50.66</v>
      </c>
      <c r="H54" s="306">
        <f>G54*100/'Pri Sec_outstanding_6'!H54</f>
        <v>2.1295019672461915</v>
      </c>
      <c r="I54" s="336">
        <v>0</v>
      </c>
      <c r="J54" s="336">
        <v>0</v>
      </c>
      <c r="K54" s="306">
        <v>0</v>
      </c>
      <c r="L54" s="336">
        <v>1240</v>
      </c>
      <c r="M54" s="336">
        <v>201.82</v>
      </c>
      <c r="N54" s="306">
        <f>M54*100/MSMEoutstanding_5!N54</f>
        <v>4.5854946413194373</v>
      </c>
      <c r="O54" s="336">
        <v>1856</v>
      </c>
      <c r="P54" s="336">
        <v>140.1</v>
      </c>
      <c r="Q54" s="334">
        <f t="shared" si="0"/>
        <v>8003</v>
      </c>
      <c r="R54" s="334">
        <f t="shared" si="1"/>
        <v>782.55000000000007</v>
      </c>
      <c r="S54" s="357">
        <f>R54*100/'Pri Sec_outstanding_6'!P54</f>
        <v>3.8964472646447263</v>
      </c>
    </row>
    <row r="55" spans="1:20" ht="12.95" customHeight="1" x14ac:dyDescent="0.2">
      <c r="A55" s="192">
        <v>45</v>
      </c>
      <c r="B55" s="1" t="s">
        <v>315</v>
      </c>
      <c r="C55" s="306">
        <v>2108</v>
      </c>
      <c r="D55" s="306">
        <v>384</v>
      </c>
      <c r="E55" s="306">
        <f>D55*100/OutstandingAgri_4!L55</f>
        <v>3.8159594554307859</v>
      </c>
      <c r="F55" s="306">
        <v>1</v>
      </c>
      <c r="G55" s="306">
        <v>6</v>
      </c>
      <c r="H55" s="306">
        <f>G55*100/'Pri Sec_outstanding_6'!H55</f>
        <v>3.7974683544303796</v>
      </c>
      <c r="I55" s="306">
        <v>0</v>
      </c>
      <c r="J55" s="306">
        <v>0</v>
      </c>
      <c r="K55" s="306">
        <v>0</v>
      </c>
      <c r="L55" s="306">
        <v>1502</v>
      </c>
      <c r="M55" s="306">
        <v>217</v>
      </c>
      <c r="N55" s="306">
        <f>M55*100/MSMEoutstanding_5!N55</f>
        <v>3.8224414303329222</v>
      </c>
      <c r="O55" s="306">
        <v>2522</v>
      </c>
      <c r="P55" s="306">
        <v>644</v>
      </c>
      <c r="Q55" s="334">
        <f t="shared" si="0"/>
        <v>6133</v>
      </c>
      <c r="R55" s="334">
        <f t="shared" si="1"/>
        <v>1251</v>
      </c>
      <c r="S55" s="357">
        <f>R55*100/'Pri Sec_outstanding_6'!P55</f>
        <v>4.0247080397645014</v>
      </c>
    </row>
    <row r="56" spans="1:20" s="133" customFormat="1" ht="12.95" customHeight="1" x14ac:dyDescent="0.2">
      <c r="A56" s="432"/>
      <c r="B56" s="189" t="s">
        <v>316</v>
      </c>
      <c r="C56" s="337">
        <f>SUM(C48:C55)</f>
        <v>41400</v>
      </c>
      <c r="D56" s="337">
        <f t="shared" ref="D56:P56" si="7">SUM(D48:D55)</f>
        <v>10503.549999999997</v>
      </c>
      <c r="E56" s="307">
        <f>D56*100/OutstandingAgri_4!L56</f>
        <v>4.4500362258805337</v>
      </c>
      <c r="F56" s="337">
        <f t="shared" si="7"/>
        <v>323</v>
      </c>
      <c r="G56" s="337">
        <f t="shared" si="7"/>
        <v>292.60000000000002</v>
      </c>
      <c r="H56" s="307">
        <f>G56*100/'Pri Sec_outstanding_6'!H56</f>
        <v>0.81502293958106264</v>
      </c>
      <c r="I56" s="337">
        <f t="shared" si="7"/>
        <v>0</v>
      </c>
      <c r="J56" s="337">
        <f t="shared" si="7"/>
        <v>0</v>
      </c>
      <c r="K56" s="307">
        <f>J56*100/'Pri Sec_outstanding_6'!F56</f>
        <v>0</v>
      </c>
      <c r="L56" s="337">
        <f t="shared" si="7"/>
        <v>25265</v>
      </c>
      <c r="M56" s="337">
        <f t="shared" si="7"/>
        <v>24769.1</v>
      </c>
      <c r="N56" s="307">
        <f>M56*100/MSMEoutstanding_5!N56</f>
        <v>6.6714398239042199</v>
      </c>
      <c r="O56" s="337">
        <f t="shared" si="7"/>
        <v>19511</v>
      </c>
      <c r="P56" s="337">
        <f t="shared" si="7"/>
        <v>2300.15</v>
      </c>
      <c r="Q56" s="335">
        <f t="shared" si="0"/>
        <v>86499</v>
      </c>
      <c r="R56" s="335">
        <f t="shared" si="1"/>
        <v>37865.4</v>
      </c>
      <c r="S56" s="141">
        <f>R56*100/'Pri Sec_outstanding_6'!P56</f>
        <v>5.0520079141106082</v>
      </c>
    </row>
    <row r="57" spans="1:20" s="133" customFormat="1" ht="14.25" x14ac:dyDescent="0.2">
      <c r="A57" s="337"/>
      <c r="B57" s="337" t="s">
        <v>0</v>
      </c>
      <c r="C57" s="337">
        <f>C56+C47+C45+C42</f>
        <v>702062</v>
      </c>
      <c r="D57" s="337">
        <f t="shared" ref="D57:P57" si="8">D56+D47+D45+D42</f>
        <v>1810568.9307626002</v>
      </c>
      <c r="E57" s="307">
        <f>D57*100/OutstandingAgri_4!L57</f>
        <v>15.370233333882783</v>
      </c>
      <c r="F57" s="337">
        <f t="shared" si="8"/>
        <v>278716</v>
      </c>
      <c r="G57" s="337">
        <f t="shared" si="8"/>
        <v>213049.3265038</v>
      </c>
      <c r="H57" s="307">
        <f>G57*100/'Pri Sec_outstanding_6'!H57</f>
        <v>7.6348283692664358</v>
      </c>
      <c r="I57" s="337">
        <f t="shared" si="8"/>
        <v>7342</v>
      </c>
      <c r="J57" s="337">
        <f t="shared" si="8"/>
        <v>15967.1068897</v>
      </c>
      <c r="K57" s="307">
        <f>J57*100/'Pri Sec_outstanding_6'!F57</f>
        <v>7.0493932813619971</v>
      </c>
      <c r="L57" s="337">
        <f t="shared" si="8"/>
        <v>308467</v>
      </c>
      <c r="M57" s="337">
        <f t="shared" si="8"/>
        <v>619069.2602588</v>
      </c>
      <c r="N57" s="307">
        <f>M57*100/MSMEoutstanding_5!N57</f>
        <v>9.4232089649571886</v>
      </c>
      <c r="O57" s="337">
        <f t="shared" si="8"/>
        <v>67327</v>
      </c>
      <c r="P57" s="337">
        <f t="shared" si="8"/>
        <v>40349.679999999993</v>
      </c>
      <c r="Q57" s="335">
        <f t="shared" si="0"/>
        <v>1363914</v>
      </c>
      <c r="R57" s="335">
        <f t="shared" si="1"/>
        <v>2699004.3044149005</v>
      </c>
      <c r="S57" s="141">
        <f>R57*100/'Pri Sec_outstanding_6'!P57</f>
        <v>12.322529330893653</v>
      </c>
    </row>
    <row r="58" spans="1:20" s="133" customFormat="1" ht="15" x14ac:dyDescent="0.2">
      <c r="A58" s="360"/>
      <c r="B58" s="360"/>
      <c r="C58" s="360"/>
      <c r="D58" s="360"/>
      <c r="E58" s="434"/>
      <c r="F58" s="360"/>
      <c r="G58" s="360" t="s">
        <v>382</v>
      </c>
      <c r="H58" s="434"/>
      <c r="I58" s="360"/>
      <c r="J58" s="360"/>
      <c r="K58" s="434"/>
      <c r="L58" s="360"/>
      <c r="M58" s="360"/>
      <c r="N58" s="434"/>
      <c r="O58" s="360"/>
      <c r="P58" s="360"/>
      <c r="Q58" s="360"/>
      <c r="R58" s="360"/>
      <c r="S58" s="359"/>
      <c r="T58" s="60"/>
    </row>
    <row r="59" spans="1:20" x14ac:dyDescent="0.2">
      <c r="D59" s="174"/>
      <c r="E59" s="174"/>
      <c r="G59" s="174">
        <f>J57+NPA_NPS_15!F57</f>
        <v>18718.466889700001</v>
      </c>
      <c r="H59" s="174"/>
      <c r="M59" s="174"/>
      <c r="N59" s="174"/>
      <c r="P59" s="174"/>
      <c r="R59" s="174"/>
    </row>
    <row r="60" spans="1:20" x14ac:dyDescent="0.2">
      <c r="D60" s="174"/>
      <c r="E60" s="174"/>
    </row>
  </sheetData>
  <mergeCells count="11">
    <mergeCell ref="A4:A5"/>
    <mergeCell ref="B4:B5"/>
    <mergeCell ref="A1:R1"/>
    <mergeCell ref="A2:R2"/>
    <mergeCell ref="C4:D4"/>
    <mergeCell ref="F4:G4"/>
    <mergeCell ref="I4:J4"/>
    <mergeCell ref="L4:M4"/>
    <mergeCell ref="Q4:R4"/>
    <mergeCell ref="O4:P4"/>
    <mergeCell ref="P3:Q3"/>
  </mergeCells>
  <conditionalFormatting sqref="S1:T3 T4:T5 S6:T1048576">
    <cfRule type="cellIs" dxfId="17" priority="1" operator="greaterThan">
      <formula>100</formula>
    </cfRule>
    <cfRule type="cellIs" dxfId="16" priority="2" operator="greaterThan">
      <formula>100</formula>
    </cfRule>
    <cfRule type="cellIs" dxfId="15" priority="3" operator="greaterThan">
      <formula>100</formula>
    </cfRule>
  </conditionalFormatting>
  <pageMargins left="1.2" right="0" top="0.75" bottom="0.25" header="0.3" footer="0.3"/>
  <pageSetup scale="67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Q58"/>
  <sheetViews>
    <sheetView zoomScaleNormal="100" workbookViewId="0">
      <pane xSplit="1" ySplit="5" topLeftCell="B36" activePane="bottomRight" state="frozen"/>
      <selection activeCell="A35" sqref="A35:IV35"/>
      <selection pane="topRight" activeCell="A35" sqref="A35:IV35"/>
      <selection pane="bottomLeft" activeCell="A35" sqref="A35:IV35"/>
      <selection pane="bottomRight" activeCell="R1" sqref="R1:R1048576"/>
    </sheetView>
  </sheetViews>
  <sheetFormatPr defaultColWidth="9.140625" defaultRowHeight="12.75" x14ac:dyDescent="0.2"/>
  <cols>
    <col min="1" max="1" width="4.5703125" style="3" customWidth="1"/>
    <col min="2" max="2" width="27.5703125" style="3" customWidth="1"/>
    <col min="3" max="7" width="9.140625" style="3"/>
    <col min="8" max="8" width="10.42578125" style="3" bestFit="1" customWidth="1"/>
    <col min="9" max="9" width="9.140625" style="3"/>
    <col min="10" max="10" width="10.5703125" style="3" bestFit="1" customWidth="1"/>
    <col min="11" max="11" width="7.140625" style="3" customWidth="1"/>
    <col min="12" max="17" width="9.140625" style="3" customWidth="1"/>
    <col min="18" max="16384" width="9.140625" style="3"/>
  </cols>
  <sheetData>
    <row r="1" spans="1:17" ht="15.75" customHeight="1" x14ac:dyDescent="0.2">
      <c r="A1" s="514" t="s">
        <v>469</v>
      </c>
      <c r="B1" s="514"/>
      <c r="C1" s="514"/>
      <c r="D1" s="514"/>
      <c r="E1" s="514"/>
      <c r="F1" s="514"/>
      <c r="G1" s="514"/>
      <c r="H1" s="514"/>
      <c r="I1" s="514"/>
      <c r="J1" s="514"/>
      <c r="K1" s="320"/>
    </row>
    <row r="2" spans="1:17" x14ac:dyDescent="0.2">
      <c r="A2" s="522" t="s">
        <v>160</v>
      </c>
      <c r="B2" s="522"/>
      <c r="C2" s="522"/>
      <c r="D2" s="522"/>
      <c r="E2" s="522"/>
      <c r="F2" s="522"/>
      <c r="G2" s="522"/>
      <c r="H2" s="522"/>
      <c r="I2" s="522"/>
      <c r="J2" s="522"/>
      <c r="K2" s="323"/>
    </row>
    <row r="3" spans="1:17" x14ac:dyDescent="0.2">
      <c r="A3" s="53"/>
      <c r="B3" s="21" t="s">
        <v>11</v>
      </c>
      <c r="C3" s="20"/>
      <c r="D3" s="20"/>
      <c r="E3" s="20"/>
      <c r="F3" s="20"/>
      <c r="G3" s="524" t="s">
        <v>159</v>
      </c>
      <c r="H3" s="524"/>
    </row>
    <row r="4" spans="1:17" ht="24.95" customHeight="1" x14ac:dyDescent="0.2">
      <c r="A4" s="523" t="s">
        <v>197</v>
      </c>
      <c r="B4" s="523" t="s">
        <v>2</v>
      </c>
      <c r="C4" s="523" t="s">
        <v>17</v>
      </c>
      <c r="D4" s="523"/>
      <c r="E4" s="523" t="s">
        <v>18</v>
      </c>
      <c r="F4" s="523"/>
      <c r="G4" s="523" t="s">
        <v>47</v>
      </c>
      <c r="H4" s="523"/>
      <c r="I4" s="523" t="s">
        <v>34</v>
      </c>
      <c r="J4" s="523"/>
      <c r="K4" s="321" t="s">
        <v>108</v>
      </c>
    </row>
    <row r="5" spans="1:17" ht="15" customHeight="1" x14ac:dyDescent="0.2">
      <c r="A5" s="523"/>
      <c r="B5" s="523"/>
      <c r="C5" s="322" t="s">
        <v>27</v>
      </c>
      <c r="D5" s="322" t="s">
        <v>15</v>
      </c>
      <c r="E5" s="322" t="s">
        <v>27</v>
      </c>
      <c r="F5" s="322" t="s">
        <v>15</v>
      </c>
      <c r="G5" s="322" t="s">
        <v>27</v>
      </c>
      <c r="H5" s="322" t="s">
        <v>15</v>
      </c>
      <c r="I5" s="322" t="s">
        <v>27</v>
      </c>
      <c r="J5" s="322" t="s">
        <v>15</v>
      </c>
      <c r="K5" s="321" t="s">
        <v>15</v>
      </c>
    </row>
    <row r="6" spans="1:17" ht="12.95" customHeight="1" x14ac:dyDescent="0.2">
      <c r="A6" s="36">
        <v>1</v>
      </c>
      <c r="B6" s="37" t="s">
        <v>51</v>
      </c>
      <c r="C6" s="63">
        <v>84</v>
      </c>
      <c r="D6" s="63">
        <v>3412</v>
      </c>
      <c r="E6" s="63">
        <v>2</v>
      </c>
      <c r="F6" s="63">
        <v>64</v>
      </c>
      <c r="G6" s="63">
        <v>415</v>
      </c>
      <c r="H6" s="63">
        <v>85313</v>
      </c>
      <c r="I6" s="63">
        <f t="shared" ref="I6:I17" si="0">C6+E6+G6</f>
        <v>501</v>
      </c>
      <c r="J6" s="63">
        <f t="shared" ref="J6:J17" si="1">D6+F6+H6</f>
        <v>88789</v>
      </c>
      <c r="K6" s="63">
        <f>J6*100/NPS_OS_8!N6</f>
        <v>22.112779183518956</v>
      </c>
      <c r="L6" s="3">
        <f>I6+NPA_PS_14!Q6</f>
        <v>43366</v>
      </c>
      <c r="M6" s="3">
        <f>J6+NPA_PS_14!R6</f>
        <v>230047</v>
      </c>
      <c r="N6" s="3">
        <f>NPA_13!C6</f>
        <v>43366</v>
      </c>
      <c r="O6" s="3">
        <f>NPA_13!D6</f>
        <v>230047</v>
      </c>
      <c r="P6" s="3">
        <f>L6-N6</f>
        <v>0</v>
      </c>
      <c r="Q6" s="3">
        <f>M6-O6</f>
        <v>0</v>
      </c>
    </row>
    <row r="7" spans="1:17" ht="12.95" customHeight="1" x14ac:dyDescent="0.2">
      <c r="A7" s="36">
        <v>2</v>
      </c>
      <c r="B7" s="37" t="s">
        <v>52</v>
      </c>
      <c r="C7" s="63">
        <v>916</v>
      </c>
      <c r="D7" s="63">
        <v>20614</v>
      </c>
      <c r="E7" s="63">
        <v>63</v>
      </c>
      <c r="F7" s="63">
        <v>2104</v>
      </c>
      <c r="G7" s="63">
        <f>40123-39513</f>
        <v>610</v>
      </c>
      <c r="H7" s="63">
        <f>89849-84400</f>
        <v>5449</v>
      </c>
      <c r="I7" s="63">
        <f t="shared" si="0"/>
        <v>1589</v>
      </c>
      <c r="J7" s="63">
        <f t="shared" si="1"/>
        <v>28167</v>
      </c>
      <c r="K7" s="63">
        <f>J7*100/NPS_OS_8!N7</f>
        <v>2.9237107366729673</v>
      </c>
      <c r="L7" s="3">
        <f>I7+NPA_PS_14!Q7</f>
        <v>157878</v>
      </c>
      <c r="M7" s="3">
        <f>J7+NPA_PS_14!R7</f>
        <v>316353</v>
      </c>
      <c r="N7" s="3">
        <f>NPA_13!C7</f>
        <v>157878</v>
      </c>
      <c r="O7" s="3">
        <f>NPA_13!D7</f>
        <v>316353</v>
      </c>
      <c r="P7" s="3">
        <f t="shared" ref="P7:P58" si="2">L7-N7</f>
        <v>0</v>
      </c>
      <c r="Q7" s="3">
        <f t="shared" ref="Q7:Q58" si="3">M7-O7</f>
        <v>0</v>
      </c>
    </row>
    <row r="8" spans="1:17" ht="12.95" customHeight="1" x14ac:dyDescent="0.2">
      <c r="A8" s="36">
        <v>3</v>
      </c>
      <c r="B8" s="37" t="s">
        <v>53</v>
      </c>
      <c r="C8" s="63">
        <v>10</v>
      </c>
      <c r="D8" s="63">
        <v>542.80999999999995</v>
      </c>
      <c r="E8" s="63">
        <v>2</v>
      </c>
      <c r="F8" s="63">
        <v>10.94</v>
      </c>
      <c r="G8" s="63">
        <v>2748</v>
      </c>
      <c r="H8" s="63">
        <v>1646.49</v>
      </c>
      <c r="I8" s="63">
        <f t="shared" si="0"/>
        <v>2760</v>
      </c>
      <c r="J8" s="63">
        <f t="shared" si="1"/>
        <v>2200.2399999999998</v>
      </c>
      <c r="K8" s="63">
        <f>J8*100/NPS_OS_8!N8</f>
        <v>13.430658360100155</v>
      </c>
      <c r="L8" s="3">
        <f>I8+NPA_PS_14!Q8</f>
        <v>28708</v>
      </c>
      <c r="M8" s="3">
        <f>J8+NPA_PS_14!R8</f>
        <v>44035</v>
      </c>
      <c r="N8" s="3">
        <f>NPA_13!C8</f>
        <v>28708</v>
      </c>
      <c r="O8" s="3">
        <f>NPA_13!D8</f>
        <v>44035</v>
      </c>
      <c r="P8" s="3">
        <f t="shared" si="2"/>
        <v>0</v>
      </c>
      <c r="Q8" s="3">
        <f t="shared" si="3"/>
        <v>0</v>
      </c>
    </row>
    <row r="9" spans="1:17" ht="12.95" customHeight="1" x14ac:dyDescent="0.2">
      <c r="A9" s="36">
        <v>4</v>
      </c>
      <c r="B9" s="37" t="s">
        <v>54</v>
      </c>
      <c r="C9" s="63">
        <v>535</v>
      </c>
      <c r="D9" s="63">
        <v>649</v>
      </c>
      <c r="E9" s="63">
        <v>3</v>
      </c>
      <c r="F9" s="63">
        <v>19</v>
      </c>
      <c r="G9" s="63">
        <v>4430</v>
      </c>
      <c r="H9" s="63">
        <v>20606</v>
      </c>
      <c r="I9" s="63">
        <f t="shared" si="0"/>
        <v>4968</v>
      </c>
      <c r="J9" s="63">
        <f t="shared" si="1"/>
        <v>21274</v>
      </c>
      <c r="K9" s="63">
        <f>J9*100/NPS_OS_8!N9</f>
        <v>2.7319365878402238</v>
      </c>
      <c r="L9" s="3">
        <f>I9+NPA_PS_14!Q9</f>
        <v>33360</v>
      </c>
      <c r="M9" s="3">
        <f>J9+NPA_PS_14!R9</f>
        <v>110698</v>
      </c>
      <c r="N9" s="3">
        <f>NPA_13!C9</f>
        <v>33360</v>
      </c>
      <c r="O9" s="3">
        <f>NPA_13!D9</f>
        <v>110698</v>
      </c>
      <c r="P9" s="3">
        <f t="shared" si="2"/>
        <v>0</v>
      </c>
      <c r="Q9" s="3">
        <f t="shared" si="3"/>
        <v>0</v>
      </c>
    </row>
    <row r="10" spans="1:17" ht="12" customHeight="1" x14ac:dyDescent="0.2">
      <c r="A10" s="36">
        <v>5</v>
      </c>
      <c r="B10" s="37" t="s">
        <v>55</v>
      </c>
      <c r="C10" s="63">
        <v>40</v>
      </c>
      <c r="D10" s="63">
        <v>708</v>
      </c>
      <c r="E10" s="63">
        <v>20</v>
      </c>
      <c r="F10" s="63">
        <v>288</v>
      </c>
      <c r="G10" s="63">
        <v>3930</v>
      </c>
      <c r="H10" s="63">
        <v>48728</v>
      </c>
      <c r="I10" s="63">
        <f t="shared" si="0"/>
        <v>3990</v>
      </c>
      <c r="J10" s="63">
        <f t="shared" si="1"/>
        <v>49724</v>
      </c>
      <c r="K10" s="63">
        <f>J10*100/NPS_OS_8!N10</f>
        <v>13.101467604668933</v>
      </c>
      <c r="L10" s="3">
        <f>I10+NPA_PS_14!Q10</f>
        <v>108528</v>
      </c>
      <c r="M10" s="3">
        <f>J10+NPA_PS_14!R10</f>
        <v>177692</v>
      </c>
      <c r="N10" s="3">
        <f>NPA_13!C10</f>
        <v>108528</v>
      </c>
      <c r="O10" s="3">
        <f>NPA_13!D10</f>
        <v>177692</v>
      </c>
      <c r="P10" s="3">
        <f t="shared" si="2"/>
        <v>0</v>
      </c>
      <c r="Q10" s="3">
        <f t="shared" si="3"/>
        <v>0</v>
      </c>
    </row>
    <row r="11" spans="1:17" ht="12.95" customHeight="1" x14ac:dyDescent="0.2">
      <c r="A11" s="36">
        <v>6</v>
      </c>
      <c r="B11" s="37" t="s">
        <v>56</v>
      </c>
      <c r="C11" s="63">
        <v>159</v>
      </c>
      <c r="D11" s="63">
        <v>3690</v>
      </c>
      <c r="E11" s="63">
        <v>79</v>
      </c>
      <c r="F11" s="63">
        <v>223</v>
      </c>
      <c r="G11" s="63">
        <v>2855</v>
      </c>
      <c r="H11" s="63">
        <v>6019</v>
      </c>
      <c r="I11" s="63">
        <f t="shared" si="0"/>
        <v>3093</v>
      </c>
      <c r="J11" s="63">
        <f t="shared" si="1"/>
        <v>9932</v>
      </c>
      <c r="K11" s="63">
        <f>J11*100/NPS_OS_8!N11</f>
        <v>1.8484501642425766</v>
      </c>
      <c r="L11" s="3">
        <f>I11+NPA_PS_14!Q11</f>
        <v>40110</v>
      </c>
      <c r="M11" s="3">
        <f>J11+NPA_PS_14!R11</f>
        <v>109800</v>
      </c>
      <c r="N11" s="3">
        <f>NPA_13!C11</f>
        <v>40110</v>
      </c>
      <c r="O11" s="3">
        <f>NPA_13!D11</f>
        <v>109800</v>
      </c>
      <c r="P11" s="3">
        <f t="shared" si="2"/>
        <v>0</v>
      </c>
      <c r="Q11" s="3">
        <f t="shared" si="3"/>
        <v>0</v>
      </c>
    </row>
    <row r="12" spans="1:17" ht="12.95" customHeight="1" x14ac:dyDescent="0.2">
      <c r="A12" s="36">
        <v>7</v>
      </c>
      <c r="B12" s="37" t="s">
        <v>57</v>
      </c>
      <c r="C12" s="63">
        <v>0</v>
      </c>
      <c r="D12" s="63">
        <v>0</v>
      </c>
      <c r="E12" s="63">
        <v>0</v>
      </c>
      <c r="F12" s="63">
        <v>0</v>
      </c>
      <c r="G12" s="63">
        <v>131</v>
      </c>
      <c r="H12" s="63">
        <v>5451.06</v>
      </c>
      <c r="I12" s="63">
        <f t="shared" si="0"/>
        <v>131</v>
      </c>
      <c r="J12" s="63">
        <f t="shared" si="1"/>
        <v>5451.06</v>
      </c>
      <c r="K12" s="63">
        <f>J12*100/NPS_OS_8!N12</f>
        <v>12.668045549616547</v>
      </c>
      <c r="L12" s="3">
        <f>I12+NPA_PS_14!Q12</f>
        <v>1638</v>
      </c>
      <c r="M12" s="3">
        <f>J12+NPA_PS_14!R12</f>
        <v>13940</v>
      </c>
      <c r="N12" s="3">
        <f>NPA_13!C12</f>
        <v>1638</v>
      </c>
      <c r="O12" s="3">
        <f>NPA_13!D12</f>
        <v>13940</v>
      </c>
      <c r="P12" s="3">
        <f t="shared" si="2"/>
        <v>0</v>
      </c>
      <c r="Q12" s="3">
        <f t="shared" si="3"/>
        <v>0</v>
      </c>
    </row>
    <row r="13" spans="1:17" ht="12.95" customHeight="1" x14ac:dyDescent="0.2">
      <c r="A13" s="36">
        <v>8</v>
      </c>
      <c r="B13" s="37" t="s">
        <v>181</v>
      </c>
      <c r="C13" s="63">
        <v>3</v>
      </c>
      <c r="D13" s="63">
        <v>92</v>
      </c>
      <c r="E13" s="63">
        <v>0</v>
      </c>
      <c r="F13" s="63">
        <v>0</v>
      </c>
      <c r="G13" s="63">
        <v>471</v>
      </c>
      <c r="H13" s="63">
        <v>342</v>
      </c>
      <c r="I13" s="63">
        <f t="shared" si="0"/>
        <v>474</v>
      </c>
      <c r="J13" s="63">
        <f t="shared" si="1"/>
        <v>434</v>
      </c>
      <c r="K13" s="63">
        <f>J13*100/NPS_OS_8!N13</f>
        <v>2.0894013431865779</v>
      </c>
      <c r="L13" s="3">
        <f>I13+NPA_PS_14!Q13</f>
        <v>5466</v>
      </c>
      <c r="M13" s="3">
        <f>J13+NPA_PS_14!R13</f>
        <v>9716</v>
      </c>
      <c r="N13" s="3">
        <f>NPA_13!C13</f>
        <v>5466</v>
      </c>
      <c r="O13" s="3">
        <f>NPA_13!D13</f>
        <v>9716</v>
      </c>
      <c r="P13" s="3">
        <f t="shared" si="2"/>
        <v>0</v>
      </c>
      <c r="Q13" s="3">
        <f t="shared" si="3"/>
        <v>0</v>
      </c>
    </row>
    <row r="14" spans="1:17" ht="12.95" customHeight="1" x14ac:dyDescent="0.2">
      <c r="A14" s="36">
        <v>9</v>
      </c>
      <c r="B14" s="37" t="s">
        <v>58</v>
      </c>
      <c r="C14" s="63">
        <v>299</v>
      </c>
      <c r="D14" s="63">
        <v>6755</v>
      </c>
      <c r="E14" s="63">
        <v>2</v>
      </c>
      <c r="F14" s="63">
        <v>33.42</v>
      </c>
      <c r="G14" s="63">
        <v>5035</v>
      </c>
      <c r="H14" s="63">
        <v>190345.58</v>
      </c>
      <c r="I14" s="63">
        <f t="shared" si="0"/>
        <v>5336</v>
      </c>
      <c r="J14" s="63">
        <f t="shared" si="1"/>
        <v>197134</v>
      </c>
      <c r="K14" s="63">
        <f>J14*100/NPS_OS_8!N14</f>
        <v>18.582050440953015</v>
      </c>
      <c r="L14" s="3">
        <f>I14+NPA_PS_14!Q14</f>
        <v>117712</v>
      </c>
      <c r="M14" s="3">
        <f>J14+NPA_PS_14!R14</f>
        <v>480490</v>
      </c>
      <c r="N14" s="3">
        <f>NPA_13!C14</f>
        <v>117712</v>
      </c>
      <c r="O14" s="3">
        <f>NPA_13!D14</f>
        <v>480490</v>
      </c>
      <c r="P14" s="3">
        <f t="shared" si="2"/>
        <v>0</v>
      </c>
      <c r="Q14" s="3">
        <f t="shared" si="3"/>
        <v>0</v>
      </c>
    </row>
    <row r="15" spans="1:17" ht="12.95" customHeight="1" x14ac:dyDescent="0.2">
      <c r="A15" s="36">
        <v>10</v>
      </c>
      <c r="B15" s="37" t="s">
        <v>64</v>
      </c>
      <c r="C15" s="63">
        <v>265</v>
      </c>
      <c r="D15" s="63">
        <v>1352</v>
      </c>
      <c r="E15" s="63">
        <v>0</v>
      </c>
      <c r="F15" s="63">
        <v>0</v>
      </c>
      <c r="G15" s="63">
        <v>22067</v>
      </c>
      <c r="H15" s="63">
        <v>105581</v>
      </c>
      <c r="I15" s="63">
        <f t="shared" si="0"/>
        <v>22332</v>
      </c>
      <c r="J15" s="63">
        <f t="shared" si="1"/>
        <v>106933</v>
      </c>
      <c r="K15" s="63">
        <f>J15*100/NPS_OS_8!N15</f>
        <v>2.4036126230516008</v>
      </c>
      <c r="L15" s="3">
        <f>I15+NPA_PS_14!Q15</f>
        <v>207521</v>
      </c>
      <c r="M15" s="3">
        <f>J15+NPA_PS_14!R15</f>
        <v>393602</v>
      </c>
      <c r="N15" s="3">
        <f>NPA_13!C15</f>
        <v>207521</v>
      </c>
      <c r="O15" s="3">
        <f>NPA_13!D15</f>
        <v>393602</v>
      </c>
      <c r="P15" s="3">
        <f t="shared" si="2"/>
        <v>0</v>
      </c>
      <c r="Q15" s="3">
        <f t="shared" si="3"/>
        <v>0</v>
      </c>
    </row>
    <row r="16" spans="1:17" ht="12.95" customHeight="1" x14ac:dyDescent="0.2">
      <c r="A16" s="36">
        <v>11</v>
      </c>
      <c r="B16" s="37" t="s">
        <v>182</v>
      </c>
      <c r="C16" s="63">
        <v>21</v>
      </c>
      <c r="D16" s="63">
        <v>725</v>
      </c>
      <c r="E16" s="63">
        <v>0</v>
      </c>
      <c r="F16" s="63">
        <v>0</v>
      </c>
      <c r="G16" s="63">
        <v>420</v>
      </c>
      <c r="H16" s="63">
        <v>37680</v>
      </c>
      <c r="I16" s="63">
        <f t="shared" si="0"/>
        <v>441</v>
      </c>
      <c r="J16" s="63">
        <f t="shared" si="1"/>
        <v>38405</v>
      </c>
      <c r="K16" s="63">
        <f>J16*100/NPS_OS_8!N16</f>
        <v>28.646124698844609</v>
      </c>
      <c r="L16" s="3">
        <f>I16+NPA_PS_14!Q16</f>
        <v>26123</v>
      </c>
      <c r="M16" s="3">
        <f>J16+NPA_PS_14!R16</f>
        <v>104932</v>
      </c>
      <c r="N16" s="3">
        <f>NPA_13!C16</f>
        <v>26123</v>
      </c>
      <c r="O16" s="3">
        <f>NPA_13!D16</f>
        <v>104932</v>
      </c>
      <c r="P16" s="3">
        <f t="shared" si="2"/>
        <v>0</v>
      </c>
      <c r="Q16" s="3">
        <f t="shared" si="3"/>
        <v>0</v>
      </c>
    </row>
    <row r="17" spans="1:17" ht="12.95" customHeight="1" x14ac:dyDescent="0.2">
      <c r="A17" s="36">
        <v>12</v>
      </c>
      <c r="B17" s="37" t="s">
        <v>60</v>
      </c>
      <c r="C17" s="63">
        <v>208</v>
      </c>
      <c r="D17" s="63">
        <v>982</v>
      </c>
      <c r="E17" s="63">
        <v>7</v>
      </c>
      <c r="F17" s="63">
        <v>9</v>
      </c>
      <c r="G17" s="63">
        <v>3716</v>
      </c>
      <c r="H17" s="63">
        <v>27093</v>
      </c>
      <c r="I17" s="63">
        <f t="shared" si="0"/>
        <v>3931</v>
      </c>
      <c r="J17" s="63">
        <f t="shared" si="1"/>
        <v>28084</v>
      </c>
      <c r="K17" s="63">
        <f>J17*100/NPS_OS_8!N17</f>
        <v>2.8797073124714174</v>
      </c>
      <c r="L17" s="3">
        <f>I17+NPA_PS_14!Q17</f>
        <v>76726</v>
      </c>
      <c r="M17" s="3">
        <f>J17+NPA_PS_14!R17</f>
        <v>189017</v>
      </c>
      <c r="N17" s="3">
        <f>NPA_13!C17</f>
        <v>76726</v>
      </c>
      <c r="O17" s="3">
        <f>NPA_13!D17</f>
        <v>189017</v>
      </c>
      <c r="P17" s="3">
        <f t="shared" si="2"/>
        <v>0</v>
      </c>
      <c r="Q17" s="3">
        <f t="shared" si="3"/>
        <v>0</v>
      </c>
    </row>
    <row r="18" spans="1:17" s="93" customFormat="1" ht="12.95" customHeight="1" x14ac:dyDescent="0.2">
      <c r="A18" s="319"/>
      <c r="B18" s="79" t="s">
        <v>218</v>
      </c>
      <c r="C18" s="86">
        <f>SUM(C6:C17)</f>
        <v>2540</v>
      </c>
      <c r="D18" s="86">
        <f t="shared" ref="D18:J18" si="4">SUM(D6:D17)</f>
        <v>39521.81</v>
      </c>
      <c r="E18" s="86">
        <f t="shared" si="4"/>
        <v>178</v>
      </c>
      <c r="F18" s="86">
        <f t="shared" si="4"/>
        <v>2751.36</v>
      </c>
      <c r="G18" s="86">
        <f t="shared" si="4"/>
        <v>46828</v>
      </c>
      <c r="H18" s="86">
        <f t="shared" si="4"/>
        <v>534254.13</v>
      </c>
      <c r="I18" s="86">
        <f t="shared" si="4"/>
        <v>49546</v>
      </c>
      <c r="J18" s="86">
        <f t="shared" si="4"/>
        <v>576527.30000000005</v>
      </c>
      <c r="K18" s="86">
        <f>J18*100/NPS_OS_8!N18</f>
        <v>5.9072207258335991</v>
      </c>
      <c r="L18" s="93">
        <f>I18+NPA_PS_14!Q18</f>
        <v>847136</v>
      </c>
      <c r="M18" s="93">
        <f>J18+NPA_PS_14!R18</f>
        <v>2180322</v>
      </c>
      <c r="N18" s="93">
        <f>NPA_13!C18</f>
        <v>847136</v>
      </c>
      <c r="O18" s="93">
        <f>NPA_13!D18</f>
        <v>2180322</v>
      </c>
      <c r="P18" s="93">
        <f t="shared" si="2"/>
        <v>0</v>
      </c>
      <c r="Q18" s="93">
        <f t="shared" si="3"/>
        <v>0</v>
      </c>
    </row>
    <row r="19" spans="1:17" ht="12.95" customHeight="1" x14ac:dyDescent="0.2">
      <c r="A19" s="36">
        <v>13</v>
      </c>
      <c r="B19" s="37" t="s">
        <v>41</v>
      </c>
      <c r="C19" s="63">
        <v>0</v>
      </c>
      <c r="D19" s="63">
        <v>0</v>
      </c>
      <c r="E19" s="63">
        <v>0</v>
      </c>
      <c r="F19" s="63">
        <v>0</v>
      </c>
      <c r="G19" s="63">
        <v>105</v>
      </c>
      <c r="H19" s="63">
        <v>3450.63</v>
      </c>
      <c r="I19" s="63">
        <f t="shared" ref="I19:I57" si="5">C19+E19+G19</f>
        <v>105</v>
      </c>
      <c r="J19" s="63">
        <f t="shared" ref="J19:J57" si="6">D19+F19+H19</f>
        <v>3450.63</v>
      </c>
      <c r="K19" s="63">
        <f>J19*100/NPS_OS_8!N19</f>
        <v>0.64270982553707234</v>
      </c>
      <c r="L19" s="3">
        <f>I19+NPA_PS_14!Q19</f>
        <v>3371</v>
      </c>
      <c r="M19" s="3">
        <f>J19+NPA_PS_14!R19</f>
        <v>27308.140000000003</v>
      </c>
      <c r="N19" s="3">
        <f>NPA_13!C19</f>
        <v>3371</v>
      </c>
      <c r="O19" s="3">
        <f>NPA_13!D19</f>
        <v>27308.14</v>
      </c>
      <c r="P19" s="3">
        <f t="shared" si="2"/>
        <v>0</v>
      </c>
      <c r="Q19" s="3">
        <f t="shared" si="3"/>
        <v>0</v>
      </c>
    </row>
    <row r="20" spans="1:17" ht="12.95" customHeight="1" x14ac:dyDescent="0.2">
      <c r="A20" s="36">
        <v>14</v>
      </c>
      <c r="B20" s="37" t="s">
        <v>183</v>
      </c>
      <c r="C20" s="63">
        <v>0</v>
      </c>
      <c r="D20" s="63">
        <v>0</v>
      </c>
      <c r="E20" s="63">
        <v>0</v>
      </c>
      <c r="F20" s="63">
        <v>0</v>
      </c>
      <c r="G20" s="63">
        <v>1722</v>
      </c>
      <c r="H20" s="63">
        <v>5646.75</v>
      </c>
      <c r="I20" s="63">
        <f t="shared" si="5"/>
        <v>1722</v>
      </c>
      <c r="J20" s="63">
        <f t="shared" si="6"/>
        <v>5646.75</v>
      </c>
      <c r="K20" s="63">
        <f>J20*100/NPS_OS_8!N20</f>
        <v>6.1880333675460042</v>
      </c>
      <c r="L20" s="3">
        <f>I20+NPA_PS_14!Q20</f>
        <v>14710</v>
      </c>
      <c r="M20" s="3">
        <f>J20+NPA_PS_14!R20</f>
        <v>18056.810000000001</v>
      </c>
      <c r="N20" s="3">
        <f>NPA_13!C20</f>
        <v>14710</v>
      </c>
      <c r="O20" s="3">
        <f>NPA_13!D20</f>
        <v>18056.810000000001</v>
      </c>
      <c r="P20" s="3">
        <f t="shared" si="2"/>
        <v>0</v>
      </c>
      <c r="Q20" s="3">
        <f t="shared" si="3"/>
        <v>0</v>
      </c>
    </row>
    <row r="21" spans="1:17" ht="12.95" customHeight="1" x14ac:dyDescent="0.2">
      <c r="A21" s="36">
        <v>15</v>
      </c>
      <c r="B21" s="37" t="s">
        <v>184</v>
      </c>
      <c r="C21" s="63">
        <v>0</v>
      </c>
      <c r="D21" s="63">
        <v>0</v>
      </c>
      <c r="E21" s="63">
        <v>0</v>
      </c>
      <c r="F21" s="63">
        <v>0</v>
      </c>
      <c r="G21" s="63">
        <v>0</v>
      </c>
      <c r="H21" s="63">
        <v>0</v>
      </c>
      <c r="I21" s="63">
        <f t="shared" si="5"/>
        <v>0</v>
      </c>
      <c r="J21" s="63">
        <f t="shared" si="6"/>
        <v>0</v>
      </c>
      <c r="K21" s="63">
        <f>J21*100/NPS_OS_8!N21</f>
        <v>0</v>
      </c>
      <c r="L21" s="3">
        <f>I21+NPA_PS_14!Q21</f>
        <v>0</v>
      </c>
      <c r="M21" s="3">
        <f>J21+NPA_PS_14!R21</f>
        <v>0</v>
      </c>
      <c r="N21" s="3">
        <f>NPA_13!C21</f>
        <v>0</v>
      </c>
      <c r="O21" s="3">
        <f>NPA_13!D21</f>
        <v>0</v>
      </c>
      <c r="P21" s="3">
        <f t="shared" si="2"/>
        <v>0</v>
      </c>
      <c r="Q21" s="3">
        <f t="shared" si="3"/>
        <v>0</v>
      </c>
    </row>
    <row r="22" spans="1:17" ht="12.95" customHeight="1" x14ac:dyDescent="0.2">
      <c r="A22" s="36">
        <v>16</v>
      </c>
      <c r="B22" s="37" t="s">
        <v>45</v>
      </c>
      <c r="C22" s="63">
        <v>1</v>
      </c>
      <c r="D22" s="63">
        <v>37</v>
      </c>
      <c r="E22" s="63">
        <v>0</v>
      </c>
      <c r="F22" s="63">
        <v>0</v>
      </c>
      <c r="G22" s="63">
        <v>4</v>
      </c>
      <c r="H22" s="63">
        <v>35.08</v>
      </c>
      <c r="I22" s="63">
        <f t="shared" si="5"/>
        <v>5</v>
      </c>
      <c r="J22" s="63">
        <f t="shared" si="6"/>
        <v>72.08</v>
      </c>
      <c r="K22" s="63">
        <f>J22*100/NPS_OS_8!N22</f>
        <v>2.28925688079222</v>
      </c>
      <c r="L22" s="3">
        <f>I22+NPA_PS_14!Q22</f>
        <v>19</v>
      </c>
      <c r="M22" s="3">
        <f>J22+NPA_PS_14!R22</f>
        <v>282.29000000000002</v>
      </c>
      <c r="N22" s="3">
        <f>NPA_13!C22</f>
        <v>19</v>
      </c>
      <c r="O22" s="3">
        <f>NPA_13!D22</f>
        <v>282.57</v>
      </c>
      <c r="P22" s="3">
        <f t="shared" si="2"/>
        <v>0</v>
      </c>
      <c r="Q22" s="3">
        <f t="shared" si="3"/>
        <v>-0.27999999999997272</v>
      </c>
    </row>
    <row r="23" spans="1:17" ht="12.95" customHeight="1" x14ac:dyDescent="0.2">
      <c r="A23" s="36">
        <v>17</v>
      </c>
      <c r="B23" s="37" t="s">
        <v>185</v>
      </c>
      <c r="C23" s="63">
        <v>3</v>
      </c>
      <c r="D23" s="63">
        <v>76</v>
      </c>
      <c r="E23" s="63">
        <v>0</v>
      </c>
      <c r="F23" s="63">
        <v>0</v>
      </c>
      <c r="G23" s="63">
        <v>39</v>
      </c>
      <c r="H23" s="63">
        <v>202</v>
      </c>
      <c r="I23" s="63">
        <f t="shared" si="5"/>
        <v>42</v>
      </c>
      <c r="J23" s="63">
        <f t="shared" si="6"/>
        <v>278</v>
      </c>
      <c r="K23" s="63">
        <f>J23*100/NPS_OS_8!N23</f>
        <v>1.739021643938446</v>
      </c>
      <c r="L23" s="3">
        <f>I23+NPA_PS_14!Q23</f>
        <v>19010</v>
      </c>
      <c r="M23" s="3">
        <f>J23+NPA_PS_14!R23</f>
        <v>5112</v>
      </c>
      <c r="N23" s="3">
        <f>NPA_13!C23</f>
        <v>19010</v>
      </c>
      <c r="O23" s="3">
        <f>NPA_13!D23</f>
        <v>5112</v>
      </c>
      <c r="P23" s="3">
        <f t="shared" si="2"/>
        <v>0</v>
      </c>
      <c r="Q23" s="3">
        <f t="shared" si="3"/>
        <v>0</v>
      </c>
    </row>
    <row r="24" spans="1:17" ht="12.95" customHeight="1" x14ac:dyDescent="0.2">
      <c r="A24" s="36">
        <v>18</v>
      </c>
      <c r="B24" s="37" t="s">
        <v>186</v>
      </c>
      <c r="C24" s="63">
        <v>0</v>
      </c>
      <c r="D24" s="63">
        <v>0</v>
      </c>
      <c r="E24" s="63">
        <v>0</v>
      </c>
      <c r="F24" s="63">
        <v>0</v>
      </c>
      <c r="G24" s="63">
        <v>0</v>
      </c>
      <c r="H24" s="63">
        <v>0</v>
      </c>
      <c r="I24" s="63">
        <f t="shared" si="5"/>
        <v>0</v>
      </c>
      <c r="J24" s="63">
        <f t="shared" si="6"/>
        <v>0</v>
      </c>
      <c r="K24" s="63">
        <f>J24*100/NPS_OS_8!N24</f>
        <v>0</v>
      </c>
      <c r="L24" s="3">
        <f>I24+NPA_PS_14!Q24</f>
        <v>0</v>
      </c>
      <c r="M24" s="3">
        <f>J24+NPA_PS_14!R24</f>
        <v>0</v>
      </c>
      <c r="N24" s="3">
        <f>NPA_13!C24</f>
        <v>0</v>
      </c>
      <c r="O24" s="3">
        <f>NPA_13!D24</f>
        <v>0</v>
      </c>
      <c r="P24" s="3">
        <f t="shared" si="2"/>
        <v>0</v>
      </c>
      <c r="Q24" s="3">
        <f t="shared" si="3"/>
        <v>0</v>
      </c>
    </row>
    <row r="25" spans="1:17" ht="12.95" customHeight="1" x14ac:dyDescent="0.2">
      <c r="A25" s="36">
        <v>19</v>
      </c>
      <c r="B25" s="37" t="s">
        <v>187</v>
      </c>
      <c r="C25" s="63">
        <v>1</v>
      </c>
      <c r="D25" s="63">
        <v>29</v>
      </c>
      <c r="E25" s="63">
        <v>0</v>
      </c>
      <c r="F25" s="63">
        <v>0</v>
      </c>
      <c r="G25" s="63">
        <v>102</v>
      </c>
      <c r="H25" s="63">
        <v>1391</v>
      </c>
      <c r="I25" s="63">
        <f t="shared" si="5"/>
        <v>103</v>
      </c>
      <c r="J25" s="63">
        <f t="shared" si="6"/>
        <v>1420</v>
      </c>
      <c r="K25" s="63">
        <f>J25*100/NPS_OS_8!N25</f>
        <v>3.7487790068375615</v>
      </c>
      <c r="L25" s="3">
        <f>I25+NPA_PS_14!Q25</f>
        <v>169</v>
      </c>
      <c r="M25" s="3">
        <f>J25+NPA_PS_14!R25</f>
        <v>1799</v>
      </c>
      <c r="N25" s="3">
        <f>NPA_13!C25</f>
        <v>169</v>
      </c>
      <c r="O25" s="3">
        <f>NPA_13!D25</f>
        <v>1799</v>
      </c>
      <c r="P25" s="3">
        <f t="shared" si="2"/>
        <v>0</v>
      </c>
      <c r="Q25" s="3">
        <f t="shared" si="3"/>
        <v>0</v>
      </c>
    </row>
    <row r="26" spans="1:17" ht="12.95" customHeight="1" x14ac:dyDescent="0.2">
      <c r="A26" s="36">
        <v>20</v>
      </c>
      <c r="B26" s="37" t="s">
        <v>65</v>
      </c>
      <c r="C26" s="63">
        <v>0</v>
      </c>
      <c r="D26" s="63">
        <v>0</v>
      </c>
      <c r="E26" s="63">
        <v>0</v>
      </c>
      <c r="F26" s="63">
        <v>0</v>
      </c>
      <c r="G26" s="63">
        <v>12964</v>
      </c>
      <c r="H26" s="63">
        <v>16185.58</v>
      </c>
      <c r="I26" s="63">
        <f t="shared" si="5"/>
        <v>12964</v>
      </c>
      <c r="J26" s="63">
        <f t="shared" si="6"/>
        <v>16185.58</v>
      </c>
      <c r="K26" s="63">
        <f>J26*100/NPS_OS_8!N26</f>
        <v>1.2119831961425256</v>
      </c>
      <c r="L26" s="3">
        <f>I26+NPA_PS_14!Q26</f>
        <v>69550</v>
      </c>
      <c r="M26" s="3">
        <f>J26+NPA_PS_14!R26</f>
        <v>68631.55</v>
      </c>
      <c r="N26" s="3">
        <f>NPA_13!C26</f>
        <v>69550</v>
      </c>
      <c r="O26" s="3">
        <f>NPA_13!D26</f>
        <v>68631.55</v>
      </c>
      <c r="P26" s="3">
        <f t="shared" si="2"/>
        <v>0</v>
      </c>
      <c r="Q26" s="3">
        <f t="shared" si="3"/>
        <v>0</v>
      </c>
    </row>
    <row r="27" spans="1:17" ht="12.95" customHeight="1" x14ac:dyDescent="0.2">
      <c r="A27" s="36">
        <v>21</v>
      </c>
      <c r="B27" s="37" t="s">
        <v>66</v>
      </c>
      <c r="C27" s="63">
        <v>123</v>
      </c>
      <c r="D27" s="63">
        <v>3130</v>
      </c>
      <c r="E27" s="63">
        <v>0</v>
      </c>
      <c r="F27" s="63">
        <v>0</v>
      </c>
      <c r="G27" s="63">
        <v>12486</v>
      </c>
      <c r="H27" s="63">
        <v>14018</v>
      </c>
      <c r="I27" s="63">
        <f t="shared" si="5"/>
        <v>12609</v>
      </c>
      <c r="J27" s="63">
        <f t="shared" si="6"/>
        <v>17148</v>
      </c>
      <c r="K27" s="63">
        <f>J27*100/NPS_OS_8!N27</f>
        <v>1.5315473021974686</v>
      </c>
      <c r="L27" s="3">
        <f>I27+NPA_PS_14!Q27</f>
        <v>22980</v>
      </c>
      <c r="M27" s="3">
        <f>J27+NPA_PS_14!R27</f>
        <v>49845</v>
      </c>
      <c r="N27" s="3">
        <f>NPA_13!C27</f>
        <v>22980</v>
      </c>
      <c r="O27" s="3">
        <f>NPA_13!D27</f>
        <v>49845</v>
      </c>
      <c r="P27" s="3">
        <f t="shared" si="2"/>
        <v>0</v>
      </c>
      <c r="Q27" s="3">
        <f t="shared" si="3"/>
        <v>0</v>
      </c>
    </row>
    <row r="28" spans="1:17" ht="12.95" customHeight="1" x14ac:dyDescent="0.2">
      <c r="A28" s="36">
        <v>22</v>
      </c>
      <c r="B28" s="37" t="s">
        <v>75</v>
      </c>
      <c r="C28" s="63">
        <v>0</v>
      </c>
      <c r="D28" s="63">
        <v>0</v>
      </c>
      <c r="E28" s="63">
        <v>0</v>
      </c>
      <c r="F28" s="63">
        <v>0</v>
      </c>
      <c r="G28" s="63">
        <v>7387</v>
      </c>
      <c r="H28" s="63">
        <v>15359.5368301</v>
      </c>
      <c r="I28" s="63">
        <f t="shared" si="5"/>
        <v>7387</v>
      </c>
      <c r="J28" s="63">
        <f t="shared" si="6"/>
        <v>15359.5368301</v>
      </c>
      <c r="K28" s="63">
        <f>J28*100/NPS_OS_8!N28</f>
        <v>15.989786989038141</v>
      </c>
      <c r="L28" s="3">
        <f>I28+NPA_PS_14!Q28</f>
        <v>9408</v>
      </c>
      <c r="M28" s="3">
        <f>J28+NPA_PS_14!R28</f>
        <v>24956.851244999998</v>
      </c>
      <c r="N28" s="3">
        <f>NPA_13!C28</f>
        <v>9408</v>
      </c>
      <c r="O28" s="3">
        <f>NPA_13!D28</f>
        <v>24957</v>
      </c>
      <c r="P28" s="3">
        <f t="shared" si="2"/>
        <v>0</v>
      </c>
      <c r="Q28" s="3">
        <f t="shared" si="3"/>
        <v>-0.14875500000198372</v>
      </c>
    </row>
    <row r="29" spans="1:17" ht="12.95" customHeight="1" x14ac:dyDescent="0.2">
      <c r="A29" s="36">
        <v>23</v>
      </c>
      <c r="B29" s="37" t="s">
        <v>386</v>
      </c>
      <c r="C29" s="63">
        <v>0</v>
      </c>
      <c r="D29" s="63">
        <v>0</v>
      </c>
      <c r="E29" s="63">
        <v>0</v>
      </c>
      <c r="F29" s="63">
        <v>0</v>
      </c>
      <c r="G29" s="63">
        <v>0</v>
      </c>
      <c r="H29" s="63">
        <v>0</v>
      </c>
      <c r="I29" s="63">
        <f t="shared" si="5"/>
        <v>0</v>
      </c>
      <c r="J29" s="63">
        <f t="shared" si="6"/>
        <v>0</v>
      </c>
      <c r="K29" s="63">
        <f>J29*100/NPS_OS_8!N29</f>
        <v>0</v>
      </c>
      <c r="L29" s="3">
        <f>I29+NPA_PS_14!Q29</f>
        <v>0</v>
      </c>
      <c r="M29" s="3">
        <f>J29+NPA_PS_14!R29</f>
        <v>0</v>
      </c>
      <c r="N29" s="3">
        <f>NPA_13!C29</f>
        <v>0</v>
      </c>
      <c r="O29" s="3">
        <f>NPA_13!D29</f>
        <v>0</v>
      </c>
      <c r="P29" s="3">
        <f t="shared" si="2"/>
        <v>0</v>
      </c>
      <c r="Q29" s="3">
        <f t="shared" si="3"/>
        <v>0</v>
      </c>
    </row>
    <row r="30" spans="1:17" ht="12.95" customHeight="1" x14ac:dyDescent="0.2">
      <c r="A30" s="36">
        <v>24</v>
      </c>
      <c r="B30" s="37" t="s">
        <v>188</v>
      </c>
      <c r="C30" s="63">
        <v>0</v>
      </c>
      <c r="D30" s="63">
        <v>0</v>
      </c>
      <c r="E30" s="63">
        <v>0</v>
      </c>
      <c r="F30" s="63">
        <v>0</v>
      </c>
      <c r="G30" s="63">
        <v>7905</v>
      </c>
      <c r="H30" s="63">
        <v>2006.62</v>
      </c>
      <c r="I30" s="63">
        <f t="shared" si="5"/>
        <v>7905</v>
      </c>
      <c r="J30" s="63">
        <f t="shared" si="6"/>
        <v>2006.62</v>
      </c>
      <c r="K30" s="63">
        <f>J30*100/NPS_OS_8!N30</f>
        <v>1.1373285933211716</v>
      </c>
      <c r="L30" s="3">
        <f>I30+NPA_PS_14!Q30</f>
        <v>22553</v>
      </c>
      <c r="M30" s="3">
        <f>J30+NPA_PS_14!R30</f>
        <v>6731.47</v>
      </c>
      <c r="N30" s="3">
        <f>NPA_13!C30</f>
        <v>22553</v>
      </c>
      <c r="O30" s="3">
        <f>NPA_13!D30</f>
        <v>6731.47</v>
      </c>
      <c r="P30" s="3">
        <f t="shared" si="2"/>
        <v>0</v>
      </c>
      <c r="Q30" s="3">
        <f t="shared" si="3"/>
        <v>0</v>
      </c>
    </row>
    <row r="31" spans="1:17" ht="12.95" customHeight="1" x14ac:dyDescent="0.2">
      <c r="A31" s="36">
        <v>25</v>
      </c>
      <c r="B31" s="37" t="s">
        <v>189</v>
      </c>
      <c r="C31" s="63">
        <v>1</v>
      </c>
      <c r="D31" s="63">
        <v>29</v>
      </c>
      <c r="E31" s="63">
        <v>0</v>
      </c>
      <c r="F31" s="63">
        <v>0</v>
      </c>
      <c r="G31" s="63">
        <v>85</v>
      </c>
      <c r="H31" s="63">
        <v>422.33</v>
      </c>
      <c r="I31" s="63">
        <f t="shared" si="5"/>
        <v>86</v>
      </c>
      <c r="J31" s="63">
        <f t="shared" si="6"/>
        <v>451.33</v>
      </c>
      <c r="K31" s="63">
        <f>J31*100/NPS_OS_8!N31</f>
        <v>34.155441198728617</v>
      </c>
      <c r="L31" s="3">
        <f>I31+NPA_PS_14!Q31</f>
        <v>170</v>
      </c>
      <c r="M31" s="3">
        <f>J31+NPA_PS_14!R31</f>
        <v>721.32999999999993</v>
      </c>
      <c r="N31" s="3">
        <f>NPA_13!C31</f>
        <v>170</v>
      </c>
      <c r="O31" s="3">
        <f>NPA_13!D31</f>
        <v>721</v>
      </c>
      <c r="P31" s="3">
        <f t="shared" si="2"/>
        <v>0</v>
      </c>
      <c r="Q31" s="3">
        <f t="shared" si="3"/>
        <v>0.32999999999992724</v>
      </c>
    </row>
    <row r="32" spans="1:17" ht="12.95" customHeight="1" x14ac:dyDescent="0.2">
      <c r="A32" s="36">
        <v>26</v>
      </c>
      <c r="B32" s="37" t="s">
        <v>190</v>
      </c>
      <c r="C32" s="63">
        <v>8</v>
      </c>
      <c r="D32" s="63">
        <v>268.44</v>
      </c>
      <c r="E32" s="63">
        <v>0</v>
      </c>
      <c r="F32" s="63">
        <v>0</v>
      </c>
      <c r="G32" s="63">
        <v>278</v>
      </c>
      <c r="H32" s="63">
        <v>1032.58</v>
      </c>
      <c r="I32" s="63">
        <f t="shared" si="5"/>
        <v>286</v>
      </c>
      <c r="J32" s="63">
        <f t="shared" si="6"/>
        <v>1301.02</v>
      </c>
      <c r="K32" s="63">
        <f>J32*100/NPS_OS_8!N32</f>
        <v>32.446330952475954</v>
      </c>
      <c r="L32" s="3">
        <f>I32+NPA_PS_14!Q32</f>
        <v>2427</v>
      </c>
      <c r="M32" s="3">
        <f>J32+NPA_PS_14!R32</f>
        <v>13953.300000000001</v>
      </c>
      <c r="N32" s="3">
        <f>NPA_13!C32</f>
        <v>2427</v>
      </c>
      <c r="O32" s="3">
        <f>NPA_13!D32</f>
        <v>13953.31</v>
      </c>
      <c r="P32" s="3">
        <f t="shared" si="2"/>
        <v>0</v>
      </c>
      <c r="Q32" s="3">
        <f t="shared" si="3"/>
        <v>-9.9999999983992893E-3</v>
      </c>
    </row>
    <row r="33" spans="1:17" ht="12.95" customHeight="1" x14ac:dyDescent="0.2">
      <c r="A33" s="36">
        <v>27</v>
      </c>
      <c r="B33" s="37" t="s">
        <v>191</v>
      </c>
      <c r="C33" s="63">
        <v>0</v>
      </c>
      <c r="D33" s="63">
        <v>0</v>
      </c>
      <c r="E33" s="63">
        <v>0</v>
      </c>
      <c r="F33" s="63">
        <v>0</v>
      </c>
      <c r="G33" s="63">
        <v>27</v>
      </c>
      <c r="H33" s="63">
        <v>279.95999999999998</v>
      </c>
      <c r="I33" s="63">
        <f t="shared" si="5"/>
        <v>27</v>
      </c>
      <c r="J33" s="63">
        <f t="shared" si="6"/>
        <v>279.95999999999998</v>
      </c>
      <c r="K33" s="63">
        <f>J33*100/NPS_OS_8!N33</f>
        <v>11.436928582516972</v>
      </c>
      <c r="L33" s="3">
        <f>I33+NPA_PS_14!Q33</f>
        <v>34</v>
      </c>
      <c r="M33" s="3">
        <f>J33+NPA_PS_14!R33</f>
        <v>360.29999999999995</v>
      </c>
      <c r="N33" s="3">
        <f>NPA_13!C33</f>
        <v>34</v>
      </c>
      <c r="O33" s="3">
        <f>NPA_13!D33</f>
        <v>360.3</v>
      </c>
      <c r="P33" s="3">
        <f t="shared" si="2"/>
        <v>0</v>
      </c>
      <c r="Q33" s="3">
        <f t="shared" si="3"/>
        <v>0</v>
      </c>
    </row>
    <row r="34" spans="1:17" ht="12.95" customHeight="1" x14ac:dyDescent="0.2">
      <c r="A34" s="36">
        <v>28</v>
      </c>
      <c r="B34" s="37" t="s">
        <v>67</v>
      </c>
      <c r="C34" s="63">
        <v>0</v>
      </c>
      <c r="D34" s="63">
        <v>0</v>
      </c>
      <c r="E34" s="63">
        <v>0</v>
      </c>
      <c r="F34" s="63">
        <v>0</v>
      </c>
      <c r="G34" s="63">
        <v>744</v>
      </c>
      <c r="H34" s="63">
        <v>5927</v>
      </c>
      <c r="I34" s="63">
        <f t="shared" si="5"/>
        <v>744</v>
      </c>
      <c r="J34" s="63">
        <f t="shared" si="6"/>
        <v>5927</v>
      </c>
      <c r="K34" s="63">
        <f>J34*100/NPS_OS_8!N34</f>
        <v>5.0930804053634855</v>
      </c>
      <c r="L34" s="3">
        <f>I34+NPA_PS_14!Q34</f>
        <v>2825</v>
      </c>
      <c r="M34" s="3">
        <f>J34+NPA_PS_14!R34</f>
        <v>12686.099999999999</v>
      </c>
      <c r="N34" s="3">
        <f>NPA_13!C34</f>
        <v>2825</v>
      </c>
      <c r="O34" s="3">
        <f>NPA_13!D34</f>
        <v>12685.74</v>
      </c>
      <c r="P34" s="3">
        <f t="shared" si="2"/>
        <v>0</v>
      </c>
      <c r="Q34" s="3">
        <f t="shared" si="3"/>
        <v>0.35999999999876309</v>
      </c>
    </row>
    <row r="35" spans="1:17" ht="12.95" customHeight="1" x14ac:dyDescent="0.2">
      <c r="A35" s="36">
        <v>29</v>
      </c>
      <c r="B35" s="37" t="s">
        <v>192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f t="shared" si="5"/>
        <v>0</v>
      </c>
      <c r="J35" s="63">
        <f t="shared" si="6"/>
        <v>0</v>
      </c>
      <c r="K35" s="63">
        <f>J35*100/NPS_OS_8!N35</f>
        <v>0</v>
      </c>
      <c r="L35" s="3">
        <f>I35+NPA_PS_14!Q35</f>
        <v>14</v>
      </c>
      <c r="M35" s="3">
        <f>J35+NPA_PS_14!R35</f>
        <v>482</v>
      </c>
      <c r="N35" s="3">
        <f>NPA_13!C35</f>
        <v>14</v>
      </c>
      <c r="O35" s="3">
        <f>NPA_13!D35</f>
        <v>482</v>
      </c>
      <c r="P35" s="3">
        <f t="shared" si="2"/>
        <v>0</v>
      </c>
      <c r="Q35" s="3">
        <f t="shared" si="3"/>
        <v>0</v>
      </c>
    </row>
    <row r="36" spans="1:17" ht="12.95" customHeight="1" x14ac:dyDescent="0.2">
      <c r="A36" s="36">
        <v>30</v>
      </c>
      <c r="B36" s="37" t="s">
        <v>193</v>
      </c>
      <c r="C36" s="63">
        <v>0</v>
      </c>
      <c r="D36" s="63">
        <v>0</v>
      </c>
      <c r="E36" s="63">
        <v>0</v>
      </c>
      <c r="F36" s="63">
        <v>0</v>
      </c>
      <c r="G36" s="63">
        <v>122</v>
      </c>
      <c r="H36" s="63">
        <v>127.21</v>
      </c>
      <c r="I36" s="63">
        <f t="shared" si="5"/>
        <v>122</v>
      </c>
      <c r="J36" s="63">
        <f t="shared" si="6"/>
        <v>127.21</v>
      </c>
      <c r="K36" s="63">
        <f>J36*100/NPS_OS_8!N36</f>
        <v>0.94904506117576848</v>
      </c>
      <c r="L36" s="3">
        <f>I36+NPA_PS_14!Q36</f>
        <v>10788</v>
      </c>
      <c r="M36" s="3">
        <f>J36+NPA_PS_14!R36</f>
        <v>2024.45</v>
      </c>
      <c r="N36" s="3">
        <f>NPA_13!C36</f>
        <v>10788</v>
      </c>
      <c r="O36" s="3">
        <f>NPA_13!D36</f>
        <v>2024</v>
      </c>
      <c r="P36" s="3">
        <f t="shared" si="2"/>
        <v>0</v>
      </c>
      <c r="Q36" s="3">
        <f t="shared" si="3"/>
        <v>0.45000000000004547</v>
      </c>
    </row>
    <row r="37" spans="1:17" ht="12.95" customHeight="1" x14ac:dyDescent="0.2">
      <c r="A37" s="36">
        <v>31</v>
      </c>
      <c r="B37" s="37" t="s">
        <v>194</v>
      </c>
      <c r="C37" s="63">
        <v>0</v>
      </c>
      <c r="D37" s="63">
        <v>0</v>
      </c>
      <c r="E37" s="63">
        <v>0</v>
      </c>
      <c r="F37" s="63">
        <v>0</v>
      </c>
      <c r="G37" s="63">
        <v>1</v>
      </c>
      <c r="H37" s="63">
        <v>1</v>
      </c>
      <c r="I37" s="63">
        <f t="shared" si="5"/>
        <v>1</v>
      </c>
      <c r="J37" s="63">
        <f t="shared" si="6"/>
        <v>1</v>
      </c>
      <c r="K37" s="63">
        <f>J37*100/NPS_OS_8!N37</f>
        <v>3.5486160397444996E-2</v>
      </c>
      <c r="L37" s="3">
        <f>I37+NPA_PS_14!Q37</f>
        <v>6</v>
      </c>
      <c r="M37" s="3">
        <f>J37+NPA_PS_14!R37</f>
        <v>18</v>
      </c>
      <c r="N37" s="3">
        <f>NPA_13!C37</f>
        <v>6</v>
      </c>
      <c r="O37" s="3">
        <f>NPA_13!D37</f>
        <v>18</v>
      </c>
      <c r="P37" s="3">
        <f t="shared" si="2"/>
        <v>0</v>
      </c>
      <c r="Q37" s="3">
        <f t="shared" si="3"/>
        <v>0</v>
      </c>
    </row>
    <row r="38" spans="1:17" ht="12.95" customHeight="1" x14ac:dyDescent="0.2">
      <c r="A38" s="36">
        <v>32</v>
      </c>
      <c r="B38" s="37" t="s">
        <v>71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>
        <v>2100</v>
      </c>
      <c r="I38" s="63">
        <f t="shared" si="5"/>
        <v>0</v>
      </c>
      <c r="J38" s="63">
        <f t="shared" si="6"/>
        <v>2100</v>
      </c>
      <c r="K38" s="63">
        <f>J38*100/NPS_OS_8!N38</f>
        <v>24.538443561579808</v>
      </c>
      <c r="L38" s="3">
        <f>I38+NPA_PS_14!Q38</f>
        <v>0</v>
      </c>
      <c r="M38" s="3">
        <f>J38+NPA_PS_14!R38</f>
        <v>2100</v>
      </c>
      <c r="N38" s="3">
        <f>NPA_13!C38</f>
        <v>0</v>
      </c>
      <c r="O38" s="3">
        <f>NPA_13!D38</f>
        <v>2100</v>
      </c>
      <c r="P38" s="3">
        <f t="shared" si="2"/>
        <v>0</v>
      </c>
      <c r="Q38" s="3">
        <f t="shared" si="3"/>
        <v>0</v>
      </c>
    </row>
    <row r="39" spans="1:17" ht="12.95" customHeight="1" x14ac:dyDescent="0.2">
      <c r="A39" s="36">
        <v>33</v>
      </c>
      <c r="B39" s="37" t="s">
        <v>195</v>
      </c>
      <c r="C39" s="63">
        <v>0</v>
      </c>
      <c r="D39" s="63">
        <v>0</v>
      </c>
      <c r="E39" s="63">
        <v>0</v>
      </c>
      <c r="F39" s="63">
        <v>0</v>
      </c>
      <c r="G39" s="63">
        <v>0</v>
      </c>
      <c r="H39" s="63">
        <v>0</v>
      </c>
      <c r="I39" s="63">
        <f t="shared" si="5"/>
        <v>0</v>
      </c>
      <c r="J39" s="63">
        <f t="shared" si="6"/>
        <v>0</v>
      </c>
      <c r="K39" s="63">
        <f>J39*100/NPS_OS_8!N39</f>
        <v>0</v>
      </c>
      <c r="L39" s="3">
        <f>I39+NPA_PS_14!Q39</f>
        <v>0</v>
      </c>
      <c r="M39" s="3">
        <f>J39+NPA_PS_14!R39</f>
        <v>0</v>
      </c>
      <c r="N39" s="3">
        <f>NPA_13!C39</f>
        <v>0</v>
      </c>
      <c r="O39" s="3">
        <f>NPA_13!D39</f>
        <v>0</v>
      </c>
      <c r="P39" s="3">
        <f t="shared" si="2"/>
        <v>0</v>
      </c>
      <c r="Q39" s="3">
        <f t="shared" si="3"/>
        <v>0</v>
      </c>
    </row>
    <row r="40" spans="1:17" ht="12.95" customHeight="1" x14ac:dyDescent="0.2">
      <c r="A40" s="36">
        <v>34</v>
      </c>
      <c r="B40" s="37" t="s">
        <v>70</v>
      </c>
      <c r="C40" s="63">
        <v>2</v>
      </c>
      <c r="D40" s="63">
        <v>3</v>
      </c>
      <c r="E40" s="63">
        <v>0</v>
      </c>
      <c r="F40" s="63">
        <v>0</v>
      </c>
      <c r="G40" s="63">
        <v>99</v>
      </c>
      <c r="H40" s="63">
        <v>700</v>
      </c>
      <c r="I40" s="63">
        <f t="shared" si="5"/>
        <v>101</v>
      </c>
      <c r="J40" s="63">
        <f t="shared" si="6"/>
        <v>703</v>
      </c>
      <c r="K40" s="63">
        <f>J40*100/NPS_OS_8!N40</f>
        <v>1.0207044748381102</v>
      </c>
      <c r="L40" s="3">
        <f>I40+NPA_PS_14!Q40</f>
        <v>9414</v>
      </c>
      <c r="M40" s="3">
        <f>J40+NPA_PS_14!R40</f>
        <v>6120</v>
      </c>
      <c r="N40" s="3">
        <f>NPA_13!C40</f>
        <v>9414</v>
      </c>
      <c r="O40" s="3">
        <f>NPA_13!D40</f>
        <v>6120</v>
      </c>
      <c r="P40" s="3">
        <f t="shared" si="2"/>
        <v>0</v>
      </c>
      <c r="Q40" s="3">
        <f t="shared" si="3"/>
        <v>0</v>
      </c>
    </row>
    <row r="41" spans="1:17" s="93" customFormat="1" ht="12.95" customHeight="1" x14ac:dyDescent="0.2">
      <c r="A41" s="319"/>
      <c r="B41" s="79" t="s">
        <v>216</v>
      </c>
      <c r="C41" s="86">
        <f>SUM(C19:C40)</f>
        <v>139</v>
      </c>
      <c r="D41" s="86">
        <f t="shared" ref="D41:H41" si="7">SUM(D19:D40)</f>
        <v>3572.44</v>
      </c>
      <c r="E41" s="86">
        <f t="shared" si="7"/>
        <v>0</v>
      </c>
      <c r="F41" s="86">
        <f t="shared" si="7"/>
        <v>0</v>
      </c>
      <c r="G41" s="86">
        <f t="shared" si="7"/>
        <v>44070</v>
      </c>
      <c r="H41" s="86">
        <f t="shared" si="7"/>
        <v>68885.276830100003</v>
      </c>
      <c r="I41" s="86">
        <f t="shared" si="5"/>
        <v>44209</v>
      </c>
      <c r="J41" s="86">
        <f t="shared" si="6"/>
        <v>72457.716830100006</v>
      </c>
      <c r="K41" s="86">
        <f>J41*100/NPS_OS_8!N41</f>
        <v>1.9053409570512969</v>
      </c>
      <c r="L41" s="93">
        <f>I41+NPA_PS_14!Q41</f>
        <v>187448</v>
      </c>
      <c r="M41" s="93">
        <f>J41+NPA_PS_14!R41</f>
        <v>241188.59124500002</v>
      </c>
      <c r="N41" s="93">
        <f>NPA_13!C41</f>
        <v>187448</v>
      </c>
      <c r="O41" s="93">
        <f>NPA_13!D41</f>
        <v>241187.88999999998</v>
      </c>
      <c r="P41" s="93">
        <f t="shared" si="2"/>
        <v>0</v>
      </c>
      <c r="Q41" s="93">
        <f t="shared" si="3"/>
        <v>0.70124500003294088</v>
      </c>
    </row>
    <row r="42" spans="1:17" s="93" customFormat="1" ht="12.95" customHeight="1" x14ac:dyDescent="0.2">
      <c r="A42" s="319"/>
      <c r="B42" s="79" t="s">
        <v>317</v>
      </c>
      <c r="C42" s="86">
        <f>C41+C18</f>
        <v>2679</v>
      </c>
      <c r="D42" s="86">
        <f t="shared" ref="D42:H42" si="8">D41+D18</f>
        <v>43094.25</v>
      </c>
      <c r="E42" s="86">
        <f t="shared" si="8"/>
        <v>178</v>
      </c>
      <c r="F42" s="86">
        <f t="shared" si="8"/>
        <v>2751.36</v>
      </c>
      <c r="G42" s="86">
        <f t="shared" si="8"/>
        <v>90898</v>
      </c>
      <c r="H42" s="86">
        <f t="shared" si="8"/>
        <v>603139.40683009999</v>
      </c>
      <c r="I42" s="86">
        <f t="shared" si="5"/>
        <v>93755</v>
      </c>
      <c r="J42" s="86">
        <f t="shared" si="6"/>
        <v>648985.01683009998</v>
      </c>
      <c r="K42" s="86">
        <f>J42*100/NPS_OS_8!N42</f>
        <v>4.7851151894474491</v>
      </c>
      <c r="L42" s="93">
        <f>I42+NPA_PS_14!Q42</f>
        <v>1034584</v>
      </c>
      <c r="M42" s="93">
        <f>J42+NPA_PS_14!R42</f>
        <v>2421510.5912449998</v>
      </c>
      <c r="N42" s="93">
        <f>NPA_13!C42</f>
        <v>1034584</v>
      </c>
      <c r="O42" s="93">
        <f>NPA_13!D42</f>
        <v>2421509.89</v>
      </c>
      <c r="P42" s="93">
        <f t="shared" si="2"/>
        <v>0</v>
      </c>
      <c r="Q42" s="93">
        <f t="shared" si="3"/>
        <v>0.70124499965459108</v>
      </c>
    </row>
    <row r="43" spans="1:17" ht="12.95" customHeight="1" x14ac:dyDescent="0.2">
      <c r="A43" s="36">
        <v>35</v>
      </c>
      <c r="B43" s="37" t="s">
        <v>196</v>
      </c>
      <c r="C43" s="63">
        <v>1</v>
      </c>
      <c r="D43" s="63">
        <v>30</v>
      </c>
      <c r="E43" s="63">
        <v>0</v>
      </c>
      <c r="F43" s="63">
        <v>0</v>
      </c>
      <c r="G43" s="63">
        <v>908</v>
      </c>
      <c r="H43" s="63">
        <v>477</v>
      </c>
      <c r="I43" s="63">
        <f t="shared" si="5"/>
        <v>909</v>
      </c>
      <c r="J43" s="63">
        <f t="shared" si="6"/>
        <v>507</v>
      </c>
      <c r="K43" s="63">
        <f>J43*100/NPS_OS_8!N43</f>
        <v>2.4382033278830431</v>
      </c>
      <c r="L43" s="3">
        <f>I43+NPA_PS_14!Q43</f>
        <v>93627</v>
      </c>
      <c r="M43" s="3">
        <f>J43+NPA_PS_14!R43</f>
        <v>64336</v>
      </c>
      <c r="N43" s="3">
        <f>NPA_13!C43</f>
        <v>93627</v>
      </c>
      <c r="O43" s="3">
        <f>NPA_13!D43</f>
        <v>64336</v>
      </c>
      <c r="P43" s="3">
        <f t="shared" si="2"/>
        <v>0</v>
      </c>
      <c r="Q43" s="3">
        <f t="shared" si="3"/>
        <v>0</v>
      </c>
    </row>
    <row r="44" spans="1:17" ht="12.95" customHeight="1" x14ac:dyDescent="0.2">
      <c r="A44" s="36">
        <v>36</v>
      </c>
      <c r="B44" s="37" t="s">
        <v>390</v>
      </c>
      <c r="C44" s="63">
        <v>0</v>
      </c>
      <c r="D44" s="63">
        <v>0</v>
      </c>
      <c r="E44" s="63">
        <v>0</v>
      </c>
      <c r="F44" s="63">
        <v>0</v>
      </c>
      <c r="G44" s="63">
        <v>7454</v>
      </c>
      <c r="H44" s="63">
        <v>5043.3599999999997</v>
      </c>
      <c r="I44" s="63">
        <f t="shared" si="5"/>
        <v>7454</v>
      </c>
      <c r="J44" s="63">
        <f t="shared" si="6"/>
        <v>5043.3599999999997</v>
      </c>
      <c r="K44" s="63">
        <f>J44*100/NPS_OS_8!N44</f>
        <v>4.0363109198946709</v>
      </c>
      <c r="L44" s="3">
        <f>I44+NPA_PS_14!Q44</f>
        <v>251322</v>
      </c>
      <c r="M44" s="3">
        <f>J44+NPA_PS_14!R44</f>
        <v>197440.69</v>
      </c>
      <c r="N44" s="3">
        <f>NPA_13!C44</f>
        <v>251322</v>
      </c>
      <c r="O44" s="3">
        <f>NPA_13!D44</f>
        <v>197440.69</v>
      </c>
      <c r="P44" s="3">
        <f t="shared" si="2"/>
        <v>0</v>
      </c>
      <c r="Q44" s="3">
        <f t="shared" si="3"/>
        <v>0</v>
      </c>
    </row>
    <row r="45" spans="1:17" s="93" customFormat="1" ht="12.95" customHeight="1" x14ac:dyDescent="0.2">
      <c r="A45" s="319"/>
      <c r="B45" s="79" t="s">
        <v>219</v>
      </c>
      <c r="C45" s="86">
        <f>SUM(C43:C44)</f>
        <v>1</v>
      </c>
      <c r="D45" s="86">
        <f t="shared" ref="D45:H45" si="9">SUM(D43:D44)</f>
        <v>30</v>
      </c>
      <c r="E45" s="86">
        <f t="shared" si="9"/>
        <v>0</v>
      </c>
      <c r="F45" s="86">
        <f t="shared" si="9"/>
        <v>0</v>
      </c>
      <c r="G45" s="86">
        <f t="shared" si="9"/>
        <v>8362</v>
      </c>
      <c r="H45" s="86">
        <f t="shared" si="9"/>
        <v>5520.36</v>
      </c>
      <c r="I45" s="86">
        <f t="shared" si="5"/>
        <v>8363</v>
      </c>
      <c r="J45" s="86">
        <f t="shared" si="6"/>
        <v>5550.36</v>
      </c>
      <c r="K45" s="86">
        <f>J45*100/NPS_OS_8!N45</f>
        <v>3.8083007887680118</v>
      </c>
      <c r="L45" s="93">
        <f>I45+NPA_PS_14!Q45</f>
        <v>344949</v>
      </c>
      <c r="M45" s="93">
        <f>J45+NPA_PS_14!R45</f>
        <v>261776.68999999997</v>
      </c>
      <c r="N45" s="93">
        <f>NPA_13!C45</f>
        <v>344949</v>
      </c>
      <c r="O45" s="93">
        <f>NPA_13!D45</f>
        <v>261776.69</v>
      </c>
      <c r="P45" s="93">
        <f t="shared" si="2"/>
        <v>0</v>
      </c>
      <c r="Q45" s="93">
        <f t="shared" si="3"/>
        <v>0</v>
      </c>
    </row>
    <row r="46" spans="1:17" ht="12.95" customHeight="1" x14ac:dyDescent="0.2">
      <c r="A46" s="36">
        <v>37</v>
      </c>
      <c r="B46" s="37" t="s">
        <v>318</v>
      </c>
      <c r="C46" s="63">
        <v>0</v>
      </c>
      <c r="D46" s="63">
        <v>0</v>
      </c>
      <c r="E46" s="63">
        <v>0</v>
      </c>
      <c r="F46" s="63">
        <v>0</v>
      </c>
      <c r="G46" s="63">
        <v>0</v>
      </c>
      <c r="H46" s="63">
        <f>19938-3000</f>
        <v>16938</v>
      </c>
      <c r="I46" s="63">
        <f t="shared" si="5"/>
        <v>0</v>
      </c>
      <c r="J46" s="63">
        <f t="shared" si="6"/>
        <v>16938</v>
      </c>
      <c r="K46" s="63">
        <f>J46*100/NPS_OS_8!N46</f>
        <v>18.966675624832035</v>
      </c>
      <c r="L46" s="3">
        <f>I46+NPA_PS_14!Q46</f>
        <v>0</v>
      </c>
      <c r="M46" s="3">
        <f>NPA_PS_14!R47+NPA_NPS_15!J46</f>
        <v>649325</v>
      </c>
      <c r="N46" s="3">
        <f>NPA_13!C46</f>
        <v>0</v>
      </c>
      <c r="O46" s="3">
        <f>NPA_13!D46</f>
        <v>649325</v>
      </c>
      <c r="P46" s="3">
        <f t="shared" si="2"/>
        <v>0</v>
      </c>
      <c r="Q46" s="3">
        <f t="shared" si="3"/>
        <v>0</v>
      </c>
    </row>
    <row r="47" spans="1:17" s="93" customFormat="1" ht="12.95" customHeight="1" x14ac:dyDescent="0.2">
      <c r="A47" s="319"/>
      <c r="B47" s="79" t="s">
        <v>217</v>
      </c>
      <c r="C47" s="86">
        <f>C46</f>
        <v>0</v>
      </c>
      <c r="D47" s="86">
        <f t="shared" ref="D47:H47" si="10">D46</f>
        <v>0</v>
      </c>
      <c r="E47" s="86">
        <f t="shared" si="10"/>
        <v>0</v>
      </c>
      <c r="F47" s="86">
        <f t="shared" si="10"/>
        <v>0</v>
      </c>
      <c r="G47" s="86">
        <f t="shared" si="10"/>
        <v>0</v>
      </c>
      <c r="H47" s="86">
        <f t="shared" si="10"/>
        <v>16938</v>
      </c>
      <c r="I47" s="86">
        <f t="shared" si="5"/>
        <v>0</v>
      </c>
      <c r="J47" s="86">
        <f t="shared" si="6"/>
        <v>16938</v>
      </c>
      <c r="K47" s="86">
        <f>J47*100/NPS_OS_8!N47</f>
        <v>18.966675624832035</v>
      </c>
      <c r="L47" s="93">
        <f>I47+NPA_PS_14!Q47</f>
        <v>0</v>
      </c>
      <c r="M47" s="93">
        <f>J47+NPA_PS_14!R47</f>
        <v>649325</v>
      </c>
      <c r="N47" s="93">
        <f>NPA_13!C47</f>
        <v>0</v>
      </c>
      <c r="O47" s="93">
        <f>NPA_13!D47</f>
        <v>649325</v>
      </c>
      <c r="P47" s="93">
        <f t="shared" si="2"/>
        <v>0</v>
      </c>
      <c r="Q47" s="93">
        <f t="shared" si="3"/>
        <v>0</v>
      </c>
    </row>
    <row r="48" spans="1:17" ht="12.95" customHeight="1" x14ac:dyDescent="0.2">
      <c r="A48" s="36">
        <v>38</v>
      </c>
      <c r="B48" s="37" t="s">
        <v>310</v>
      </c>
      <c r="C48" s="63">
        <v>3</v>
      </c>
      <c r="D48" s="63">
        <v>91.76</v>
      </c>
      <c r="E48" s="63">
        <v>0</v>
      </c>
      <c r="F48" s="63">
        <v>0</v>
      </c>
      <c r="G48" s="63">
        <v>2485</v>
      </c>
      <c r="H48" s="63">
        <v>2557.71</v>
      </c>
      <c r="I48" s="63">
        <f t="shared" si="5"/>
        <v>2488</v>
      </c>
      <c r="J48" s="63">
        <f t="shared" si="6"/>
        <v>2649.4700000000003</v>
      </c>
      <c r="K48" s="63">
        <f>J48*100/NPS_OS_8!N48</f>
        <v>1.9277733474586134</v>
      </c>
      <c r="L48" s="3">
        <f>I48+NPA_PS_14!Q48</f>
        <v>10536</v>
      </c>
      <c r="M48" s="3">
        <f>J48+NPA_PS_14!R48</f>
        <v>28323.14</v>
      </c>
      <c r="N48" s="3">
        <f>NPA_13!C48</f>
        <v>10536</v>
      </c>
      <c r="O48" s="3">
        <f>NPA_13!D48</f>
        <v>28323.13</v>
      </c>
      <c r="P48" s="3">
        <f t="shared" si="2"/>
        <v>0</v>
      </c>
      <c r="Q48" s="3">
        <f t="shared" si="3"/>
        <v>9.9999999983992893E-3</v>
      </c>
    </row>
    <row r="49" spans="1:17" ht="12.95" customHeight="1" x14ac:dyDescent="0.2">
      <c r="A49" s="36">
        <v>39</v>
      </c>
      <c r="B49" s="37" t="s">
        <v>311</v>
      </c>
      <c r="C49" s="63">
        <v>0</v>
      </c>
      <c r="D49" s="63">
        <v>0</v>
      </c>
      <c r="E49" s="63">
        <v>0</v>
      </c>
      <c r="F49" s="63">
        <v>0</v>
      </c>
      <c r="G49" s="63">
        <v>246</v>
      </c>
      <c r="H49" s="63">
        <v>507</v>
      </c>
      <c r="I49" s="63">
        <f t="shared" si="5"/>
        <v>246</v>
      </c>
      <c r="J49" s="63">
        <f t="shared" si="6"/>
        <v>507</v>
      </c>
      <c r="K49" s="63">
        <f>J49*100/NPS_OS_8!N49</f>
        <v>2.6005334427574889</v>
      </c>
      <c r="L49" s="3">
        <f>I49+NPA_PS_14!Q49</f>
        <v>7846</v>
      </c>
      <c r="M49" s="3">
        <f>J49+NPA_PS_14!R49</f>
        <v>2115</v>
      </c>
      <c r="N49" s="3">
        <f>NPA_13!C49</f>
        <v>7846</v>
      </c>
      <c r="O49" s="3">
        <f>NPA_13!D49</f>
        <v>2115</v>
      </c>
      <c r="P49" s="3">
        <f t="shared" si="2"/>
        <v>0</v>
      </c>
      <c r="Q49" s="3">
        <f t="shared" si="3"/>
        <v>0</v>
      </c>
    </row>
    <row r="50" spans="1:17" ht="12.95" customHeight="1" x14ac:dyDescent="0.2">
      <c r="A50" s="36">
        <v>40</v>
      </c>
      <c r="B50" s="37" t="s">
        <v>392</v>
      </c>
      <c r="C50" s="63">
        <v>0</v>
      </c>
      <c r="D50" s="63">
        <v>0</v>
      </c>
      <c r="E50" s="63">
        <v>0</v>
      </c>
      <c r="F50" s="63">
        <v>0</v>
      </c>
      <c r="G50" s="63">
        <v>1</v>
      </c>
      <c r="H50" s="63">
        <v>1</v>
      </c>
      <c r="I50" s="63">
        <f t="shared" si="5"/>
        <v>1</v>
      </c>
      <c r="J50" s="63">
        <f t="shared" si="6"/>
        <v>1</v>
      </c>
      <c r="K50" s="63">
        <f>J50*100/NPS_OS_8!N50</f>
        <v>0.18139602379915834</v>
      </c>
      <c r="L50" s="3">
        <f>I50+NPA_PS_14!Q50</f>
        <v>18467</v>
      </c>
      <c r="M50" s="3">
        <f>J50+NPA_PS_14!R50</f>
        <v>2893.6</v>
      </c>
      <c r="N50" s="3">
        <f>NPA_13!C50</f>
        <v>18467</v>
      </c>
      <c r="O50" s="3">
        <f>NPA_13!D50</f>
        <v>2893.6</v>
      </c>
      <c r="P50" s="3">
        <f t="shared" si="2"/>
        <v>0</v>
      </c>
      <c r="Q50" s="3">
        <f t="shared" si="3"/>
        <v>0</v>
      </c>
    </row>
    <row r="51" spans="1:17" ht="12.95" customHeight="1" x14ac:dyDescent="0.2">
      <c r="A51" s="36">
        <v>41</v>
      </c>
      <c r="B51" s="37" t="s">
        <v>312</v>
      </c>
      <c r="C51" s="63">
        <v>0</v>
      </c>
      <c r="D51" s="63">
        <v>0</v>
      </c>
      <c r="E51" s="63">
        <v>0</v>
      </c>
      <c r="F51" s="63">
        <v>0</v>
      </c>
      <c r="G51" s="63">
        <v>2</v>
      </c>
      <c r="H51" s="63">
        <v>1.6</v>
      </c>
      <c r="I51" s="63">
        <f t="shared" si="5"/>
        <v>2</v>
      </c>
      <c r="J51" s="63">
        <f t="shared" si="6"/>
        <v>1.6</v>
      </c>
      <c r="K51" s="63">
        <f>J51*100/NPS_OS_8!N51</f>
        <v>0.6791171477079796</v>
      </c>
      <c r="L51" s="3">
        <f>I51+NPA_PS_14!Q51</f>
        <v>26435</v>
      </c>
      <c r="M51" s="3">
        <f>J51+NPA_PS_14!R51</f>
        <v>4119.3100000000004</v>
      </c>
      <c r="N51" s="3">
        <f>NPA_13!C51</f>
        <v>26435</v>
      </c>
      <c r="O51" s="3">
        <f>NPA_13!D51</f>
        <v>4119.3100000000004</v>
      </c>
      <c r="P51" s="3">
        <f t="shared" si="2"/>
        <v>0</v>
      </c>
      <c r="Q51" s="3">
        <f t="shared" si="3"/>
        <v>0</v>
      </c>
    </row>
    <row r="52" spans="1:17" ht="12.95" customHeight="1" x14ac:dyDescent="0.2">
      <c r="A52" s="36">
        <v>42</v>
      </c>
      <c r="B52" s="37" t="s">
        <v>313</v>
      </c>
      <c r="C52" s="63">
        <v>0</v>
      </c>
      <c r="D52" s="63">
        <v>0</v>
      </c>
      <c r="E52" s="63">
        <v>0</v>
      </c>
      <c r="F52" s="63">
        <v>0</v>
      </c>
      <c r="G52" s="63">
        <v>25</v>
      </c>
      <c r="H52" s="63">
        <v>44</v>
      </c>
      <c r="I52" s="63">
        <f t="shared" si="5"/>
        <v>25</v>
      </c>
      <c r="J52" s="63">
        <f t="shared" si="6"/>
        <v>44</v>
      </c>
      <c r="K52" s="63">
        <f>J52*100/NPS_OS_8!N52</f>
        <v>0.36127760899909683</v>
      </c>
      <c r="L52" s="3">
        <f>I52+NPA_PS_14!Q52</f>
        <v>28</v>
      </c>
      <c r="M52" s="3">
        <f>J52+NPA_PS_14!R52</f>
        <v>45</v>
      </c>
      <c r="N52" s="3">
        <f>NPA_13!C52</f>
        <v>28</v>
      </c>
      <c r="O52" s="3">
        <f>NPA_13!D52</f>
        <v>45</v>
      </c>
      <c r="P52" s="3">
        <f t="shared" si="2"/>
        <v>0</v>
      </c>
      <c r="Q52" s="3">
        <f t="shared" si="3"/>
        <v>0</v>
      </c>
    </row>
    <row r="53" spans="1:17" ht="12.95" customHeight="1" x14ac:dyDescent="0.2">
      <c r="A53" s="36">
        <v>43</v>
      </c>
      <c r="B53" s="37" t="s">
        <v>314</v>
      </c>
      <c r="C53" s="63">
        <v>0</v>
      </c>
      <c r="D53" s="63">
        <v>0</v>
      </c>
      <c r="E53" s="63">
        <v>0</v>
      </c>
      <c r="F53" s="63">
        <v>0</v>
      </c>
      <c r="G53" s="63">
        <v>1178</v>
      </c>
      <c r="H53" s="63">
        <v>102.28</v>
      </c>
      <c r="I53" s="63">
        <f t="shared" si="5"/>
        <v>1178</v>
      </c>
      <c r="J53" s="63">
        <f t="shared" si="6"/>
        <v>102.28</v>
      </c>
      <c r="K53" s="63">
        <f>J53*100/NPS_OS_8!N53</f>
        <v>2.8137783805643513</v>
      </c>
      <c r="L53" s="3">
        <f>I53+NPA_PS_14!Q53</f>
        <v>12991</v>
      </c>
      <c r="M53" s="3">
        <f>J53+NPA_PS_14!R53</f>
        <v>1641.1499999999999</v>
      </c>
      <c r="N53" s="3">
        <f>NPA_13!C53</f>
        <v>12991</v>
      </c>
      <c r="O53" s="3">
        <f>NPA_13!D53</f>
        <v>1641.15</v>
      </c>
      <c r="P53" s="3">
        <f t="shared" si="2"/>
        <v>0</v>
      </c>
      <c r="Q53" s="3">
        <f t="shared" si="3"/>
        <v>0</v>
      </c>
    </row>
    <row r="54" spans="1:17" ht="12.75" customHeight="1" x14ac:dyDescent="0.2">
      <c r="A54" s="36">
        <v>44</v>
      </c>
      <c r="B54" s="37" t="s">
        <v>306</v>
      </c>
      <c r="C54" s="63">
        <v>0</v>
      </c>
      <c r="D54" s="63">
        <v>0</v>
      </c>
      <c r="E54" s="63">
        <v>0</v>
      </c>
      <c r="F54" s="63">
        <v>0</v>
      </c>
      <c r="G54" s="63">
        <v>145</v>
      </c>
      <c r="H54" s="63">
        <v>99.34</v>
      </c>
      <c r="I54" s="63">
        <f t="shared" si="5"/>
        <v>145</v>
      </c>
      <c r="J54" s="63">
        <f t="shared" si="6"/>
        <v>99.34</v>
      </c>
      <c r="K54" s="63">
        <f>J54*100/NPS_OS_8!N54</f>
        <v>3.6603879259521284</v>
      </c>
      <c r="L54" s="3">
        <f>I54+NPA_PS_14!Q54</f>
        <v>8148</v>
      </c>
      <c r="M54" s="3">
        <f>J54+NPA_PS_14!R54</f>
        <v>881.8900000000001</v>
      </c>
      <c r="N54" s="3">
        <f>NPA_13!C54</f>
        <v>8148</v>
      </c>
      <c r="O54" s="3">
        <f>NPA_13!D54</f>
        <v>881.88</v>
      </c>
      <c r="P54" s="3">
        <f t="shared" si="2"/>
        <v>0</v>
      </c>
      <c r="Q54" s="3">
        <f t="shared" si="3"/>
        <v>1.0000000000104592E-2</v>
      </c>
    </row>
    <row r="55" spans="1:17" ht="12.95" customHeight="1" x14ac:dyDescent="0.2">
      <c r="A55" s="36">
        <v>45</v>
      </c>
      <c r="B55" s="37" t="s">
        <v>315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f t="shared" si="5"/>
        <v>0</v>
      </c>
      <c r="J55" s="63">
        <f t="shared" si="6"/>
        <v>0</v>
      </c>
      <c r="K55" s="63">
        <f>J55*100/NPS_OS_8!N55</f>
        <v>0</v>
      </c>
      <c r="L55" s="3">
        <f>I55+NPA_PS_14!Q55</f>
        <v>6133</v>
      </c>
      <c r="M55" s="3">
        <f>J55+NPA_PS_14!R55</f>
        <v>1251</v>
      </c>
      <c r="N55" s="3">
        <f>NPA_13!C55</f>
        <v>6133</v>
      </c>
      <c r="O55" s="3">
        <f>NPA_13!D55</f>
        <v>1251</v>
      </c>
      <c r="P55" s="3">
        <f t="shared" si="2"/>
        <v>0</v>
      </c>
      <c r="Q55" s="3">
        <f t="shared" si="3"/>
        <v>0</v>
      </c>
    </row>
    <row r="56" spans="1:17" s="93" customFormat="1" ht="12.95" customHeight="1" x14ac:dyDescent="0.2">
      <c r="A56" s="319"/>
      <c r="B56" s="79" t="s">
        <v>316</v>
      </c>
      <c r="C56" s="86">
        <f>SUM(C48:C55)</f>
        <v>3</v>
      </c>
      <c r="D56" s="86">
        <f t="shared" ref="D56:H56" si="11">SUM(D48:D55)</f>
        <v>91.76</v>
      </c>
      <c r="E56" s="86">
        <f t="shared" si="11"/>
        <v>0</v>
      </c>
      <c r="F56" s="86">
        <f t="shared" si="11"/>
        <v>0</v>
      </c>
      <c r="G56" s="86">
        <f t="shared" si="11"/>
        <v>4082</v>
      </c>
      <c r="H56" s="86">
        <f t="shared" si="11"/>
        <v>3312.9300000000003</v>
      </c>
      <c r="I56" s="86">
        <f t="shared" si="5"/>
        <v>4085</v>
      </c>
      <c r="J56" s="86">
        <f t="shared" si="6"/>
        <v>3404.6900000000005</v>
      </c>
      <c r="K56" s="86">
        <f>J56*100/NPS_OS_8!N56</f>
        <v>1.9137516956231582</v>
      </c>
      <c r="L56" s="93">
        <f>I56+NPA_PS_14!Q56</f>
        <v>90584</v>
      </c>
      <c r="M56" s="93">
        <f>J56+NPA_PS_14!R56</f>
        <v>41270.090000000004</v>
      </c>
      <c r="N56" s="93">
        <f>NPA_13!C56</f>
        <v>90584</v>
      </c>
      <c r="O56" s="93">
        <f>NPA_13!D56</f>
        <v>41270.07</v>
      </c>
      <c r="P56" s="93">
        <f t="shared" si="2"/>
        <v>0</v>
      </c>
      <c r="Q56" s="93">
        <f t="shared" si="3"/>
        <v>2.0000000004074536E-2</v>
      </c>
    </row>
    <row r="57" spans="1:17" s="93" customFormat="1" ht="12.95" customHeight="1" x14ac:dyDescent="0.2">
      <c r="A57" s="142"/>
      <c r="B57" s="86" t="s">
        <v>0</v>
      </c>
      <c r="C57" s="86">
        <f>C56+C47+C45+C42</f>
        <v>2683</v>
      </c>
      <c r="D57" s="86">
        <f t="shared" ref="D57:H57" si="12">D56+D47+D45+D42</f>
        <v>43216.01</v>
      </c>
      <c r="E57" s="86">
        <f t="shared" si="12"/>
        <v>178</v>
      </c>
      <c r="F57" s="86">
        <f t="shared" si="12"/>
        <v>2751.36</v>
      </c>
      <c r="G57" s="86">
        <f t="shared" si="12"/>
        <v>103342</v>
      </c>
      <c r="H57" s="86">
        <f t="shared" si="12"/>
        <v>628910.69683010003</v>
      </c>
      <c r="I57" s="86">
        <f t="shared" si="5"/>
        <v>106203</v>
      </c>
      <c r="J57" s="86">
        <f t="shared" si="6"/>
        <v>674878.06683010003</v>
      </c>
      <c r="K57" s="86">
        <f>J57*100/NPS_OS_8!N57</f>
        <v>4.8289969544675575</v>
      </c>
      <c r="L57" s="93">
        <f>I57+NPA_PS_14!Q57</f>
        <v>1470117</v>
      </c>
      <c r="M57" s="93">
        <f>J57+NPA_PS_14!R57</f>
        <v>3373882.3712450005</v>
      </c>
      <c r="N57" s="93">
        <f>NPA_13!C57</f>
        <v>1470117</v>
      </c>
      <c r="O57" s="93">
        <f>NPA_13!D57</f>
        <v>3373881.6500000004</v>
      </c>
      <c r="P57" s="93">
        <f t="shared" si="2"/>
        <v>0</v>
      </c>
      <c r="Q57" s="93">
        <f t="shared" si="3"/>
        <v>0.72124500013887882</v>
      </c>
    </row>
    <row r="58" spans="1:17" ht="13.5" x14ac:dyDescent="0.2">
      <c r="E58" s="93" t="s">
        <v>382</v>
      </c>
      <c r="H58" s="229"/>
      <c r="I58" s="230"/>
      <c r="J58" s="230"/>
      <c r="K58" s="230"/>
      <c r="L58" s="3">
        <f>I58+NPA_PS_14!Q58</f>
        <v>0</v>
      </c>
      <c r="M58" s="3">
        <f>J58+NPA_PS_14!R58</f>
        <v>0</v>
      </c>
      <c r="N58" s="3">
        <f>NPA_13!C58</f>
        <v>0</v>
      </c>
      <c r="O58" s="3" t="str">
        <f>NPA_13!D58</f>
        <v>Page-</v>
      </c>
      <c r="P58" s="3">
        <f t="shared" si="2"/>
        <v>0</v>
      </c>
      <c r="Q58" s="3" t="e">
        <f t="shared" si="3"/>
        <v>#VALUE!</v>
      </c>
    </row>
  </sheetData>
  <mergeCells count="9">
    <mergeCell ref="A1:J1"/>
    <mergeCell ref="A2:J2"/>
    <mergeCell ref="I4:J4"/>
    <mergeCell ref="C4:D4"/>
    <mergeCell ref="E4:F4"/>
    <mergeCell ref="G4:H4"/>
    <mergeCell ref="G3:H3"/>
    <mergeCell ref="A4:A5"/>
    <mergeCell ref="B4:B5"/>
  </mergeCells>
  <pageMargins left="1.2" right="0.45" top="0.5" bottom="0.25" header="0.3" footer="0.3"/>
  <pageSetup scale="8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A58"/>
  <sheetViews>
    <sheetView view="pageBreakPreview" zoomScale="90" zoomScaleNormal="106" zoomScaleSheet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B14" sqref="AB14"/>
    </sheetView>
  </sheetViews>
  <sheetFormatPr defaultColWidth="9.140625" defaultRowHeight="12.75" x14ac:dyDescent="0.2"/>
  <cols>
    <col min="1" max="1" width="4.140625" style="2" customWidth="1"/>
    <col min="2" max="2" width="20.5703125" style="2" customWidth="1"/>
    <col min="3" max="4" width="5.85546875" style="3" bestFit="1" customWidth="1"/>
    <col min="5" max="6" width="6.5703125" style="3" bestFit="1" customWidth="1"/>
    <col min="7" max="7" width="6" style="22" customWidth="1"/>
    <col min="8" max="8" width="4.85546875" style="3" bestFit="1" customWidth="1"/>
    <col min="9" max="10" width="5.85546875" style="3" bestFit="1" customWidth="1"/>
    <col min="11" max="11" width="6.5703125" style="3" customWidth="1"/>
    <col min="12" max="12" width="6" style="22" customWidth="1"/>
    <col min="13" max="14" width="6.5703125" style="3" bestFit="1" customWidth="1"/>
    <col min="15" max="15" width="7.5703125" style="3" bestFit="1" customWidth="1"/>
    <col min="16" max="16" width="6.5703125" style="3" bestFit="1" customWidth="1"/>
    <col min="17" max="17" width="5.5703125" style="22" customWidth="1"/>
    <col min="18" max="18" width="5.85546875" style="3" bestFit="1" customWidth="1"/>
    <col min="19" max="19" width="5.5703125" style="3" customWidth="1"/>
    <col min="20" max="20" width="6.5703125" style="3" bestFit="1" customWidth="1"/>
    <col min="21" max="21" width="7" style="3" customWidth="1"/>
    <col min="22" max="22" width="5.7109375" style="22" customWidth="1"/>
    <col min="23" max="24" width="6.42578125" style="3" bestFit="1" customWidth="1"/>
    <col min="25" max="25" width="7.5703125" style="3" bestFit="1" customWidth="1"/>
    <col min="26" max="26" width="7.42578125" style="3" customWidth="1"/>
    <col min="27" max="27" width="5.85546875" style="22" customWidth="1"/>
    <col min="28" max="28" width="11.42578125" style="2" bestFit="1" customWidth="1"/>
    <col min="29" max="16384" width="9.140625" style="2"/>
  </cols>
  <sheetData>
    <row r="1" spans="1:27" ht="18.75" customHeight="1" x14ac:dyDescent="0.2">
      <c r="A1" s="528" t="s">
        <v>470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  <c r="Q1" s="528"/>
      <c r="R1" s="528"/>
      <c r="S1" s="528"/>
      <c r="T1" s="528"/>
      <c r="U1" s="528"/>
      <c r="V1" s="528"/>
      <c r="W1" s="528"/>
      <c r="X1" s="528"/>
      <c r="Y1" s="528"/>
      <c r="Z1" s="528"/>
      <c r="AA1" s="528"/>
    </row>
    <row r="2" spans="1:27" ht="15.75" x14ac:dyDescent="0.2">
      <c r="A2" s="529" t="s">
        <v>267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529"/>
      <c r="R2" s="529"/>
      <c r="S2" s="529"/>
      <c r="T2" s="529"/>
      <c r="U2" s="529"/>
      <c r="V2" s="529"/>
      <c r="W2" s="529"/>
      <c r="X2" s="529"/>
      <c r="Y2" s="529"/>
      <c r="Z2" s="529"/>
      <c r="AA2" s="529"/>
    </row>
    <row r="3" spans="1:27" s="100" customFormat="1" ht="14.25" customHeight="1" x14ac:dyDescent="0.2">
      <c r="A3" s="347"/>
      <c r="B3" s="348" t="s">
        <v>11</v>
      </c>
      <c r="C3" s="530" t="s">
        <v>262</v>
      </c>
      <c r="D3" s="530"/>
      <c r="E3" s="530"/>
      <c r="F3" s="530"/>
      <c r="G3" s="530"/>
      <c r="H3" s="530" t="s">
        <v>264</v>
      </c>
      <c r="I3" s="530"/>
      <c r="J3" s="530"/>
      <c r="K3" s="530"/>
      <c r="L3" s="530"/>
      <c r="M3" s="530" t="s">
        <v>265</v>
      </c>
      <c r="N3" s="530"/>
      <c r="O3" s="530"/>
      <c r="P3" s="530"/>
      <c r="Q3" s="530"/>
      <c r="R3" s="530" t="s">
        <v>282</v>
      </c>
      <c r="S3" s="530"/>
      <c r="T3" s="530"/>
      <c r="U3" s="530"/>
      <c r="V3" s="530"/>
      <c r="W3" s="530" t="s">
        <v>266</v>
      </c>
      <c r="X3" s="530"/>
      <c r="Y3" s="530"/>
      <c r="Z3" s="530"/>
      <c r="AA3" s="530"/>
    </row>
    <row r="4" spans="1:27" ht="12" customHeight="1" x14ac:dyDescent="0.2">
      <c r="A4" s="531" t="s">
        <v>320</v>
      </c>
      <c r="B4" s="531" t="s">
        <v>2</v>
      </c>
      <c r="C4" s="533" t="s">
        <v>263</v>
      </c>
      <c r="D4" s="534"/>
      <c r="E4" s="533" t="s">
        <v>39</v>
      </c>
      <c r="F4" s="534"/>
      <c r="G4" s="535" t="s">
        <v>108</v>
      </c>
      <c r="H4" s="536" t="s">
        <v>263</v>
      </c>
      <c r="I4" s="537"/>
      <c r="J4" s="533" t="s">
        <v>39</v>
      </c>
      <c r="K4" s="534"/>
      <c r="L4" s="539" t="s">
        <v>108</v>
      </c>
      <c r="M4" s="536" t="s">
        <v>263</v>
      </c>
      <c r="N4" s="537"/>
      <c r="O4" s="533" t="s">
        <v>39</v>
      </c>
      <c r="P4" s="534"/>
      <c r="Q4" s="525" t="s">
        <v>91</v>
      </c>
      <c r="R4" s="536" t="s">
        <v>263</v>
      </c>
      <c r="S4" s="537"/>
      <c r="T4" s="533" t="s">
        <v>39</v>
      </c>
      <c r="U4" s="534"/>
      <c r="V4" s="525" t="s">
        <v>91</v>
      </c>
      <c r="W4" s="536" t="s">
        <v>263</v>
      </c>
      <c r="X4" s="537"/>
      <c r="Y4" s="540" t="s">
        <v>39</v>
      </c>
      <c r="Z4" s="541"/>
      <c r="AA4" s="525" t="s">
        <v>91</v>
      </c>
    </row>
    <row r="5" spans="1:27" ht="12" customHeight="1" x14ac:dyDescent="0.2">
      <c r="A5" s="532"/>
      <c r="B5" s="532"/>
      <c r="C5" s="94" t="s">
        <v>20</v>
      </c>
      <c r="D5" s="94" t="s">
        <v>21</v>
      </c>
      <c r="E5" s="94" t="s">
        <v>20</v>
      </c>
      <c r="F5" s="94" t="s">
        <v>21</v>
      </c>
      <c r="G5" s="535"/>
      <c r="H5" s="94" t="s">
        <v>20</v>
      </c>
      <c r="I5" s="94" t="s">
        <v>21</v>
      </c>
      <c r="J5" s="94" t="s">
        <v>20</v>
      </c>
      <c r="K5" s="94" t="s">
        <v>21</v>
      </c>
      <c r="L5" s="535"/>
      <c r="M5" s="94" t="s">
        <v>20</v>
      </c>
      <c r="N5" s="94" t="s">
        <v>21</v>
      </c>
      <c r="O5" s="94" t="s">
        <v>20</v>
      </c>
      <c r="P5" s="95" t="s">
        <v>21</v>
      </c>
      <c r="Q5" s="527"/>
      <c r="R5" s="94" t="s">
        <v>20</v>
      </c>
      <c r="S5" s="94" t="s">
        <v>21</v>
      </c>
      <c r="T5" s="94" t="s">
        <v>20</v>
      </c>
      <c r="U5" s="95" t="s">
        <v>21</v>
      </c>
      <c r="V5" s="527"/>
      <c r="W5" s="94" t="s">
        <v>20</v>
      </c>
      <c r="X5" s="95" t="s">
        <v>21</v>
      </c>
      <c r="Y5" s="101" t="s">
        <v>20</v>
      </c>
      <c r="Z5" s="101" t="s">
        <v>21</v>
      </c>
      <c r="AA5" s="526"/>
    </row>
    <row r="6" spans="1:27" ht="12" customHeight="1" x14ac:dyDescent="0.2">
      <c r="A6" s="349">
        <v>1</v>
      </c>
      <c r="B6" s="350" t="s">
        <v>51</v>
      </c>
      <c r="C6" s="96">
        <v>3802</v>
      </c>
      <c r="D6" s="96">
        <v>5316</v>
      </c>
      <c r="E6" s="96">
        <v>17949</v>
      </c>
      <c r="F6" s="96">
        <v>41007</v>
      </c>
      <c r="G6" s="97">
        <f t="shared" ref="G6:G19" si="0">D6/F6*100</f>
        <v>12.963640354085888</v>
      </c>
      <c r="H6" s="96">
        <v>1213</v>
      </c>
      <c r="I6" s="96">
        <v>5211</v>
      </c>
      <c r="J6" s="96">
        <v>7127</v>
      </c>
      <c r="K6" s="96">
        <v>48909</v>
      </c>
      <c r="L6" s="97">
        <f t="shared" ref="L6:L19" si="1">I6/K6*100</f>
        <v>10.654480770410354</v>
      </c>
      <c r="M6" s="96">
        <v>11728</v>
      </c>
      <c r="N6" s="96">
        <v>7805</v>
      </c>
      <c r="O6" s="96">
        <v>19985</v>
      </c>
      <c r="P6" s="96">
        <v>13035</v>
      </c>
      <c r="Q6" s="97">
        <f t="shared" ref="Q6:Q12" si="2">N6/P6*100</f>
        <v>59.87725354813962</v>
      </c>
      <c r="R6" s="96">
        <v>258</v>
      </c>
      <c r="S6" s="96">
        <v>122</v>
      </c>
      <c r="T6" s="96">
        <v>3421</v>
      </c>
      <c r="U6" s="96">
        <v>3842</v>
      </c>
      <c r="V6" s="97">
        <f t="shared" ref="V6:V19" si="3">S6*100/U6</f>
        <v>3.1754294638209264</v>
      </c>
      <c r="W6" s="96">
        <v>6712</v>
      </c>
      <c r="X6" s="96">
        <v>7704</v>
      </c>
      <c r="Y6" s="96">
        <v>47851</v>
      </c>
      <c r="Z6" s="96">
        <v>78321</v>
      </c>
      <c r="AA6" s="97">
        <f>X6/Z6*100</f>
        <v>9.8364423334737818</v>
      </c>
    </row>
    <row r="7" spans="1:27" ht="12" customHeight="1" x14ac:dyDescent="0.2">
      <c r="A7" s="349">
        <v>2</v>
      </c>
      <c r="B7" s="350" t="s">
        <v>52</v>
      </c>
      <c r="C7" s="96">
        <v>1241</v>
      </c>
      <c r="D7" s="96">
        <v>7542</v>
      </c>
      <c r="E7" s="96">
        <v>9482</v>
      </c>
      <c r="F7" s="96">
        <v>106018</v>
      </c>
      <c r="G7" s="97">
        <f t="shared" si="0"/>
        <v>7.1138863211907415</v>
      </c>
      <c r="H7" s="96">
        <v>487</v>
      </c>
      <c r="I7" s="96">
        <v>5427</v>
      </c>
      <c r="J7" s="96">
        <v>3112</v>
      </c>
      <c r="K7" s="96">
        <v>61283</v>
      </c>
      <c r="L7" s="97">
        <f t="shared" si="1"/>
        <v>8.8556369629424143</v>
      </c>
      <c r="M7" s="96">
        <v>21946</v>
      </c>
      <c r="N7" s="96">
        <v>13257</v>
      </c>
      <c r="O7" s="96">
        <v>54178</v>
      </c>
      <c r="P7" s="96">
        <v>44518</v>
      </c>
      <c r="Q7" s="97">
        <f t="shared" si="2"/>
        <v>29.778965811581831</v>
      </c>
      <c r="R7" s="96">
        <v>298</v>
      </c>
      <c r="S7" s="96">
        <v>534</v>
      </c>
      <c r="T7" s="96">
        <v>5094</v>
      </c>
      <c r="U7" s="96">
        <v>6725</v>
      </c>
      <c r="V7" s="97">
        <f t="shared" si="3"/>
        <v>7.9405204460966541</v>
      </c>
      <c r="W7" s="96">
        <v>6186</v>
      </c>
      <c r="X7" s="96">
        <v>12304</v>
      </c>
      <c r="Y7" s="96">
        <v>123689</v>
      </c>
      <c r="Z7" s="96">
        <v>142906</v>
      </c>
      <c r="AA7" s="97">
        <f t="shared" ref="AA7:AA57" si="4">X7/Z7*100</f>
        <v>8.6098554294431313</v>
      </c>
    </row>
    <row r="8" spans="1:27" ht="12" customHeight="1" x14ac:dyDescent="0.2">
      <c r="A8" s="349">
        <v>3</v>
      </c>
      <c r="B8" s="350" t="s">
        <v>53</v>
      </c>
      <c r="C8" s="96">
        <v>956</v>
      </c>
      <c r="D8" s="96">
        <v>1103</v>
      </c>
      <c r="E8" s="96">
        <v>2840</v>
      </c>
      <c r="F8" s="96">
        <v>6100.19</v>
      </c>
      <c r="G8" s="97">
        <f t="shared" si="0"/>
        <v>18.081404021841944</v>
      </c>
      <c r="H8" s="96">
        <v>44</v>
      </c>
      <c r="I8" s="96">
        <v>84.6</v>
      </c>
      <c r="J8" s="96">
        <v>181</v>
      </c>
      <c r="K8" s="96">
        <v>501.08</v>
      </c>
      <c r="L8" s="97">
        <f t="shared" si="1"/>
        <v>16.883531571804898</v>
      </c>
      <c r="M8" s="96">
        <v>7030</v>
      </c>
      <c r="N8" s="96">
        <v>4477.72</v>
      </c>
      <c r="O8" s="96">
        <v>15379</v>
      </c>
      <c r="P8" s="96">
        <v>9755.61</v>
      </c>
      <c r="Q8" s="97">
        <f t="shared" si="2"/>
        <v>45.898923798716837</v>
      </c>
      <c r="R8" s="96">
        <v>259</v>
      </c>
      <c r="S8" s="96">
        <v>182.49</v>
      </c>
      <c r="T8" s="96">
        <v>2227</v>
      </c>
      <c r="U8" s="96">
        <v>1467.89</v>
      </c>
      <c r="V8" s="97">
        <f t="shared" si="3"/>
        <v>12.432130472991844</v>
      </c>
      <c r="W8" s="96">
        <v>3629</v>
      </c>
      <c r="X8" s="96">
        <v>4117.03</v>
      </c>
      <c r="Y8" s="96">
        <v>17136</v>
      </c>
      <c r="Z8" s="96">
        <v>21539.47</v>
      </c>
      <c r="AA8" s="97">
        <f t="shared" si="4"/>
        <v>19.113887203352725</v>
      </c>
    </row>
    <row r="9" spans="1:27" ht="12" customHeight="1" x14ac:dyDescent="0.2">
      <c r="A9" s="349">
        <v>4</v>
      </c>
      <c r="B9" s="350" t="s">
        <v>54</v>
      </c>
      <c r="C9" s="96">
        <v>616</v>
      </c>
      <c r="D9" s="96">
        <v>1171</v>
      </c>
      <c r="E9" s="96">
        <v>5602</v>
      </c>
      <c r="F9" s="96">
        <v>19523</v>
      </c>
      <c r="G9" s="97">
        <f t="shared" si="0"/>
        <v>5.9980535778312758</v>
      </c>
      <c r="H9" s="96">
        <v>343</v>
      </c>
      <c r="I9" s="96">
        <v>712</v>
      </c>
      <c r="J9" s="96">
        <v>1221</v>
      </c>
      <c r="K9" s="96">
        <v>5263</v>
      </c>
      <c r="L9" s="97">
        <f t="shared" si="1"/>
        <v>13.528405852175565</v>
      </c>
      <c r="M9" s="96">
        <v>2883</v>
      </c>
      <c r="N9" s="96">
        <v>2390</v>
      </c>
      <c r="O9" s="96">
        <v>5544</v>
      </c>
      <c r="P9" s="96">
        <v>4597</v>
      </c>
      <c r="Q9" s="97">
        <f t="shared" si="2"/>
        <v>51.990428540352404</v>
      </c>
      <c r="R9" s="96">
        <v>169</v>
      </c>
      <c r="S9" s="96">
        <v>166</v>
      </c>
      <c r="T9" s="96">
        <v>867</v>
      </c>
      <c r="U9" s="96">
        <v>764</v>
      </c>
      <c r="V9" s="97">
        <f t="shared" si="3"/>
        <v>21.727748691099478</v>
      </c>
      <c r="W9" s="96">
        <v>9543</v>
      </c>
      <c r="X9" s="96">
        <v>16594</v>
      </c>
      <c r="Y9" s="96">
        <v>54376</v>
      </c>
      <c r="Z9" s="96">
        <v>89348</v>
      </c>
      <c r="AA9" s="97">
        <f t="shared" si="4"/>
        <v>18.572323946814702</v>
      </c>
    </row>
    <row r="10" spans="1:27" ht="12" customHeight="1" x14ac:dyDescent="0.2">
      <c r="A10" s="349">
        <v>5</v>
      </c>
      <c r="B10" s="350" t="s">
        <v>55</v>
      </c>
      <c r="C10" s="96">
        <v>3059</v>
      </c>
      <c r="D10" s="96">
        <v>6328</v>
      </c>
      <c r="E10" s="96">
        <v>22328</v>
      </c>
      <c r="F10" s="96">
        <v>60342</v>
      </c>
      <c r="G10" s="97">
        <f t="shared" si="0"/>
        <v>10.486891385767791</v>
      </c>
      <c r="H10" s="96">
        <v>393</v>
      </c>
      <c r="I10" s="96">
        <v>1163</v>
      </c>
      <c r="J10" s="96">
        <v>2729</v>
      </c>
      <c r="K10" s="96">
        <v>14412</v>
      </c>
      <c r="L10" s="97">
        <f t="shared" si="1"/>
        <v>8.0696641687482646</v>
      </c>
      <c r="M10" s="96">
        <v>29284</v>
      </c>
      <c r="N10" s="96">
        <v>20118</v>
      </c>
      <c r="O10" s="96">
        <v>86301</v>
      </c>
      <c r="P10" s="96">
        <v>57446</v>
      </c>
      <c r="Q10" s="97">
        <f t="shared" si="2"/>
        <v>35.020715106360754</v>
      </c>
      <c r="R10" s="96">
        <v>2228</v>
      </c>
      <c r="S10" s="96">
        <v>1661</v>
      </c>
      <c r="T10" s="96">
        <v>13037</v>
      </c>
      <c r="U10" s="96">
        <v>7895</v>
      </c>
      <c r="V10" s="97">
        <f t="shared" si="3"/>
        <v>21.038632045598479</v>
      </c>
      <c r="W10" s="96">
        <v>10351</v>
      </c>
      <c r="X10" s="96">
        <v>8068</v>
      </c>
      <c r="Y10" s="96">
        <v>136314</v>
      </c>
      <c r="Z10" s="96">
        <v>111322</v>
      </c>
      <c r="AA10" s="97">
        <f t="shared" si="4"/>
        <v>7.2474443506225183</v>
      </c>
    </row>
    <row r="11" spans="1:27" ht="12" customHeight="1" x14ac:dyDescent="0.2">
      <c r="A11" s="349">
        <v>6</v>
      </c>
      <c r="B11" s="350" t="s">
        <v>56</v>
      </c>
      <c r="C11" s="96">
        <v>1512</v>
      </c>
      <c r="D11" s="96">
        <v>3382</v>
      </c>
      <c r="E11" s="96">
        <v>6800</v>
      </c>
      <c r="F11" s="96">
        <v>22044</v>
      </c>
      <c r="G11" s="97">
        <f t="shared" si="0"/>
        <v>15.342043186354564</v>
      </c>
      <c r="H11" s="96">
        <v>694</v>
      </c>
      <c r="I11" s="96">
        <v>1558</v>
      </c>
      <c r="J11" s="96">
        <v>1221</v>
      </c>
      <c r="K11" s="96">
        <v>4560</v>
      </c>
      <c r="L11" s="97">
        <f t="shared" si="1"/>
        <v>34.166666666666664</v>
      </c>
      <c r="M11" s="96">
        <v>4915</v>
      </c>
      <c r="N11" s="96">
        <v>4213</v>
      </c>
      <c r="O11" s="96">
        <v>10037</v>
      </c>
      <c r="P11" s="96">
        <v>7991</v>
      </c>
      <c r="Q11" s="97">
        <f t="shared" si="2"/>
        <v>52.721812038543362</v>
      </c>
      <c r="R11" s="96">
        <v>885</v>
      </c>
      <c r="S11" s="96">
        <v>1041</v>
      </c>
      <c r="T11" s="96">
        <v>3185</v>
      </c>
      <c r="U11" s="96">
        <v>2173</v>
      </c>
      <c r="V11" s="97">
        <f t="shared" si="3"/>
        <v>47.906120570639672</v>
      </c>
      <c r="W11" s="96">
        <v>1479</v>
      </c>
      <c r="X11" s="96">
        <v>2154</v>
      </c>
      <c r="Y11" s="96">
        <v>16482</v>
      </c>
      <c r="Z11" s="96">
        <v>20609</v>
      </c>
      <c r="AA11" s="97">
        <f t="shared" si="4"/>
        <v>10.451744383521762</v>
      </c>
    </row>
    <row r="12" spans="1:27" ht="12" customHeight="1" x14ac:dyDescent="0.2">
      <c r="A12" s="349">
        <v>7</v>
      </c>
      <c r="B12" s="350" t="s">
        <v>57</v>
      </c>
      <c r="C12" s="96">
        <v>186</v>
      </c>
      <c r="D12" s="96">
        <v>538</v>
      </c>
      <c r="E12" s="96">
        <v>1421</v>
      </c>
      <c r="F12" s="96">
        <v>4241</v>
      </c>
      <c r="G12" s="97">
        <f t="shared" si="0"/>
        <v>12.685687337892007</v>
      </c>
      <c r="H12" s="96">
        <v>24</v>
      </c>
      <c r="I12" s="96">
        <v>81.239999999999995</v>
      </c>
      <c r="J12" s="96">
        <v>187</v>
      </c>
      <c r="K12" s="96">
        <v>768</v>
      </c>
      <c r="L12" s="97">
        <f t="shared" si="1"/>
        <v>10.578125</v>
      </c>
      <c r="M12" s="96">
        <v>346</v>
      </c>
      <c r="N12" s="96">
        <v>258</v>
      </c>
      <c r="O12" s="96">
        <v>1785</v>
      </c>
      <c r="P12" s="96">
        <v>1652</v>
      </c>
      <c r="Q12" s="97">
        <f t="shared" si="2"/>
        <v>15.617433414043584</v>
      </c>
      <c r="R12" s="96">
        <v>0</v>
      </c>
      <c r="S12" s="96">
        <v>0</v>
      </c>
      <c r="T12" s="96">
        <v>17</v>
      </c>
      <c r="U12" s="96">
        <v>26.72</v>
      </c>
      <c r="V12" s="97">
        <f t="shared" si="3"/>
        <v>0</v>
      </c>
      <c r="W12" s="96">
        <v>185</v>
      </c>
      <c r="X12" s="96">
        <v>280.20999999999998</v>
      </c>
      <c r="Y12" s="96">
        <v>3615</v>
      </c>
      <c r="Z12" s="96">
        <v>7564</v>
      </c>
      <c r="AA12" s="97">
        <f t="shared" si="4"/>
        <v>3.7045214172395555</v>
      </c>
    </row>
    <row r="13" spans="1:27" ht="12" customHeight="1" x14ac:dyDescent="0.2">
      <c r="A13" s="349">
        <v>8</v>
      </c>
      <c r="B13" s="350" t="s">
        <v>181</v>
      </c>
      <c r="C13" s="96">
        <v>43</v>
      </c>
      <c r="D13" s="96">
        <v>115</v>
      </c>
      <c r="E13" s="96">
        <v>309</v>
      </c>
      <c r="F13" s="96">
        <v>1376</v>
      </c>
      <c r="G13" s="97">
        <f t="shared" si="0"/>
        <v>8.3575581395348841</v>
      </c>
      <c r="H13" s="96">
        <v>35</v>
      </c>
      <c r="I13" s="96">
        <v>124</v>
      </c>
      <c r="J13" s="96">
        <v>251</v>
      </c>
      <c r="K13" s="96">
        <v>911</v>
      </c>
      <c r="L13" s="97">
        <f t="shared" si="1"/>
        <v>13.611416026344674</v>
      </c>
      <c r="M13" s="96">
        <v>0</v>
      </c>
      <c r="N13" s="96">
        <v>0</v>
      </c>
      <c r="O13" s="96">
        <v>0</v>
      </c>
      <c r="P13" s="96">
        <v>0</v>
      </c>
      <c r="Q13" s="97">
        <v>0</v>
      </c>
      <c r="R13" s="96">
        <v>89</v>
      </c>
      <c r="S13" s="96">
        <v>23</v>
      </c>
      <c r="T13" s="96">
        <v>323</v>
      </c>
      <c r="U13" s="96">
        <v>142</v>
      </c>
      <c r="V13" s="97">
        <f t="shared" si="3"/>
        <v>16.197183098591548</v>
      </c>
      <c r="W13" s="96">
        <v>416</v>
      </c>
      <c r="X13" s="96">
        <v>764</v>
      </c>
      <c r="Y13" s="96">
        <v>1989</v>
      </c>
      <c r="Z13" s="96">
        <v>3815</v>
      </c>
      <c r="AA13" s="97">
        <f t="shared" si="4"/>
        <v>20.0262123197903</v>
      </c>
    </row>
    <row r="14" spans="1:27" ht="12" customHeight="1" x14ac:dyDescent="0.2">
      <c r="A14" s="349">
        <v>9</v>
      </c>
      <c r="B14" s="350" t="s">
        <v>58</v>
      </c>
      <c r="C14" s="96">
        <v>2787</v>
      </c>
      <c r="D14" s="96">
        <v>8075</v>
      </c>
      <c r="E14" s="96">
        <v>12152</v>
      </c>
      <c r="F14" s="96">
        <v>47672</v>
      </c>
      <c r="G14" s="97">
        <f t="shared" si="0"/>
        <v>16.93866420540359</v>
      </c>
      <c r="H14" s="96">
        <v>439</v>
      </c>
      <c r="I14" s="96">
        <v>1027</v>
      </c>
      <c r="J14" s="96">
        <v>2958</v>
      </c>
      <c r="K14" s="96">
        <v>13635</v>
      </c>
      <c r="L14" s="97">
        <f t="shared" si="1"/>
        <v>7.5320865419875318</v>
      </c>
      <c r="M14" s="96">
        <v>10438</v>
      </c>
      <c r="N14" s="96">
        <v>7880</v>
      </c>
      <c r="O14" s="96">
        <v>33640</v>
      </c>
      <c r="P14" s="96">
        <v>26442</v>
      </c>
      <c r="Q14" s="97">
        <f>N14/P14*100</f>
        <v>29.801074048861658</v>
      </c>
      <c r="R14" s="96">
        <v>323</v>
      </c>
      <c r="S14" s="96">
        <v>412</v>
      </c>
      <c r="T14" s="96">
        <v>4386</v>
      </c>
      <c r="U14" s="96">
        <v>3555</v>
      </c>
      <c r="V14" s="97">
        <f t="shared" si="3"/>
        <v>11.589310829817158</v>
      </c>
      <c r="W14" s="96">
        <v>17005</v>
      </c>
      <c r="X14" s="96">
        <v>35924</v>
      </c>
      <c r="Y14" s="96">
        <v>77278</v>
      </c>
      <c r="Z14" s="96">
        <v>116941</v>
      </c>
      <c r="AA14" s="97">
        <f t="shared" si="4"/>
        <v>30.719764667652921</v>
      </c>
    </row>
    <row r="15" spans="1:27" ht="12" customHeight="1" x14ac:dyDescent="0.2">
      <c r="A15" s="349">
        <v>10</v>
      </c>
      <c r="B15" s="350" t="s">
        <v>64</v>
      </c>
      <c r="C15" s="96">
        <v>8710</v>
      </c>
      <c r="D15" s="96">
        <v>10565</v>
      </c>
      <c r="E15" s="96">
        <v>36565</v>
      </c>
      <c r="F15" s="96">
        <v>59682</v>
      </c>
      <c r="G15" s="97">
        <f t="shared" si="0"/>
        <v>17.702154753527026</v>
      </c>
      <c r="H15" s="96">
        <v>472</v>
      </c>
      <c r="I15" s="96">
        <v>902</v>
      </c>
      <c r="J15" s="96">
        <v>1871</v>
      </c>
      <c r="K15" s="96">
        <v>7733</v>
      </c>
      <c r="L15" s="97">
        <f t="shared" si="1"/>
        <v>11.664295874822191</v>
      </c>
      <c r="M15" s="96">
        <v>34074</v>
      </c>
      <c r="N15" s="96">
        <v>24576</v>
      </c>
      <c r="O15" s="96">
        <v>113165</v>
      </c>
      <c r="P15" s="96">
        <v>80739</v>
      </c>
      <c r="Q15" s="97">
        <f>N15/P15*100</f>
        <v>30.438821387433585</v>
      </c>
      <c r="R15" s="96">
        <v>475</v>
      </c>
      <c r="S15" s="96">
        <v>269</v>
      </c>
      <c r="T15" s="96">
        <v>3688</v>
      </c>
      <c r="U15" s="96">
        <v>3340</v>
      </c>
      <c r="V15" s="97">
        <f t="shared" si="3"/>
        <v>8.0538922155688617</v>
      </c>
      <c r="W15" s="96">
        <v>25712</v>
      </c>
      <c r="X15" s="96">
        <v>25533</v>
      </c>
      <c r="Y15" s="96">
        <v>147464</v>
      </c>
      <c r="Z15" s="96">
        <v>159639</v>
      </c>
      <c r="AA15" s="97">
        <f t="shared" si="4"/>
        <v>15.994211940691184</v>
      </c>
    </row>
    <row r="16" spans="1:27" ht="12" customHeight="1" x14ac:dyDescent="0.2">
      <c r="A16" s="349">
        <v>11</v>
      </c>
      <c r="B16" s="350" t="s">
        <v>182</v>
      </c>
      <c r="C16" s="96">
        <v>1265</v>
      </c>
      <c r="D16" s="96">
        <v>954</v>
      </c>
      <c r="E16" s="96">
        <v>3392</v>
      </c>
      <c r="F16" s="96">
        <v>2309</v>
      </c>
      <c r="G16" s="97">
        <f t="shared" si="0"/>
        <v>41.31658726721524</v>
      </c>
      <c r="H16" s="96">
        <v>124</v>
      </c>
      <c r="I16" s="96">
        <v>238</v>
      </c>
      <c r="J16" s="96">
        <v>275</v>
      </c>
      <c r="K16" s="96">
        <v>627</v>
      </c>
      <c r="L16" s="97">
        <f t="shared" si="1"/>
        <v>37.958532695374799</v>
      </c>
      <c r="M16" s="96">
        <v>0</v>
      </c>
      <c r="N16" s="96">
        <v>0</v>
      </c>
      <c r="O16" s="96">
        <v>0</v>
      </c>
      <c r="P16" s="96">
        <v>0</v>
      </c>
      <c r="Q16" s="97">
        <v>0</v>
      </c>
      <c r="R16" s="96">
        <v>229</v>
      </c>
      <c r="S16" s="96">
        <v>110</v>
      </c>
      <c r="T16" s="96">
        <v>949</v>
      </c>
      <c r="U16" s="96">
        <v>444</v>
      </c>
      <c r="V16" s="97">
        <f t="shared" si="3"/>
        <v>24.774774774774773</v>
      </c>
      <c r="W16" s="96">
        <v>253</v>
      </c>
      <c r="X16" s="96">
        <v>89</v>
      </c>
      <c r="Y16" s="96">
        <v>11602</v>
      </c>
      <c r="Z16" s="96">
        <v>8041</v>
      </c>
      <c r="AA16" s="97">
        <f t="shared" si="4"/>
        <v>1.1068275090162913</v>
      </c>
    </row>
    <row r="17" spans="1:27" ht="12" customHeight="1" x14ac:dyDescent="0.2">
      <c r="A17" s="349">
        <v>12</v>
      </c>
      <c r="B17" s="350" t="s">
        <v>60</v>
      </c>
      <c r="C17" s="96">
        <v>1044</v>
      </c>
      <c r="D17" s="96">
        <v>1213</v>
      </c>
      <c r="E17" s="96">
        <v>6489</v>
      </c>
      <c r="F17" s="96">
        <v>28078</v>
      </c>
      <c r="G17" s="97">
        <f t="shared" si="0"/>
        <v>4.3201082698197872</v>
      </c>
      <c r="H17" s="96">
        <v>710</v>
      </c>
      <c r="I17" s="96">
        <v>549</v>
      </c>
      <c r="J17" s="96">
        <v>1402</v>
      </c>
      <c r="K17" s="96">
        <v>3862</v>
      </c>
      <c r="L17" s="97">
        <f t="shared" si="1"/>
        <v>14.215432418436045</v>
      </c>
      <c r="M17" s="96">
        <v>10449</v>
      </c>
      <c r="N17" s="96">
        <v>5205</v>
      </c>
      <c r="O17" s="96">
        <v>27270</v>
      </c>
      <c r="P17" s="96">
        <v>16170</v>
      </c>
      <c r="Q17" s="97">
        <f>N17/P17*100</f>
        <v>32.189239332096477</v>
      </c>
      <c r="R17" s="96">
        <v>2092</v>
      </c>
      <c r="S17" s="96">
        <v>1634</v>
      </c>
      <c r="T17" s="96">
        <v>6471</v>
      </c>
      <c r="U17" s="96">
        <v>4409</v>
      </c>
      <c r="V17" s="97">
        <f t="shared" si="3"/>
        <v>37.060557949648448</v>
      </c>
      <c r="W17" s="96">
        <v>7944</v>
      </c>
      <c r="X17" s="96">
        <v>10559</v>
      </c>
      <c r="Y17" s="96">
        <v>40637</v>
      </c>
      <c r="Z17" s="96">
        <v>77940</v>
      </c>
      <c r="AA17" s="97">
        <f t="shared" si="4"/>
        <v>13.547600718501412</v>
      </c>
    </row>
    <row r="18" spans="1:27" s="87" customFormat="1" ht="12" customHeight="1" x14ac:dyDescent="0.2">
      <c r="A18" s="351"/>
      <c r="B18" s="352" t="s">
        <v>218</v>
      </c>
      <c r="C18" s="98">
        <f>SUM(C6:C17)</f>
        <v>25221</v>
      </c>
      <c r="D18" s="98">
        <f t="shared" ref="D18:F18" si="5">SUM(D6:D17)</f>
        <v>46302</v>
      </c>
      <c r="E18" s="98">
        <f t="shared" si="5"/>
        <v>125329</v>
      </c>
      <c r="F18" s="98">
        <f t="shared" si="5"/>
        <v>398392.19</v>
      </c>
      <c r="G18" s="99">
        <f t="shared" si="0"/>
        <v>11.622215786910884</v>
      </c>
      <c r="H18" s="98">
        <f>SUM(H6:H17)</f>
        <v>4978</v>
      </c>
      <c r="I18" s="98">
        <f t="shared" ref="I18:Z18" si="6">SUM(I6:I17)</f>
        <v>17076.84</v>
      </c>
      <c r="J18" s="98">
        <f t="shared" si="6"/>
        <v>22535</v>
      </c>
      <c r="K18" s="98">
        <f t="shared" si="6"/>
        <v>162464.08000000002</v>
      </c>
      <c r="L18" s="99">
        <f t="shared" si="1"/>
        <v>10.511148064236721</v>
      </c>
      <c r="M18" s="98">
        <f t="shared" si="6"/>
        <v>133093</v>
      </c>
      <c r="N18" s="98">
        <f t="shared" si="6"/>
        <v>90179.72</v>
      </c>
      <c r="O18" s="98">
        <f t="shared" si="6"/>
        <v>367284</v>
      </c>
      <c r="P18" s="98">
        <f t="shared" si="6"/>
        <v>262345.61</v>
      </c>
      <c r="Q18" s="99">
        <f>N18/P18*100</f>
        <v>34.374396430723579</v>
      </c>
      <c r="R18" s="98">
        <f t="shared" si="6"/>
        <v>7305</v>
      </c>
      <c r="S18" s="98">
        <f t="shared" si="6"/>
        <v>6154.49</v>
      </c>
      <c r="T18" s="98">
        <f t="shared" si="6"/>
        <v>43665</v>
      </c>
      <c r="U18" s="98">
        <f t="shared" si="6"/>
        <v>34783.61</v>
      </c>
      <c r="V18" s="99">
        <f t="shared" si="3"/>
        <v>17.693649394068068</v>
      </c>
      <c r="W18" s="98">
        <f t="shared" si="6"/>
        <v>89415</v>
      </c>
      <c r="X18" s="98">
        <f t="shared" si="6"/>
        <v>124090.23999999999</v>
      </c>
      <c r="Y18" s="98">
        <f t="shared" si="6"/>
        <v>678433</v>
      </c>
      <c r="Z18" s="98">
        <f t="shared" si="6"/>
        <v>837985.47</v>
      </c>
      <c r="AA18" s="99">
        <f t="shared" si="4"/>
        <v>14.808161291865835</v>
      </c>
    </row>
    <row r="19" spans="1:27" ht="12" customHeight="1" x14ac:dyDescent="0.2">
      <c r="A19" s="349">
        <v>13</v>
      </c>
      <c r="B19" s="350" t="s">
        <v>41</v>
      </c>
      <c r="C19" s="96">
        <v>0</v>
      </c>
      <c r="D19" s="96">
        <v>0</v>
      </c>
      <c r="E19" s="96">
        <v>512</v>
      </c>
      <c r="F19" s="96">
        <v>457.51</v>
      </c>
      <c r="G19" s="97">
        <f t="shared" si="0"/>
        <v>0</v>
      </c>
      <c r="H19" s="96">
        <v>0</v>
      </c>
      <c r="I19" s="96">
        <v>0</v>
      </c>
      <c r="J19" s="96">
        <v>3</v>
      </c>
      <c r="K19" s="96">
        <v>9.4499999999999993</v>
      </c>
      <c r="L19" s="97">
        <f t="shared" si="1"/>
        <v>0</v>
      </c>
      <c r="M19" s="96">
        <v>0</v>
      </c>
      <c r="N19" s="96">
        <v>0</v>
      </c>
      <c r="O19" s="96">
        <v>0</v>
      </c>
      <c r="P19" s="96">
        <v>0</v>
      </c>
      <c r="Q19" s="97">
        <v>0</v>
      </c>
      <c r="R19" s="96">
        <v>0</v>
      </c>
      <c r="S19" s="96">
        <v>0</v>
      </c>
      <c r="T19" s="96">
        <v>11</v>
      </c>
      <c r="U19" s="96">
        <v>30.95</v>
      </c>
      <c r="V19" s="97">
        <f t="shared" si="3"/>
        <v>0</v>
      </c>
      <c r="W19" s="96">
        <v>1266</v>
      </c>
      <c r="X19" s="96">
        <v>136.82</v>
      </c>
      <c r="Y19" s="96">
        <v>91496</v>
      </c>
      <c r="Z19" s="96">
        <v>16310.24</v>
      </c>
      <c r="AA19" s="97">
        <f t="shared" si="4"/>
        <v>0.83885951402309233</v>
      </c>
    </row>
    <row r="20" spans="1:27" ht="12" customHeight="1" x14ac:dyDescent="0.2">
      <c r="A20" s="349">
        <v>14</v>
      </c>
      <c r="B20" s="350" t="s">
        <v>183</v>
      </c>
      <c r="C20" s="96">
        <v>0</v>
      </c>
      <c r="D20" s="96">
        <v>0</v>
      </c>
      <c r="E20" s="96">
        <v>0</v>
      </c>
      <c r="F20" s="96">
        <v>0</v>
      </c>
      <c r="G20" s="97">
        <v>0</v>
      </c>
      <c r="H20" s="96">
        <v>0</v>
      </c>
      <c r="I20" s="96">
        <v>0</v>
      </c>
      <c r="J20" s="96">
        <v>0</v>
      </c>
      <c r="K20" s="96">
        <v>0</v>
      </c>
      <c r="L20" s="97">
        <v>0</v>
      </c>
      <c r="M20" s="96">
        <v>0</v>
      </c>
      <c r="N20" s="96">
        <v>0</v>
      </c>
      <c r="O20" s="96">
        <v>0</v>
      </c>
      <c r="P20" s="96">
        <v>0</v>
      </c>
      <c r="Q20" s="97">
        <v>0</v>
      </c>
      <c r="R20" s="96">
        <v>0</v>
      </c>
      <c r="S20" s="96">
        <v>0</v>
      </c>
      <c r="T20" s="96">
        <v>0</v>
      </c>
      <c r="U20" s="96">
        <v>0</v>
      </c>
      <c r="V20" s="97">
        <v>0</v>
      </c>
      <c r="W20" s="96">
        <v>3368</v>
      </c>
      <c r="X20" s="96">
        <v>1208.18</v>
      </c>
      <c r="Y20" s="96">
        <v>124756</v>
      </c>
      <c r="Z20" s="96">
        <v>44747.25</v>
      </c>
      <c r="AA20" s="97">
        <f t="shared" si="4"/>
        <v>2.7000094977903668</v>
      </c>
    </row>
    <row r="21" spans="1:27" ht="12" customHeight="1" x14ac:dyDescent="0.2">
      <c r="A21" s="349">
        <v>15</v>
      </c>
      <c r="B21" s="350" t="s">
        <v>184</v>
      </c>
      <c r="C21" s="96">
        <v>0</v>
      </c>
      <c r="D21" s="96">
        <v>0</v>
      </c>
      <c r="E21" s="96">
        <v>0</v>
      </c>
      <c r="F21" s="96">
        <v>0</v>
      </c>
      <c r="G21" s="97">
        <v>0</v>
      </c>
      <c r="H21" s="96">
        <v>0</v>
      </c>
      <c r="I21" s="96">
        <v>0</v>
      </c>
      <c r="J21" s="96">
        <v>0</v>
      </c>
      <c r="K21" s="96">
        <v>0</v>
      </c>
      <c r="L21" s="97">
        <v>0</v>
      </c>
      <c r="M21" s="96">
        <v>0</v>
      </c>
      <c r="N21" s="96">
        <v>0</v>
      </c>
      <c r="O21" s="96">
        <v>0</v>
      </c>
      <c r="P21" s="96">
        <v>0</v>
      </c>
      <c r="Q21" s="97">
        <v>0</v>
      </c>
      <c r="R21" s="96">
        <v>0</v>
      </c>
      <c r="S21" s="96">
        <v>0</v>
      </c>
      <c r="T21" s="96">
        <v>0</v>
      </c>
      <c r="U21" s="96">
        <v>0</v>
      </c>
      <c r="V21" s="97">
        <v>0</v>
      </c>
      <c r="W21" s="96">
        <v>0</v>
      </c>
      <c r="X21" s="96">
        <v>0</v>
      </c>
      <c r="Y21" s="96">
        <v>0</v>
      </c>
      <c r="Z21" s="96">
        <v>0</v>
      </c>
      <c r="AA21" s="97">
        <v>0</v>
      </c>
    </row>
    <row r="22" spans="1:27" ht="12" customHeight="1" x14ac:dyDescent="0.2">
      <c r="A22" s="349">
        <v>16</v>
      </c>
      <c r="B22" s="350" t="s">
        <v>45</v>
      </c>
      <c r="C22" s="96">
        <v>0</v>
      </c>
      <c r="D22" s="96">
        <v>0</v>
      </c>
      <c r="E22" s="96">
        <v>0</v>
      </c>
      <c r="F22" s="96">
        <v>0</v>
      </c>
      <c r="G22" s="97">
        <v>0</v>
      </c>
      <c r="H22" s="96">
        <v>0</v>
      </c>
      <c r="I22" s="96">
        <v>0</v>
      </c>
      <c r="J22" s="96">
        <v>0</v>
      </c>
      <c r="K22" s="96">
        <v>0</v>
      </c>
      <c r="L22" s="97">
        <v>0</v>
      </c>
      <c r="M22" s="96">
        <v>0</v>
      </c>
      <c r="N22" s="96">
        <v>0</v>
      </c>
      <c r="O22" s="96">
        <v>0</v>
      </c>
      <c r="P22" s="96">
        <v>0</v>
      </c>
      <c r="Q22" s="97">
        <v>0</v>
      </c>
      <c r="R22" s="96">
        <v>0</v>
      </c>
      <c r="S22" s="96">
        <v>0</v>
      </c>
      <c r="T22" s="96">
        <v>0</v>
      </c>
      <c r="U22" s="96">
        <v>0</v>
      </c>
      <c r="V22" s="97">
        <v>0</v>
      </c>
      <c r="W22" s="96">
        <v>0</v>
      </c>
      <c r="X22" s="96">
        <v>0</v>
      </c>
      <c r="Y22" s="96">
        <v>0</v>
      </c>
      <c r="Z22" s="96">
        <v>0</v>
      </c>
      <c r="AA22" s="97">
        <v>0</v>
      </c>
    </row>
    <row r="23" spans="1:27" ht="12" customHeight="1" x14ac:dyDescent="0.2">
      <c r="A23" s="349">
        <v>17</v>
      </c>
      <c r="B23" s="350" t="s">
        <v>185</v>
      </c>
      <c r="C23" s="96">
        <v>0</v>
      </c>
      <c r="D23" s="96">
        <v>0</v>
      </c>
      <c r="E23" s="96">
        <v>0</v>
      </c>
      <c r="F23" s="96">
        <v>0</v>
      </c>
      <c r="G23" s="97">
        <v>0</v>
      </c>
      <c r="H23" s="96">
        <v>0</v>
      </c>
      <c r="I23" s="96">
        <v>0</v>
      </c>
      <c r="J23" s="96">
        <v>0</v>
      </c>
      <c r="K23" s="96">
        <v>0</v>
      </c>
      <c r="L23" s="97">
        <v>0</v>
      </c>
      <c r="M23" s="96">
        <v>0</v>
      </c>
      <c r="N23" s="96">
        <v>0</v>
      </c>
      <c r="O23" s="96">
        <v>0</v>
      </c>
      <c r="P23" s="96">
        <v>0</v>
      </c>
      <c r="Q23" s="97">
        <v>0</v>
      </c>
      <c r="R23" s="96">
        <v>0</v>
      </c>
      <c r="S23" s="96">
        <v>0</v>
      </c>
      <c r="T23" s="96">
        <v>0</v>
      </c>
      <c r="U23" s="96">
        <v>0</v>
      </c>
      <c r="V23" s="97">
        <v>0</v>
      </c>
      <c r="W23" s="96">
        <v>114</v>
      </c>
      <c r="X23" s="96">
        <v>430</v>
      </c>
      <c r="Y23" s="96">
        <v>4481</v>
      </c>
      <c r="Z23" s="96">
        <v>12849</v>
      </c>
      <c r="AA23" s="97">
        <f t="shared" si="4"/>
        <v>3.346563934936571</v>
      </c>
    </row>
    <row r="24" spans="1:27" s="87" customFormat="1" ht="12" customHeight="1" x14ac:dyDescent="0.2">
      <c r="A24" s="349">
        <v>18</v>
      </c>
      <c r="B24" s="350" t="s">
        <v>186</v>
      </c>
      <c r="C24" s="96">
        <v>0</v>
      </c>
      <c r="D24" s="96">
        <v>0</v>
      </c>
      <c r="E24" s="96">
        <v>0</v>
      </c>
      <c r="F24" s="96">
        <v>0</v>
      </c>
      <c r="G24" s="97">
        <v>0</v>
      </c>
      <c r="H24" s="96">
        <v>0</v>
      </c>
      <c r="I24" s="96">
        <v>0</v>
      </c>
      <c r="J24" s="96">
        <v>0</v>
      </c>
      <c r="K24" s="96">
        <v>0</v>
      </c>
      <c r="L24" s="97">
        <v>0</v>
      </c>
      <c r="M24" s="96">
        <v>0</v>
      </c>
      <c r="N24" s="96">
        <v>0</v>
      </c>
      <c r="O24" s="96">
        <v>0</v>
      </c>
      <c r="P24" s="96">
        <v>0</v>
      </c>
      <c r="Q24" s="97">
        <v>0</v>
      </c>
      <c r="R24" s="96">
        <v>0</v>
      </c>
      <c r="S24" s="96">
        <v>0</v>
      </c>
      <c r="T24" s="96">
        <v>0</v>
      </c>
      <c r="U24" s="96">
        <v>0</v>
      </c>
      <c r="V24" s="97">
        <v>0</v>
      </c>
      <c r="W24" s="96">
        <v>0</v>
      </c>
      <c r="X24" s="96">
        <v>0</v>
      </c>
      <c r="Y24" s="96">
        <v>0</v>
      </c>
      <c r="Z24" s="96">
        <v>0</v>
      </c>
      <c r="AA24" s="97">
        <v>0</v>
      </c>
    </row>
    <row r="25" spans="1:27" ht="12" customHeight="1" x14ac:dyDescent="0.2">
      <c r="A25" s="349">
        <v>19</v>
      </c>
      <c r="B25" s="350" t="s">
        <v>187</v>
      </c>
      <c r="C25" s="96">
        <v>0</v>
      </c>
      <c r="D25" s="96">
        <v>0</v>
      </c>
      <c r="E25" s="96">
        <v>0</v>
      </c>
      <c r="F25" s="96">
        <v>0</v>
      </c>
      <c r="G25" s="97">
        <v>0</v>
      </c>
      <c r="H25" s="96">
        <v>0</v>
      </c>
      <c r="I25" s="96">
        <v>0</v>
      </c>
      <c r="J25" s="96">
        <v>0</v>
      </c>
      <c r="K25" s="96">
        <v>0</v>
      </c>
      <c r="L25" s="97">
        <v>0</v>
      </c>
      <c r="M25" s="96">
        <v>0</v>
      </c>
      <c r="N25" s="96">
        <v>0</v>
      </c>
      <c r="O25" s="96">
        <v>0</v>
      </c>
      <c r="P25" s="96">
        <v>0</v>
      </c>
      <c r="Q25" s="97">
        <v>0</v>
      </c>
      <c r="R25" s="96">
        <v>0</v>
      </c>
      <c r="S25" s="96">
        <v>0</v>
      </c>
      <c r="T25" s="96">
        <v>0</v>
      </c>
      <c r="U25" s="96">
        <v>0</v>
      </c>
      <c r="V25" s="97">
        <v>0</v>
      </c>
      <c r="W25" s="96">
        <v>20</v>
      </c>
      <c r="X25" s="96">
        <v>16</v>
      </c>
      <c r="Y25" s="96">
        <v>142</v>
      </c>
      <c r="Z25" s="96">
        <v>197</v>
      </c>
      <c r="AA25" s="97">
        <f t="shared" si="4"/>
        <v>8.1218274111675122</v>
      </c>
    </row>
    <row r="26" spans="1:27" ht="12" customHeight="1" x14ac:dyDescent="0.2">
      <c r="A26" s="349">
        <v>20</v>
      </c>
      <c r="B26" s="350" t="s">
        <v>65</v>
      </c>
      <c r="C26" s="96">
        <v>0</v>
      </c>
      <c r="D26" s="96">
        <v>0</v>
      </c>
      <c r="E26" s="96">
        <v>26</v>
      </c>
      <c r="F26" s="96">
        <v>15.09</v>
      </c>
      <c r="G26" s="97">
        <f>D26/F26*100</f>
        <v>0</v>
      </c>
      <c r="H26" s="96">
        <v>0</v>
      </c>
      <c r="I26" s="96">
        <v>0</v>
      </c>
      <c r="J26" s="96">
        <v>0</v>
      </c>
      <c r="K26" s="96">
        <v>0</v>
      </c>
      <c r="L26" s="97">
        <v>0</v>
      </c>
      <c r="M26" s="96">
        <v>0</v>
      </c>
      <c r="N26" s="96">
        <v>0</v>
      </c>
      <c r="O26" s="96">
        <v>0</v>
      </c>
      <c r="P26" s="96">
        <v>0</v>
      </c>
      <c r="Q26" s="97">
        <v>0</v>
      </c>
      <c r="R26" s="96">
        <v>0</v>
      </c>
      <c r="S26" s="96">
        <v>0</v>
      </c>
      <c r="T26" s="96">
        <v>11195</v>
      </c>
      <c r="U26" s="96">
        <v>1897</v>
      </c>
      <c r="V26" s="97">
        <f>S26*100/U26</f>
        <v>0</v>
      </c>
      <c r="W26" s="96">
        <v>13179</v>
      </c>
      <c r="X26" s="96">
        <v>1924.09</v>
      </c>
      <c r="Y26" s="96">
        <v>125587</v>
      </c>
      <c r="Z26" s="96">
        <v>41987.97</v>
      </c>
      <c r="AA26" s="97">
        <f t="shared" si="4"/>
        <v>4.5824792196431501</v>
      </c>
    </row>
    <row r="27" spans="1:27" ht="12" customHeight="1" x14ac:dyDescent="0.2">
      <c r="A27" s="349">
        <v>21</v>
      </c>
      <c r="B27" s="350" t="s">
        <v>66</v>
      </c>
      <c r="C27" s="96">
        <v>82</v>
      </c>
      <c r="D27" s="96">
        <v>148</v>
      </c>
      <c r="E27" s="96">
        <v>562</v>
      </c>
      <c r="F27" s="96">
        <v>3296</v>
      </c>
      <c r="G27" s="97">
        <f>D27/F27*100</f>
        <v>4.4902912621359228</v>
      </c>
      <c r="H27" s="96">
        <v>0</v>
      </c>
      <c r="I27" s="96">
        <v>0</v>
      </c>
      <c r="J27" s="96">
        <v>0</v>
      </c>
      <c r="K27" s="96">
        <v>0</v>
      </c>
      <c r="L27" s="97">
        <v>0</v>
      </c>
      <c r="M27" s="96">
        <v>0</v>
      </c>
      <c r="N27" s="96">
        <v>0</v>
      </c>
      <c r="O27" s="96">
        <v>0</v>
      </c>
      <c r="P27" s="96">
        <v>0</v>
      </c>
      <c r="Q27" s="97">
        <v>0</v>
      </c>
      <c r="R27" s="96">
        <v>525</v>
      </c>
      <c r="S27" s="96">
        <v>278</v>
      </c>
      <c r="T27" s="96">
        <v>5858</v>
      </c>
      <c r="U27" s="96">
        <v>5905</v>
      </c>
      <c r="V27" s="97">
        <f>S27*100/U27</f>
        <v>4.7078746824724806</v>
      </c>
      <c r="W27" s="96">
        <v>696</v>
      </c>
      <c r="X27" s="96">
        <v>1924</v>
      </c>
      <c r="Y27" s="96">
        <v>25371</v>
      </c>
      <c r="Z27" s="96">
        <v>60017</v>
      </c>
      <c r="AA27" s="97">
        <f t="shared" si="4"/>
        <v>3.205758368462269</v>
      </c>
    </row>
    <row r="28" spans="1:27" ht="12" customHeight="1" x14ac:dyDescent="0.2">
      <c r="A28" s="349">
        <v>22</v>
      </c>
      <c r="B28" s="350" t="s">
        <v>75</v>
      </c>
      <c r="C28" s="96">
        <v>0</v>
      </c>
      <c r="D28" s="96">
        <v>0</v>
      </c>
      <c r="E28" s="96">
        <v>0</v>
      </c>
      <c r="F28" s="96">
        <v>0</v>
      </c>
      <c r="G28" s="97">
        <v>0</v>
      </c>
      <c r="H28" s="96">
        <v>32</v>
      </c>
      <c r="I28" s="96">
        <v>32.654018799999996</v>
      </c>
      <c r="J28" s="96">
        <v>159</v>
      </c>
      <c r="K28" s="96">
        <v>856.98440530000005</v>
      </c>
      <c r="L28" s="97">
        <f t="shared" ref="L28" si="7">I28/K28*100</f>
        <v>3.8103399079437126</v>
      </c>
      <c r="M28" s="96">
        <v>0</v>
      </c>
      <c r="N28" s="96">
        <v>0</v>
      </c>
      <c r="O28" s="96">
        <v>0</v>
      </c>
      <c r="P28" s="96">
        <v>0</v>
      </c>
      <c r="Q28" s="97">
        <v>0</v>
      </c>
      <c r="R28" s="96">
        <v>332</v>
      </c>
      <c r="S28" s="96">
        <v>182.56057910000001</v>
      </c>
      <c r="T28" s="96">
        <v>1500</v>
      </c>
      <c r="U28" s="96">
        <v>1748.2651716</v>
      </c>
      <c r="V28" s="97">
        <f>S28*100/U28</f>
        <v>10.442384946267724</v>
      </c>
      <c r="W28" s="96">
        <v>0</v>
      </c>
      <c r="X28" s="96">
        <v>0</v>
      </c>
      <c r="Y28" s="96">
        <v>0</v>
      </c>
      <c r="Z28" s="96">
        <v>0</v>
      </c>
      <c r="AA28" s="97">
        <v>0</v>
      </c>
    </row>
    <row r="29" spans="1:27" ht="12" customHeight="1" x14ac:dyDescent="0.2">
      <c r="A29" s="349">
        <v>23</v>
      </c>
      <c r="B29" s="350" t="s">
        <v>386</v>
      </c>
      <c r="C29" s="96">
        <v>0</v>
      </c>
      <c r="D29" s="96">
        <v>0</v>
      </c>
      <c r="E29" s="96">
        <v>0</v>
      </c>
      <c r="F29" s="96">
        <v>0</v>
      </c>
      <c r="G29" s="97">
        <v>0</v>
      </c>
      <c r="H29" s="96">
        <v>0</v>
      </c>
      <c r="I29" s="96">
        <v>0</v>
      </c>
      <c r="J29" s="96">
        <v>0</v>
      </c>
      <c r="K29" s="96">
        <v>0</v>
      </c>
      <c r="L29" s="97">
        <v>0</v>
      </c>
      <c r="M29" s="96">
        <v>0</v>
      </c>
      <c r="N29" s="96">
        <v>0</v>
      </c>
      <c r="O29" s="96">
        <v>0</v>
      </c>
      <c r="P29" s="96">
        <v>0</v>
      </c>
      <c r="Q29" s="97">
        <v>0</v>
      </c>
      <c r="R29" s="96">
        <v>0</v>
      </c>
      <c r="S29" s="96">
        <v>0</v>
      </c>
      <c r="T29" s="96">
        <v>0</v>
      </c>
      <c r="U29" s="96">
        <v>0</v>
      </c>
      <c r="V29" s="97">
        <v>0</v>
      </c>
      <c r="W29" s="96">
        <v>0</v>
      </c>
      <c r="X29" s="96">
        <v>0</v>
      </c>
      <c r="Y29" s="96">
        <v>0</v>
      </c>
      <c r="Z29" s="96">
        <v>0</v>
      </c>
      <c r="AA29" s="97">
        <v>0</v>
      </c>
    </row>
    <row r="30" spans="1:27" ht="12" customHeight="1" x14ac:dyDescent="0.2">
      <c r="A30" s="349">
        <v>24</v>
      </c>
      <c r="B30" s="350" t="s">
        <v>188</v>
      </c>
      <c r="C30" s="96">
        <v>0</v>
      </c>
      <c r="D30" s="96">
        <v>0</v>
      </c>
      <c r="E30" s="96">
        <v>0</v>
      </c>
      <c r="F30" s="96">
        <v>0</v>
      </c>
      <c r="G30" s="97">
        <v>0</v>
      </c>
      <c r="H30" s="96">
        <v>0</v>
      </c>
      <c r="I30" s="96">
        <v>0</v>
      </c>
      <c r="J30" s="96">
        <v>0</v>
      </c>
      <c r="K30" s="96">
        <v>0</v>
      </c>
      <c r="L30" s="97">
        <v>0</v>
      </c>
      <c r="M30" s="96">
        <v>0</v>
      </c>
      <c r="N30" s="96">
        <v>0</v>
      </c>
      <c r="O30" s="96">
        <v>0</v>
      </c>
      <c r="P30" s="96">
        <v>0</v>
      </c>
      <c r="Q30" s="97">
        <v>0</v>
      </c>
      <c r="R30" s="96">
        <v>0</v>
      </c>
      <c r="S30" s="96">
        <v>0</v>
      </c>
      <c r="T30" s="96">
        <v>0</v>
      </c>
      <c r="U30" s="96">
        <v>0</v>
      </c>
      <c r="V30" s="97">
        <v>0</v>
      </c>
      <c r="W30" s="96">
        <v>0</v>
      </c>
      <c r="X30" s="96">
        <v>0</v>
      </c>
      <c r="Y30" s="96">
        <v>0</v>
      </c>
      <c r="Z30" s="96">
        <v>0</v>
      </c>
      <c r="AA30" s="97">
        <v>0</v>
      </c>
    </row>
    <row r="31" spans="1:27" ht="12" customHeight="1" x14ac:dyDescent="0.2">
      <c r="A31" s="349">
        <v>25</v>
      </c>
      <c r="B31" s="350" t="s">
        <v>189</v>
      </c>
      <c r="C31" s="96">
        <v>0</v>
      </c>
      <c r="D31" s="96">
        <v>0</v>
      </c>
      <c r="E31" s="96">
        <v>0</v>
      </c>
      <c r="F31" s="96">
        <v>0</v>
      </c>
      <c r="G31" s="97">
        <v>0</v>
      </c>
      <c r="H31" s="96">
        <v>0</v>
      </c>
      <c r="I31" s="96">
        <v>0</v>
      </c>
      <c r="J31" s="96">
        <v>0</v>
      </c>
      <c r="K31" s="96">
        <v>0</v>
      </c>
      <c r="L31" s="97">
        <v>0</v>
      </c>
      <c r="M31" s="96">
        <v>0</v>
      </c>
      <c r="N31" s="96">
        <v>0</v>
      </c>
      <c r="O31" s="96">
        <v>0</v>
      </c>
      <c r="P31" s="96">
        <v>0</v>
      </c>
      <c r="Q31" s="97">
        <v>0</v>
      </c>
      <c r="R31" s="96">
        <v>0</v>
      </c>
      <c r="S31" s="96">
        <v>0</v>
      </c>
      <c r="T31" s="96">
        <v>0</v>
      </c>
      <c r="U31" s="96">
        <v>0</v>
      </c>
      <c r="V31" s="97">
        <v>0</v>
      </c>
      <c r="W31" s="96">
        <v>0</v>
      </c>
      <c r="X31" s="96">
        <v>0</v>
      </c>
      <c r="Y31" s="96">
        <v>0</v>
      </c>
      <c r="Z31" s="96">
        <v>0</v>
      </c>
      <c r="AA31" s="97">
        <v>0</v>
      </c>
    </row>
    <row r="32" spans="1:27" ht="12" customHeight="1" x14ac:dyDescent="0.2">
      <c r="A32" s="349">
        <v>26</v>
      </c>
      <c r="B32" s="350" t="s">
        <v>190</v>
      </c>
      <c r="C32" s="96">
        <v>0</v>
      </c>
      <c r="D32" s="96">
        <v>0</v>
      </c>
      <c r="E32" s="96">
        <v>0</v>
      </c>
      <c r="F32" s="96">
        <v>0</v>
      </c>
      <c r="G32" s="97">
        <v>0</v>
      </c>
      <c r="H32" s="96">
        <v>0</v>
      </c>
      <c r="I32" s="96">
        <v>0</v>
      </c>
      <c r="J32" s="96">
        <v>0</v>
      </c>
      <c r="K32" s="96">
        <v>0</v>
      </c>
      <c r="L32" s="97">
        <v>0</v>
      </c>
      <c r="M32" s="96">
        <v>0</v>
      </c>
      <c r="N32" s="96">
        <v>0</v>
      </c>
      <c r="O32" s="96">
        <v>0</v>
      </c>
      <c r="P32" s="96">
        <v>0</v>
      </c>
      <c r="Q32" s="97">
        <v>0</v>
      </c>
      <c r="R32" s="96">
        <v>0</v>
      </c>
      <c r="S32" s="96">
        <v>0</v>
      </c>
      <c r="T32" s="96">
        <v>0</v>
      </c>
      <c r="U32" s="96">
        <v>0</v>
      </c>
      <c r="V32" s="97">
        <v>0</v>
      </c>
      <c r="W32" s="96">
        <v>58</v>
      </c>
      <c r="X32" s="96">
        <v>94.65</v>
      </c>
      <c r="Y32" s="96">
        <v>235</v>
      </c>
      <c r="Z32" s="96">
        <v>440.1</v>
      </c>
      <c r="AA32" s="97">
        <f t="shared" si="4"/>
        <v>21.506475800954327</v>
      </c>
    </row>
    <row r="33" spans="1:27" ht="12" customHeight="1" x14ac:dyDescent="0.2">
      <c r="A33" s="349">
        <v>27</v>
      </c>
      <c r="B33" s="350" t="s">
        <v>191</v>
      </c>
      <c r="C33" s="96">
        <v>0</v>
      </c>
      <c r="D33" s="96">
        <v>0</v>
      </c>
      <c r="E33" s="96">
        <v>0</v>
      </c>
      <c r="F33" s="96">
        <v>0</v>
      </c>
      <c r="G33" s="97">
        <v>0</v>
      </c>
      <c r="H33" s="96">
        <v>0</v>
      </c>
      <c r="I33" s="96">
        <v>0</v>
      </c>
      <c r="J33" s="96">
        <v>0</v>
      </c>
      <c r="K33" s="96">
        <v>0</v>
      </c>
      <c r="L33" s="97">
        <v>0</v>
      </c>
      <c r="M33" s="96">
        <v>0</v>
      </c>
      <c r="N33" s="96">
        <v>0</v>
      </c>
      <c r="O33" s="96">
        <v>0</v>
      </c>
      <c r="P33" s="96">
        <v>0</v>
      </c>
      <c r="Q33" s="97">
        <v>0</v>
      </c>
      <c r="R33" s="96">
        <v>0</v>
      </c>
      <c r="S33" s="96">
        <v>0</v>
      </c>
      <c r="T33" s="96">
        <v>0</v>
      </c>
      <c r="U33" s="96">
        <v>0</v>
      </c>
      <c r="V33" s="97">
        <v>0</v>
      </c>
      <c r="W33" s="96">
        <v>0</v>
      </c>
      <c r="X33" s="96">
        <v>0</v>
      </c>
      <c r="Y33" s="96">
        <v>0</v>
      </c>
      <c r="Z33" s="96">
        <v>0</v>
      </c>
      <c r="AA33" s="97">
        <v>0</v>
      </c>
    </row>
    <row r="34" spans="1:27" ht="12" customHeight="1" x14ac:dyDescent="0.2">
      <c r="A34" s="349">
        <v>28</v>
      </c>
      <c r="B34" s="350" t="s">
        <v>67</v>
      </c>
      <c r="C34" s="96">
        <v>0</v>
      </c>
      <c r="D34" s="96">
        <v>0</v>
      </c>
      <c r="E34" s="96">
        <v>0</v>
      </c>
      <c r="F34" s="96">
        <v>0</v>
      </c>
      <c r="G34" s="97">
        <v>0</v>
      </c>
      <c r="H34" s="96">
        <v>0</v>
      </c>
      <c r="I34" s="96">
        <v>0</v>
      </c>
      <c r="J34" s="96">
        <v>0</v>
      </c>
      <c r="K34" s="96">
        <v>0</v>
      </c>
      <c r="L34" s="97">
        <v>0</v>
      </c>
      <c r="M34" s="96">
        <v>0</v>
      </c>
      <c r="N34" s="96">
        <v>0</v>
      </c>
      <c r="O34" s="96">
        <v>0</v>
      </c>
      <c r="P34" s="96">
        <v>0</v>
      </c>
      <c r="Q34" s="97">
        <v>0</v>
      </c>
      <c r="R34" s="96">
        <v>0</v>
      </c>
      <c r="S34" s="96">
        <v>0</v>
      </c>
      <c r="T34" s="96">
        <v>0</v>
      </c>
      <c r="U34" s="96">
        <v>0</v>
      </c>
      <c r="V34" s="97">
        <v>0</v>
      </c>
      <c r="W34" s="96">
        <v>13</v>
      </c>
      <c r="X34" s="96">
        <v>42</v>
      </c>
      <c r="Y34" s="96">
        <v>788</v>
      </c>
      <c r="Z34" s="96">
        <v>4060</v>
      </c>
      <c r="AA34" s="97">
        <f t="shared" si="4"/>
        <v>1.0344827586206897</v>
      </c>
    </row>
    <row r="35" spans="1:27" ht="12" customHeight="1" x14ac:dyDescent="0.2">
      <c r="A35" s="349">
        <v>29</v>
      </c>
      <c r="B35" s="350" t="s">
        <v>192</v>
      </c>
      <c r="C35" s="96">
        <v>0</v>
      </c>
      <c r="D35" s="96">
        <v>0</v>
      </c>
      <c r="E35" s="96">
        <v>0</v>
      </c>
      <c r="F35" s="96">
        <v>0</v>
      </c>
      <c r="G35" s="97">
        <v>0</v>
      </c>
      <c r="H35" s="96">
        <v>0</v>
      </c>
      <c r="I35" s="96">
        <v>0</v>
      </c>
      <c r="J35" s="96">
        <v>0</v>
      </c>
      <c r="K35" s="96">
        <v>0</v>
      </c>
      <c r="L35" s="97">
        <v>0</v>
      </c>
      <c r="M35" s="96">
        <v>0</v>
      </c>
      <c r="N35" s="96">
        <v>0</v>
      </c>
      <c r="O35" s="96">
        <v>0</v>
      </c>
      <c r="P35" s="96">
        <v>0</v>
      </c>
      <c r="Q35" s="97">
        <v>0</v>
      </c>
      <c r="R35" s="96">
        <v>0</v>
      </c>
      <c r="S35" s="96">
        <v>0</v>
      </c>
      <c r="T35" s="96">
        <v>0</v>
      </c>
      <c r="U35" s="96">
        <v>0</v>
      </c>
      <c r="V35" s="97">
        <v>0</v>
      </c>
      <c r="W35" s="96">
        <v>0</v>
      </c>
      <c r="X35" s="96">
        <v>0</v>
      </c>
      <c r="Y35" s="96">
        <v>0</v>
      </c>
      <c r="Z35" s="96">
        <v>0</v>
      </c>
      <c r="AA35" s="97">
        <v>0</v>
      </c>
    </row>
    <row r="36" spans="1:27" ht="12" customHeight="1" x14ac:dyDescent="0.2">
      <c r="A36" s="349">
        <v>30</v>
      </c>
      <c r="B36" s="350" t="s">
        <v>193</v>
      </c>
      <c r="C36" s="96">
        <v>0</v>
      </c>
      <c r="D36" s="96">
        <v>0</v>
      </c>
      <c r="E36" s="96">
        <v>0</v>
      </c>
      <c r="F36" s="96">
        <v>0</v>
      </c>
      <c r="G36" s="97">
        <v>0</v>
      </c>
      <c r="H36" s="96">
        <v>0</v>
      </c>
      <c r="I36" s="96">
        <v>0</v>
      </c>
      <c r="J36" s="96">
        <v>0</v>
      </c>
      <c r="K36" s="96">
        <v>0</v>
      </c>
      <c r="L36" s="97">
        <v>0</v>
      </c>
      <c r="M36" s="96">
        <v>0</v>
      </c>
      <c r="N36" s="96">
        <v>0</v>
      </c>
      <c r="O36" s="96">
        <v>0</v>
      </c>
      <c r="P36" s="96">
        <v>0</v>
      </c>
      <c r="Q36" s="97">
        <v>0</v>
      </c>
      <c r="R36" s="96">
        <v>0</v>
      </c>
      <c r="S36" s="96">
        <v>0</v>
      </c>
      <c r="T36" s="96">
        <v>0</v>
      </c>
      <c r="U36" s="96">
        <v>0</v>
      </c>
      <c r="V36" s="97">
        <v>0</v>
      </c>
      <c r="W36" s="96">
        <v>431</v>
      </c>
      <c r="X36" s="96">
        <v>347</v>
      </c>
      <c r="Y36" s="96">
        <v>19700</v>
      </c>
      <c r="Z36" s="96">
        <v>6091</v>
      </c>
      <c r="AA36" s="97">
        <f t="shared" si="4"/>
        <v>5.6969298965687081</v>
      </c>
    </row>
    <row r="37" spans="1:27" ht="12" customHeight="1" x14ac:dyDescent="0.2">
      <c r="A37" s="349">
        <v>31</v>
      </c>
      <c r="B37" s="350" t="s">
        <v>194</v>
      </c>
      <c r="C37" s="96">
        <v>0</v>
      </c>
      <c r="D37" s="96">
        <v>0</v>
      </c>
      <c r="E37" s="96">
        <v>0</v>
      </c>
      <c r="F37" s="96">
        <v>0</v>
      </c>
      <c r="G37" s="97">
        <v>0</v>
      </c>
      <c r="H37" s="96">
        <v>0</v>
      </c>
      <c r="I37" s="96">
        <v>0</v>
      </c>
      <c r="J37" s="96">
        <v>0</v>
      </c>
      <c r="K37" s="96">
        <v>0</v>
      </c>
      <c r="L37" s="97">
        <v>0</v>
      </c>
      <c r="M37" s="96">
        <v>0</v>
      </c>
      <c r="N37" s="96">
        <v>0</v>
      </c>
      <c r="O37" s="96">
        <v>0</v>
      </c>
      <c r="P37" s="96">
        <v>0</v>
      </c>
      <c r="Q37" s="97">
        <v>0</v>
      </c>
      <c r="R37" s="96">
        <v>0</v>
      </c>
      <c r="S37" s="96">
        <v>0</v>
      </c>
      <c r="T37" s="96">
        <v>0</v>
      </c>
      <c r="U37" s="96">
        <v>0</v>
      </c>
      <c r="V37" s="97">
        <v>0</v>
      </c>
      <c r="W37" s="96">
        <v>0</v>
      </c>
      <c r="X37" s="96">
        <v>0</v>
      </c>
      <c r="Y37" s="96">
        <v>13</v>
      </c>
      <c r="Z37" s="96">
        <v>57</v>
      </c>
      <c r="AA37" s="97">
        <f t="shared" si="4"/>
        <v>0</v>
      </c>
    </row>
    <row r="38" spans="1:27" ht="12" customHeight="1" x14ac:dyDescent="0.2">
      <c r="A38" s="349">
        <v>32</v>
      </c>
      <c r="B38" s="350" t="s">
        <v>71</v>
      </c>
      <c r="C38" s="96">
        <v>0</v>
      </c>
      <c r="D38" s="96">
        <v>0</v>
      </c>
      <c r="E38" s="96">
        <v>0</v>
      </c>
      <c r="F38" s="96">
        <v>0</v>
      </c>
      <c r="G38" s="97">
        <v>0</v>
      </c>
      <c r="H38" s="96">
        <v>0</v>
      </c>
      <c r="I38" s="96">
        <v>0</v>
      </c>
      <c r="J38" s="96">
        <v>0</v>
      </c>
      <c r="K38" s="96">
        <v>0</v>
      </c>
      <c r="L38" s="97">
        <v>0</v>
      </c>
      <c r="M38" s="96">
        <v>0</v>
      </c>
      <c r="N38" s="96">
        <v>0</v>
      </c>
      <c r="O38" s="96">
        <v>0</v>
      </c>
      <c r="P38" s="96">
        <v>0</v>
      </c>
      <c r="Q38" s="97">
        <v>0</v>
      </c>
      <c r="R38" s="96">
        <v>0</v>
      </c>
      <c r="S38" s="96">
        <v>0</v>
      </c>
      <c r="T38" s="96">
        <v>0</v>
      </c>
      <c r="U38" s="96">
        <v>0</v>
      </c>
      <c r="V38" s="97">
        <v>0</v>
      </c>
      <c r="W38" s="96">
        <v>0</v>
      </c>
      <c r="X38" s="96">
        <v>0</v>
      </c>
      <c r="Y38" s="96">
        <v>0</v>
      </c>
      <c r="Z38" s="96">
        <v>0</v>
      </c>
      <c r="AA38" s="97">
        <v>0</v>
      </c>
    </row>
    <row r="39" spans="1:27" ht="12" customHeight="1" x14ac:dyDescent="0.2">
      <c r="A39" s="349">
        <v>33</v>
      </c>
      <c r="B39" s="350" t="s">
        <v>195</v>
      </c>
      <c r="C39" s="96">
        <v>0</v>
      </c>
      <c r="D39" s="96">
        <v>0</v>
      </c>
      <c r="E39" s="96">
        <v>0</v>
      </c>
      <c r="F39" s="96">
        <v>0</v>
      </c>
      <c r="G39" s="97">
        <v>0</v>
      </c>
      <c r="H39" s="96">
        <v>0</v>
      </c>
      <c r="I39" s="96">
        <v>0</v>
      </c>
      <c r="J39" s="96">
        <v>0</v>
      </c>
      <c r="K39" s="96">
        <v>0</v>
      </c>
      <c r="L39" s="97">
        <v>0</v>
      </c>
      <c r="M39" s="96">
        <v>0</v>
      </c>
      <c r="N39" s="96">
        <v>0</v>
      </c>
      <c r="O39" s="96">
        <v>0</v>
      </c>
      <c r="P39" s="96">
        <v>0</v>
      </c>
      <c r="Q39" s="97">
        <v>0</v>
      </c>
      <c r="R39" s="96">
        <v>0</v>
      </c>
      <c r="S39" s="96">
        <v>0</v>
      </c>
      <c r="T39" s="96">
        <v>0</v>
      </c>
      <c r="U39" s="96">
        <v>0</v>
      </c>
      <c r="V39" s="97">
        <v>0</v>
      </c>
      <c r="W39" s="96">
        <v>0</v>
      </c>
      <c r="X39" s="96">
        <v>0</v>
      </c>
      <c r="Y39" s="96">
        <v>0</v>
      </c>
      <c r="Z39" s="96">
        <v>0</v>
      </c>
      <c r="AA39" s="97">
        <v>0</v>
      </c>
    </row>
    <row r="40" spans="1:27" ht="12" customHeight="1" x14ac:dyDescent="0.2">
      <c r="A40" s="349">
        <v>34</v>
      </c>
      <c r="B40" s="350" t="s">
        <v>70</v>
      </c>
      <c r="C40" s="96">
        <v>0</v>
      </c>
      <c r="D40" s="96">
        <v>0</v>
      </c>
      <c r="E40" s="96">
        <v>0</v>
      </c>
      <c r="F40" s="96">
        <v>0</v>
      </c>
      <c r="G40" s="97">
        <v>0</v>
      </c>
      <c r="H40" s="96">
        <v>0</v>
      </c>
      <c r="I40" s="96">
        <v>0</v>
      </c>
      <c r="J40" s="96">
        <v>0</v>
      </c>
      <c r="K40" s="96">
        <v>0</v>
      </c>
      <c r="L40" s="97">
        <v>0</v>
      </c>
      <c r="M40" s="96">
        <v>0</v>
      </c>
      <c r="N40" s="96">
        <v>0</v>
      </c>
      <c r="O40" s="96">
        <v>0</v>
      </c>
      <c r="P40" s="96">
        <v>0</v>
      </c>
      <c r="Q40" s="97">
        <v>0</v>
      </c>
      <c r="R40" s="96">
        <v>0</v>
      </c>
      <c r="S40" s="96">
        <v>0</v>
      </c>
      <c r="T40" s="96">
        <v>0</v>
      </c>
      <c r="U40" s="96">
        <v>0</v>
      </c>
      <c r="V40" s="97">
        <v>0</v>
      </c>
      <c r="W40" s="96">
        <v>0</v>
      </c>
      <c r="X40" s="96">
        <v>0</v>
      </c>
      <c r="Y40" s="96">
        <v>0</v>
      </c>
      <c r="Z40" s="96">
        <v>0</v>
      </c>
      <c r="AA40" s="97">
        <v>0</v>
      </c>
    </row>
    <row r="41" spans="1:27" s="87" customFormat="1" ht="12" customHeight="1" x14ac:dyDescent="0.2">
      <c r="A41" s="351"/>
      <c r="B41" s="352" t="s">
        <v>216</v>
      </c>
      <c r="C41" s="98">
        <f>SUM(C19:C40)</f>
        <v>82</v>
      </c>
      <c r="D41" s="98">
        <f t="shared" ref="D41:F41" si="8">SUM(D19:D40)</f>
        <v>148</v>
      </c>
      <c r="E41" s="98">
        <f t="shared" si="8"/>
        <v>1100</v>
      </c>
      <c r="F41" s="98">
        <f t="shared" si="8"/>
        <v>3768.6</v>
      </c>
      <c r="G41" s="99">
        <f>D41/F41*100</f>
        <v>3.927187815103752</v>
      </c>
      <c r="H41" s="98">
        <f t="shared" ref="H41" si="9">SUM(H19:H40)</f>
        <v>32</v>
      </c>
      <c r="I41" s="98">
        <f t="shared" ref="I41" si="10">SUM(I19:I40)</f>
        <v>32.654018799999996</v>
      </c>
      <c r="J41" s="98">
        <f t="shared" ref="J41" si="11">SUM(J19:J40)</f>
        <v>162</v>
      </c>
      <c r="K41" s="98">
        <f t="shared" ref="K41" si="12">SUM(K19:K40)</f>
        <v>866.43440530000009</v>
      </c>
      <c r="L41" s="99">
        <f>I41/K41*100</f>
        <v>3.7687814103704302</v>
      </c>
      <c r="M41" s="98">
        <f t="shared" ref="M41" si="13">SUM(M19:M40)</f>
        <v>0</v>
      </c>
      <c r="N41" s="98">
        <f t="shared" ref="N41" si="14">SUM(N19:N40)</f>
        <v>0</v>
      </c>
      <c r="O41" s="98">
        <f t="shared" ref="O41" si="15">SUM(O19:O40)</f>
        <v>0</v>
      </c>
      <c r="P41" s="98">
        <f t="shared" ref="P41" si="16">SUM(P19:P40)</f>
        <v>0</v>
      </c>
      <c r="Q41" s="99">
        <v>0</v>
      </c>
      <c r="R41" s="98">
        <f t="shared" ref="R41" si="17">SUM(R19:R40)</f>
        <v>857</v>
      </c>
      <c r="S41" s="98">
        <f t="shared" ref="S41" si="18">SUM(S19:S40)</f>
        <v>460.56057910000004</v>
      </c>
      <c r="T41" s="98">
        <f t="shared" ref="T41" si="19">SUM(T19:T40)</f>
        <v>18564</v>
      </c>
      <c r="U41" s="98">
        <f t="shared" ref="U41" si="20">SUM(U19:U40)</f>
        <v>9581.2151716000008</v>
      </c>
      <c r="V41" s="99">
        <f t="shared" ref="V41:V47" si="21">S41*100/U41</f>
        <v>4.8069119715123714</v>
      </c>
      <c r="W41" s="98">
        <f t="shared" ref="W41" si="22">SUM(W19:W40)</f>
        <v>19145</v>
      </c>
      <c r="X41" s="98">
        <f t="shared" ref="X41" si="23">SUM(X19:X40)</f>
        <v>6122.74</v>
      </c>
      <c r="Y41" s="98">
        <f t="shared" ref="Y41" si="24">SUM(Y19:Y40)</f>
        <v>392569</v>
      </c>
      <c r="Z41" s="98">
        <f t="shared" ref="Z41" si="25">SUM(Z19:Z40)</f>
        <v>186756.56</v>
      </c>
      <c r="AA41" s="99">
        <f t="shared" si="4"/>
        <v>3.2784604728208744</v>
      </c>
    </row>
    <row r="42" spans="1:27" s="87" customFormat="1" ht="12" customHeight="1" x14ac:dyDescent="0.2">
      <c r="A42" s="351"/>
      <c r="B42" s="352" t="s">
        <v>317</v>
      </c>
      <c r="C42" s="98">
        <f>C41+C18</f>
        <v>25303</v>
      </c>
      <c r="D42" s="98">
        <f t="shared" ref="D42:F42" si="26">D41+D18</f>
        <v>46450</v>
      </c>
      <c r="E42" s="98">
        <f t="shared" si="26"/>
        <v>126429</v>
      </c>
      <c r="F42" s="98">
        <f t="shared" si="26"/>
        <v>402160.79</v>
      </c>
      <c r="G42" s="99">
        <f>D42/F42*100</f>
        <v>11.550106612830158</v>
      </c>
      <c r="H42" s="98">
        <f t="shared" ref="H42" si="27">H41+H18</f>
        <v>5010</v>
      </c>
      <c r="I42" s="98">
        <f t="shared" ref="I42" si="28">I41+I18</f>
        <v>17109.4940188</v>
      </c>
      <c r="J42" s="98">
        <f t="shared" ref="J42" si="29">J41+J18</f>
        <v>22697</v>
      </c>
      <c r="K42" s="98">
        <f t="shared" ref="K42" si="30">K41+K18</f>
        <v>163330.51440530003</v>
      </c>
      <c r="L42" s="99">
        <f>I42/K42*100</f>
        <v>10.475381211586267</v>
      </c>
      <c r="M42" s="98">
        <f t="shared" ref="M42" si="31">M41+M18</f>
        <v>133093</v>
      </c>
      <c r="N42" s="98">
        <f t="shared" ref="N42" si="32">N41+N18</f>
        <v>90179.72</v>
      </c>
      <c r="O42" s="98">
        <f t="shared" ref="O42" si="33">O41+O18</f>
        <v>367284</v>
      </c>
      <c r="P42" s="98">
        <f t="shared" ref="P42" si="34">P41+P18</f>
        <v>262345.61</v>
      </c>
      <c r="Q42" s="99">
        <f t="shared" ref="Q42:Q47" si="35">N42/P42*100</f>
        <v>34.374396430723579</v>
      </c>
      <c r="R42" s="98">
        <f t="shared" ref="R42" si="36">R41+R18</f>
        <v>8162</v>
      </c>
      <c r="S42" s="98">
        <f t="shared" ref="S42" si="37">S41+S18</f>
        <v>6615.0505790999996</v>
      </c>
      <c r="T42" s="98">
        <f t="shared" ref="T42" si="38">T41+T18</f>
        <v>62229</v>
      </c>
      <c r="U42" s="98">
        <f t="shared" ref="U42" si="39">U41+U18</f>
        <v>44364.825171600001</v>
      </c>
      <c r="V42" s="99">
        <f t="shared" si="21"/>
        <v>14.910575108801742</v>
      </c>
      <c r="W42" s="98">
        <f t="shared" ref="W42" si="40">W41+W18</f>
        <v>108560</v>
      </c>
      <c r="X42" s="98">
        <f t="shared" ref="X42" si="41">X41+X18</f>
        <v>130212.98</v>
      </c>
      <c r="Y42" s="98">
        <f t="shared" ref="Y42" si="42">Y41+Y18</f>
        <v>1071002</v>
      </c>
      <c r="Z42" s="98">
        <f t="shared" ref="Z42" si="43">Z41+Z18</f>
        <v>1024742.03</v>
      </c>
      <c r="AA42" s="99">
        <f t="shared" si="4"/>
        <v>12.706903414511064</v>
      </c>
    </row>
    <row r="43" spans="1:27" ht="12" customHeight="1" x14ac:dyDescent="0.2">
      <c r="A43" s="349">
        <v>35</v>
      </c>
      <c r="B43" s="350" t="s">
        <v>196</v>
      </c>
      <c r="C43" s="96">
        <v>4615</v>
      </c>
      <c r="D43" s="96">
        <v>1997</v>
      </c>
      <c r="E43" s="96">
        <v>11972</v>
      </c>
      <c r="F43" s="96">
        <v>5851</v>
      </c>
      <c r="G43" s="97">
        <f>D43/F43*100</f>
        <v>34.130917791830456</v>
      </c>
      <c r="H43" s="96">
        <v>36</v>
      </c>
      <c r="I43" s="96">
        <v>25</v>
      </c>
      <c r="J43" s="96">
        <v>287</v>
      </c>
      <c r="K43" s="96">
        <v>806</v>
      </c>
      <c r="L43" s="97">
        <f>I43/K43*100</f>
        <v>3.1017369727047148</v>
      </c>
      <c r="M43" s="96">
        <v>25553</v>
      </c>
      <c r="N43" s="96">
        <v>18048</v>
      </c>
      <c r="O43" s="96">
        <v>58644</v>
      </c>
      <c r="P43" s="96">
        <v>40779</v>
      </c>
      <c r="Q43" s="99">
        <f t="shared" si="35"/>
        <v>44.258074008680936</v>
      </c>
      <c r="R43" s="96">
        <v>1126</v>
      </c>
      <c r="S43" s="96">
        <v>506</v>
      </c>
      <c r="T43" s="96">
        <v>11934</v>
      </c>
      <c r="U43" s="96">
        <v>5883</v>
      </c>
      <c r="V43" s="97">
        <f t="shared" si="21"/>
        <v>8.6010538840727513</v>
      </c>
      <c r="W43" s="96">
        <v>8657</v>
      </c>
      <c r="X43" s="96">
        <v>3573</v>
      </c>
      <c r="Y43" s="96">
        <v>28059</v>
      </c>
      <c r="Z43" s="96">
        <v>14123</v>
      </c>
      <c r="AA43" s="97">
        <f t="shared" si="4"/>
        <v>25.299157402818096</v>
      </c>
    </row>
    <row r="44" spans="1:27" ht="12" customHeight="1" x14ac:dyDescent="0.2">
      <c r="A44" s="349">
        <v>36</v>
      </c>
      <c r="B44" s="350" t="s">
        <v>390</v>
      </c>
      <c r="C44" s="96">
        <v>6428</v>
      </c>
      <c r="D44" s="96">
        <v>2175.21</v>
      </c>
      <c r="E44" s="96">
        <v>29050</v>
      </c>
      <c r="F44" s="96">
        <v>21900.48</v>
      </c>
      <c r="G44" s="97">
        <f>D44/F44*100</f>
        <v>9.9322480603164873</v>
      </c>
      <c r="H44" s="96">
        <v>8</v>
      </c>
      <c r="I44" s="96">
        <v>7.1</v>
      </c>
      <c r="J44" s="96">
        <v>694</v>
      </c>
      <c r="K44" s="96">
        <v>2680.95</v>
      </c>
      <c r="L44" s="97">
        <f>I44/K44*100</f>
        <v>0.26483149629795411</v>
      </c>
      <c r="M44" s="96">
        <v>115938</v>
      </c>
      <c r="N44" s="96">
        <v>47614.31</v>
      </c>
      <c r="O44" s="96">
        <v>200778</v>
      </c>
      <c r="P44" s="96">
        <v>82974.73</v>
      </c>
      <c r="Q44" s="97">
        <f t="shared" si="35"/>
        <v>57.384109595776934</v>
      </c>
      <c r="R44" s="96">
        <v>4473</v>
      </c>
      <c r="S44" s="96">
        <v>2023.84</v>
      </c>
      <c r="T44" s="96">
        <v>43035</v>
      </c>
      <c r="U44" s="96">
        <v>34560</v>
      </c>
      <c r="V44" s="97">
        <f t="shared" si="21"/>
        <v>5.8560185185185185</v>
      </c>
      <c r="W44" s="96">
        <v>7453</v>
      </c>
      <c r="X44" s="96">
        <v>3762.19</v>
      </c>
      <c r="Y44" s="96">
        <v>139912</v>
      </c>
      <c r="Z44" s="96">
        <v>108786.92</v>
      </c>
      <c r="AA44" s="97">
        <f t="shared" si="4"/>
        <v>3.4583109807686441</v>
      </c>
    </row>
    <row r="45" spans="1:27" s="87" customFormat="1" ht="12" customHeight="1" x14ac:dyDescent="0.2">
      <c r="A45" s="351"/>
      <c r="B45" s="352" t="s">
        <v>219</v>
      </c>
      <c r="C45" s="98">
        <f>SUM(C43:C44)</f>
        <v>11043</v>
      </c>
      <c r="D45" s="98">
        <f t="shared" ref="D45:F45" si="44">SUM(D43:D44)</f>
        <v>4172.21</v>
      </c>
      <c r="E45" s="98">
        <f t="shared" si="44"/>
        <v>41022</v>
      </c>
      <c r="F45" s="98">
        <f t="shared" si="44"/>
        <v>27751.48</v>
      </c>
      <c r="G45" s="99">
        <f>D45/F45*100</f>
        <v>15.034189167568721</v>
      </c>
      <c r="H45" s="98">
        <f t="shared" ref="H45" si="45">SUM(H43:H44)</f>
        <v>44</v>
      </c>
      <c r="I45" s="98">
        <f t="shared" ref="I45" si="46">SUM(I43:I44)</f>
        <v>32.1</v>
      </c>
      <c r="J45" s="98">
        <f t="shared" ref="J45" si="47">SUM(J43:J44)</f>
        <v>981</v>
      </c>
      <c r="K45" s="98">
        <f t="shared" ref="K45" si="48">SUM(K43:K44)</f>
        <v>3486.95</v>
      </c>
      <c r="L45" s="99">
        <f>I45/K45*100</f>
        <v>0.92057528785901721</v>
      </c>
      <c r="M45" s="98">
        <f t="shared" ref="M45" si="49">SUM(M43:M44)</f>
        <v>141491</v>
      </c>
      <c r="N45" s="98">
        <f t="shared" ref="N45" si="50">SUM(N43:N44)</f>
        <v>65662.31</v>
      </c>
      <c r="O45" s="98">
        <f t="shared" ref="O45" si="51">SUM(O43:O44)</f>
        <v>259422</v>
      </c>
      <c r="P45" s="98">
        <f t="shared" ref="P45" si="52">SUM(P43:P44)</f>
        <v>123753.73</v>
      </c>
      <c r="Q45" s="99">
        <f t="shared" si="35"/>
        <v>53.058853256382655</v>
      </c>
      <c r="R45" s="98">
        <f t="shared" ref="R45" si="53">SUM(R43:R44)</f>
        <v>5599</v>
      </c>
      <c r="S45" s="98">
        <f t="shared" ref="S45" si="54">SUM(S43:S44)</f>
        <v>2529.84</v>
      </c>
      <c r="T45" s="98">
        <f t="shared" ref="T45" si="55">SUM(T43:T44)</f>
        <v>54969</v>
      </c>
      <c r="U45" s="98">
        <f t="shared" ref="U45" si="56">SUM(U43:U44)</f>
        <v>40443</v>
      </c>
      <c r="V45" s="99">
        <f t="shared" si="21"/>
        <v>6.2553223054669536</v>
      </c>
      <c r="W45" s="98">
        <f t="shared" ref="W45" si="57">SUM(W43:W44)</f>
        <v>16110</v>
      </c>
      <c r="X45" s="98">
        <f t="shared" ref="X45" si="58">SUM(X43:X44)</f>
        <v>7335.1900000000005</v>
      </c>
      <c r="Y45" s="98">
        <f t="shared" ref="Y45" si="59">SUM(Y43:Y44)</f>
        <v>167971</v>
      </c>
      <c r="Z45" s="98">
        <f t="shared" ref="Z45" si="60">SUM(Z43:Z44)</f>
        <v>122909.92</v>
      </c>
      <c r="AA45" s="99">
        <f t="shared" si="4"/>
        <v>5.9679397724772754</v>
      </c>
    </row>
    <row r="46" spans="1:27" ht="12" customHeight="1" x14ac:dyDescent="0.2">
      <c r="A46" s="349">
        <v>37</v>
      </c>
      <c r="B46" s="350" t="s">
        <v>318</v>
      </c>
      <c r="C46" s="96">
        <v>0</v>
      </c>
      <c r="D46" s="96">
        <v>0</v>
      </c>
      <c r="E46" s="96">
        <v>0</v>
      </c>
      <c r="F46" s="96">
        <v>0</v>
      </c>
      <c r="G46" s="97">
        <v>0</v>
      </c>
      <c r="H46" s="96">
        <v>0</v>
      </c>
      <c r="I46" s="96">
        <v>0</v>
      </c>
      <c r="J46" s="96">
        <v>0</v>
      </c>
      <c r="K46" s="96">
        <v>0</v>
      </c>
      <c r="L46" s="97">
        <v>0</v>
      </c>
      <c r="M46" s="96">
        <v>11823</v>
      </c>
      <c r="N46" s="96">
        <v>5011</v>
      </c>
      <c r="O46" s="96">
        <v>18377</v>
      </c>
      <c r="P46" s="96">
        <v>10247</v>
      </c>
      <c r="Q46" s="97">
        <f t="shared" si="35"/>
        <v>48.90211769298331</v>
      </c>
      <c r="R46" s="96">
        <v>6571</v>
      </c>
      <c r="S46" s="96">
        <v>1859</v>
      </c>
      <c r="T46" s="96">
        <v>6738</v>
      </c>
      <c r="U46" s="96">
        <v>1998</v>
      </c>
      <c r="V46" s="97">
        <f t="shared" si="21"/>
        <v>93.043043043043042</v>
      </c>
      <c r="W46" s="96">
        <v>0</v>
      </c>
      <c r="X46" s="96">
        <v>0</v>
      </c>
      <c r="Y46" s="96">
        <v>0</v>
      </c>
      <c r="Z46" s="96">
        <v>0</v>
      </c>
      <c r="AA46" s="97">
        <v>0</v>
      </c>
    </row>
    <row r="47" spans="1:27" s="87" customFormat="1" ht="12" customHeight="1" x14ac:dyDescent="0.2">
      <c r="A47" s="351"/>
      <c r="B47" s="352" t="s">
        <v>217</v>
      </c>
      <c r="C47" s="98">
        <v>0</v>
      </c>
      <c r="D47" s="98">
        <v>0</v>
      </c>
      <c r="E47" s="98">
        <v>0</v>
      </c>
      <c r="F47" s="98">
        <v>0</v>
      </c>
      <c r="G47" s="99">
        <v>0</v>
      </c>
      <c r="H47" s="98">
        <v>0</v>
      </c>
      <c r="I47" s="98">
        <v>0</v>
      </c>
      <c r="J47" s="98">
        <v>0</v>
      </c>
      <c r="K47" s="98">
        <v>0</v>
      </c>
      <c r="L47" s="99">
        <v>0</v>
      </c>
      <c r="M47" s="98">
        <f>M46</f>
        <v>11823</v>
      </c>
      <c r="N47" s="98">
        <f t="shared" ref="N47:P47" si="61">N46</f>
        <v>5011</v>
      </c>
      <c r="O47" s="98">
        <f t="shared" si="61"/>
        <v>18377</v>
      </c>
      <c r="P47" s="98">
        <f t="shared" si="61"/>
        <v>10247</v>
      </c>
      <c r="Q47" s="99">
        <f t="shared" si="35"/>
        <v>48.90211769298331</v>
      </c>
      <c r="R47" s="98">
        <f>R46</f>
        <v>6571</v>
      </c>
      <c r="S47" s="98">
        <f t="shared" ref="S47:U47" si="62">S46</f>
        <v>1859</v>
      </c>
      <c r="T47" s="98">
        <f t="shared" si="62"/>
        <v>6738</v>
      </c>
      <c r="U47" s="98">
        <f t="shared" si="62"/>
        <v>1998</v>
      </c>
      <c r="V47" s="99">
        <f t="shared" si="21"/>
        <v>93.043043043043042</v>
      </c>
      <c r="W47" s="98">
        <v>0</v>
      </c>
      <c r="X47" s="98">
        <v>0</v>
      </c>
      <c r="Y47" s="98">
        <v>0</v>
      </c>
      <c r="Z47" s="98">
        <v>0</v>
      </c>
      <c r="AA47" s="99">
        <v>0</v>
      </c>
    </row>
    <row r="48" spans="1:27" s="87" customFormat="1" ht="12" customHeight="1" x14ac:dyDescent="0.2">
      <c r="A48" s="349">
        <v>38</v>
      </c>
      <c r="B48" s="350" t="s">
        <v>310</v>
      </c>
      <c r="C48" s="96">
        <v>0</v>
      </c>
      <c r="D48" s="96">
        <v>0</v>
      </c>
      <c r="E48" s="96">
        <v>0</v>
      </c>
      <c r="F48" s="96">
        <v>0</v>
      </c>
      <c r="G48" s="97">
        <v>0</v>
      </c>
      <c r="H48" s="96">
        <v>0</v>
      </c>
      <c r="I48" s="96">
        <v>0</v>
      </c>
      <c r="J48" s="96">
        <v>0</v>
      </c>
      <c r="K48" s="96">
        <v>0</v>
      </c>
      <c r="L48" s="97">
        <v>0</v>
      </c>
      <c r="M48" s="96">
        <v>0</v>
      </c>
      <c r="N48" s="96">
        <v>0</v>
      </c>
      <c r="O48" s="96">
        <v>0</v>
      </c>
      <c r="P48" s="96">
        <v>0</v>
      </c>
      <c r="Q48" s="97">
        <v>0</v>
      </c>
      <c r="R48" s="96">
        <v>0</v>
      </c>
      <c r="S48" s="96">
        <v>0</v>
      </c>
      <c r="T48" s="96">
        <v>0</v>
      </c>
      <c r="U48" s="96">
        <v>0</v>
      </c>
      <c r="V48" s="97">
        <v>0</v>
      </c>
      <c r="W48" s="96">
        <v>2846</v>
      </c>
      <c r="X48" s="96">
        <v>4975.16</v>
      </c>
      <c r="Y48" s="96">
        <v>28874</v>
      </c>
      <c r="Z48" s="96">
        <v>75654.81</v>
      </c>
      <c r="AA48" s="97">
        <f t="shared" si="4"/>
        <v>6.5761317753623327</v>
      </c>
    </row>
    <row r="49" spans="1:27" ht="12" customHeight="1" x14ac:dyDescent="0.2">
      <c r="A49" s="349">
        <v>39</v>
      </c>
      <c r="B49" s="350" t="s">
        <v>311</v>
      </c>
      <c r="C49" s="96">
        <v>0</v>
      </c>
      <c r="D49" s="96">
        <v>0</v>
      </c>
      <c r="E49" s="96">
        <v>0</v>
      </c>
      <c r="F49" s="96">
        <v>0</v>
      </c>
      <c r="G49" s="97">
        <v>0</v>
      </c>
      <c r="H49" s="96">
        <v>0</v>
      </c>
      <c r="I49" s="96">
        <v>0</v>
      </c>
      <c r="J49" s="96">
        <v>0</v>
      </c>
      <c r="K49" s="96">
        <v>0</v>
      </c>
      <c r="L49" s="97">
        <v>0</v>
      </c>
      <c r="M49" s="96">
        <v>0</v>
      </c>
      <c r="N49" s="96">
        <v>0</v>
      </c>
      <c r="O49" s="96">
        <v>0</v>
      </c>
      <c r="P49" s="96">
        <v>0</v>
      </c>
      <c r="Q49" s="97">
        <v>0</v>
      </c>
      <c r="R49" s="96">
        <v>0</v>
      </c>
      <c r="S49" s="96">
        <v>0</v>
      </c>
      <c r="T49" s="96">
        <v>0</v>
      </c>
      <c r="U49" s="96">
        <v>0</v>
      </c>
      <c r="V49" s="97">
        <v>0</v>
      </c>
      <c r="W49" s="96">
        <v>43870</v>
      </c>
      <c r="X49" s="96">
        <v>228</v>
      </c>
      <c r="Y49" s="96">
        <v>62127</v>
      </c>
      <c r="Z49" s="96">
        <v>6571</v>
      </c>
      <c r="AA49" s="97">
        <f t="shared" si="4"/>
        <v>3.4697915081418356</v>
      </c>
    </row>
    <row r="50" spans="1:27" ht="12" customHeight="1" x14ac:dyDescent="0.2">
      <c r="A50" s="349">
        <v>40</v>
      </c>
      <c r="B50" s="350" t="s">
        <v>392</v>
      </c>
      <c r="C50" s="96">
        <v>0</v>
      </c>
      <c r="D50" s="96">
        <v>0</v>
      </c>
      <c r="E50" s="96">
        <v>0</v>
      </c>
      <c r="F50" s="96">
        <v>0</v>
      </c>
      <c r="G50" s="97">
        <v>0</v>
      </c>
      <c r="H50" s="96">
        <v>0</v>
      </c>
      <c r="I50" s="96">
        <v>0</v>
      </c>
      <c r="J50" s="96">
        <v>0</v>
      </c>
      <c r="K50" s="96">
        <v>0</v>
      </c>
      <c r="L50" s="97">
        <v>0</v>
      </c>
      <c r="M50" s="96">
        <v>0</v>
      </c>
      <c r="N50" s="96">
        <v>0</v>
      </c>
      <c r="O50" s="96">
        <v>0</v>
      </c>
      <c r="P50" s="96">
        <v>0</v>
      </c>
      <c r="Q50" s="97">
        <v>0</v>
      </c>
      <c r="R50" s="96">
        <v>0</v>
      </c>
      <c r="S50" s="96">
        <v>0</v>
      </c>
      <c r="T50" s="96">
        <v>0</v>
      </c>
      <c r="U50" s="96">
        <v>0</v>
      </c>
      <c r="V50" s="97">
        <v>0</v>
      </c>
      <c r="W50" s="96">
        <v>13580</v>
      </c>
      <c r="X50" s="96">
        <v>2466.1999999999998</v>
      </c>
      <c r="Y50" s="96">
        <v>134851</v>
      </c>
      <c r="Z50" s="96">
        <v>32183.25</v>
      </c>
      <c r="AA50" s="97">
        <f t="shared" si="4"/>
        <v>7.6629923951123642</v>
      </c>
    </row>
    <row r="51" spans="1:27" s="87" customFormat="1" ht="12" customHeight="1" x14ac:dyDescent="0.2">
      <c r="A51" s="349">
        <v>41</v>
      </c>
      <c r="B51" s="350" t="s">
        <v>312</v>
      </c>
      <c r="C51" s="96">
        <v>0</v>
      </c>
      <c r="D51" s="96">
        <v>0</v>
      </c>
      <c r="E51" s="96">
        <v>0</v>
      </c>
      <c r="F51" s="96">
        <v>0</v>
      </c>
      <c r="G51" s="97">
        <v>0</v>
      </c>
      <c r="H51" s="96">
        <v>0</v>
      </c>
      <c r="I51" s="96">
        <v>0</v>
      </c>
      <c r="J51" s="96">
        <v>0</v>
      </c>
      <c r="K51" s="96">
        <v>0</v>
      </c>
      <c r="L51" s="97">
        <v>0</v>
      </c>
      <c r="M51" s="96">
        <v>0</v>
      </c>
      <c r="N51" s="96">
        <v>0</v>
      </c>
      <c r="O51" s="96">
        <v>0</v>
      </c>
      <c r="P51" s="96">
        <v>0</v>
      </c>
      <c r="Q51" s="97">
        <v>0</v>
      </c>
      <c r="R51" s="96">
        <v>0</v>
      </c>
      <c r="S51" s="96">
        <v>0</v>
      </c>
      <c r="T51" s="96">
        <v>0</v>
      </c>
      <c r="U51" s="96">
        <v>0</v>
      </c>
      <c r="V51" s="97">
        <v>0</v>
      </c>
      <c r="W51" s="96">
        <v>0</v>
      </c>
      <c r="X51" s="96">
        <v>0</v>
      </c>
      <c r="Y51" s="96">
        <v>0</v>
      </c>
      <c r="Z51" s="96">
        <v>0</v>
      </c>
      <c r="AA51" s="97">
        <v>0</v>
      </c>
    </row>
    <row r="52" spans="1:27" ht="12" customHeight="1" x14ac:dyDescent="0.2">
      <c r="A52" s="349">
        <v>42</v>
      </c>
      <c r="B52" s="350" t="s">
        <v>313</v>
      </c>
      <c r="C52" s="353">
        <v>0</v>
      </c>
      <c r="D52" s="353">
        <v>0</v>
      </c>
      <c r="E52" s="353">
        <v>0</v>
      </c>
      <c r="F52" s="353">
        <v>0</v>
      </c>
      <c r="G52" s="97">
        <v>0</v>
      </c>
      <c r="H52" s="96">
        <v>0</v>
      </c>
      <c r="I52" s="96">
        <v>0</v>
      </c>
      <c r="J52" s="96">
        <v>0</v>
      </c>
      <c r="K52" s="96">
        <v>0</v>
      </c>
      <c r="L52" s="97">
        <v>0</v>
      </c>
      <c r="M52" s="96">
        <v>0</v>
      </c>
      <c r="N52" s="96">
        <v>0</v>
      </c>
      <c r="O52" s="96">
        <v>0</v>
      </c>
      <c r="P52" s="96">
        <v>0</v>
      </c>
      <c r="Q52" s="97">
        <v>0</v>
      </c>
      <c r="R52" s="96">
        <v>0</v>
      </c>
      <c r="S52" s="96">
        <v>0</v>
      </c>
      <c r="T52" s="96">
        <v>0</v>
      </c>
      <c r="U52" s="96">
        <v>0</v>
      </c>
      <c r="V52" s="97">
        <v>0</v>
      </c>
      <c r="W52" s="96">
        <v>0</v>
      </c>
      <c r="X52" s="96">
        <v>0</v>
      </c>
      <c r="Y52" s="96">
        <v>8461</v>
      </c>
      <c r="Z52" s="96">
        <v>3943</v>
      </c>
      <c r="AA52" s="97">
        <f t="shared" si="4"/>
        <v>0</v>
      </c>
    </row>
    <row r="53" spans="1:27" s="87" customFormat="1" ht="12" customHeight="1" x14ac:dyDescent="0.2">
      <c r="A53" s="349">
        <v>43</v>
      </c>
      <c r="B53" s="350" t="s">
        <v>314</v>
      </c>
      <c r="C53" s="96">
        <v>0</v>
      </c>
      <c r="D53" s="96">
        <v>0</v>
      </c>
      <c r="E53" s="96">
        <v>0</v>
      </c>
      <c r="F53" s="96">
        <v>0</v>
      </c>
      <c r="G53" s="97">
        <v>0</v>
      </c>
      <c r="H53" s="96">
        <v>0</v>
      </c>
      <c r="I53" s="96">
        <v>0</v>
      </c>
      <c r="J53" s="96">
        <v>0</v>
      </c>
      <c r="K53" s="96">
        <v>0</v>
      </c>
      <c r="L53" s="97">
        <v>0</v>
      </c>
      <c r="M53" s="96">
        <v>0</v>
      </c>
      <c r="N53" s="96">
        <v>0</v>
      </c>
      <c r="O53" s="96">
        <v>0</v>
      </c>
      <c r="P53" s="96">
        <v>0</v>
      </c>
      <c r="Q53" s="97">
        <v>0</v>
      </c>
      <c r="R53" s="96">
        <v>0</v>
      </c>
      <c r="S53" s="96">
        <v>0</v>
      </c>
      <c r="T53" s="96">
        <v>0</v>
      </c>
      <c r="U53" s="96">
        <v>0</v>
      </c>
      <c r="V53" s="97">
        <v>0</v>
      </c>
      <c r="W53" s="96">
        <v>14910</v>
      </c>
      <c r="X53" s="96">
        <v>2092.52</v>
      </c>
      <c r="Y53" s="96">
        <v>218921</v>
      </c>
      <c r="Z53" s="96">
        <v>18882.04</v>
      </c>
      <c r="AA53" s="97">
        <f t="shared" si="4"/>
        <v>11.082065285318746</v>
      </c>
    </row>
    <row r="54" spans="1:27" ht="12" customHeight="1" x14ac:dyDescent="0.2">
      <c r="A54" s="349">
        <v>44</v>
      </c>
      <c r="B54" s="350" t="s">
        <v>306</v>
      </c>
      <c r="C54" s="96">
        <v>0</v>
      </c>
      <c r="D54" s="96">
        <v>0</v>
      </c>
      <c r="E54" s="96">
        <v>0</v>
      </c>
      <c r="F54" s="96">
        <v>0</v>
      </c>
      <c r="G54" s="97">
        <v>0</v>
      </c>
      <c r="H54" s="96">
        <v>0</v>
      </c>
      <c r="I54" s="96">
        <v>0</v>
      </c>
      <c r="J54" s="96">
        <v>0</v>
      </c>
      <c r="K54" s="96">
        <v>0</v>
      </c>
      <c r="L54" s="97">
        <v>0</v>
      </c>
      <c r="M54" s="96">
        <v>0</v>
      </c>
      <c r="N54" s="96">
        <v>0</v>
      </c>
      <c r="O54" s="96">
        <v>0</v>
      </c>
      <c r="P54" s="96">
        <v>0</v>
      </c>
      <c r="Q54" s="97">
        <v>0</v>
      </c>
      <c r="R54" s="96">
        <v>0</v>
      </c>
      <c r="S54" s="96">
        <v>0</v>
      </c>
      <c r="T54" s="96">
        <v>0</v>
      </c>
      <c r="U54" s="96">
        <v>0</v>
      </c>
      <c r="V54" s="97">
        <v>0</v>
      </c>
      <c r="W54" s="96">
        <v>0</v>
      </c>
      <c r="X54" s="96">
        <v>0</v>
      </c>
      <c r="Y54" s="96">
        <v>8053</v>
      </c>
      <c r="Z54" s="96">
        <v>1273.22</v>
      </c>
      <c r="AA54" s="97">
        <f t="shared" si="4"/>
        <v>0</v>
      </c>
    </row>
    <row r="55" spans="1:27" ht="12" customHeight="1" x14ac:dyDescent="0.2">
      <c r="A55" s="349">
        <v>45</v>
      </c>
      <c r="B55" s="350" t="s">
        <v>315</v>
      </c>
      <c r="C55" s="96">
        <v>0</v>
      </c>
      <c r="D55" s="96">
        <v>0</v>
      </c>
      <c r="E55" s="96">
        <v>0</v>
      </c>
      <c r="F55" s="96">
        <v>0</v>
      </c>
      <c r="G55" s="97">
        <v>0</v>
      </c>
      <c r="H55" s="96">
        <v>0</v>
      </c>
      <c r="I55" s="96">
        <v>0</v>
      </c>
      <c r="J55" s="96">
        <v>0</v>
      </c>
      <c r="K55" s="96">
        <v>0</v>
      </c>
      <c r="L55" s="97">
        <v>0</v>
      </c>
      <c r="M55" s="96">
        <v>0</v>
      </c>
      <c r="N55" s="96">
        <v>0</v>
      </c>
      <c r="O55" s="96">
        <v>0</v>
      </c>
      <c r="P55" s="96">
        <v>0</v>
      </c>
      <c r="Q55" s="97">
        <v>0</v>
      </c>
      <c r="R55" s="96">
        <v>0</v>
      </c>
      <c r="S55" s="96">
        <v>0</v>
      </c>
      <c r="T55" s="96">
        <v>0</v>
      </c>
      <c r="U55" s="96">
        <v>0</v>
      </c>
      <c r="V55" s="97">
        <v>0</v>
      </c>
      <c r="W55" s="96">
        <v>2271</v>
      </c>
      <c r="X55" s="96">
        <v>530</v>
      </c>
      <c r="Y55" s="96">
        <v>39859</v>
      </c>
      <c r="Z55" s="96">
        <v>13871</v>
      </c>
      <c r="AA55" s="97">
        <f t="shared" si="4"/>
        <v>3.8209213466945426</v>
      </c>
    </row>
    <row r="56" spans="1:27" s="87" customFormat="1" ht="12" customHeight="1" x14ac:dyDescent="0.2">
      <c r="A56" s="351"/>
      <c r="B56" s="352" t="s">
        <v>316</v>
      </c>
      <c r="C56" s="98">
        <f>SUM(C48:C55)</f>
        <v>0</v>
      </c>
      <c r="D56" s="98">
        <f t="shared" ref="D56:F56" si="63">SUM(D48:D55)</f>
        <v>0</v>
      </c>
      <c r="E56" s="98">
        <f t="shared" si="63"/>
        <v>0</v>
      </c>
      <c r="F56" s="98">
        <f t="shared" si="63"/>
        <v>0</v>
      </c>
      <c r="G56" s="99">
        <v>0</v>
      </c>
      <c r="H56" s="98">
        <f>SUM(H48:H55)</f>
        <v>0</v>
      </c>
      <c r="I56" s="98">
        <f t="shared" ref="I56:K56" si="64">SUM(I48:I55)</f>
        <v>0</v>
      </c>
      <c r="J56" s="98">
        <f t="shared" si="64"/>
        <v>0</v>
      </c>
      <c r="K56" s="98">
        <f t="shared" si="64"/>
        <v>0</v>
      </c>
      <c r="L56" s="97">
        <v>0</v>
      </c>
      <c r="M56" s="98">
        <f>SUM(M48:M55)</f>
        <v>0</v>
      </c>
      <c r="N56" s="98">
        <f t="shared" ref="N56:P56" si="65">SUM(N48:N55)</f>
        <v>0</v>
      </c>
      <c r="O56" s="98">
        <f t="shared" si="65"/>
        <v>0</v>
      </c>
      <c r="P56" s="98">
        <f t="shared" si="65"/>
        <v>0</v>
      </c>
      <c r="Q56" s="99">
        <v>0</v>
      </c>
      <c r="R56" s="98">
        <f>SUM(R48:R55)</f>
        <v>0</v>
      </c>
      <c r="S56" s="98">
        <f t="shared" ref="S56:U56" si="66">SUM(S48:S55)</f>
        <v>0</v>
      </c>
      <c r="T56" s="98">
        <f t="shared" si="66"/>
        <v>0</v>
      </c>
      <c r="U56" s="98">
        <f t="shared" si="66"/>
        <v>0</v>
      </c>
      <c r="V56" s="99">
        <v>0</v>
      </c>
      <c r="W56" s="98">
        <f>SUM(W48:W55)</f>
        <v>77477</v>
      </c>
      <c r="X56" s="98">
        <f t="shared" ref="X56:Z56" si="67">SUM(X48:X55)</f>
        <v>10291.879999999999</v>
      </c>
      <c r="Y56" s="98">
        <f t="shared" si="67"/>
        <v>501146</v>
      </c>
      <c r="Z56" s="98">
        <f t="shared" si="67"/>
        <v>152378.32</v>
      </c>
      <c r="AA56" s="99">
        <f t="shared" si="4"/>
        <v>6.7541629281645834</v>
      </c>
    </row>
    <row r="57" spans="1:27" s="87" customFormat="1" ht="12" customHeight="1" x14ac:dyDescent="0.2">
      <c r="A57" s="354"/>
      <c r="B57" s="98" t="s">
        <v>0</v>
      </c>
      <c r="C57" s="98">
        <f>C56+C47+C45+C42</f>
        <v>36346</v>
      </c>
      <c r="D57" s="98">
        <f t="shared" ref="D57:Z57" si="68">D56+D47+D45+D42</f>
        <v>50622.21</v>
      </c>
      <c r="E57" s="98">
        <f t="shared" si="68"/>
        <v>167451</v>
      </c>
      <c r="F57" s="98">
        <f t="shared" si="68"/>
        <v>429912.26999999996</v>
      </c>
      <c r="G57" s="99">
        <f>D57/F57*100</f>
        <v>11.775009352489521</v>
      </c>
      <c r="H57" s="98">
        <f t="shared" si="68"/>
        <v>5054</v>
      </c>
      <c r="I57" s="98">
        <f t="shared" si="68"/>
        <v>17141.594018799999</v>
      </c>
      <c r="J57" s="98">
        <f t="shared" si="68"/>
        <v>23678</v>
      </c>
      <c r="K57" s="98">
        <f t="shared" si="68"/>
        <v>166817.46440530004</v>
      </c>
      <c r="L57" s="99">
        <f>I57/K57*100</f>
        <v>10.275659134317465</v>
      </c>
      <c r="M57" s="98">
        <f t="shared" si="68"/>
        <v>286407</v>
      </c>
      <c r="N57" s="98">
        <f t="shared" si="68"/>
        <v>160853.03</v>
      </c>
      <c r="O57" s="98">
        <f t="shared" si="68"/>
        <v>645083</v>
      </c>
      <c r="P57" s="98">
        <f t="shared" si="68"/>
        <v>396346.33999999997</v>
      </c>
      <c r="Q57" s="99">
        <f>N57/P57*100</f>
        <v>40.583957454987477</v>
      </c>
      <c r="R57" s="98">
        <f t="shared" si="68"/>
        <v>20332</v>
      </c>
      <c r="S57" s="98">
        <f t="shared" si="68"/>
        <v>11003.8905791</v>
      </c>
      <c r="T57" s="98">
        <f t="shared" si="68"/>
        <v>123936</v>
      </c>
      <c r="U57" s="98">
        <f t="shared" si="68"/>
        <v>86805.825171600009</v>
      </c>
      <c r="V57" s="99">
        <f>S57*100/U57</f>
        <v>12.67644257438625</v>
      </c>
      <c r="W57" s="98">
        <f t="shared" si="68"/>
        <v>202147</v>
      </c>
      <c r="X57" s="98">
        <f t="shared" si="68"/>
        <v>147840.04999999999</v>
      </c>
      <c r="Y57" s="98">
        <f t="shared" si="68"/>
        <v>1740119</v>
      </c>
      <c r="Z57" s="98">
        <f t="shared" si="68"/>
        <v>1300030.27</v>
      </c>
      <c r="AA57" s="99">
        <f t="shared" si="4"/>
        <v>11.372046744726951</v>
      </c>
    </row>
    <row r="58" spans="1:27" ht="25.5" customHeight="1" x14ac:dyDescent="0.2">
      <c r="N58" s="538" t="s">
        <v>382</v>
      </c>
      <c r="O58" s="538"/>
    </row>
  </sheetData>
  <mergeCells count="25">
    <mergeCell ref="N58:O58"/>
    <mergeCell ref="L4:L5"/>
    <mergeCell ref="O4:P4"/>
    <mergeCell ref="Y4:Z4"/>
    <mergeCell ref="E4:F4"/>
    <mergeCell ref="H4:I4"/>
    <mergeCell ref="Q4:Q5"/>
    <mergeCell ref="J4:K4"/>
    <mergeCell ref="M4:N4"/>
    <mergeCell ref="AA4:AA5"/>
    <mergeCell ref="V4:V5"/>
    <mergeCell ref="A1:AA1"/>
    <mergeCell ref="A2:AA2"/>
    <mergeCell ref="C3:G3"/>
    <mergeCell ref="H3:L3"/>
    <mergeCell ref="M3:Q3"/>
    <mergeCell ref="R3:V3"/>
    <mergeCell ref="W3:AA3"/>
    <mergeCell ref="A4:A5"/>
    <mergeCell ref="B4:B5"/>
    <mergeCell ref="C4:D4"/>
    <mergeCell ref="T4:U4"/>
    <mergeCell ref="G4:G5"/>
    <mergeCell ref="R4:S4"/>
    <mergeCell ref="W4:X4"/>
  </mergeCells>
  <conditionalFormatting sqref="G1:G1048576">
    <cfRule type="cellIs" dxfId="14" priority="10" operator="greaterThan">
      <formula>100</formula>
    </cfRule>
  </conditionalFormatting>
  <conditionalFormatting sqref="L1:L1048576">
    <cfRule type="cellIs" dxfId="13" priority="9" operator="greaterThan">
      <formula>100</formula>
    </cfRule>
  </conditionalFormatting>
  <conditionalFormatting sqref="Q1:Q1048576">
    <cfRule type="cellIs" dxfId="12" priority="8" operator="greaterThan">
      <formula>100</formula>
    </cfRule>
  </conditionalFormatting>
  <conditionalFormatting sqref="V1:V1048576">
    <cfRule type="cellIs" dxfId="11" priority="7" operator="greaterThan">
      <formula>100</formula>
    </cfRule>
  </conditionalFormatting>
  <conditionalFormatting sqref="AA1:AA1048576">
    <cfRule type="cellIs" dxfId="10" priority="6" operator="greaterThan">
      <formula>100</formula>
    </cfRule>
  </conditionalFormatting>
  <pageMargins left="1.25" right="0.25" top="0.25" bottom="0.2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2" tint="-0.499984740745262"/>
  </sheetPr>
  <dimension ref="A1:K62"/>
  <sheetViews>
    <sheetView view="pageBreakPreview" zoomScale="90" zoomScaleNormal="100" zoomScaleSheetLayoutView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N52" sqref="N52"/>
    </sheetView>
  </sheetViews>
  <sheetFormatPr defaultColWidth="9.140625" defaultRowHeight="15" x14ac:dyDescent="0.2"/>
  <cols>
    <col min="1" max="1" width="5.42578125" style="26" customWidth="1"/>
    <col min="2" max="2" width="35.5703125" style="23" bestFit="1" customWidth="1"/>
    <col min="3" max="3" width="9.140625" style="59" customWidth="1"/>
    <col min="4" max="4" width="10" style="59" customWidth="1"/>
    <col min="5" max="5" width="10" style="59" bestFit="1" customWidth="1"/>
    <col min="6" max="6" width="8.85546875" style="59" customWidth="1"/>
    <col min="7" max="7" width="9.85546875" style="59" customWidth="1"/>
    <col min="8" max="8" width="10.5703125" style="59" customWidth="1"/>
    <col min="9" max="9" width="9.140625" style="59" customWidth="1"/>
    <col min="10" max="10" width="8.140625" style="59" customWidth="1"/>
    <col min="11" max="11" width="8.85546875" style="59" customWidth="1"/>
    <col min="12" max="16384" width="9.140625" style="23"/>
  </cols>
  <sheetData>
    <row r="1" spans="1:11" ht="14.25" customHeight="1" x14ac:dyDescent="0.2">
      <c r="A1" s="441" t="s">
        <v>487</v>
      </c>
      <c r="B1" s="441"/>
      <c r="C1" s="441"/>
      <c r="D1" s="441"/>
      <c r="E1" s="441"/>
      <c r="F1" s="441"/>
      <c r="G1" s="441"/>
      <c r="H1" s="441"/>
      <c r="I1" s="441"/>
      <c r="J1" s="441"/>
      <c r="K1" s="441"/>
    </row>
    <row r="2" spans="1:11" x14ac:dyDescent="0.2">
      <c r="A2" s="437" t="s">
        <v>199</v>
      </c>
      <c r="B2" s="437"/>
      <c r="C2" s="437"/>
      <c r="D2" s="437"/>
      <c r="E2" s="437"/>
      <c r="F2" s="437"/>
      <c r="G2" s="437"/>
      <c r="H2" s="437"/>
      <c r="I2" s="437"/>
      <c r="J2" s="437"/>
      <c r="K2" s="437"/>
    </row>
    <row r="3" spans="1:11" x14ac:dyDescent="0.2">
      <c r="B3" s="39" t="s">
        <v>11</v>
      </c>
      <c r="J3" s="444" t="s">
        <v>14</v>
      </c>
      <c r="K3" s="444"/>
    </row>
    <row r="4" spans="1:11" s="75" customFormat="1" ht="15" customHeight="1" x14ac:dyDescent="0.2">
      <c r="A4" s="442" t="s">
        <v>110</v>
      </c>
      <c r="B4" s="442" t="s">
        <v>2</v>
      </c>
      <c r="C4" s="439" t="s">
        <v>7</v>
      </c>
      <c r="D4" s="439"/>
      <c r="E4" s="440"/>
      <c r="F4" s="438" t="s">
        <v>8</v>
      </c>
      <c r="G4" s="439"/>
      <c r="H4" s="440"/>
      <c r="I4" s="438" t="s">
        <v>9</v>
      </c>
      <c r="J4" s="439"/>
      <c r="K4" s="440"/>
    </row>
    <row r="5" spans="1:11" ht="42.75" x14ac:dyDescent="0.2">
      <c r="A5" s="443"/>
      <c r="B5" s="443"/>
      <c r="C5" s="261" t="s">
        <v>3</v>
      </c>
      <c r="D5" s="262" t="s">
        <v>10</v>
      </c>
      <c r="E5" s="262" t="s">
        <v>5</v>
      </c>
      <c r="F5" s="262" t="s">
        <v>3</v>
      </c>
      <c r="G5" s="262" t="s">
        <v>10</v>
      </c>
      <c r="H5" s="262" t="s">
        <v>5</v>
      </c>
      <c r="I5" s="262" t="s">
        <v>3</v>
      </c>
      <c r="J5" s="262" t="s">
        <v>10</v>
      </c>
      <c r="K5" s="262" t="s">
        <v>5</v>
      </c>
    </row>
    <row r="6" spans="1:11" ht="14.1" customHeight="1" x14ac:dyDescent="0.25">
      <c r="A6" s="263">
        <v>1</v>
      </c>
      <c r="B6" s="264" t="s">
        <v>51</v>
      </c>
      <c r="C6" s="265">
        <v>96107</v>
      </c>
      <c r="D6" s="265">
        <v>382472</v>
      </c>
      <c r="E6" s="265">
        <v>1509426</v>
      </c>
      <c r="F6" s="265">
        <v>89267</v>
      </c>
      <c r="G6" s="265">
        <v>345741</v>
      </c>
      <c r="H6" s="265">
        <v>1137767</v>
      </c>
      <c r="I6" s="266">
        <f t="shared" ref="I6:K59" si="0">F6*100/C6</f>
        <v>92.882932564745545</v>
      </c>
      <c r="J6" s="266">
        <f t="shared" ref="J6:K21" si="1">G6*100/D6</f>
        <v>90.39642117592922</v>
      </c>
      <c r="K6" s="266">
        <f t="shared" si="1"/>
        <v>75.377461366108705</v>
      </c>
    </row>
    <row r="7" spans="1:11" ht="14.1" customHeight="1" x14ac:dyDescent="0.2">
      <c r="A7" s="267">
        <v>2</v>
      </c>
      <c r="B7" s="268" t="s">
        <v>52</v>
      </c>
      <c r="C7" s="138">
        <v>578364</v>
      </c>
      <c r="D7" s="138">
        <v>809577</v>
      </c>
      <c r="E7" s="138">
        <v>2162069</v>
      </c>
      <c r="F7" s="138">
        <v>646458</v>
      </c>
      <c r="G7" s="138">
        <v>562907</v>
      </c>
      <c r="H7" s="138">
        <v>1350890</v>
      </c>
      <c r="I7" s="266">
        <f t="shared" si="0"/>
        <v>111.77355437060397</v>
      </c>
      <c r="J7" s="266">
        <f t="shared" si="1"/>
        <v>69.531001992398501</v>
      </c>
      <c r="K7" s="266">
        <f t="shared" si="1"/>
        <v>62.481354665369146</v>
      </c>
    </row>
    <row r="8" spans="1:11" ht="14.1" customHeight="1" x14ac:dyDescent="0.2">
      <c r="A8" s="263">
        <v>3</v>
      </c>
      <c r="B8" s="268" t="s">
        <v>53</v>
      </c>
      <c r="C8" s="138">
        <v>221882.27</v>
      </c>
      <c r="D8" s="138">
        <v>120412.35</v>
      </c>
      <c r="E8" s="138">
        <v>410517.9</v>
      </c>
      <c r="F8" s="138">
        <v>113969.5</v>
      </c>
      <c r="G8" s="138">
        <v>45795.43</v>
      </c>
      <c r="H8" s="138">
        <v>212560.08</v>
      </c>
      <c r="I8" s="266">
        <f t="shared" si="0"/>
        <v>51.364852180392788</v>
      </c>
      <c r="J8" s="266">
        <f t="shared" si="1"/>
        <v>38.032170288180573</v>
      </c>
      <c r="K8" s="266">
        <f t="shared" si="1"/>
        <v>51.778516844210685</v>
      </c>
    </row>
    <row r="9" spans="1:11" ht="14.1" customHeight="1" x14ac:dyDescent="0.2">
      <c r="A9" s="267">
        <v>4</v>
      </c>
      <c r="B9" s="268" t="s">
        <v>54</v>
      </c>
      <c r="C9" s="138">
        <v>103731</v>
      </c>
      <c r="D9" s="138">
        <v>238246</v>
      </c>
      <c r="E9" s="138">
        <v>1264576</v>
      </c>
      <c r="F9" s="138">
        <v>73089</v>
      </c>
      <c r="G9" s="138">
        <v>236040</v>
      </c>
      <c r="H9" s="138">
        <v>1145309</v>
      </c>
      <c r="I9" s="266">
        <f t="shared" si="0"/>
        <v>70.460132457992302</v>
      </c>
      <c r="J9" s="266">
        <f t="shared" si="1"/>
        <v>99.074066301218068</v>
      </c>
      <c r="K9" s="266">
        <f t="shared" si="1"/>
        <v>90.568617465458772</v>
      </c>
    </row>
    <row r="10" spans="1:11" ht="14.1" customHeight="1" x14ac:dyDescent="0.2">
      <c r="A10" s="263">
        <v>5</v>
      </c>
      <c r="B10" s="268" t="s">
        <v>55</v>
      </c>
      <c r="C10" s="138">
        <v>867244</v>
      </c>
      <c r="D10" s="138">
        <v>900346</v>
      </c>
      <c r="E10" s="138">
        <v>1598524</v>
      </c>
      <c r="F10" s="138">
        <v>428093</v>
      </c>
      <c r="G10" s="138">
        <v>470521</v>
      </c>
      <c r="H10" s="138">
        <v>605356</v>
      </c>
      <c r="I10" s="266">
        <f t="shared" si="0"/>
        <v>49.362463159157052</v>
      </c>
      <c r="J10" s="266">
        <f t="shared" si="1"/>
        <v>52.26002003674143</v>
      </c>
      <c r="K10" s="266">
        <f t="shared" si="1"/>
        <v>37.86968478421344</v>
      </c>
    </row>
    <row r="11" spans="1:11" ht="14.1" customHeight="1" x14ac:dyDescent="0.2">
      <c r="A11" s="267">
        <v>6</v>
      </c>
      <c r="B11" s="268" t="s">
        <v>56</v>
      </c>
      <c r="C11" s="138">
        <v>298424</v>
      </c>
      <c r="D11" s="138">
        <v>274332</v>
      </c>
      <c r="E11" s="138">
        <v>1070585</v>
      </c>
      <c r="F11" s="138">
        <v>145652</v>
      </c>
      <c r="G11" s="138">
        <v>97961</v>
      </c>
      <c r="H11" s="138">
        <v>797972</v>
      </c>
      <c r="I11" s="266">
        <f t="shared" si="0"/>
        <v>48.807066455781033</v>
      </c>
      <c r="J11" s="266">
        <f t="shared" si="1"/>
        <v>35.708922036073076</v>
      </c>
      <c r="K11" s="266">
        <f t="shared" si="1"/>
        <v>74.536071400215775</v>
      </c>
    </row>
    <row r="12" spans="1:11" ht="14.1" customHeight="1" x14ac:dyDescent="0.2">
      <c r="A12" s="263">
        <v>7</v>
      </c>
      <c r="B12" s="268" t="s">
        <v>57</v>
      </c>
      <c r="C12" s="138">
        <v>12153.26</v>
      </c>
      <c r="D12" s="138">
        <v>8408.77</v>
      </c>
      <c r="E12" s="138">
        <v>166187.43</v>
      </c>
      <c r="F12" s="138">
        <v>7771.83</v>
      </c>
      <c r="G12" s="138">
        <v>8527.2800000000007</v>
      </c>
      <c r="H12" s="138">
        <v>98687.07</v>
      </c>
      <c r="I12" s="266">
        <f t="shared" si="0"/>
        <v>63.94852080840861</v>
      </c>
      <c r="J12" s="266">
        <f t="shared" si="1"/>
        <v>101.4093618924052</v>
      </c>
      <c r="K12" s="266">
        <f t="shared" si="1"/>
        <v>59.382993045863941</v>
      </c>
    </row>
    <row r="13" spans="1:11" ht="14.1" customHeight="1" x14ac:dyDescent="0.2">
      <c r="A13" s="267">
        <v>8</v>
      </c>
      <c r="B13" s="268" t="s">
        <v>181</v>
      </c>
      <c r="C13" s="138">
        <v>17197</v>
      </c>
      <c r="D13" s="138">
        <v>14633</v>
      </c>
      <c r="E13" s="138">
        <v>158647</v>
      </c>
      <c r="F13" s="138">
        <v>7357</v>
      </c>
      <c r="G13" s="138">
        <v>9243</v>
      </c>
      <c r="H13" s="138">
        <v>73309</v>
      </c>
      <c r="I13" s="266">
        <f t="shared" si="0"/>
        <v>42.780717567017504</v>
      </c>
      <c r="J13" s="266">
        <f t="shared" si="1"/>
        <v>63.165447960090205</v>
      </c>
      <c r="K13" s="266">
        <f t="shared" si="1"/>
        <v>46.208878831619884</v>
      </c>
    </row>
    <row r="14" spans="1:11" ht="14.1" customHeight="1" x14ac:dyDescent="0.2">
      <c r="A14" s="263">
        <v>9</v>
      </c>
      <c r="B14" s="268" t="s">
        <v>58</v>
      </c>
      <c r="C14" s="138">
        <v>228563</v>
      </c>
      <c r="D14" s="138">
        <v>467578</v>
      </c>
      <c r="E14" s="138">
        <v>2929239</v>
      </c>
      <c r="F14" s="138">
        <v>208703</v>
      </c>
      <c r="G14" s="138">
        <v>278630</v>
      </c>
      <c r="H14" s="138">
        <v>1683080</v>
      </c>
      <c r="I14" s="266">
        <f t="shared" si="0"/>
        <v>91.310929590528644</v>
      </c>
      <c r="J14" s="266">
        <f t="shared" si="1"/>
        <v>59.590057701602724</v>
      </c>
      <c r="K14" s="266">
        <f t="shared" si="1"/>
        <v>57.457926785762446</v>
      </c>
    </row>
    <row r="15" spans="1:11" ht="14.1" customHeight="1" x14ac:dyDescent="0.2">
      <c r="A15" s="267">
        <v>10</v>
      </c>
      <c r="B15" s="268" t="s">
        <v>64</v>
      </c>
      <c r="C15" s="138">
        <v>1336137</v>
      </c>
      <c r="D15" s="138">
        <v>4139416</v>
      </c>
      <c r="E15" s="138">
        <v>9390940</v>
      </c>
      <c r="F15" s="138">
        <v>856470</v>
      </c>
      <c r="G15" s="138">
        <v>1999508</v>
      </c>
      <c r="H15" s="138">
        <v>4671683</v>
      </c>
      <c r="I15" s="266">
        <f t="shared" si="0"/>
        <v>64.100462751948342</v>
      </c>
      <c r="J15" s="266">
        <f t="shared" si="1"/>
        <v>48.304108598894146</v>
      </c>
      <c r="K15" s="266">
        <f t="shared" si="1"/>
        <v>49.746702673001849</v>
      </c>
    </row>
    <row r="16" spans="1:11" ht="14.1" customHeight="1" x14ac:dyDescent="0.2">
      <c r="A16" s="263">
        <v>11</v>
      </c>
      <c r="B16" s="268" t="s">
        <v>182</v>
      </c>
      <c r="C16" s="138">
        <v>89374</v>
      </c>
      <c r="D16" s="138">
        <v>109152</v>
      </c>
      <c r="E16" s="138">
        <v>636456</v>
      </c>
      <c r="F16" s="138">
        <v>75685</v>
      </c>
      <c r="G16" s="138">
        <v>73045</v>
      </c>
      <c r="H16" s="138">
        <v>312253</v>
      </c>
      <c r="I16" s="266">
        <f t="shared" si="0"/>
        <v>84.683464989818063</v>
      </c>
      <c r="J16" s="266">
        <f t="shared" si="1"/>
        <v>66.920441219583694</v>
      </c>
      <c r="K16" s="266">
        <f t="shared" si="1"/>
        <v>49.061207687569919</v>
      </c>
    </row>
    <row r="17" spans="1:11" ht="14.1" customHeight="1" x14ac:dyDescent="0.2">
      <c r="A17" s="267">
        <v>12</v>
      </c>
      <c r="B17" s="268" t="s">
        <v>60</v>
      </c>
      <c r="C17" s="138">
        <v>414083</v>
      </c>
      <c r="D17" s="138">
        <v>612198</v>
      </c>
      <c r="E17" s="138">
        <v>2298599</v>
      </c>
      <c r="F17" s="138">
        <v>226496</v>
      </c>
      <c r="G17" s="138">
        <v>301399</v>
      </c>
      <c r="H17" s="138">
        <v>1491683</v>
      </c>
      <c r="I17" s="266">
        <f t="shared" si="0"/>
        <v>54.698212677168584</v>
      </c>
      <c r="J17" s="266">
        <f t="shared" si="1"/>
        <v>49.232274525561991</v>
      </c>
      <c r="K17" s="266">
        <f t="shared" si="1"/>
        <v>64.895312318503571</v>
      </c>
    </row>
    <row r="18" spans="1:11" s="39" customFormat="1" ht="14.1" customHeight="1" x14ac:dyDescent="0.2">
      <c r="A18" s="269"/>
      <c r="B18" s="270" t="s">
        <v>218</v>
      </c>
      <c r="C18" s="271">
        <f>SUM(C6:C17)</f>
        <v>4263259.5299999993</v>
      </c>
      <c r="D18" s="271">
        <f t="shared" ref="D18:H18" si="2">SUM(D6:D17)</f>
        <v>8076771.1200000001</v>
      </c>
      <c r="E18" s="271">
        <f t="shared" si="2"/>
        <v>23595766.329999998</v>
      </c>
      <c r="F18" s="271">
        <f t="shared" si="2"/>
        <v>2879011.33</v>
      </c>
      <c r="G18" s="271">
        <f t="shared" si="2"/>
        <v>4429317.71</v>
      </c>
      <c r="H18" s="271">
        <f t="shared" si="2"/>
        <v>13580549.15</v>
      </c>
      <c r="I18" s="272">
        <f t="shared" si="0"/>
        <v>67.53075457266381</v>
      </c>
      <c r="J18" s="272">
        <f t="shared" si="1"/>
        <v>54.840203395537102</v>
      </c>
      <c r="K18" s="272">
        <f t="shared" si="1"/>
        <v>57.555024744983569</v>
      </c>
    </row>
    <row r="19" spans="1:11" ht="14.1" customHeight="1" x14ac:dyDescent="0.2">
      <c r="A19" s="267">
        <v>13</v>
      </c>
      <c r="B19" s="268" t="s">
        <v>41</v>
      </c>
      <c r="C19" s="138">
        <v>34919.980000000003</v>
      </c>
      <c r="D19" s="138">
        <v>151129.57</v>
      </c>
      <c r="E19" s="138">
        <v>1186282.45</v>
      </c>
      <c r="F19" s="138">
        <v>32739.7</v>
      </c>
      <c r="G19" s="138">
        <v>95009.1</v>
      </c>
      <c r="H19" s="138">
        <v>1081299.93</v>
      </c>
      <c r="I19" s="266">
        <f t="shared" si="0"/>
        <v>93.75635381234467</v>
      </c>
      <c r="J19" s="266">
        <f t="shared" si="1"/>
        <v>62.86598975964796</v>
      </c>
      <c r="K19" s="266">
        <f t="shared" si="1"/>
        <v>91.15029308576554</v>
      </c>
    </row>
    <row r="20" spans="1:11" ht="14.1" customHeight="1" x14ac:dyDescent="0.2">
      <c r="A20" s="263">
        <v>14</v>
      </c>
      <c r="B20" s="268" t="s">
        <v>183</v>
      </c>
      <c r="C20" s="138">
        <v>6710.74</v>
      </c>
      <c r="D20" s="138">
        <v>30066.03</v>
      </c>
      <c r="E20" s="138">
        <v>100493.75999999999</v>
      </c>
      <c r="F20" s="138">
        <v>21747.3</v>
      </c>
      <c r="G20" s="138">
        <v>244970.53</v>
      </c>
      <c r="H20" s="138">
        <v>400868.39</v>
      </c>
      <c r="I20" s="266">
        <f t="shared" si="0"/>
        <v>324.06709245180116</v>
      </c>
      <c r="J20" s="266">
        <f t="shared" si="1"/>
        <v>814.77511330894038</v>
      </c>
      <c r="K20" s="266">
        <f t="shared" si="1"/>
        <v>398.89878734759253</v>
      </c>
    </row>
    <row r="21" spans="1:11" ht="14.1" customHeight="1" x14ac:dyDescent="0.2">
      <c r="A21" s="267">
        <v>15</v>
      </c>
      <c r="B21" s="268" t="s">
        <v>184</v>
      </c>
      <c r="C21" s="138">
        <v>0</v>
      </c>
      <c r="D21" s="138">
        <v>0</v>
      </c>
      <c r="E21" s="138">
        <v>5543.43</v>
      </c>
      <c r="F21" s="138">
        <v>0</v>
      </c>
      <c r="G21" s="138">
        <v>0</v>
      </c>
      <c r="H21" s="138">
        <v>2198.21</v>
      </c>
      <c r="I21" s="266">
        <v>0</v>
      </c>
      <c r="J21" s="266">
        <v>0</v>
      </c>
      <c r="K21" s="266">
        <f t="shared" si="1"/>
        <v>39.654329539653247</v>
      </c>
    </row>
    <row r="22" spans="1:11" ht="14.1" customHeight="1" x14ac:dyDescent="0.2">
      <c r="A22" s="263">
        <v>16</v>
      </c>
      <c r="B22" s="268" t="s">
        <v>45</v>
      </c>
      <c r="C22" s="138">
        <v>0</v>
      </c>
      <c r="D22" s="138">
        <v>191.27</v>
      </c>
      <c r="E22" s="138">
        <v>6848.29</v>
      </c>
      <c r="F22" s="138">
        <v>0</v>
      </c>
      <c r="G22" s="138">
        <v>263.83999999999997</v>
      </c>
      <c r="H22" s="138">
        <v>12064.29</v>
      </c>
      <c r="I22" s="266">
        <v>0</v>
      </c>
      <c r="J22" s="266">
        <f t="shared" si="0"/>
        <v>137.94113033931089</v>
      </c>
      <c r="K22" s="266">
        <f t="shared" si="0"/>
        <v>176.16499885372846</v>
      </c>
    </row>
    <row r="23" spans="1:11" ht="14.1" customHeight="1" x14ac:dyDescent="0.2">
      <c r="A23" s="267">
        <v>17</v>
      </c>
      <c r="B23" s="268" t="s">
        <v>185</v>
      </c>
      <c r="C23" s="138">
        <v>8799</v>
      </c>
      <c r="D23" s="138">
        <v>15405</v>
      </c>
      <c r="E23" s="138">
        <v>11248</v>
      </c>
      <c r="F23" s="138">
        <v>40479</v>
      </c>
      <c r="G23" s="138">
        <v>44916</v>
      </c>
      <c r="H23" s="138">
        <v>25327</v>
      </c>
      <c r="I23" s="266">
        <f t="shared" si="0"/>
        <v>460.04091374019777</v>
      </c>
      <c r="J23" s="266">
        <f t="shared" si="0"/>
        <v>291.56767283349564</v>
      </c>
      <c r="K23" s="266">
        <f t="shared" si="0"/>
        <v>225.16891891891891</v>
      </c>
    </row>
    <row r="24" spans="1:11" s="39" customFormat="1" ht="14.1" customHeight="1" x14ac:dyDescent="0.2">
      <c r="A24" s="267">
        <v>18</v>
      </c>
      <c r="B24" s="1" t="s">
        <v>186</v>
      </c>
      <c r="C24" s="138">
        <v>0</v>
      </c>
      <c r="D24" s="138">
        <v>0</v>
      </c>
      <c r="E24" s="138">
        <v>2700</v>
      </c>
      <c r="F24" s="138">
        <v>0</v>
      </c>
      <c r="G24" s="138">
        <v>0</v>
      </c>
      <c r="H24" s="138">
        <v>448</v>
      </c>
      <c r="I24" s="266">
        <v>0</v>
      </c>
      <c r="J24" s="266">
        <v>0</v>
      </c>
      <c r="K24" s="266">
        <f t="shared" si="0"/>
        <v>16.592592592592592</v>
      </c>
    </row>
    <row r="25" spans="1:11" ht="14.1" customHeight="1" x14ac:dyDescent="0.2">
      <c r="A25" s="263">
        <v>19</v>
      </c>
      <c r="B25" s="268" t="s">
        <v>187</v>
      </c>
      <c r="C25" s="138">
        <v>2084</v>
      </c>
      <c r="D25" s="138">
        <v>2767</v>
      </c>
      <c r="E25" s="138">
        <v>83391</v>
      </c>
      <c r="F25" s="138">
        <v>4802</v>
      </c>
      <c r="G25" s="138">
        <v>5232</v>
      </c>
      <c r="H25" s="138">
        <v>50387</v>
      </c>
      <c r="I25" s="266">
        <f t="shared" si="0"/>
        <v>230.42226487523993</v>
      </c>
      <c r="J25" s="266">
        <f t="shared" si="0"/>
        <v>189.08565233104446</v>
      </c>
      <c r="K25" s="266">
        <f t="shared" si="0"/>
        <v>60.422587569401976</v>
      </c>
    </row>
    <row r="26" spans="1:11" ht="14.1" customHeight="1" x14ac:dyDescent="0.2">
      <c r="A26" s="267">
        <v>20</v>
      </c>
      <c r="B26" s="268" t="s">
        <v>65</v>
      </c>
      <c r="C26" s="138">
        <v>10858.3</v>
      </c>
      <c r="D26" s="138">
        <v>242187.47</v>
      </c>
      <c r="E26" s="138">
        <v>1578504.94</v>
      </c>
      <c r="F26" s="138">
        <v>14936.33</v>
      </c>
      <c r="G26" s="138">
        <v>547515.96</v>
      </c>
      <c r="H26" s="138">
        <v>1927447.39</v>
      </c>
      <c r="I26" s="266">
        <f t="shared" si="0"/>
        <v>137.55679986738255</v>
      </c>
      <c r="J26" s="266">
        <f t="shared" si="0"/>
        <v>226.07113406816629</v>
      </c>
      <c r="K26" s="266">
        <f t="shared" si="0"/>
        <v>122.10588267148535</v>
      </c>
    </row>
    <row r="27" spans="1:11" ht="14.1" customHeight="1" x14ac:dyDescent="0.2">
      <c r="A27" s="263">
        <v>21</v>
      </c>
      <c r="B27" s="268" t="s">
        <v>66</v>
      </c>
      <c r="C27" s="138">
        <v>10139</v>
      </c>
      <c r="D27" s="138">
        <v>600999</v>
      </c>
      <c r="E27" s="138">
        <v>966094</v>
      </c>
      <c r="F27" s="138">
        <v>22712</v>
      </c>
      <c r="G27" s="138">
        <v>1248646</v>
      </c>
      <c r="H27" s="138">
        <v>998919</v>
      </c>
      <c r="I27" s="266">
        <f t="shared" si="0"/>
        <v>224.00631225959168</v>
      </c>
      <c r="J27" s="266">
        <f t="shared" si="0"/>
        <v>207.76174336396565</v>
      </c>
      <c r="K27" s="266">
        <f t="shared" si="0"/>
        <v>103.39770250099886</v>
      </c>
    </row>
    <row r="28" spans="1:11" ht="14.1" customHeight="1" x14ac:dyDescent="0.2">
      <c r="A28" s="267">
        <v>22</v>
      </c>
      <c r="B28" s="268" t="s">
        <v>75</v>
      </c>
      <c r="C28" s="138">
        <v>14429.059911600001</v>
      </c>
      <c r="D28" s="138">
        <v>92722.661192800006</v>
      </c>
      <c r="E28" s="138">
        <v>694960.28906320012</v>
      </c>
      <c r="F28" s="138">
        <v>19177.094596200004</v>
      </c>
      <c r="G28" s="138">
        <v>58489.378745099995</v>
      </c>
      <c r="H28" s="138">
        <v>249171.57913230004</v>
      </c>
      <c r="I28" s="266">
        <f t="shared" si="0"/>
        <v>132.90605703828911</v>
      </c>
      <c r="J28" s="266">
        <f t="shared" si="0"/>
        <v>63.079918104897693</v>
      </c>
      <c r="K28" s="266">
        <f t="shared" si="0"/>
        <v>35.854074405917636</v>
      </c>
    </row>
    <row r="29" spans="1:11" ht="14.1" customHeight="1" x14ac:dyDescent="0.2">
      <c r="A29" s="263">
        <v>23</v>
      </c>
      <c r="B29" s="268" t="s">
        <v>386</v>
      </c>
      <c r="C29" s="138">
        <v>16059</v>
      </c>
      <c r="D29" s="138">
        <v>25851</v>
      </c>
      <c r="E29" s="138">
        <v>115018</v>
      </c>
      <c r="F29" s="138">
        <v>42544</v>
      </c>
      <c r="G29" s="138">
        <v>76104</v>
      </c>
      <c r="H29" s="138">
        <v>231828</v>
      </c>
      <c r="I29" s="266">
        <f t="shared" si="0"/>
        <v>264.92309608319323</v>
      </c>
      <c r="J29" s="266">
        <f t="shared" si="0"/>
        <v>294.3948009748172</v>
      </c>
      <c r="K29" s="266">
        <f t="shared" si="0"/>
        <v>201.55801700603385</v>
      </c>
    </row>
    <row r="30" spans="1:11" ht="14.1" customHeight="1" x14ac:dyDescent="0.2">
      <c r="A30" s="267">
        <v>24</v>
      </c>
      <c r="B30" s="268" t="s">
        <v>188</v>
      </c>
      <c r="C30" s="138">
        <v>9994</v>
      </c>
      <c r="D30" s="138">
        <v>21120</v>
      </c>
      <c r="E30" s="138">
        <v>319996</v>
      </c>
      <c r="F30" s="138">
        <v>126917</v>
      </c>
      <c r="G30" s="138">
        <v>91143</v>
      </c>
      <c r="H30" s="138">
        <v>402062</v>
      </c>
      <c r="I30" s="266">
        <f t="shared" si="0"/>
        <v>1269.9319591755052</v>
      </c>
      <c r="J30" s="266">
        <f t="shared" si="0"/>
        <v>431.54829545454544</v>
      </c>
      <c r="K30" s="266">
        <f t="shared" si="0"/>
        <v>125.64594557431968</v>
      </c>
    </row>
    <row r="31" spans="1:11" ht="14.1" customHeight="1" x14ac:dyDescent="0.2">
      <c r="A31" s="263">
        <v>25</v>
      </c>
      <c r="B31" s="268" t="s">
        <v>189</v>
      </c>
      <c r="C31" s="138">
        <v>0</v>
      </c>
      <c r="D31" s="138">
        <v>0</v>
      </c>
      <c r="E31" s="138">
        <v>6038</v>
      </c>
      <c r="F31" s="138">
        <v>0</v>
      </c>
      <c r="G31" s="138">
        <v>0</v>
      </c>
      <c r="H31" s="138">
        <v>4010</v>
      </c>
      <c r="I31" s="266">
        <v>0</v>
      </c>
      <c r="J31" s="266">
        <v>0</v>
      </c>
      <c r="K31" s="266">
        <f t="shared" si="0"/>
        <v>66.412719443524352</v>
      </c>
    </row>
    <row r="32" spans="1:11" ht="14.1" customHeight="1" x14ac:dyDescent="0.2">
      <c r="A32" s="267">
        <v>26</v>
      </c>
      <c r="B32" s="268" t="s">
        <v>190</v>
      </c>
      <c r="C32" s="138">
        <v>0</v>
      </c>
      <c r="D32" s="138">
        <v>0</v>
      </c>
      <c r="E32" s="138">
        <v>24428.84</v>
      </c>
      <c r="F32" s="138">
        <v>0</v>
      </c>
      <c r="G32" s="138">
        <v>0</v>
      </c>
      <c r="H32" s="138">
        <v>41987.31</v>
      </c>
      <c r="I32" s="266">
        <v>0</v>
      </c>
      <c r="J32" s="266">
        <v>0</v>
      </c>
      <c r="K32" s="266">
        <f t="shared" si="0"/>
        <v>171.87598756224202</v>
      </c>
    </row>
    <row r="33" spans="1:11" ht="14.1" customHeight="1" x14ac:dyDescent="0.2">
      <c r="A33" s="263">
        <v>27</v>
      </c>
      <c r="B33" s="268" t="s">
        <v>191</v>
      </c>
      <c r="C33" s="138">
        <v>0</v>
      </c>
      <c r="D33" s="138">
        <v>0</v>
      </c>
      <c r="E33" s="138">
        <v>20533.03</v>
      </c>
      <c r="F33" s="138">
        <v>0</v>
      </c>
      <c r="G33" s="138">
        <v>0</v>
      </c>
      <c r="H33" s="138">
        <v>7508.63</v>
      </c>
      <c r="I33" s="266">
        <v>0</v>
      </c>
      <c r="J33" s="266">
        <v>0</v>
      </c>
      <c r="K33" s="266">
        <f t="shared" si="0"/>
        <v>36.568543463872601</v>
      </c>
    </row>
    <row r="34" spans="1:11" ht="14.1" customHeight="1" x14ac:dyDescent="0.2">
      <c r="A34" s="267">
        <v>28</v>
      </c>
      <c r="B34" s="268" t="s">
        <v>67</v>
      </c>
      <c r="C34" s="138">
        <v>11465.63</v>
      </c>
      <c r="D34" s="138">
        <v>23922.55</v>
      </c>
      <c r="E34" s="138">
        <v>273213.17</v>
      </c>
      <c r="F34" s="138">
        <v>34365.550000000003</v>
      </c>
      <c r="G34" s="138">
        <v>76041.460000000006</v>
      </c>
      <c r="H34" s="138">
        <v>431346.74</v>
      </c>
      <c r="I34" s="266">
        <f t="shared" si="0"/>
        <v>299.72666133478936</v>
      </c>
      <c r="J34" s="266">
        <f t="shared" si="0"/>
        <v>317.86519413691269</v>
      </c>
      <c r="K34" s="266">
        <f t="shared" si="0"/>
        <v>157.87919008443114</v>
      </c>
    </row>
    <row r="35" spans="1:11" ht="14.1" customHeight="1" x14ac:dyDescent="0.2">
      <c r="A35" s="263">
        <v>29</v>
      </c>
      <c r="B35" s="1" t="s">
        <v>192</v>
      </c>
      <c r="C35" s="138">
        <v>0</v>
      </c>
      <c r="D35" s="138">
        <v>264</v>
      </c>
      <c r="E35" s="138">
        <v>6513</v>
      </c>
      <c r="F35" s="138">
        <v>0</v>
      </c>
      <c r="G35" s="138">
        <v>1093</v>
      </c>
      <c r="H35" s="138">
        <v>5339</v>
      </c>
      <c r="I35" s="266">
        <v>0</v>
      </c>
      <c r="J35" s="266">
        <f t="shared" si="0"/>
        <v>414.0151515151515</v>
      </c>
      <c r="K35" s="266">
        <f t="shared" si="0"/>
        <v>81.974512513434675</v>
      </c>
    </row>
    <row r="36" spans="1:11" ht="14.1" customHeight="1" x14ac:dyDescent="0.2">
      <c r="A36" s="267">
        <v>30</v>
      </c>
      <c r="B36" s="268" t="s">
        <v>193</v>
      </c>
      <c r="C36" s="138">
        <v>4132</v>
      </c>
      <c r="D36" s="138">
        <v>10797</v>
      </c>
      <c r="E36" s="138">
        <v>39399</v>
      </c>
      <c r="F36" s="138">
        <v>30165</v>
      </c>
      <c r="G36" s="138">
        <v>27268</v>
      </c>
      <c r="H36" s="138">
        <v>29726</v>
      </c>
      <c r="I36" s="266">
        <f t="shared" si="0"/>
        <v>730.03388189738621</v>
      </c>
      <c r="J36" s="266">
        <f t="shared" si="0"/>
        <v>252.55163471334629</v>
      </c>
      <c r="K36" s="266">
        <f t="shared" si="0"/>
        <v>75.448615447092564</v>
      </c>
    </row>
    <row r="37" spans="1:11" ht="14.1" customHeight="1" x14ac:dyDescent="0.2">
      <c r="A37" s="263">
        <v>31</v>
      </c>
      <c r="B37" s="268" t="s">
        <v>194</v>
      </c>
      <c r="C37" s="138">
        <v>0</v>
      </c>
      <c r="D37" s="138">
        <v>0</v>
      </c>
      <c r="E37" s="138">
        <v>46044</v>
      </c>
      <c r="F37" s="138">
        <v>0</v>
      </c>
      <c r="G37" s="138">
        <v>0</v>
      </c>
      <c r="H37" s="138">
        <v>9876</v>
      </c>
      <c r="I37" s="266">
        <v>0</v>
      </c>
      <c r="J37" s="266">
        <v>0</v>
      </c>
      <c r="K37" s="266">
        <f t="shared" si="0"/>
        <v>21.44904873599166</v>
      </c>
    </row>
    <row r="38" spans="1:11" ht="14.1" customHeight="1" x14ac:dyDescent="0.2">
      <c r="A38" s="267">
        <v>32</v>
      </c>
      <c r="B38" s="268" t="s">
        <v>71</v>
      </c>
      <c r="C38" s="138">
        <v>0</v>
      </c>
      <c r="D38" s="138">
        <v>0</v>
      </c>
      <c r="E38" s="138">
        <v>22639</v>
      </c>
      <c r="F38" s="138">
        <v>0</v>
      </c>
      <c r="G38" s="138">
        <v>0</v>
      </c>
      <c r="H38" s="138">
        <v>24466</v>
      </c>
      <c r="I38" s="266">
        <v>0</v>
      </c>
      <c r="J38" s="266">
        <v>0</v>
      </c>
      <c r="K38" s="266">
        <f t="shared" si="0"/>
        <v>108.07014444100888</v>
      </c>
    </row>
    <row r="39" spans="1:11" ht="14.1" customHeight="1" x14ac:dyDescent="0.2">
      <c r="A39" s="263">
        <v>33</v>
      </c>
      <c r="B39" s="268" t="s">
        <v>195</v>
      </c>
      <c r="C39" s="138">
        <v>0</v>
      </c>
      <c r="D39" s="138">
        <v>1773</v>
      </c>
      <c r="E39" s="138">
        <v>1606</v>
      </c>
      <c r="F39" s="138">
        <v>0</v>
      </c>
      <c r="G39" s="138">
        <v>5463</v>
      </c>
      <c r="H39" s="138">
        <v>1219</v>
      </c>
      <c r="I39" s="266">
        <v>0</v>
      </c>
      <c r="J39" s="266">
        <f t="shared" si="0"/>
        <v>308.12182741116749</v>
      </c>
      <c r="K39" s="266">
        <f t="shared" si="0"/>
        <v>75.902864259028647</v>
      </c>
    </row>
    <row r="40" spans="1:11" ht="14.1" customHeight="1" x14ac:dyDescent="0.2">
      <c r="A40" s="267">
        <v>34</v>
      </c>
      <c r="B40" s="268" t="s">
        <v>70</v>
      </c>
      <c r="C40" s="138">
        <v>4289</v>
      </c>
      <c r="D40" s="138">
        <v>13487</v>
      </c>
      <c r="E40" s="138">
        <v>161236</v>
      </c>
      <c r="F40" s="138">
        <v>11993</v>
      </c>
      <c r="G40" s="138">
        <v>34141</v>
      </c>
      <c r="H40" s="138">
        <v>183015</v>
      </c>
      <c r="I40" s="266">
        <f t="shared" si="0"/>
        <v>279.62228957799022</v>
      </c>
      <c r="J40" s="266">
        <f t="shared" si="0"/>
        <v>253.14006079928819</v>
      </c>
      <c r="K40" s="266">
        <f t="shared" si="0"/>
        <v>113.50752933588032</v>
      </c>
    </row>
    <row r="41" spans="1:11" s="39" customFormat="1" ht="14.1" customHeight="1" x14ac:dyDescent="0.2">
      <c r="A41" s="269"/>
      <c r="B41" s="270" t="s">
        <v>215</v>
      </c>
      <c r="C41" s="271">
        <f>SUM(C19:C40)</f>
        <v>133879.70991160002</v>
      </c>
      <c r="D41" s="271">
        <f t="shared" ref="D41:H41" si="3">SUM(D19:D40)</f>
        <v>1232682.5511928</v>
      </c>
      <c r="E41" s="271">
        <f t="shared" si="3"/>
        <v>5672730.1990632005</v>
      </c>
      <c r="F41" s="271">
        <f t="shared" si="3"/>
        <v>402577.97459619999</v>
      </c>
      <c r="G41" s="271">
        <f t="shared" si="3"/>
        <v>2556296.2687450997</v>
      </c>
      <c r="H41" s="271">
        <f t="shared" si="3"/>
        <v>6120514.4691322995</v>
      </c>
      <c r="I41" s="272">
        <f t="shared" si="0"/>
        <v>300.70126000573191</v>
      </c>
      <c r="J41" s="272">
        <f t="shared" si="0"/>
        <v>207.37668966527596</v>
      </c>
      <c r="K41" s="272">
        <f t="shared" si="0"/>
        <v>107.89362889395034</v>
      </c>
    </row>
    <row r="42" spans="1:11" s="39" customFormat="1" ht="14.1" customHeight="1" x14ac:dyDescent="0.2">
      <c r="A42" s="269"/>
      <c r="B42" s="273" t="s">
        <v>317</v>
      </c>
      <c r="C42" s="271">
        <f>C41+C18</f>
        <v>4397139.2399115991</v>
      </c>
      <c r="D42" s="271">
        <f t="shared" ref="D42:H42" si="4">D41+D18</f>
        <v>9309453.6711928006</v>
      </c>
      <c r="E42" s="271">
        <f t="shared" si="4"/>
        <v>29268496.529063199</v>
      </c>
      <c r="F42" s="271">
        <f t="shared" si="4"/>
        <v>3281589.3045962001</v>
      </c>
      <c r="G42" s="271">
        <f t="shared" si="4"/>
        <v>6985613.9787450992</v>
      </c>
      <c r="H42" s="271">
        <f t="shared" si="4"/>
        <v>19701063.619132299</v>
      </c>
      <c r="I42" s="272">
        <f t="shared" si="0"/>
        <v>74.630097560025717</v>
      </c>
      <c r="J42" s="272">
        <f t="shared" si="0"/>
        <v>75.037851043411948</v>
      </c>
      <c r="K42" s="272">
        <f t="shared" si="0"/>
        <v>67.311498558080785</v>
      </c>
    </row>
    <row r="43" spans="1:11" ht="14.1" customHeight="1" x14ac:dyDescent="0.2">
      <c r="A43" s="263">
        <v>35</v>
      </c>
      <c r="B43" s="268" t="s">
        <v>196</v>
      </c>
      <c r="C43" s="138">
        <v>477169</v>
      </c>
      <c r="D43" s="138">
        <v>244765</v>
      </c>
      <c r="E43" s="138">
        <v>184054</v>
      </c>
      <c r="F43" s="138">
        <v>178420</v>
      </c>
      <c r="G43" s="138">
        <v>68562</v>
      </c>
      <c r="H43" s="138">
        <v>25547</v>
      </c>
      <c r="I43" s="266">
        <f t="shared" si="0"/>
        <v>37.391364485119524</v>
      </c>
      <c r="J43" s="266">
        <f t="shared" si="0"/>
        <v>28.011357833023514</v>
      </c>
      <c r="K43" s="266">
        <f t="shared" si="0"/>
        <v>13.880165603572864</v>
      </c>
    </row>
    <row r="44" spans="1:11" ht="14.1" customHeight="1" x14ac:dyDescent="0.2">
      <c r="A44" s="267">
        <v>36</v>
      </c>
      <c r="B44" s="268" t="s">
        <v>390</v>
      </c>
      <c r="C44" s="138">
        <v>711275.83</v>
      </c>
      <c r="D44" s="138">
        <v>569913.89</v>
      </c>
      <c r="E44" s="138">
        <v>333794.15000000002</v>
      </c>
      <c r="F44" s="138">
        <v>599845.87</v>
      </c>
      <c r="G44" s="138">
        <v>349790.06</v>
      </c>
      <c r="H44" s="138">
        <v>137855.13</v>
      </c>
      <c r="I44" s="266">
        <f t="shared" si="0"/>
        <v>84.333790732070852</v>
      </c>
      <c r="J44" s="266">
        <f t="shared" si="0"/>
        <v>61.375949268406146</v>
      </c>
      <c r="K44" s="266">
        <f t="shared" si="0"/>
        <v>41.299444582836458</v>
      </c>
    </row>
    <row r="45" spans="1:11" s="39" customFormat="1" ht="14.1" customHeight="1" x14ac:dyDescent="0.2">
      <c r="A45" s="269"/>
      <c r="B45" s="270" t="s">
        <v>219</v>
      </c>
      <c r="C45" s="271">
        <f>SUM(C43:C44)</f>
        <v>1188444.83</v>
      </c>
      <c r="D45" s="271">
        <f t="shared" ref="D45:H45" si="5">SUM(D43:D44)</f>
        <v>814678.89</v>
      </c>
      <c r="E45" s="271">
        <f t="shared" si="5"/>
        <v>517848.15</v>
      </c>
      <c r="F45" s="271">
        <f t="shared" si="5"/>
        <v>778265.87</v>
      </c>
      <c r="G45" s="271">
        <f t="shared" si="5"/>
        <v>418352.06</v>
      </c>
      <c r="H45" s="271">
        <f t="shared" si="5"/>
        <v>163402.13</v>
      </c>
      <c r="I45" s="272">
        <f t="shared" si="0"/>
        <v>65.486074772187777</v>
      </c>
      <c r="J45" s="272">
        <f t="shared" si="0"/>
        <v>51.35177370313351</v>
      </c>
      <c r="K45" s="272">
        <f t="shared" si="0"/>
        <v>31.554062711240736</v>
      </c>
    </row>
    <row r="46" spans="1:11" ht="14.1" customHeight="1" x14ac:dyDescent="0.2">
      <c r="A46" s="267">
        <v>37</v>
      </c>
      <c r="B46" s="268" t="s">
        <v>318</v>
      </c>
      <c r="C46" s="138">
        <v>1468485</v>
      </c>
      <c r="D46" s="138">
        <v>978990</v>
      </c>
      <c r="E46" s="138">
        <v>611868</v>
      </c>
      <c r="F46" s="138">
        <v>2028786</v>
      </c>
      <c r="G46" s="138">
        <v>1050622</v>
      </c>
      <c r="H46" s="138">
        <v>543425</v>
      </c>
      <c r="I46" s="266">
        <f t="shared" si="0"/>
        <v>138.15503733439564</v>
      </c>
      <c r="J46" s="266">
        <f t="shared" si="0"/>
        <v>107.31692867138581</v>
      </c>
      <c r="K46" s="266">
        <f t="shared" si="0"/>
        <v>88.814090620852866</v>
      </c>
    </row>
    <row r="47" spans="1:11" s="39" customFormat="1" ht="14.1" customHeight="1" x14ac:dyDescent="0.2">
      <c r="A47" s="274"/>
      <c r="B47" s="270" t="s">
        <v>217</v>
      </c>
      <c r="C47" s="271">
        <f>C46</f>
        <v>1468485</v>
      </c>
      <c r="D47" s="271">
        <f t="shared" ref="D47:H47" si="6">D46</f>
        <v>978990</v>
      </c>
      <c r="E47" s="271">
        <f t="shared" si="6"/>
        <v>611868</v>
      </c>
      <c r="F47" s="271">
        <f t="shared" si="6"/>
        <v>2028786</v>
      </c>
      <c r="G47" s="271">
        <f t="shared" si="6"/>
        <v>1050622</v>
      </c>
      <c r="H47" s="271">
        <f t="shared" si="6"/>
        <v>543425</v>
      </c>
      <c r="I47" s="272">
        <f t="shared" si="0"/>
        <v>138.15503733439564</v>
      </c>
      <c r="J47" s="272">
        <f t="shared" si="0"/>
        <v>107.31692867138581</v>
      </c>
      <c r="K47" s="272">
        <f t="shared" si="0"/>
        <v>88.814090620852866</v>
      </c>
    </row>
    <row r="48" spans="1:11" s="39" customFormat="1" ht="14.1" customHeight="1" x14ac:dyDescent="0.2">
      <c r="A48" s="267">
        <v>38</v>
      </c>
      <c r="B48" s="1" t="s">
        <v>310</v>
      </c>
      <c r="C48" s="138">
        <v>255.82</v>
      </c>
      <c r="D48" s="138">
        <v>30378.02</v>
      </c>
      <c r="E48" s="138">
        <v>111020.12</v>
      </c>
      <c r="F48" s="138">
        <v>1366.78</v>
      </c>
      <c r="G48" s="138">
        <v>164946.62</v>
      </c>
      <c r="H48" s="138">
        <v>427562.64</v>
      </c>
      <c r="I48" s="266">
        <f t="shared" si="0"/>
        <v>534.27409897584243</v>
      </c>
      <c r="J48" s="266">
        <f t="shared" si="0"/>
        <v>542.98015473029511</v>
      </c>
      <c r="K48" s="266">
        <f t="shared" si="0"/>
        <v>385.12175991162684</v>
      </c>
    </row>
    <row r="49" spans="1:11" ht="14.1" customHeight="1" x14ac:dyDescent="0.2">
      <c r="A49" s="267">
        <v>39</v>
      </c>
      <c r="B49" s="268" t="s">
        <v>311</v>
      </c>
      <c r="C49" s="138">
        <v>4278</v>
      </c>
      <c r="D49" s="138">
        <v>6323</v>
      </c>
      <c r="E49" s="138">
        <v>50289</v>
      </c>
      <c r="F49" s="138">
        <v>98</v>
      </c>
      <c r="G49" s="138">
        <v>9398</v>
      </c>
      <c r="H49" s="138">
        <v>51175</v>
      </c>
      <c r="I49" s="266">
        <f t="shared" si="0"/>
        <v>2.2907900888265544</v>
      </c>
      <c r="J49" s="266">
        <f t="shared" si="0"/>
        <v>148.63197849122253</v>
      </c>
      <c r="K49" s="266">
        <f t="shared" si="0"/>
        <v>101.76181669947702</v>
      </c>
    </row>
    <row r="50" spans="1:11" ht="14.1" customHeight="1" x14ac:dyDescent="0.2">
      <c r="A50" s="263">
        <v>40</v>
      </c>
      <c r="B50" s="268" t="s">
        <v>392</v>
      </c>
      <c r="C50" s="138">
        <v>106.86</v>
      </c>
      <c r="D50" s="138">
        <v>2292.94</v>
      </c>
      <c r="E50" s="138">
        <v>3042.86</v>
      </c>
      <c r="F50" s="138">
        <v>2012.62</v>
      </c>
      <c r="G50" s="138">
        <v>23077.119999999999</v>
      </c>
      <c r="H50" s="138">
        <v>19047.79</v>
      </c>
      <c r="I50" s="266">
        <f t="shared" si="0"/>
        <v>1883.4175556803293</v>
      </c>
      <c r="J50" s="266">
        <f t="shared" si="0"/>
        <v>1006.4423840135372</v>
      </c>
      <c r="K50" s="266">
        <f t="shared" si="0"/>
        <v>625.98312114260921</v>
      </c>
    </row>
    <row r="51" spans="1:11" s="39" customFormat="1" ht="14.1" customHeight="1" x14ac:dyDescent="0.2">
      <c r="A51" s="267">
        <v>41</v>
      </c>
      <c r="B51" s="1" t="s">
        <v>312</v>
      </c>
      <c r="C51" s="138">
        <v>8530.85</v>
      </c>
      <c r="D51" s="138">
        <v>1364.26</v>
      </c>
      <c r="E51" s="138">
        <v>1250.3</v>
      </c>
      <c r="F51" s="138">
        <v>9054.0400000000009</v>
      </c>
      <c r="G51" s="138">
        <v>30223.759999999998</v>
      </c>
      <c r="H51" s="138">
        <v>14957.97</v>
      </c>
      <c r="I51" s="266">
        <f t="shared" si="0"/>
        <v>106.13291758734476</v>
      </c>
      <c r="J51" s="266">
        <f t="shared" si="0"/>
        <v>2215.3958922785978</v>
      </c>
      <c r="K51" s="266">
        <f t="shared" si="0"/>
        <v>1196.3504758857875</v>
      </c>
    </row>
    <row r="52" spans="1:11" ht="14.1" customHeight="1" x14ac:dyDescent="0.2">
      <c r="A52" s="267">
        <v>42</v>
      </c>
      <c r="B52" s="1" t="s">
        <v>313</v>
      </c>
      <c r="C52" s="138">
        <v>182</v>
      </c>
      <c r="D52" s="138">
        <v>2455</v>
      </c>
      <c r="E52" s="138">
        <v>32680</v>
      </c>
      <c r="F52" s="138">
        <v>3586</v>
      </c>
      <c r="G52" s="138">
        <v>8774</v>
      </c>
      <c r="H52" s="138">
        <v>79731</v>
      </c>
      <c r="I52" s="266">
        <f t="shared" si="0"/>
        <v>1970.3296703296703</v>
      </c>
      <c r="J52" s="266">
        <f t="shared" si="0"/>
        <v>357.39307535641547</v>
      </c>
      <c r="K52" s="266">
        <f t="shared" si="0"/>
        <v>243.9749082007344</v>
      </c>
    </row>
    <row r="53" spans="1:11" s="39" customFormat="1" ht="14.1" customHeight="1" x14ac:dyDescent="0.2">
      <c r="A53" s="263">
        <v>43</v>
      </c>
      <c r="B53" s="1" t="s">
        <v>314</v>
      </c>
      <c r="C53" s="138">
        <v>98.23</v>
      </c>
      <c r="D53" s="138">
        <v>76.02</v>
      </c>
      <c r="E53" s="138">
        <v>16010.76</v>
      </c>
      <c r="F53" s="138">
        <v>3200.79</v>
      </c>
      <c r="G53" s="138">
        <v>5000.33</v>
      </c>
      <c r="H53" s="138">
        <v>18666.41</v>
      </c>
      <c r="I53" s="266">
        <f t="shared" si="0"/>
        <v>3258.4648274457904</v>
      </c>
      <c r="J53" s="266">
        <f t="shared" si="0"/>
        <v>6577.6506182583535</v>
      </c>
      <c r="K53" s="266">
        <f t="shared" si="0"/>
        <v>116.58665797251348</v>
      </c>
    </row>
    <row r="54" spans="1:11" s="39" customFormat="1" ht="14.1" customHeight="1" x14ac:dyDescent="0.2">
      <c r="A54" s="267">
        <v>44</v>
      </c>
      <c r="B54" s="1" t="s">
        <v>306</v>
      </c>
      <c r="C54" s="275">
        <v>293.89999999999998</v>
      </c>
      <c r="D54" s="275">
        <v>1821.75</v>
      </c>
      <c r="E54" s="275">
        <v>5203.59</v>
      </c>
      <c r="F54" s="275">
        <v>651.29</v>
      </c>
      <c r="G54" s="275">
        <v>5212.91</v>
      </c>
      <c r="H54" s="275">
        <v>16933.38</v>
      </c>
      <c r="I54" s="266">
        <f t="shared" si="0"/>
        <v>221.60258591357606</v>
      </c>
      <c r="J54" s="266">
        <f t="shared" si="0"/>
        <v>286.14848360093316</v>
      </c>
      <c r="K54" s="266">
        <f t="shared" si="0"/>
        <v>325.41726000703358</v>
      </c>
    </row>
    <row r="55" spans="1:11" ht="14.1" customHeight="1" x14ac:dyDescent="0.2">
      <c r="A55" s="267">
        <v>45</v>
      </c>
      <c r="B55" s="1" t="s">
        <v>315</v>
      </c>
      <c r="C55" s="275">
        <v>483</v>
      </c>
      <c r="D55" s="275">
        <v>66</v>
      </c>
      <c r="E55" s="275">
        <v>25325</v>
      </c>
      <c r="F55" s="275">
        <v>11491</v>
      </c>
      <c r="G55" s="275">
        <v>1760</v>
      </c>
      <c r="H55" s="275">
        <v>19491</v>
      </c>
      <c r="I55" s="266">
        <f t="shared" si="0"/>
        <v>2379.0890269151137</v>
      </c>
      <c r="J55" s="266">
        <f t="shared" si="0"/>
        <v>2666.6666666666665</v>
      </c>
      <c r="K55" s="266">
        <f t="shared" si="0"/>
        <v>76.963474827245804</v>
      </c>
    </row>
    <row r="56" spans="1:11" s="39" customFormat="1" ht="14.1" customHeight="1" x14ac:dyDescent="0.2">
      <c r="A56" s="274"/>
      <c r="B56" s="189" t="s">
        <v>316</v>
      </c>
      <c r="C56" s="276">
        <f>SUM(C48:C55)</f>
        <v>14228.659999999998</v>
      </c>
      <c r="D56" s="276">
        <f t="shared" ref="D56:H56" si="7">SUM(D48:D55)</f>
        <v>44776.990000000005</v>
      </c>
      <c r="E56" s="276">
        <f t="shared" si="7"/>
        <v>244821.62999999998</v>
      </c>
      <c r="F56" s="276">
        <f t="shared" si="7"/>
        <v>31460.52</v>
      </c>
      <c r="G56" s="276">
        <f t="shared" si="7"/>
        <v>248392.74</v>
      </c>
      <c r="H56" s="276">
        <f t="shared" si="7"/>
        <v>647565.18999999994</v>
      </c>
      <c r="I56" s="272">
        <f t="shared" si="0"/>
        <v>221.106695922174</v>
      </c>
      <c r="J56" s="272">
        <f t="shared" si="0"/>
        <v>554.73300014136714</v>
      </c>
      <c r="K56" s="272">
        <f t="shared" si="0"/>
        <v>264.5048928070612</v>
      </c>
    </row>
    <row r="57" spans="1:11" ht="14.1" customHeight="1" x14ac:dyDescent="0.2">
      <c r="A57" s="267">
        <v>46</v>
      </c>
      <c r="B57" s="1" t="s">
        <v>394</v>
      </c>
      <c r="C57" s="275">
        <v>0</v>
      </c>
      <c r="D57" s="275">
        <v>0</v>
      </c>
      <c r="E57" s="275">
        <v>9539.2099999999991</v>
      </c>
      <c r="F57" s="275">
        <v>0</v>
      </c>
      <c r="G57" s="275">
        <v>0</v>
      </c>
      <c r="H57" s="275">
        <v>0</v>
      </c>
      <c r="I57" s="266">
        <v>0</v>
      </c>
      <c r="J57" s="266">
        <v>0</v>
      </c>
      <c r="K57" s="266">
        <f t="shared" si="0"/>
        <v>0</v>
      </c>
    </row>
    <row r="58" spans="1:11" s="39" customFormat="1" ht="14.1" customHeight="1" x14ac:dyDescent="0.2">
      <c r="A58" s="274"/>
      <c r="B58" s="189" t="s">
        <v>395</v>
      </c>
      <c r="C58" s="276">
        <f>C57</f>
        <v>0</v>
      </c>
      <c r="D58" s="276">
        <f t="shared" ref="D58:H58" si="8">D57</f>
        <v>0</v>
      </c>
      <c r="E58" s="276">
        <f t="shared" si="8"/>
        <v>9539.2099999999991</v>
      </c>
      <c r="F58" s="276">
        <f t="shared" si="8"/>
        <v>0</v>
      </c>
      <c r="G58" s="276">
        <f t="shared" si="8"/>
        <v>0</v>
      </c>
      <c r="H58" s="276">
        <f t="shared" si="8"/>
        <v>0</v>
      </c>
      <c r="I58" s="266">
        <v>0</v>
      </c>
      <c r="J58" s="266">
        <v>0</v>
      </c>
      <c r="K58" s="266">
        <f t="shared" si="0"/>
        <v>0</v>
      </c>
    </row>
    <row r="59" spans="1:11" s="39" customFormat="1" ht="14.1" customHeight="1" x14ac:dyDescent="0.2">
      <c r="A59" s="274"/>
      <c r="B59" s="189" t="s">
        <v>0</v>
      </c>
      <c r="C59" s="276">
        <f>C42+C45+C47+C56+C58</f>
        <v>7068297.7299115993</v>
      </c>
      <c r="D59" s="276">
        <f t="shared" ref="D59:H59" si="9">D42+D45+D47+D56+D58</f>
        <v>11147899.551192801</v>
      </c>
      <c r="E59" s="276">
        <f t="shared" si="9"/>
        <v>30652573.519063197</v>
      </c>
      <c r="F59" s="276">
        <f t="shared" si="9"/>
        <v>6120101.6945961993</v>
      </c>
      <c r="G59" s="276">
        <f t="shared" si="9"/>
        <v>8702980.778745098</v>
      </c>
      <c r="H59" s="276">
        <f t="shared" si="9"/>
        <v>21055455.939132299</v>
      </c>
      <c r="I59" s="272">
        <f t="shared" si="0"/>
        <v>86.58522785050738</v>
      </c>
      <c r="J59" s="272">
        <f t="shared" si="0"/>
        <v>78.068345868921085</v>
      </c>
      <c r="K59" s="272">
        <f t="shared" si="0"/>
        <v>68.690662877091427</v>
      </c>
    </row>
    <row r="60" spans="1:11" ht="14.1" customHeight="1" x14ac:dyDescent="0.2">
      <c r="D60" s="210"/>
      <c r="E60" s="380" t="s">
        <v>382</v>
      </c>
    </row>
    <row r="61" spans="1:11" x14ac:dyDescent="0.2">
      <c r="C61" s="231"/>
      <c r="D61" s="231"/>
      <c r="E61" s="231"/>
      <c r="F61" s="231"/>
      <c r="G61" s="231"/>
      <c r="H61" s="231"/>
    </row>
    <row r="62" spans="1:11" x14ac:dyDescent="0.2">
      <c r="C62" s="231"/>
      <c r="D62" s="231"/>
      <c r="E62" s="231"/>
      <c r="F62" s="231"/>
      <c r="G62" s="231"/>
      <c r="H62" s="231"/>
    </row>
  </sheetData>
  <sheetProtection formatCells="0" formatColumns="0" formatRows="0" insertColumns="0" insertRows="0" insertHyperlinks="0" deleteColumns="0" deleteRows="0" selectLockedCells="1" sort="0" autoFilter="0" pivotTables="0"/>
  <autoFilter ref="F5:H54"/>
  <mergeCells count="8">
    <mergeCell ref="A2:K2"/>
    <mergeCell ref="I4:K4"/>
    <mergeCell ref="A1:K1"/>
    <mergeCell ref="A4:A5"/>
    <mergeCell ref="B4:B5"/>
    <mergeCell ref="C4:E4"/>
    <mergeCell ref="F4:H4"/>
    <mergeCell ref="J3:K3"/>
  </mergeCells>
  <phoneticPr fontId="10" type="noConversion"/>
  <pageMargins left="0.75" right="0.25" top="0.25" bottom="0.25" header="0.3" footer="0.3"/>
  <pageSetup scale="80" orientation="portrait" r:id="rId1"/>
  <headerFooter>
    <oddHeader>&amp;C&amp;P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7030A0"/>
  </sheetPr>
  <dimension ref="A1:F58"/>
  <sheetViews>
    <sheetView zoomScaleNormal="100" workbookViewId="0">
      <pane xSplit="1" ySplit="5" topLeftCell="B21" activePane="bottomRight" state="frozen"/>
      <selection pane="topRight" activeCell="B1" sqref="B1"/>
      <selection pane="bottomLeft" activeCell="A6" sqref="A6"/>
      <selection pane="bottomRight" activeCell="A28" sqref="A28:XFD28"/>
    </sheetView>
  </sheetViews>
  <sheetFormatPr defaultColWidth="9.140625" defaultRowHeight="15.75" x14ac:dyDescent="0.2"/>
  <cols>
    <col min="1" max="1" width="5.85546875" style="115" bestFit="1" customWidth="1"/>
    <col min="2" max="2" width="25.28515625" style="112" customWidth="1"/>
    <col min="3" max="3" width="15.140625" style="113" customWidth="1"/>
    <col min="4" max="4" width="10.85546875" style="113" customWidth="1"/>
    <col min="5" max="5" width="14.5703125" style="113" customWidth="1"/>
    <col min="6" max="6" width="17.140625" style="113" customWidth="1"/>
    <col min="7" max="16384" width="9.140625" style="112"/>
  </cols>
  <sheetData>
    <row r="1" spans="1:6" x14ac:dyDescent="0.2">
      <c r="A1" s="542" t="s">
        <v>471</v>
      </c>
      <c r="B1" s="542"/>
      <c r="C1" s="542"/>
      <c r="D1" s="542"/>
      <c r="E1" s="542"/>
      <c r="F1" s="542"/>
    </row>
    <row r="2" spans="1:6" x14ac:dyDescent="0.2">
      <c r="A2" s="543"/>
      <c r="B2" s="543"/>
      <c r="C2" s="543"/>
      <c r="D2" s="543"/>
      <c r="E2" s="543"/>
      <c r="F2" s="543"/>
    </row>
    <row r="3" spans="1:6" ht="14.25" customHeight="1" x14ac:dyDescent="0.2">
      <c r="A3" s="114"/>
      <c r="B3" s="65" t="s">
        <v>11</v>
      </c>
      <c r="F3" s="66" t="s">
        <v>161</v>
      </c>
    </row>
    <row r="4" spans="1:6" ht="45" customHeight="1" x14ac:dyDescent="0.2">
      <c r="A4" s="442" t="s">
        <v>197</v>
      </c>
      <c r="B4" s="442" t="s">
        <v>2</v>
      </c>
      <c r="C4" s="515" t="s">
        <v>498</v>
      </c>
      <c r="D4" s="515" t="s">
        <v>15</v>
      </c>
      <c r="E4" s="515" t="s">
        <v>496</v>
      </c>
      <c r="F4" s="515" t="s">
        <v>497</v>
      </c>
    </row>
    <row r="5" spans="1:6" ht="45" customHeight="1" x14ac:dyDescent="0.2">
      <c r="A5" s="442"/>
      <c r="B5" s="442"/>
      <c r="C5" s="515"/>
      <c r="D5" s="515"/>
      <c r="E5" s="515"/>
      <c r="F5" s="515"/>
    </row>
    <row r="6" spans="1:6" ht="14.1" customHeight="1" x14ac:dyDescent="0.2">
      <c r="A6" s="192">
        <v>1</v>
      </c>
      <c r="B6" s="1" t="s">
        <v>51</v>
      </c>
      <c r="C6" s="304">
        <v>49314</v>
      </c>
      <c r="D6" s="304">
        <v>121895</v>
      </c>
      <c r="E6" s="366">
        <f>OutstandingAgri_4!E6</f>
        <v>66874</v>
      </c>
      <c r="F6" s="366">
        <f>OutstandingAgri_4!F6</f>
        <v>161017</v>
      </c>
    </row>
    <row r="7" spans="1:6" ht="14.1" customHeight="1" x14ac:dyDescent="0.2">
      <c r="A7" s="192">
        <v>2</v>
      </c>
      <c r="B7" s="1" t="s">
        <v>52</v>
      </c>
      <c r="C7" s="304">
        <v>348456</v>
      </c>
      <c r="D7" s="304">
        <v>148354</v>
      </c>
      <c r="E7" s="366">
        <f>OutstandingAgri_4!E7</f>
        <v>371131</v>
      </c>
      <c r="F7" s="366">
        <f>OutstandingAgri_4!F7</f>
        <v>790169</v>
      </c>
    </row>
    <row r="8" spans="1:6" ht="14.1" customHeight="1" x14ac:dyDescent="0.2">
      <c r="A8" s="192">
        <v>3</v>
      </c>
      <c r="B8" s="1" t="s">
        <v>53</v>
      </c>
      <c r="C8" s="302">
        <v>3671</v>
      </c>
      <c r="D8" s="302">
        <v>7519.3</v>
      </c>
      <c r="E8" s="366">
        <f>OutstandingAgri_4!E8</f>
        <v>43332</v>
      </c>
      <c r="F8" s="366">
        <f>OutstandingAgri_4!F8</f>
        <v>78669.56</v>
      </c>
    </row>
    <row r="9" spans="1:6" ht="14.1" customHeight="1" x14ac:dyDescent="0.2">
      <c r="A9" s="192">
        <v>4</v>
      </c>
      <c r="B9" s="1" t="s">
        <v>54</v>
      </c>
      <c r="C9" s="302">
        <v>61758</v>
      </c>
      <c r="D9" s="302">
        <v>127168</v>
      </c>
      <c r="E9" s="366">
        <f>OutstandingAgri_4!E9</f>
        <v>81017</v>
      </c>
      <c r="F9" s="366">
        <f>OutstandingAgri_4!F9</f>
        <v>131352</v>
      </c>
    </row>
    <row r="10" spans="1:6" ht="14.1" customHeight="1" x14ac:dyDescent="0.2">
      <c r="A10" s="192">
        <v>5</v>
      </c>
      <c r="B10" s="1" t="s">
        <v>55</v>
      </c>
      <c r="C10" s="302">
        <v>48580</v>
      </c>
      <c r="D10" s="302">
        <v>71542</v>
      </c>
      <c r="E10" s="366">
        <f>OutstandingAgri_4!E10</f>
        <v>266402</v>
      </c>
      <c r="F10" s="366">
        <f>OutstandingAgri_4!F10</f>
        <v>459334</v>
      </c>
    </row>
    <row r="11" spans="1:6" ht="14.1" customHeight="1" x14ac:dyDescent="0.2">
      <c r="A11" s="192">
        <v>6</v>
      </c>
      <c r="B11" s="1" t="s">
        <v>56</v>
      </c>
      <c r="C11" s="304">
        <v>12850</v>
      </c>
      <c r="D11" s="304">
        <v>21200</v>
      </c>
      <c r="E11" s="366">
        <f>OutstandingAgri_4!E11</f>
        <v>75537</v>
      </c>
      <c r="F11" s="366">
        <f>OutstandingAgri_4!F11</f>
        <v>157390</v>
      </c>
    </row>
    <row r="12" spans="1:6" ht="14.1" customHeight="1" x14ac:dyDescent="0.2">
      <c r="A12" s="192">
        <v>7</v>
      </c>
      <c r="B12" s="1" t="s">
        <v>57</v>
      </c>
      <c r="C12" s="304">
        <v>1221</v>
      </c>
      <c r="D12" s="304">
        <v>1732</v>
      </c>
      <c r="E12" s="366">
        <f>OutstandingAgri_4!E12</f>
        <v>3923</v>
      </c>
      <c r="F12" s="366">
        <f>OutstandingAgri_4!F12</f>
        <v>8523</v>
      </c>
    </row>
    <row r="13" spans="1:6" ht="14.1" customHeight="1" x14ac:dyDescent="0.2">
      <c r="A13" s="192">
        <v>8</v>
      </c>
      <c r="B13" s="1" t="s">
        <v>181</v>
      </c>
      <c r="C13" s="304">
        <v>217</v>
      </c>
      <c r="D13" s="304">
        <v>435</v>
      </c>
      <c r="E13" s="366">
        <f>OutstandingAgri_4!E13</f>
        <v>5207</v>
      </c>
      <c r="F13" s="366">
        <f>OutstandingAgri_4!F13</f>
        <v>9899</v>
      </c>
    </row>
    <row r="14" spans="1:6" ht="14.1" customHeight="1" x14ac:dyDescent="0.2">
      <c r="A14" s="192">
        <v>9</v>
      </c>
      <c r="B14" s="1" t="s">
        <v>58</v>
      </c>
      <c r="C14" s="304">
        <v>90758</v>
      </c>
      <c r="D14" s="304">
        <v>155085</v>
      </c>
      <c r="E14" s="366">
        <f>OutstandingAgri_4!E14</f>
        <v>184125</v>
      </c>
      <c r="F14" s="366">
        <f>OutstandingAgri_4!F14</f>
        <v>339578</v>
      </c>
    </row>
    <row r="15" spans="1:6" ht="14.1" customHeight="1" x14ac:dyDescent="0.2">
      <c r="A15" s="192">
        <v>10</v>
      </c>
      <c r="B15" s="1" t="s">
        <v>64</v>
      </c>
      <c r="C15" s="302">
        <v>317689</v>
      </c>
      <c r="D15" s="302">
        <v>782599</v>
      </c>
      <c r="E15" s="366">
        <f>OutstandingAgri_4!E15</f>
        <v>511987</v>
      </c>
      <c r="F15" s="366">
        <f>OutstandingAgri_4!F15</f>
        <v>1195528</v>
      </c>
    </row>
    <row r="16" spans="1:6" ht="14.1" customHeight="1" x14ac:dyDescent="0.2">
      <c r="A16" s="192">
        <v>11</v>
      </c>
      <c r="B16" s="1" t="s">
        <v>182</v>
      </c>
      <c r="C16" s="304">
        <v>6636</v>
      </c>
      <c r="D16" s="304">
        <v>14085</v>
      </c>
      <c r="E16" s="366">
        <f>OutstandingAgri_4!E16</f>
        <v>49285</v>
      </c>
      <c r="F16" s="366">
        <f>OutstandingAgri_4!F16</f>
        <v>91985</v>
      </c>
    </row>
    <row r="17" spans="1:6" ht="14.1" customHeight="1" x14ac:dyDescent="0.2">
      <c r="A17" s="192">
        <v>12</v>
      </c>
      <c r="B17" s="1" t="s">
        <v>60</v>
      </c>
      <c r="C17" s="304">
        <v>110823</v>
      </c>
      <c r="D17" s="304">
        <v>170339</v>
      </c>
      <c r="E17" s="366">
        <f>OutstandingAgri_4!E17</f>
        <v>154398</v>
      </c>
      <c r="F17" s="366">
        <f>OutstandingAgri_4!F17</f>
        <v>368950</v>
      </c>
    </row>
    <row r="18" spans="1:6" s="146" customFormat="1" ht="14.1" customHeight="1" x14ac:dyDescent="0.2">
      <c r="A18" s="318"/>
      <c r="B18" s="189" t="s">
        <v>218</v>
      </c>
      <c r="C18" s="309">
        <f>SUM(C6:C17)</f>
        <v>1051973</v>
      </c>
      <c r="D18" s="309">
        <f>SUM(D6:D17)</f>
        <v>1621953.3</v>
      </c>
      <c r="E18" s="367">
        <f>OutstandingAgri_4!E18</f>
        <v>1813218</v>
      </c>
      <c r="F18" s="367">
        <f>OutstandingAgri_4!F18</f>
        <v>3792394.56</v>
      </c>
    </row>
    <row r="19" spans="1:6" ht="14.1" customHeight="1" x14ac:dyDescent="0.2">
      <c r="A19" s="192">
        <v>13</v>
      </c>
      <c r="B19" s="1" t="s">
        <v>41</v>
      </c>
      <c r="C19" s="304">
        <v>15898</v>
      </c>
      <c r="D19" s="304">
        <v>60625.46</v>
      </c>
      <c r="E19" s="366">
        <f>OutstandingAgri_4!E19</f>
        <v>19647</v>
      </c>
      <c r="F19" s="366">
        <f>OutstandingAgri_4!F19</f>
        <v>71714.87</v>
      </c>
    </row>
    <row r="20" spans="1:6" ht="14.1" customHeight="1" x14ac:dyDescent="0.2">
      <c r="A20" s="192">
        <v>14</v>
      </c>
      <c r="B20" s="1" t="s">
        <v>183</v>
      </c>
      <c r="C20" s="304">
        <v>0</v>
      </c>
      <c r="D20" s="304">
        <v>0</v>
      </c>
      <c r="E20" s="366">
        <f>OutstandingAgri_4!E20</f>
        <v>464</v>
      </c>
      <c r="F20" s="366">
        <f>OutstandingAgri_4!F20</f>
        <v>3653.81</v>
      </c>
    </row>
    <row r="21" spans="1:6" ht="14.1" customHeight="1" x14ac:dyDescent="0.2">
      <c r="A21" s="192">
        <v>15</v>
      </c>
      <c r="B21" s="1" t="s">
        <v>184</v>
      </c>
      <c r="C21" s="304">
        <v>0</v>
      </c>
      <c r="D21" s="304">
        <v>0</v>
      </c>
      <c r="E21" s="366">
        <f>OutstandingAgri_4!E21</f>
        <v>0</v>
      </c>
      <c r="F21" s="366">
        <f>OutstandingAgri_4!F21</f>
        <v>0</v>
      </c>
    </row>
    <row r="22" spans="1:6" ht="14.1" customHeight="1" x14ac:dyDescent="0.2">
      <c r="A22" s="192">
        <v>16</v>
      </c>
      <c r="B22" s="1" t="s">
        <v>45</v>
      </c>
      <c r="C22" s="304">
        <v>0</v>
      </c>
      <c r="D22" s="304">
        <v>0</v>
      </c>
      <c r="E22" s="366">
        <f>OutstandingAgri_4!E22</f>
        <v>0</v>
      </c>
      <c r="F22" s="366">
        <f>OutstandingAgri_4!F22</f>
        <v>0</v>
      </c>
    </row>
    <row r="23" spans="1:6" ht="14.1" customHeight="1" x14ac:dyDescent="0.2">
      <c r="A23" s="192">
        <v>17</v>
      </c>
      <c r="B23" s="295" t="s">
        <v>185</v>
      </c>
      <c r="C23" s="304">
        <v>18</v>
      </c>
      <c r="D23" s="304">
        <v>1408</v>
      </c>
      <c r="E23" s="366">
        <f>OutstandingAgri_4!E23</f>
        <v>10417</v>
      </c>
      <c r="F23" s="366">
        <f>OutstandingAgri_4!F23</f>
        <v>36978</v>
      </c>
    </row>
    <row r="24" spans="1:6" ht="14.1" customHeight="1" x14ac:dyDescent="0.2">
      <c r="A24" s="192">
        <v>18</v>
      </c>
      <c r="B24" s="1" t="s">
        <v>186</v>
      </c>
      <c r="C24" s="304">
        <v>0</v>
      </c>
      <c r="D24" s="304">
        <v>0</v>
      </c>
      <c r="E24" s="366">
        <f>OutstandingAgri_4!E24</f>
        <v>0</v>
      </c>
      <c r="F24" s="366">
        <f>OutstandingAgri_4!F24</f>
        <v>0</v>
      </c>
    </row>
    <row r="25" spans="1:6" ht="14.1" customHeight="1" x14ac:dyDescent="0.2">
      <c r="A25" s="192">
        <v>19</v>
      </c>
      <c r="B25" s="1" t="s">
        <v>187</v>
      </c>
      <c r="C25" s="304">
        <v>0</v>
      </c>
      <c r="D25" s="304">
        <v>883</v>
      </c>
      <c r="E25" s="366">
        <f>OutstandingAgri_4!E25</f>
        <v>7683</v>
      </c>
      <c r="F25" s="366">
        <f>OutstandingAgri_4!F25</f>
        <v>12073</v>
      </c>
    </row>
    <row r="26" spans="1:6" ht="14.1" customHeight="1" x14ac:dyDescent="0.2">
      <c r="A26" s="192">
        <v>20</v>
      </c>
      <c r="B26" s="1" t="s">
        <v>65</v>
      </c>
      <c r="C26" s="304">
        <v>37206</v>
      </c>
      <c r="D26" s="304">
        <v>182174.56</v>
      </c>
      <c r="E26" s="366">
        <f>OutstandingAgri_4!E26</f>
        <v>52699</v>
      </c>
      <c r="F26" s="366">
        <f>OutstandingAgri_4!F26</f>
        <v>282534.37</v>
      </c>
    </row>
    <row r="27" spans="1:6" ht="14.1" customHeight="1" x14ac:dyDescent="0.2">
      <c r="A27" s="192">
        <v>21</v>
      </c>
      <c r="B27" s="1" t="s">
        <v>66</v>
      </c>
      <c r="C27" s="239">
        <v>66054</v>
      </c>
      <c r="D27" s="239">
        <v>225897</v>
      </c>
      <c r="E27" s="366">
        <f>OutstandingAgri_4!E27</f>
        <v>72563</v>
      </c>
      <c r="F27" s="366">
        <f>OutstandingAgri_4!F27</f>
        <v>375552</v>
      </c>
    </row>
    <row r="28" spans="1:6" ht="14.1" customHeight="1" x14ac:dyDescent="0.2">
      <c r="A28" s="192">
        <v>22</v>
      </c>
      <c r="B28" s="1" t="s">
        <v>75</v>
      </c>
      <c r="C28" s="302">
        <v>731</v>
      </c>
      <c r="D28" s="302">
        <v>1380.604519</v>
      </c>
      <c r="E28" s="366">
        <f>OutstandingAgri_4!E28</f>
        <v>21443.75</v>
      </c>
      <c r="F28" s="366">
        <f>OutstandingAgri_4!F28</f>
        <v>34310</v>
      </c>
    </row>
    <row r="29" spans="1:6" ht="14.1" customHeight="1" x14ac:dyDescent="0.2">
      <c r="A29" s="192">
        <v>23</v>
      </c>
      <c r="B29" s="1" t="s">
        <v>386</v>
      </c>
      <c r="C29" s="304">
        <v>0</v>
      </c>
      <c r="D29" s="304">
        <v>17256.46</v>
      </c>
      <c r="E29" s="366">
        <f>OutstandingAgri_4!E29</f>
        <v>1946</v>
      </c>
      <c r="F29" s="366">
        <f>OutstandingAgri_4!F29</f>
        <v>17315.75</v>
      </c>
    </row>
    <row r="30" spans="1:6" ht="14.1" customHeight="1" x14ac:dyDescent="0.2">
      <c r="A30" s="192">
        <v>24</v>
      </c>
      <c r="B30" s="1" t="s">
        <v>188</v>
      </c>
      <c r="C30" s="304">
        <v>91</v>
      </c>
      <c r="D30" s="304">
        <v>1599</v>
      </c>
      <c r="E30" s="366">
        <f>OutstandingAgri_4!E30</f>
        <v>5297</v>
      </c>
      <c r="F30" s="366">
        <f>OutstandingAgri_4!F30</f>
        <v>50815.7</v>
      </c>
    </row>
    <row r="31" spans="1:6" ht="14.1" customHeight="1" x14ac:dyDescent="0.2">
      <c r="A31" s="192">
        <v>25</v>
      </c>
      <c r="B31" s="1" t="s">
        <v>189</v>
      </c>
      <c r="C31" s="304">
        <v>0</v>
      </c>
      <c r="D31" s="304">
        <v>0</v>
      </c>
      <c r="E31" s="366">
        <f>OutstandingAgri_4!E31</f>
        <v>0</v>
      </c>
      <c r="F31" s="366">
        <f>OutstandingAgri_4!F31</f>
        <v>0</v>
      </c>
    </row>
    <row r="32" spans="1:6" ht="14.1" customHeight="1" x14ac:dyDescent="0.2">
      <c r="A32" s="192">
        <v>26</v>
      </c>
      <c r="B32" s="295" t="s">
        <v>190</v>
      </c>
      <c r="C32" s="304">
        <v>0</v>
      </c>
      <c r="D32" s="304">
        <v>556.74</v>
      </c>
      <c r="E32" s="366">
        <f>OutstandingAgri_4!E32</f>
        <v>701</v>
      </c>
      <c r="F32" s="366">
        <f>OutstandingAgri_4!F32</f>
        <v>4391.5</v>
      </c>
    </row>
    <row r="33" spans="1:6" ht="14.1" customHeight="1" x14ac:dyDescent="0.2">
      <c r="A33" s="192">
        <v>27</v>
      </c>
      <c r="B33" s="1" t="s">
        <v>191</v>
      </c>
      <c r="C33" s="304">
        <v>0</v>
      </c>
      <c r="D33" s="304">
        <v>0</v>
      </c>
      <c r="E33" s="366">
        <f>OutstandingAgri_4!E33</f>
        <v>0</v>
      </c>
      <c r="F33" s="366">
        <f>OutstandingAgri_4!F33</f>
        <v>0</v>
      </c>
    </row>
    <row r="34" spans="1:6" ht="14.1" customHeight="1" x14ac:dyDescent="0.2">
      <c r="A34" s="192">
        <v>28</v>
      </c>
      <c r="B34" s="1" t="s">
        <v>67</v>
      </c>
      <c r="C34" s="302">
        <v>0</v>
      </c>
      <c r="D34" s="302">
        <v>0</v>
      </c>
      <c r="E34" s="366">
        <f>OutstandingAgri_4!E34</f>
        <v>1926</v>
      </c>
      <c r="F34" s="366">
        <f>OutstandingAgri_4!F34</f>
        <v>1479.68</v>
      </c>
    </row>
    <row r="35" spans="1:6" ht="14.1" customHeight="1" x14ac:dyDescent="0.2">
      <c r="A35" s="192">
        <v>29</v>
      </c>
      <c r="B35" s="1" t="s">
        <v>192</v>
      </c>
      <c r="C35" s="302">
        <v>0</v>
      </c>
      <c r="D35" s="302">
        <v>0</v>
      </c>
      <c r="E35" s="366">
        <f>OutstandingAgri_4!E35</f>
        <v>0</v>
      </c>
      <c r="F35" s="366">
        <f>OutstandingAgri_4!F35</f>
        <v>0</v>
      </c>
    </row>
    <row r="36" spans="1:6" ht="14.1" customHeight="1" x14ac:dyDescent="0.2">
      <c r="A36" s="192">
        <v>30</v>
      </c>
      <c r="B36" s="1" t="s">
        <v>193</v>
      </c>
      <c r="C36" s="304">
        <v>3589</v>
      </c>
      <c r="D36" s="304">
        <v>9059</v>
      </c>
      <c r="E36" s="366">
        <f>OutstandingAgri_4!E36</f>
        <v>4788</v>
      </c>
      <c r="F36" s="366">
        <f>OutstandingAgri_4!F36</f>
        <v>14613</v>
      </c>
    </row>
    <row r="37" spans="1:6" ht="14.1" customHeight="1" x14ac:dyDescent="0.2">
      <c r="A37" s="192">
        <v>31</v>
      </c>
      <c r="B37" s="1" t="s">
        <v>194</v>
      </c>
      <c r="C37" s="304">
        <v>0</v>
      </c>
      <c r="D37" s="304">
        <v>0</v>
      </c>
      <c r="E37" s="366">
        <f>OutstandingAgri_4!E37</f>
        <v>0</v>
      </c>
      <c r="F37" s="366">
        <f>OutstandingAgri_4!F37</f>
        <v>0</v>
      </c>
    </row>
    <row r="38" spans="1:6" ht="14.1" customHeight="1" x14ac:dyDescent="0.2">
      <c r="A38" s="192">
        <v>32</v>
      </c>
      <c r="B38" s="1" t="s">
        <v>71</v>
      </c>
      <c r="C38" s="304">
        <v>0</v>
      </c>
      <c r="D38" s="304">
        <v>0</v>
      </c>
      <c r="E38" s="366">
        <f>OutstandingAgri_4!E38</f>
        <v>0</v>
      </c>
      <c r="F38" s="366">
        <f>OutstandingAgri_4!F38</f>
        <v>0</v>
      </c>
    </row>
    <row r="39" spans="1:6" ht="14.1" customHeight="1" x14ac:dyDescent="0.2">
      <c r="A39" s="192">
        <v>33</v>
      </c>
      <c r="B39" s="1" t="s">
        <v>195</v>
      </c>
      <c r="C39" s="304">
        <v>0</v>
      </c>
      <c r="D39" s="304">
        <v>0</v>
      </c>
      <c r="E39" s="366">
        <f>OutstandingAgri_4!E39</f>
        <v>280</v>
      </c>
      <c r="F39" s="366">
        <f>OutstandingAgri_4!F39</f>
        <v>436</v>
      </c>
    </row>
    <row r="40" spans="1:6" ht="14.1" customHeight="1" x14ac:dyDescent="0.2">
      <c r="A40" s="192">
        <v>34</v>
      </c>
      <c r="B40" s="1" t="s">
        <v>70</v>
      </c>
      <c r="C40" s="304">
        <v>952</v>
      </c>
      <c r="D40" s="304">
        <v>4196</v>
      </c>
      <c r="E40" s="366">
        <f>OutstandingAgri_4!E40</f>
        <v>1208</v>
      </c>
      <c r="F40" s="366">
        <f>OutstandingAgri_4!F40</f>
        <v>5688</v>
      </c>
    </row>
    <row r="41" spans="1:6" s="146" customFormat="1" ht="14.1" customHeight="1" x14ac:dyDescent="0.2">
      <c r="A41" s="318"/>
      <c r="B41" s="189" t="s">
        <v>216</v>
      </c>
      <c r="C41" s="309">
        <f>SUM(C19:C40)</f>
        <v>124539</v>
      </c>
      <c r="D41" s="309">
        <f>SUM(D19:D40)</f>
        <v>505035.82451900002</v>
      </c>
      <c r="E41" s="367">
        <f>OutstandingAgri_4!E41</f>
        <v>201062.75</v>
      </c>
      <c r="F41" s="367">
        <f>OutstandingAgri_4!F41</f>
        <v>911555.68</v>
      </c>
    </row>
    <row r="42" spans="1:6" s="146" customFormat="1" ht="14.1" customHeight="1" x14ac:dyDescent="0.2">
      <c r="A42" s="318"/>
      <c r="B42" s="189" t="s">
        <v>317</v>
      </c>
      <c r="C42" s="309">
        <f>C41+C18</f>
        <v>1176512</v>
      </c>
      <c r="D42" s="309">
        <f>D41+D18</f>
        <v>2126989.1245189998</v>
      </c>
      <c r="E42" s="367">
        <f>OutstandingAgri_4!E42</f>
        <v>2014280.75</v>
      </c>
      <c r="F42" s="367">
        <f>OutstandingAgri_4!F42</f>
        <v>4703950.24</v>
      </c>
    </row>
    <row r="43" spans="1:6" ht="14.1" customHeight="1" x14ac:dyDescent="0.2">
      <c r="A43" s="192">
        <v>35</v>
      </c>
      <c r="B43" s="1" t="s">
        <v>196</v>
      </c>
      <c r="C43" s="304">
        <v>89899</v>
      </c>
      <c r="D43" s="304">
        <v>118750</v>
      </c>
      <c r="E43" s="366">
        <f>OutstandingAgri_4!E43</f>
        <v>169783</v>
      </c>
      <c r="F43" s="366">
        <f>OutstandingAgri_4!F43</f>
        <v>160737</v>
      </c>
    </row>
    <row r="44" spans="1:6" ht="14.1" customHeight="1" x14ac:dyDescent="0.2">
      <c r="A44" s="192">
        <v>36</v>
      </c>
      <c r="B44" s="1" t="s">
        <v>390</v>
      </c>
      <c r="C44" s="304">
        <v>273634</v>
      </c>
      <c r="D44" s="304">
        <v>420834.15</v>
      </c>
      <c r="E44" s="366">
        <f>OutstandingAgri_4!E44</f>
        <v>323292</v>
      </c>
      <c r="F44" s="366">
        <f>OutstandingAgri_4!F44</f>
        <v>589780.99</v>
      </c>
    </row>
    <row r="45" spans="1:6" s="146" customFormat="1" ht="14.1" customHeight="1" x14ac:dyDescent="0.2">
      <c r="A45" s="318"/>
      <c r="B45" s="189" t="s">
        <v>219</v>
      </c>
      <c r="C45" s="309">
        <f>C43+C44</f>
        <v>363533</v>
      </c>
      <c r="D45" s="309">
        <f>D43+D44</f>
        <v>539584.15</v>
      </c>
      <c r="E45" s="367">
        <f>OutstandingAgri_4!E45</f>
        <v>493075</v>
      </c>
      <c r="F45" s="367">
        <f>OutstandingAgri_4!F45</f>
        <v>750517.99</v>
      </c>
    </row>
    <row r="46" spans="1:6" ht="14.1" customHeight="1" x14ac:dyDescent="0.2">
      <c r="A46" s="192">
        <v>37</v>
      </c>
      <c r="B46" s="1" t="s">
        <v>318</v>
      </c>
      <c r="C46" s="304">
        <v>2443328</v>
      </c>
      <c r="D46" s="304">
        <v>1487756</v>
      </c>
      <c r="E46" s="366">
        <f>OutstandingAgri_4!E46</f>
        <v>3792408</v>
      </c>
      <c r="F46" s="366">
        <f>OutstandingAgri_4!F46</f>
        <v>3082759</v>
      </c>
    </row>
    <row r="47" spans="1:6" s="146" customFormat="1" ht="14.1" customHeight="1" x14ac:dyDescent="0.2">
      <c r="A47" s="318"/>
      <c r="B47" s="189" t="s">
        <v>217</v>
      </c>
      <c r="C47" s="309">
        <f>C46</f>
        <v>2443328</v>
      </c>
      <c r="D47" s="309">
        <f>D46</f>
        <v>1487756</v>
      </c>
      <c r="E47" s="367">
        <f>OutstandingAgri_4!E47</f>
        <v>3792408</v>
      </c>
      <c r="F47" s="367">
        <f>OutstandingAgri_4!F47</f>
        <v>3082759</v>
      </c>
    </row>
    <row r="48" spans="1:6" ht="14.1" customHeight="1" x14ac:dyDescent="0.2">
      <c r="A48" s="192">
        <v>38</v>
      </c>
      <c r="B48" s="1" t="s">
        <v>310</v>
      </c>
      <c r="C48" s="304">
        <v>0</v>
      </c>
      <c r="D48" s="304">
        <v>0</v>
      </c>
      <c r="E48" s="366">
        <f>OutstandingAgri_4!E48</f>
        <v>5</v>
      </c>
      <c r="F48" s="366">
        <f>OutstandingAgri_4!F48</f>
        <v>14.77</v>
      </c>
    </row>
    <row r="49" spans="1:6" ht="14.1" customHeight="1" x14ac:dyDescent="0.2">
      <c r="A49" s="192">
        <v>39</v>
      </c>
      <c r="B49" s="1" t="s">
        <v>311</v>
      </c>
      <c r="C49" s="239">
        <v>0</v>
      </c>
      <c r="D49" s="239">
        <v>0</v>
      </c>
      <c r="E49" s="366">
        <f>OutstandingAgri_4!E49</f>
        <v>0</v>
      </c>
      <c r="F49" s="366">
        <f>OutstandingAgri_4!F49</f>
        <v>0</v>
      </c>
    </row>
    <row r="50" spans="1:6" ht="14.1" customHeight="1" x14ac:dyDescent="0.2">
      <c r="A50" s="192">
        <v>40</v>
      </c>
      <c r="B50" s="1" t="s">
        <v>392</v>
      </c>
      <c r="C50" s="239">
        <v>0</v>
      </c>
      <c r="D50" s="239">
        <v>0</v>
      </c>
      <c r="E50" s="366">
        <f>OutstandingAgri_4!E50</f>
        <v>0</v>
      </c>
      <c r="F50" s="366">
        <f>OutstandingAgri_4!F50</f>
        <v>0</v>
      </c>
    </row>
    <row r="51" spans="1:6" ht="14.1" customHeight="1" x14ac:dyDescent="0.2">
      <c r="A51" s="192">
        <v>41</v>
      </c>
      <c r="B51" s="1" t="s">
        <v>312</v>
      </c>
      <c r="C51" s="239">
        <v>0</v>
      </c>
      <c r="D51" s="239">
        <v>0</v>
      </c>
      <c r="E51" s="366">
        <f>OutstandingAgri_4!E51</f>
        <v>0</v>
      </c>
      <c r="F51" s="366">
        <f>OutstandingAgri_4!F51</f>
        <v>0</v>
      </c>
    </row>
    <row r="52" spans="1:6" ht="14.1" customHeight="1" x14ac:dyDescent="0.2">
      <c r="A52" s="192">
        <v>42</v>
      </c>
      <c r="B52" s="1" t="s">
        <v>313</v>
      </c>
      <c r="C52" s="304">
        <v>0</v>
      </c>
      <c r="D52" s="304">
        <v>0</v>
      </c>
      <c r="E52" s="366">
        <f>OutstandingAgri_4!E52</f>
        <v>0</v>
      </c>
      <c r="F52" s="366">
        <f>OutstandingAgri_4!F52</f>
        <v>0</v>
      </c>
    </row>
    <row r="53" spans="1:6" ht="14.1" customHeight="1" x14ac:dyDescent="0.2">
      <c r="A53" s="192">
        <v>43</v>
      </c>
      <c r="B53" s="1" t="s">
        <v>314</v>
      </c>
      <c r="C53" s="304">
        <v>0</v>
      </c>
      <c r="D53" s="304">
        <v>0</v>
      </c>
      <c r="E53" s="366">
        <f>OutstandingAgri_4!E53</f>
        <v>0</v>
      </c>
      <c r="F53" s="366">
        <f>OutstandingAgri_4!F53</f>
        <v>0</v>
      </c>
    </row>
    <row r="54" spans="1:6" ht="14.1" customHeight="1" x14ac:dyDescent="0.2">
      <c r="A54" s="192">
        <v>44</v>
      </c>
      <c r="B54" s="1" t="s">
        <v>306</v>
      </c>
      <c r="C54" s="239">
        <v>0</v>
      </c>
      <c r="D54" s="239">
        <v>0</v>
      </c>
      <c r="E54" s="366">
        <f>OutstandingAgri_4!E54</f>
        <v>0</v>
      </c>
      <c r="F54" s="366">
        <f>OutstandingAgri_4!F54</f>
        <v>0</v>
      </c>
    </row>
    <row r="55" spans="1:6" ht="14.1" customHeight="1" x14ac:dyDescent="0.2">
      <c r="A55" s="192">
        <v>45</v>
      </c>
      <c r="B55" s="1" t="s">
        <v>315</v>
      </c>
      <c r="C55" s="304">
        <v>0</v>
      </c>
      <c r="D55" s="304">
        <v>0</v>
      </c>
      <c r="E55" s="366">
        <f>OutstandingAgri_4!E55</f>
        <v>0</v>
      </c>
      <c r="F55" s="366">
        <f>OutstandingAgri_4!F55</f>
        <v>0</v>
      </c>
    </row>
    <row r="56" spans="1:6" s="146" customFormat="1" ht="14.1" customHeight="1" x14ac:dyDescent="0.2">
      <c r="A56" s="318"/>
      <c r="B56" s="189" t="s">
        <v>316</v>
      </c>
      <c r="C56" s="85">
        <f>SUM(C48:C55)</f>
        <v>0</v>
      </c>
      <c r="D56" s="85">
        <f>SUM(D48:D55)</f>
        <v>0</v>
      </c>
      <c r="E56" s="366">
        <f>OutstandingAgri_4!E56</f>
        <v>5</v>
      </c>
      <c r="F56" s="366">
        <f>OutstandingAgri_4!F56</f>
        <v>14.77</v>
      </c>
    </row>
    <row r="57" spans="1:6" s="146" customFormat="1" ht="14.1" customHeight="1" x14ac:dyDescent="0.2">
      <c r="A57" s="274"/>
      <c r="B57" s="270" t="s">
        <v>0</v>
      </c>
      <c r="C57" s="367">
        <f>C56+C47+C45+C42</f>
        <v>3983373</v>
      </c>
      <c r="D57" s="367">
        <f t="shared" ref="D57" si="0">D56+D47+D45+D42</f>
        <v>4154329.2745189997</v>
      </c>
      <c r="E57" s="367">
        <f>OutstandingAgri_4!E57</f>
        <v>6299768.75</v>
      </c>
      <c r="F57" s="367">
        <f>OutstandingAgri_4!F57</f>
        <v>8537242</v>
      </c>
    </row>
    <row r="58" spans="1:6" x14ac:dyDescent="0.2">
      <c r="D58" s="66" t="s">
        <v>382</v>
      </c>
    </row>
  </sheetData>
  <mergeCells count="8">
    <mergeCell ref="A1:F1"/>
    <mergeCell ref="A2:F2"/>
    <mergeCell ref="A4:A5"/>
    <mergeCell ref="B4:B5"/>
    <mergeCell ref="C4:C5"/>
    <mergeCell ref="D4:D5"/>
    <mergeCell ref="E4:E5"/>
    <mergeCell ref="F4:F5"/>
  </mergeCells>
  <phoneticPr fontId="10" type="noConversion"/>
  <pageMargins left="1.45" right="0.7" top="0.39" bottom="0.32" header="0.3" footer="0.3"/>
  <pageSetup scale="82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R58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3" sqref="A3:Q21"/>
    </sheetView>
  </sheetViews>
  <sheetFormatPr defaultColWidth="9.140625" defaultRowHeight="12.75" x14ac:dyDescent="0.2"/>
  <cols>
    <col min="1" max="1" width="6" style="2" customWidth="1"/>
    <col min="2" max="2" width="24.42578125" style="2" bestFit="1" customWidth="1"/>
    <col min="3" max="4" width="9.140625" style="3"/>
    <col min="5" max="5" width="10" style="3" customWidth="1"/>
    <col min="6" max="6" width="10.85546875" style="3" customWidth="1"/>
    <col min="7" max="7" width="10" style="3" customWidth="1"/>
    <col min="8" max="8" width="6.5703125" style="3" bestFit="1" customWidth="1"/>
    <col min="9" max="9" width="8.42578125" style="3" customWidth="1"/>
    <col min="10" max="10" width="9.85546875" style="3" customWidth="1"/>
    <col min="11" max="11" width="8.42578125" style="3" bestFit="1" customWidth="1"/>
    <col min="12" max="12" width="5.85546875" style="3" bestFit="1" customWidth="1"/>
    <col min="13" max="13" width="7.140625" style="3" bestFit="1" customWidth="1"/>
    <col min="14" max="14" width="8.42578125" style="3" customWidth="1"/>
    <col min="15" max="15" width="10.85546875" style="3" customWidth="1"/>
    <col min="16" max="16" width="9" style="3" bestFit="1" customWidth="1"/>
    <col min="17" max="17" width="9.140625" style="3" bestFit="1" customWidth="1"/>
    <col min="18" max="18" width="7" style="22" bestFit="1" customWidth="1"/>
    <col min="19" max="16384" width="9.140625" style="2"/>
  </cols>
  <sheetData>
    <row r="1" spans="1:18" s="74" customFormat="1" ht="20.100000000000001" customHeight="1" x14ac:dyDescent="0.2">
      <c r="A1" s="544" t="s">
        <v>482</v>
      </c>
      <c r="B1" s="544"/>
      <c r="C1" s="544"/>
      <c r="D1" s="544"/>
      <c r="E1" s="544"/>
      <c r="F1" s="544"/>
      <c r="G1" s="544"/>
      <c r="H1" s="544"/>
      <c r="I1" s="544"/>
      <c r="J1" s="544"/>
      <c r="K1" s="544"/>
      <c r="L1" s="544"/>
      <c r="M1" s="544"/>
      <c r="N1" s="544"/>
      <c r="O1" s="544"/>
      <c r="P1" s="544"/>
      <c r="Q1" s="544"/>
      <c r="R1" s="232"/>
    </row>
    <row r="2" spans="1:18" ht="15" customHeight="1" x14ac:dyDescent="0.2">
      <c r="B2" s="545" t="s">
        <v>124</v>
      </c>
      <c r="C2" s="545"/>
      <c r="D2" s="228"/>
      <c r="N2" s="546" t="s">
        <v>174</v>
      </c>
      <c r="O2" s="546"/>
    </row>
    <row r="3" spans="1:18" ht="65.099999999999994" customHeight="1" x14ac:dyDescent="0.2">
      <c r="A3" s="164" t="s">
        <v>175</v>
      </c>
      <c r="B3" s="325" t="s">
        <v>212</v>
      </c>
      <c r="C3" s="547" t="s">
        <v>391</v>
      </c>
      <c r="D3" s="547"/>
      <c r="E3" s="342" t="s">
        <v>321</v>
      </c>
      <c r="F3" s="547" t="s">
        <v>221</v>
      </c>
      <c r="G3" s="547"/>
      <c r="H3" s="547" t="s">
        <v>227</v>
      </c>
      <c r="I3" s="547"/>
      <c r="J3" s="547" t="s">
        <v>226</v>
      </c>
      <c r="K3" s="547"/>
      <c r="L3" s="548" t="s">
        <v>171</v>
      </c>
      <c r="M3" s="548"/>
      <c r="N3" s="547" t="s">
        <v>176</v>
      </c>
      <c r="O3" s="547"/>
      <c r="P3" s="547" t="s">
        <v>172</v>
      </c>
      <c r="Q3" s="547"/>
    </row>
    <row r="4" spans="1:18" ht="15" x14ac:dyDescent="0.2">
      <c r="A4" s="165">
        <v>1</v>
      </c>
      <c r="B4" s="325">
        <v>2</v>
      </c>
      <c r="C4" s="547">
        <v>3</v>
      </c>
      <c r="D4" s="547"/>
      <c r="E4" s="324">
        <v>4</v>
      </c>
      <c r="F4" s="547">
        <v>5</v>
      </c>
      <c r="G4" s="547"/>
      <c r="H4" s="547">
        <v>6</v>
      </c>
      <c r="I4" s="547"/>
      <c r="J4" s="547">
        <v>7</v>
      </c>
      <c r="K4" s="547"/>
      <c r="L4" s="547">
        <v>8</v>
      </c>
      <c r="M4" s="547"/>
      <c r="N4" s="547">
        <v>9</v>
      </c>
      <c r="O4" s="547"/>
      <c r="P4" s="547">
        <v>10</v>
      </c>
      <c r="Q4" s="547"/>
    </row>
    <row r="5" spans="1:18" ht="20.100000000000001" customHeight="1" x14ac:dyDescent="0.2">
      <c r="A5" s="343"/>
      <c r="B5" s="343" t="s">
        <v>173</v>
      </c>
      <c r="C5" s="344" t="s">
        <v>27</v>
      </c>
      <c r="D5" s="344" t="s">
        <v>15</v>
      </c>
      <c r="E5" s="344" t="s">
        <v>27</v>
      </c>
      <c r="F5" s="344" t="s">
        <v>27</v>
      </c>
      <c r="G5" s="344" t="s">
        <v>93</v>
      </c>
      <c r="H5" s="344" t="s">
        <v>27</v>
      </c>
      <c r="I5" s="344" t="s">
        <v>93</v>
      </c>
      <c r="J5" s="344" t="s">
        <v>27</v>
      </c>
      <c r="K5" s="344" t="s">
        <v>93</v>
      </c>
      <c r="L5" s="344" t="s">
        <v>27</v>
      </c>
      <c r="M5" s="344" t="s">
        <v>93</v>
      </c>
      <c r="N5" s="344" t="s">
        <v>27</v>
      </c>
      <c r="O5" s="344" t="s">
        <v>93</v>
      </c>
      <c r="P5" s="324">
        <v>10</v>
      </c>
      <c r="Q5" s="344" t="s">
        <v>93</v>
      </c>
    </row>
    <row r="6" spans="1:18" ht="12.95" customHeight="1" x14ac:dyDescent="0.2">
      <c r="A6" s="36">
        <v>1</v>
      </c>
      <c r="B6" s="37" t="s">
        <v>51</v>
      </c>
      <c r="C6" s="345"/>
      <c r="D6" s="204"/>
      <c r="E6" s="345"/>
      <c r="F6" s="345"/>
      <c r="G6" s="345"/>
      <c r="H6" s="345"/>
      <c r="I6" s="345"/>
      <c r="J6" s="345"/>
      <c r="K6" s="345"/>
      <c r="L6" s="345"/>
      <c r="M6" s="345"/>
      <c r="N6" s="63"/>
      <c r="O6" s="63"/>
      <c r="P6" s="63"/>
      <c r="Q6" s="63"/>
    </row>
    <row r="7" spans="1:18" ht="12.95" customHeight="1" x14ac:dyDescent="0.2">
      <c r="A7" s="36">
        <v>2</v>
      </c>
      <c r="B7" s="37" t="s">
        <v>52</v>
      </c>
      <c r="C7" s="345"/>
      <c r="D7" s="63"/>
      <c r="E7" s="345"/>
      <c r="F7" s="345"/>
      <c r="G7" s="345"/>
      <c r="H7" s="345"/>
      <c r="I7" s="345"/>
      <c r="J7" s="345"/>
      <c r="K7" s="345"/>
      <c r="L7" s="345"/>
      <c r="M7" s="345"/>
      <c r="N7" s="63"/>
      <c r="O7" s="63"/>
      <c r="P7" s="63"/>
      <c r="Q7" s="63"/>
    </row>
    <row r="8" spans="1:18" ht="12.95" customHeight="1" x14ac:dyDescent="0.2">
      <c r="A8" s="36">
        <v>3</v>
      </c>
      <c r="B8" s="37" t="s">
        <v>53</v>
      </c>
      <c r="C8" s="345"/>
      <c r="D8" s="63"/>
      <c r="E8" s="345"/>
      <c r="F8" s="345"/>
      <c r="G8" s="345"/>
      <c r="H8" s="345"/>
      <c r="I8" s="345"/>
      <c r="J8" s="345"/>
      <c r="K8" s="345"/>
      <c r="L8" s="345"/>
      <c r="M8" s="345"/>
      <c r="N8" s="63"/>
      <c r="O8" s="63"/>
      <c r="P8" s="63"/>
      <c r="Q8" s="63"/>
    </row>
    <row r="9" spans="1:18" ht="12.95" customHeight="1" x14ac:dyDescent="0.2">
      <c r="A9" s="36">
        <v>4</v>
      </c>
      <c r="B9" s="37" t="s">
        <v>54</v>
      </c>
      <c r="C9" s="345"/>
      <c r="D9" s="63"/>
      <c r="E9" s="345"/>
      <c r="F9" s="345"/>
      <c r="G9" s="345"/>
      <c r="H9" s="345"/>
      <c r="I9" s="345"/>
      <c r="J9" s="345"/>
      <c r="K9" s="345"/>
      <c r="L9" s="345"/>
      <c r="M9" s="345"/>
      <c r="N9" s="63"/>
      <c r="O9" s="63"/>
      <c r="P9" s="63"/>
      <c r="Q9" s="63"/>
    </row>
    <row r="10" spans="1:18" ht="12.95" customHeight="1" x14ac:dyDescent="0.2">
      <c r="A10" s="36">
        <v>5</v>
      </c>
      <c r="B10" s="37" t="s">
        <v>55</v>
      </c>
      <c r="C10" s="345"/>
      <c r="D10" s="63"/>
      <c r="E10" s="345"/>
      <c r="F10" s="345"/>
      <c r="G10" s="345"/>
      <c r="H10" s="345"/>
      <c r="I10" s="345"/>
      <c r="J10" s="345"/>
      <c r="K10" s="345"/>
      <c r="L10" s="345"/>
      <c r="M10" s="345"/>
      <c r="N10" s="63"/>
      <c r="O10" s="63"/>
      <c r="P10" s="63"/>
      <c r="Q10" s="63"/>
    </row>
    <row r="11" spans="1:18" ht="12.95" customHeight="1" x14ac:dyDescent="0.2">
      <c r="A11" s="36">
        <v>6</v>
      </c>
      <c r="B11" s="37" t="s">
        <v>56</v>
      </c>
      <c r="C11" s="345"/>
      <c r="D11" s="63"/>
      <c r="E11" s="345"/>
      <c r="F11" s="345"/>
      <c r="G11" s="345"/>
      <c r="H11" s="345"/>
      <c r="I11" s="345"/>
      <c r="J11" s="345"/>
      <c r="K11" s="345"/>
      <c r="L11" s="345"/>
      <c r="M11" s="345"/>
      <c r="N11" s="63"/>
      <c r="O11" s="63"/>
      <c r="P11" s="63"/>
      <c r="Q11" s="63"/>
    </row>
    <row r="12" spans="1:18" ht="12.95" customHeight="1" x14ac:dyDescent="0.2">
      <c r="A12" s="36">
        <v>7</v>
      </c>
      <c r="B12" s="37" t="s">
        <v>57</v>
      </c>
      <c r="C12" s="345"/>
      <c r="D12" s="63"/>
      <c r="E12" s="345"/>
      <c r="F12" s="345"/>
      <c r="G12" s="345"/>
      <c r="H12" s="345"/>
      <c r="I12" s="345"/>
      <c r="J12" s="345"/>
      <c r="K12" s="345"/>
      <c r="L12" s="345"/>
      <c r="M12" s="345"/>
      <c r="N12" s="63"/>
      <c r="O12" s="63"/>
      <c r="P12" s="63"/>
      <c r="Q12" s="63"/>
    </row>
    <row r="13" spans="1:18" ht="12.95" customHeight="1" x14ac:dyDescent="0.2">
      <c r="A13" s="36">
        <v>8</v>
      </c>
      <c r="B13" s="37" t="s">
        <v>181</v>
      </c>
      <c r="C13" s="345"/>
      <c r="D13" s="63"/>
      <c r="E13" s="345"/>
      <c r="F13" s="345"/>
      <c r="G13" s="345"/>
      <c r="H13" s="345"/>
      <c r="I13" s="345"/>
      <c r="J13" s="345"/>
      <c r="K13" s="345"/>
      <c r="L13" s="345"/>
      <c r="M13" s="345"/>
      <c r="N13" s="63"/>
      <c r="O13" s="63"/>
      <c r="P13" s="63"/>
      <c r="Q13" s="63"/>
    </row>
    <row r="14" spans="1:18" ht="12.95" customHeight="1" x14ac:dyDescent="0.2">
      <c r="A14" s="36">
        <v>9</v>
      </c>
      <c r="B14" s="37" t="s">
        <v>58</v>
      </c>
      <c r="C14" s="345"/>
      <c r="D14" s="63"/>
      <c r="E14" s="345"/>
      <c r="F14" s="345"/>
      <c r="G14" s="345"/>
      <c r="H14" s="345"/>
      <c r="I14" s="345"/>
      <c r="J14" s="345"/>
      <c r="K14" s="345"/>
      <c r="L14" s="345"/>
      <c r="M14" s="345"/>
      <c r="N14" s="63"/>
      <c r="O14" s="63"/>
      <c r="P14" s="63"/>
      <c r="Q14" s="63"/>
    </row>
    <row r="15" spans="1:18" ht="12.95" customHeight="1" x14ac:dyDescent="0.2">
      <c r="A15" s="36">
        <v>10</v>
      </c>
      <c r="B15" s="37" t="s">
        <v>64</v>
      </c>
      <c r="C15" s="345"/>
      <c r="D15" s="63"/>
      <c r="E15" s="345"/>
      <c r="F15" s="345"/>
      <c r="G15" s="345"/>
      <c r="H15" s="345"/>
      <c r="I15" s="345"/>
      <c r="J15" s="345"/>
      <c r="K15" s="345"/>
      <c r="L15" s="345"/>
      <c r="M15" s="345"/>
      <c r="N15" s="63"/>
      <c r="O15" s="63"/>
      <c r="P15" s="63"/>
      <c r="Q15" s="63"/>
    </row>
    <row r="16" spans="1:18" ht="12.95" customHeight="1" x14ac:dyDescent="0.2">
      <c r="A16" s="36">
        <v>11</v>
      </c>
      <c r="B16" s="37" t="s">
        <v>182</v>
      </c>
      <c r="C16" s="345"/>
      <c r="D16" s="63"/>
      <c r="E16" s="345"/>
      <c r="F16" s="345"/>
      <c r="G16" s="345"/>
      <c r="H16" s="345"/>
      <c r="I16" s="345"/>
      <c r="J16" s="345"/>
      <c r="K16" s="345"/>
      <c r="L16" s="345"/>
      <c r="M16" s="345"/>
      <c r="N16" s="63"/>
      <c r="O16" s="63"/>
      <c r="P16" s="63"/>
      <c r="Q16" s="63"/>
    </row>
    <row r="17" spans="1:18" ht="12.95" customHeight="1" x14ac:dyDescent="0.2">
      <c r="A17" s="36">
        <v>12</v>
      </c>
      <c r="B17" s="37" t="s">
        <v>60</v>
      </c>
      <c r="C17" s="345"/>
      <c r="D17" s="63"/>
      <c r="E17" s="345"/>
      <c r="F17" s="345"/>
      <c r="G17" s="345"/>
      <c r="H17" s="345"/>
      <c r="I17" s="345"/>
      <c r="J17" s="345"/>
      <c r="K17" s="345"/>
      <c r="L17" s="345"/>
      <c r="M17" s="345"/>
      <c r="N17" s="63"/>
      <c r="O17" s="63"/>
      <c r="P17" s="63"/>
      <c r="Q17" s="63"/>
    </row>
    <row r="18" spans="1:18" s="87" customFormat="1" ht="12.95" customHeight="1" x14ac:dyDescent="0.2">
      <c r="A18" s="319"/>
      <c r="B18" s="79" t="s">
        <v>218</v>
      </c>
      <c r="C18" s="346"/>
      <c r="D18" s="86"/>
      <c r="E18" s="346"/>
      <c r="F18" s="346"/>
      <c r="G18" s="346"/>
      <c r="H18" s="346"/>
      <c r="I18" s="346"/>
      <c r="J18" s="346"/>
      <c r="K18" s="346"/>
      <c r="L18" s="346"/>
      <c r="M18" s="346"/>
      <c r="N18" s="86"/>
      <c r="O18" s="86"/>
      <c r="P18" s="86"/>
      <c r="Q18" s="86"/>
      <c r="R18" s="236"/>
    </row>
    <row r="19" spans="1:18" ht="12.95" customHeight="1" x14ac:dyDescent="0.2">
      <c r="A19" s="36">
        <v>13</v>
      </c>
      <c r="B19" s="37" t="s">
        <v>41</v>
      </c>
      <c r="C19" s="345"/>
      <c r="D19" s="63"/>
      <c r="E19" s="345"/>
      <c r="F19" s="345"/>
      <c r="G19" s="345"/>
      <c r="H19" s="345"/>
      <c r="I19" s="345"/>
      <c r="J19" s="345"/>
      <c r="K19" s="345"/>
      <c r="L19" s="345"/>
      <c r="M19" s="345"/>
      <c r="N19" s="63"/>
      <c r="O19" s="63"/>
      <c r="P19" s="63"/>
      <c r="Q19" s="63"/>
    </row>
    <row r="20" spans="1:18" ht="12.95" customHeight="1" x14ac:dyDescent="0.2">
      <c r="A20" s="36">
        <v>14</v>
      </c>
      <c r="B20" s="37" t="s">
        <v>183</v>
      </c>
      <c r="C20" s="345"/>
      <c r="D20" s="63"/>
      <c r="E20" s="345"/>
      <c r="F20" s="345"/>
      <c r="G20" s="345"/>
      <c r="H20" s="345"/>
      <c r="I20" s="345"/>
      <c r="J20" s="345"/>
      <c r="K20" s="345"/>
      <c r="L20" s="345"/>
      <c r="M20" s="345"/>
      <c r="N20" s="63"/>
      <c r="O20" s="63"/>
      <c r="P20" s="63"/>
      <c r="Q20" s="63"/>
    </row>
    <row r="21" spans="1:18" ht="12.95" customHeight="1" x14ac:dyDescent="0.2">
      <c r="A21" s="36">
        <v>15</v>
      </c>
      <c r="B21" s="37" t="s">
        <v>184</v>
      </c>
      <c r="C21" s="345"/>
      <c r="D21" s="63"/>
      <c r="E21" s="345"/>
      <c r="F21" s="345"/>
      <c r="G21" s="345"/>
      <c r="H21" s="345"/>
      <c r="I21" s="345"/>
      <c r="J21" s="345"/>
      <c r="K21" s="345"/>
      <c r="L21" s="345"/>
      <c r="M21" s="345"/>
      <c r="N21" s="63"/>
      <c r="O21" s="63"/>
      <c r="P21" s="63"/>
      <c r="Q21" s="63"/>
    </row>
    <row r="22" spans="1:18" ht="12.95" customHeight="1" x14ac:dyDescent="0.2">
      <c r="A22" s="338">
        <v>16</v>
      </c>
      <c r="B22" s="339" t="s">
        <v>45</v>
      </c>
      <c r="C22" s="340"/>
      <c r="D22" s="341"/>
      <c r="E22" s="340"/>
      <c r="F22" s="340"/>
      <c r="G22" s="340"/>
      <c r="H22" s="340"/>
      <c r="I22" s="340"/>
      <c r="J22" s="340"/>
      <c r="K22" s="340"/>
      <c r="L22" s="340"/>
      <c r="M22" s="340"/>
      <c r="N22" s="341"/>
      <c r="O22" s="341"/>
      <c r="P22" s="341"/>
      <c r="Q22" s="341"/>
    </row>
    <row r="23" spans="1:18" ht="12.95" customHeight="1" x14ac:dyDescent="0.2">
      <c r="A23" s="36">
        <v>17</v>
      </c>
      <c r="B23" s="37" t="s">
        <v>185</v>
      </c>
      <c r="C23" s="234"/>
      <c r="D23" s="63"/>
      <c r="E23" s="234"/>
      <c r="F23" s="234"/>
      <c r="G23" s="234"/>
      <c r="H23" s="234"/>
      <c r="I23" s="234"/>
      <c r="J23" s="234"/>
      <c r="K23" s="234"/>
      <c r="L23" s="234"/>
      <c r="M23" s="234"/>
      <c r="N23" s="63"/>
      <c r="O23" s="63"/>
      <c r="P23" s="63"/>
      <c r="Q23" s="63"/>
    </row>
    <row r="24" spans="1:18" s="87" customFormat="1" ht="12.95" customHeight="1" x14ac:dyDescent="0.2">
      <c r="A24" s="36">
        <v>18</v>
      </c>
      <c r="B24" s="37" t="s">
        <v>186</v>
      </c>
      <c r="C24" s="235"/>
      <c r="D24" s="86"/>
      <c r="E24" s="235"/>
      <c r="F24" s="235"/>
      <c r="G24" s="235"/>
      <c r="H24" s="235"/>
      <c r="I24" s="235"/>
      <c r="J24" s="235"/>
      <c r="K24" s="235"/>
      <c r="L24" s="235"/>
      <c r="M24" s="235"/>
      <c r="N24" s="86"/>
      <c r="O24" s="86"/>
      <c r="P24" s="86"/>
      <c r="Q24" s="86"/>
      <c r="R24" s="236"/>
    </row>
    <row r="25" spans="1:18" ht="12.95" customHeight="1" x14ac:dyDescent="0.2">
      <c r="A25" s="36">
        <v>19</v>
      </c>
      <c r="B25" s="37" t="s">
        <v>187</v>
      </c>
      <c r="C25" s="234"/>
      <c r="D25" s="63"/>
      <c r="E25" s="234"/>
      <c r="F25" s="234"/>
      <c r="G25" s="234"/>
      <c r="H25" s="234"/>
      <c r="I25" s="234"/>
      <c r="J25" s="234"/>
      <c r="K25" s="234"/>
      <c r="L25" s="234"/>
      <c r="M25" s="234"/>
      <c r="N25" s="63"/>
      <c r="O25" s="63"/>
      <c r="P25" s="63"/>
      <c r="Q25" s="63"/>
    </row>
    <row r="26" spans="1:18" ht="12.95" customHeight="1" x14ac:dyDescent="0.2">
      <c r="A26" s="36">
        <v>20</v>
      </c>
      <c r="B26" s="37" t="s">
        <v>65</v>
      </c>
      <c r="C26" s="234"/>
      <c r="D26" s="63"/>
      <c r="E26" s="234"/>
      <c r="F26" s="234"/>
      <c r="G26" s="234"/>
      <c r="H26" s="234"/>
      <c r="I26" s="234"/>
      <c r="J26" s="234"/>
      <c r="K26" s="234"/>
      <c r="L26" s="234"/>
      <c r="M26" s="234"/>
      <c r="N26" s="63"/>
      <c r="O26" s="63"/>
      <c r="P26" s="63"/>
      <c r="Q26" s="63"/>
    </row>
    <row r="27" spans="1:18" ht="12.95" customHeight="1" x14ac:dyDescent="0.2">
      <c r="A27" s="36">
        <v>21</v>
      </c>
      <c r="B27" s="37" t="s">
        <v>66</v>
      </c>
      <c r="C27" s="63"/>
      <c r="D27" s="63"/>
      <c r="E27" s="63"/>
      <c r="F27" s="63"/>
      <c r="G27" s="63"/>
      <c r="H27" s="63"/>
      <c r="I27" s="63"/>
      <c r="J27" s="63"/>
      <c r="K27" s="63"/>
      <c r="L27" s="63"/>
      <c r="M27" s="63"/>
      <c r="N27" s="63"/>
      <c r="O27" s="63"/>
      <c r="P27" s="63"/>
      <c r="Q27" s="63"/>
    </row>
    <row r="28" spans="1:18" ht="12.95" customHeight="1" x14ac:dyDescent="0.2">
      <c r="A28" s="36">
        <v>22</v>
      </c>
      <c r="B28" s="37" t="s">
        <v>75</v>
      </c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</row>
    <row r="29" spans="1:18" ht="12.95" customHeight="1" x14ac:dyDescent="0.2">
      <c r="A29" s="36">
        <v>23</v>
      </c>
      <c r="B29" s="37" t="s">
        <v>386</v>
      </c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</row>
    <row r="30" spans="1:18" ht="12.95" customHeight="1" x14ac:dyDescent="0.2">
      <c r="A30" s="36">
        <v>24</v>
      </c>
      <c r="B30" s="37" t="s">
        <v>188</v>
      </c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</row>
    <row r="31" spans="1:18" ht="12.95" customHeight="1" x14ac:dyDescent="0.2">
      <c r="A31" s="36">
        <v>25</v>
      </c>
      <c r="B31" s="37" t="s">
        <v>189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</row>
    <row r="32" spans="1:18" ht="12.95" customHeight="1" x14ac:dyDescent="0.2">
      <c r="A32" s="36">
        <v>26</v>
      </c>
      <c r="B32" s="37" t="s">
        <v>190</v>
      </c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</row>
    <row r="33" spans="1:18" ht="12.95" customHeight="1" x14ac:dyDescent="0.2">
      <c r="A33" s="36">
        <v>27</v>
      </c>
      <c r="B33" s="37" t="s">
        <v>191</v>
      </c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</row>
    <row r="34" spans="1:18" ht="12.95" customHeight="1" x14ac:dyDescent="0.2">
      <c r="A34" s="36">
        <v>28</v>
      </c>
      <c r="B34" s="37" t="s">
        <v>67</v>
      </c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</row>
    <row r="35" spans="1:18" ht="12.95" customHeight="1" x14ac:dyDescent="0.2">
      <c r="A35" s="36">
        <v>29</v>
      </c>
      <c r="B35" s="37" t="s">
        <v>192</v>
      </c>
      <c r="C35" s="63"/>
      <c r="D35" s="63"/>
      <c r="E35" s="63"/>
      <c r="F35" s="63"/>
      <c r="G35" s="63"/>
      <c r="H35" s="63"/>
      <c r="I35" s="63"/>
      <c r="J35" s="63"/>
      <c r="K35" s="63"/>
      <c r="L35" s="63"/>
      <c r="M35" s="63"/>
      <c r="N35" s="63"/>
      <c r="O35" s="63"/>
      <c r="P35" s="63"/>
      <c r="Q35" s="63"/>
    </row>
    <row r="36" spans="1:18" ht="12.95" customHeight="1" x14ac:dyDescent="0.2">
      <c r="A36" s="36">
        <v>30</v>
      </c>
      <c r="B36" s="37" t="s">
        <v>193</v>
      </c>
      <c r="C36" s="63"/>
      <c r="D36" s="63"/>
      <c r="E36" s="63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3"/>
    </row>
    <row r="37" spans="1:18" ht="12.95" customHeight="1" x14ac:dyDescent="0.2">
      <c r="A37" s="36">
        <v>31</v>
      </c>
      <c r="B37" s="37" t="s">
        <v>194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63"/>
      <c r="N37" s="63"/>
      <c r="O37" s="63"/>
      <c r="P37" s="63"/>
      <c r="Q37" s="63"/>
    </row>
    <row r="38" spans="1:18" ht="12.95" customHeight="1" x14ac:dyDescent="0.2">
      <c r="A38" s="36">
        <v>32</v>
      </c>
      <c r="B38" s="37" t="s">
        <v>71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</row>
    <row r="39" spans="1:18" ht="12.95" customHeight="1" x14ac:dyDescent="0.2">
      <c r="A39" s="36">
        <v>33</v>
      </c>
      <c r="B39" s="37" t="s">
        <v>195</v>
      </c>
      <c r="C39" s="63"/>
      <c r="D39" s="63"/>
      <c r="E39" s="63"/>
      <c r="F39" s="63"/>
      <c r="G39" s="63"/>
      <c r="H39" s="63"/>
      <c r="I39" s="63"/>
      <c r="J39" s="63"/>
      <c r="K39" s="63"/>
      <c r="L39" s="63"/>
      <c r="M39" s="63"/>
      <c r="N39" s="63"/>
      <c r="O39" s="63"/>
      <c r="P39" s="63"/>
      <c r="Q39" s="63"/>
    </row>
    <row r="40" spans="1:18" ht="12.95" customHeight="1" x14ac:dyDescent="0.2">
      <c r="A40" s="36">
        <v>34</v>
      </c>
      <c r="B40" s="37" t="s">
        <v>70</v>
      </c>
      <c r="C40" s="63"/>
      <c r="D40" s="63"/>
      <c r="E40" s="63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3"/>
    </row>
    <row r="41" spans="1:18" s="87" customFormat="1" ht="12.95" customHeight="1" x14ac:dyDescent="0.2">
      <c r="A41" s="238"/>
      <c r="B41" s="79" t="s">
        <v>216</v>
      </c>
      <c r="C41" s="86"/>
      <c r="D41" s="86"/>
      <c r="E41" s="86"/>
      <c r="F41" s="86"/>
      <c r="G41" s="86"/>
      <c r="H41" s="86"/>
      <c r="I41" s="86"/>
      <c r="J41" s="86"/>
      <c r="K41" s="86"/>
      <c r="L41" s="86"/>
      <c r="M41" s="86"/>
      <c r="N41" s="86"/>
      <c r="O41" s="86"/>
      <c r="P41" s="86"/>
      <c r="Q41" s="86"/>
      <c r="R41" s="236"/>
    </row>
    <row r="42" spans="1:18" s="87" customFormat="1" ht="12.95" customHeight="1" x14ac:dyDescent="0.2">
      <c r="A42" s="238"/>
      <c r="B42" s="79" t="s">
        <v>317</v>
      </c>
      <c r="C42" s="86"/>
      <c r="D42" s="86"/>
      <c r="E42" s="86"/>
      <c r="F42" s="86"/>
      <c r="G42" s="86"/>
      <c r="H42" s="86"/>
      <c r="I42" s="86"/>
      <c r="J42" s="86"/>
      <c r="K42" s="86"/>
      <c r="L42" s="86"/>
      <c r="M42" s="86"/>
      <c r="N42" s="86"/>
      <c r="O42" s="86"/>
      <c r="P42" s="86"/>
      <c r="Q42" s="86"/>
      <c r="R42" s="236"/>
    </row>
    <row r="43" spans="1:18" ht="12.95" customHeight="1" x14ac:dyDescent="0.2">
      <c r="A43" s="36">
        <v>35</v>
      </c>
      <c r="B43" s="37" t="s">
        <v>196</v>
      </c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</row>
    <row r="44" spans="1:18" ht="12.95" customHeight="1" x14ac:dyDescent="0.2">
      <c r="A44" s="36">
        <v>36</v>
      </c>
      <c r="B44" s="37" t="s">
        <v>390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</row>
    <row r="45" spans="1:18" s="87" customFormat="1" ht="12.95" customHeight="1" x14ac:dyDescent="0.2">
      <c r="A45" s="238"/>
      <c r="B45" s="79" t="s">
        <v>219</v>
      </c>
      <c r="C45" s="86"/>
      <c r="D45" s="86"/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236"/>
    </row>
    <row r="46" spans="1:18" ht="12.95" customHeight="1" x14ac:dyDescent="0.2">
      <c r="A46" s="36">
        <v>37</v>
      </c>
      <c r="B46" s="37" t="s">
        <v>318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</row>
    <row r="47" spans="1:18" s="87" customFormat="1" ht="12.95" customHeight="1" x14ac:dyDescent="0.2">
      <c r="A47" s="238"/>
      <c r="B47" s="79" t="s">
        <v>217</v>
      </c>
      <c r="C47" s="86"/>
      <c r="D47" s="86"/>
      <c r="E47" s="86"/>
      <c r="F47" s="86"/>
      <c r="G47" s="86"/>
      <c r="H47" s="86"/>
      <c r="I47" s="86"/>
      <c r="J47" s="86"/>
      <c r="K47" s="86"/>
      <c r="L47" s="86"/>
      <c r="M47" s="86"/>
      <c r="N47" s="86"/>
      <c r="O47" s="86"/>
      <c r="P47" s="86"/>
      <c r="Q47" s="86"/>
      <c r="R47" s="236"/>
    </row>
    <row r="48" spans="1:18" s="87" customFormat="1" ht="12.75" customHeight="1" x14ac:dyDescent="0.2">
      <c r="A48" s="36">
        <v>38</v>
      </c>
      <c r="B48" s="37" t="s">
        <v>310</v>
      </c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236"/>
    </row>
    <row r="49" spans="1:18" ht="12.95" customHeight="1" x14ac:dyDescent="0.25">
      <c r="A49" s="36">
        <v>39</v>
      </c>
      <c r="B49" s="37" t="s">
        <v>311</v>
      </c>
      <c r="C49" s="63"/>
      <c r="D49" s="63"/>
      <c r="E49" s="63"/>
      <c r="F49" s="63"/>
      <c r="G49" s="237"/>
      <c r="H49" s="63"/>
      <c r="I49" s="237"/>
      <c r="J49" s="63"/>
      <c r="K49" s="63"/>
      <c r="L49" s="63"/>
      <c r="M49" s="63"/>
      <c r="N49" s="63"/>
      <c r="O49" s="63"/>
      <c r="P49" s="63"/>
      <c r="Q49" s="63"/>
    </row>
    <row r="50" spans="1:18" ht="12.95" customHeight="1" x14ac:dyDescent="0.25">
      <c r="A50" s="36">
        <v>40</v>
      </c>
      <c r="B50" s="37" t="s">
        <v>392</v>
      </c>
      <c r="C50" s="63"/>
      <c r="D50" s="63"/>
      <c r="E50" s="63"/>
      <c r="F50" s="63"/>
      <c r="G50" s="237"/>
      <c r="H50" s="63"/>
      <c r="I50" s="237"/>
      <c r="J50" s="63"/>
      <c r="K50" s="63"/>
      <c r="L50" s="63"/>
      <c r="M50" s="63"/>
      <c r="N50" s="63"/>
      <c r="O50" s="63"/>
      <c r="P50" s="63"/>
      <c r="Q50" s="63"/>
    </row>
    <row r="51" spans="1:18" s="87" customFormat="1" ht="12.95" customHeight="1" x14ac:dyDescent="0.2">
      <c r="A51" s="36">
        <v>41</v>
      </c>
      <c r="B51" s="37" t="s">
        <v>312</v>
      </c>
      <c r="C51" s="86"/>
      <c r="D51" s="86"/>
      <c r="E51" s="86"/>
      <c r="F51" s="86"/>
      <c r="G51" s="86"/>
      <c r="H51" s="86"/>
      <c r="I51" s="86"/>
      <c r="J51" s="86"/>
      <c r="K51" s="86"/>
      <c r="L51" s="86"/>
      <c r="M51" s="86"/>
      <c r="N51" s="86"/>
      <c r="O51" s="86"/>
      <c r="P51" s="86"/>
      <c r="Q51" s="86"/>
      <c r="R51" s="236"/>
    </row>
    <row r="52" spans="1:18" ht="12.95" customHeight="1" x14ac:dyDescent="0.2">
      <c r="A52" s="36">
        <v>42</v>
      </c>
      <c r="B52" s="37" t="s">
        <v>313</v>
      </c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</row>
    <row r="53" spans="1:18" s="87" customFormat="1" ht="12.95" customHeight="1" x14ac:dyDescent="0.2">
      <c r="A53" s="36">
        <v>43</v>
      </c>
      <c r="B53" s="37" t="s">
        <v>314</v>
      </c>
      <c r="C53" s="86"/>
      <c r="D53" s="86"/>
      <c r="E53" s="86"/>
      <c r="F53" s="86"/>
      <c r="G53" s="86"/>
      <c r="H53" s="86"/>
      <c r="I53" s="86"/>
      <c r="J53" s="86"/>
      <c r="K53" s="86"/>
      <c r="L53" s="86"/>
      <c r="M53" s="86"/>
      <c r="N53" s="86"/>
      <c r="O53" s="86"/>
      <c r="P53" s="86"/>
      <c r="Q53" s="86"/>
      <c r="R53" s="236"/>
    </row>
    <row r="54" spans="1:18" ht="12.95" customHeight="1" x14ac:dyDescent="0.2">
      <c r="A54" s="36">
        <v>44</v>
      </c>
      <c r="B54" s="37" t="s">
        <v>306</v>
      </c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</row>
    <row r="55" spans="1:18" ht="12.95" customHeight="1" x14ac:dyDescent="0.2">
      <c r="A55" s="36">
        <v>45</v>
      </c>
      <c r="B55" s="37" t="s">
        <v>315</v>
      </c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</row>
    <row r="56" spans="1:18" s="87" customFormat="1" ht="12.95" customHeight="1" x14ac:dyDescent="0.2">
      <c r="A56" s="238"/>
      <c r="B56" s="79" t="s">
        <v>316</v>
      </c>
      <c r="C56" s="86"/>
      <c r="D56" s="86"/>
      <c r="E56" s="86"/>
      <c r="F56" s="86"/>
      <c r="G56" s="86"/>
      <c r="H56" s="86"/>
      <c r="I56" s="86"/>
      <c r="J56" s="86"/>
      <c r="K56" s="86"/>
      <c r="L56" s="86"/>
      <c r="M56" s="86"/>
      <c r="N56" s="86"/>
      <c r="O56" s="86"/>
      <c r="P56" s="86"/>
      <c r="Q56" s="86"/>
      <c r="R56" s="236"/>
    </row>
    <row r="57" spans="1:18" s="87" customFormat="1" ht="12.95" customHeight="1" x14ac:dyDescent="0.2">
      <c r="A57" s="148"/>
      <c r="B57" s="148" t="s">
        <v>0</v>
      </c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236"/>
    </row>
    <row r="58" spans="1:18" x14ac:dyDescent="0.2">
      <c r="G58" s="93" t="s">
        <v>389</v>
      </c>
    </row>
  </sheetData>
  <mergeCells count="17">
    <mergeCell ref="C4:D4"/>
    <mergeCell ref="P4:Q4"/>
    <mergeCell ref="F3:G3"/>
    <mergeCell ref="H3:I3"/>
    <mergeCell ref="J3:K3"/>
    <mergeCell ref="L3:M3"/>
    <mergeCell ref="F4:G4"/>
    <mergeCell ref="H4:I4"/>
    <mergeCell ref="J4:K4"/>
    <mergeCell ref="L4:M4"/>
    <mergeCell ref="N4:O4"/>
    <mergeCell ref="A1:Q1"/>
    <mergeCell ref="B2:C2"/>
    <mergeCell ref="N2:O2"/>
    <mergeCell ref="P3:Q3"/>
    <mergeCell ref="C3:D3"/>
    <mergeCell ref="N3:O3"/>
  </mergeCells>
  <pageMargins left="1.95" right="0" top="0.25" bottom="0" header="0.3" footer="0.3"/>
  <pageSetup paperSize="9" scale="58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N60"/>
  <sheetViews>
    <sheetView zoomScaleNormal="100" workbookViewId="0">
      <pane xSplit="2" ySplit="4" topLeftCell="C35" activePane="bottomRight" state="frozen"/>
      <selection pane="topRight" activeCell="C1" sqref="C1"/>
      <selection pane="bottomLeft" activeCell="A6" sqref="A6"/>
      <selection pane="bottomRight" activeCell="K1" sqref="K1:N1048576"/>
    </sheetView>
  </sheetViews>
  <sheetFormatPr defaultColWidth="9.140625" defaultRowHeight="15" customHeight="1" x14ac:dyDescent="0.2"/>
  <cols>
    <col min="1" max="1" width="6" style="26" customWidth="1"/>
    <col min="2" max="2" width="22.140625" style="23" customWidth="1"/>
    <col min="3" max="3" width="9.85546875" style="27" bestFit="1" customWidth="1"/>
    <col min="4" max="4" width="8.5703125" style="27" bestFit="1" customWidth="1"/>
    <col min="5" max="5" width="10.140625" style="27" bestFit="1" customWidth="1"/>
    <col min="6" max="6" width="9.140625" style="27" bestFit="1" customWidth="1"/>
    <col min="7" max="7" width="10.140625" style="23" bestFit="1" customWidth="1"/>
    <col min="8" max="8" width="9.85546875" style="27" customWidth="1"/>
    <col min="9" max="9" width="9.85546875" style="23" bestFit="1" customWidth="1"/>
    <col min="10" max="10" width="9.140625" style="27" bestFit="1" customWidth="1"/>
    <col min="11" max="12" width="0" style="27" hidden="1" customWidth="1"/>
    <col min="13" max="13" width="10.5703125" style="28" hidden="1" customWidth="1"/>
    <col min="14" max="14" width="0" style="23" hidden="1" customWidth="1"/>
    <col min="15" max="16384" width="9.140625" style="23"/>
  </cols>
  <sheetData>
    <row r="1" spans="1:14" ht="15" customHeight="1" x14ac:dyDescent="0.2">
      <c r="A1" s="528" t="s">
        <v>472</v>
      </c>
      <c r="B1" s="528"/>
      <c r="C1" s="528"/>
      <c r="D1" s="528"/>
      <c r="E1" s="528"/>
      <c r="F1" s="528"/>
      <c r="G1" s="528"/>
      <c r="H1" s="528"/>
      <c r="I1" s="528"/>
      <c r="J1" s="528"/>
    </row>
    <row r="2" spans="1:14" ht="15" customHeight="1" x14ac:dyDescent="0.2">
      <c r="A2" s="24"/>
      <c r="B2" s="25" t="s">
        <v>11</v>
      </c>
      <c r="C2" s="42"/>
      <c r="D2" s="42"/>
      <c r="I2" s="552" t="s">
        <v>162</v>
      </c>
      <c r="J2" s="552"/>
    </row>
    <row r="3" spans="1:14" ht="15" customHeight="1" x14ac:dyDescent="0.2">
      <c r="A3" s="553" t="s">
        <v>157</v>
      </c>
      <c r="B3" s="555" t="s">
        <v>2</v>
      </c>
      <c r="C3" s="557" t="s">
        <v>1</v>
      </c>
      <c r="D3" s="559"/>
      <c r="E3" s="559"/>
      <c r="F3" s="558"/>
      <c r="G3" s="557" t="s">
        <v>210</v>
      </c>
      <c r="H3" s="559"/>
      <c r="I3" s="559"/>
      <c r="J3" s="558"/>
    </row>
    <row r="4" spans="1:14" ht="15" customHeight="1" x14ac:dyDescent="0.2">
      <c r="A4" s="554"/>
      <c r="B4" s="556"/>
      <c r="C4" s="557" t="s">
        <v>208</v>
      </c>
      <c r="D4" s="558"/>
      <c r="E4" s="523" t="s">
        <v>209</v>
      </c>
      <c r="F4" s="523"/>
      <c r="G4" s="557" t="s">
        <v>208</v>
      </c>
      <c r="H4" s="558"/>
      <c r="I4" s="523" t="s">
        <v>209</v>
      </c>
      <c r="J4" s="523"/>
    </row>
    <row r="5" spans="1:14" ht="15" customHeight="1" x14ac:dyDescent="0.2">
      <c r="A5" s="40"/>
      <c r="B5" s="41"/>
      <c r="C5" s="331" t="s">
        <v>27</v>
      </c>
      <c r="D5" s="332" t="s">
        <v>15</v>
      </c>
      <c r="E5" s="331" t="s">
        <v>27</v>
      </c>
      <c r="F5" s="331" t="s">
        <v>15</v>
      </c>
      <c r="G5" s="331" t="s">
        <v>27</v>
      </c>
      <c r="H5" s="332" t="s">
        <v>15</v>
      </c>
      <c r="I5" s="331" t="s">
        <v>27</v>
      </c>
      <c r="J5" s="331" t="s">
        <v>15</v>
      </c>
      <c r="K5" s="550" t="s">
        <v>502</v>
      </c>
      <c r="L5" s="551"/>
      <c r="M5" s="549" t="s">
        <v>501</v>
      </c>
      <c r="N5" s="549"/>
    </row>
    <row r="6" spans="1:14" ht="14.1" customHeight="1" x14ac:dyDescent="0.2">
      <c r="A6" s="36">
        <v>1</v>
      </c>
      <c r="B6" s="37" t="s">
        <v>51</v>
      </c>
      <c r="C6" s="64">
        <v>7589</v>
      </c>
      <c r="D6" s="64">
        <v>299</v>
      </c>
      <c r="E6" s="64">
        <v>3421</v>
      </c>
      <c r="F6" s="64">
        <v>3842</v>
      </c>
      <c r="G6" s="68">
        <v>707</v>
      </c>
      <c r="H6" s="64">
        <v>162</v>
      </c>
      <c r="I6" s="68">
        <v>1275</v>
      </c>
      <c r="J6" s="64">
        <v>648</v>
      </c>
      <c r="K6" s="27">
        <f>I6*100/E6</f>
        <v>37.269804150833089</v>
      </c>
      <c r="L6" s="27">
        <f>J6*100/F6</f>
        <v>16.866215512753776</v>
      </c>
      <c r="M6" s="28">
        <f>G6*100/C6</f>
        <v>9.3161154302279616</v>
      </c>
      <c r="N6" s="28">
        <f>H6*100/D6</f>
        <v>54.180602006688964</v>
      </c>
    </row>
    <row r="7" spans="1:14" ht="14.1" customHeight="1" x14ac:dyDescent="0.2">
      <c r="A7" s="36">
        <v>2</v>
      </c>
      <c r="B7" s="37" t="s">
        <v>52</v>
      </c>
      <c r="C7" s="64">
        <v>26148</v>
      </c>
      <c r="D7" s="64">
        <v>30014</v>
      </c>
      <c r="E7" s="64">
        <v>14512</v>
      </c>
      <c r="F7" s="64">
        <v>18843</v>
      </c>
      <c r="G7" s="68">
        <v>8245</v>
      </c>
      <c r="H7" s="64">
        <v>13116</v>
      </c>
      <c r="I7" s="68">
        <v>2697</v>
      </c>
      <c r="J7" s="64">
        <v>1712</v>
      </c>
      <c r="K7" s="27">
        <f t="shared" ref="K7:K57" si="0">I7*100/E7</f>
        <v>18.584619625137815</v>
      </c>
      <c r="L7" s="27">
        <f t="shared" ref="L7:L57" si="1">J7*100/F7</f>
        <v>9.0856020803481403</v>
      </c>
      <c r="M7" s="28">
        <f t="shared" ref="M7:M58" si="2">G7*100/C7</f>
        <v>31.532048340217226</v>
      </c>
      <c r="N7" s="28">
        <f t="shared" ref="N7:N58" si="3">H7*100/D7</f>
        <v>43.699606850136604</v>
      </c>
    </row>
    <row r="8" spans="1:14" ht="14.1" customHeight="1" x14ac:dyDescent="0.2">
      <c r="A8" s="36">
        <v>3</v>
      </c>
      <c r="B8" s="37" t="s">
        <v>53</v>
      </c>
      <c r="C8" s="64">
        <v>263</v>
      </c>
      <c r="D8" s="64">
        <v>518</v>
      </c>
      <c r="E8" s="64">
        <v>1818</v>
      </c>
      <c r="F8" s="64">
        <v>1773.37</v>
      </c>
      <c r="G8" s="68">
        <v>123</v>
      </c>
      <c r="H8" s="64">
        <v>37</v>
      </c>
      <c r="I8" s="68">
        <v>1256</v>
      </c>
      <c r="J8" s="64">
        <v>1217</v>
      </c>
      <c r="K8" s="27">
        <f t="shared" si="0"/>
        <v>69.08690869086908</v>
      </c>
      <c r="L8" s="27">
        <f t="shared" si="1"/>
        <v>68.62640058194286</v>
      </c>
      <c r="M8" s="28">
        <f t="shared" si="2"/>
        <v>46.768060836501903</v>
      </c>
      <c r="N8" s="28">
        <f t="shared" si="3"/>
        <v>7.1428571428571432</v>
      </c>
    </row>
    <row r="9" spans="1:14" ht="14.1" customHeight="1" x14ac:dyDescent="0.2">
      <c r="A9" s="36">
        <v>4</v>
      </c>
      <c r="B9" s="37" t="s">
        <v>54</v>
      </c>
      <c r="C9" s="64">
        <v>749</v>
      </c>
      <c r="D9" s="64">
        <v>16</v>
      </c>
      <c r="E9" s="64">
        <v>1001</v>
      </c>
      <c r="F9" s="64">
        <v>566</v>
      </c>
      <c r="G9" s="68">
        <v>304</v>
      </c>
      <c r="H9" s="64">
        <v>8</v>
      </c>
      <c r="I9" s="68">
        <v>638</v>
      </c>
      <c r="J9" s="64">
        <v>421</v>
      </c>
      <c r="K9" s="27">
        <f t="shared" si="0"/>
        <v>63.736263736263737</v>
      </c>
      <c r="L9" s="27">
        <f t="shared" si="1"/>
        <v>74.381625441696116</v>
      </c>
      <c r="M9" s="28">
        <f t="shared" si="2"/>
        <v>40.587449933244329</v>
      </c>
      <c r="N9" s="28">
        <f t="shared" si="3"/>
        <v>50</v>
      </c>
    </row>
    <row r="10" spans="1:14" ht="14.1" customHeight="1" x14ac:dyDescent="0.2">
      <c r="A10" s="36">
        <v>5</v>
      </c>
      <c r="B10" s="37" t="s">
        <v>55</v>
      </c>
      <c r="C10" s="64">
        <v>17512</v>
      </c>
      <c r="D10" s="64">
        <v>9884</v>
      </c>
      <c r="E10" s="64">
        <v>13708</v>
      </c>
      <c r="F10" s="64">
        <v>13384</v>
      </c>
      <c r="G10" s="68">
        <v>318</v>
      </c>
      <c r="H10" s="64">
        <v>210</v>
      </c>
      <c r="I10" s="68">
        <v>6274</v>
      </c>
      <c r="J10" s="64">
        <v>4886</v>
      </c>
      <c r="K10" s="27">
        <f t="shared" si="0"/>
        <v>45.768894076451708</v>
      </c>
      <c r="L10" s="27">
        <f t="shared" si="1"/>
        <v>36.506276150627613</v>
      </c>
      <c r="M10" s="28">
        <f t="shared" si="2"/>
        <v>1.815897670169027</v>
      </c>
      <c r="N10" s="28">
        <f t="shared" si="3"/>
        <v>2.1246458923512748</v>
      </c>
    </row>
    <row r="11" spans="1:14" ht="14.1" customHeight="1" x14ac:dyDescent="0.2">
      <c r="A11" s="36">
        <v>6</v>
      </c>
      <c r="B11" s="37" t="s">
        <v>56</v>
      </c>
      <c r="C11" s="64">
        <v>17619</v>
      </c>
      <c r="D11" s="64">
        <v>3111</v>
      </c>
      <c r="E11" s="64">
        <v>2198</v>
      </c>
      <c r="F11" s="64">
        <v>2790</v>
      </c>
      <c r="G11" s="68">
        <v>2731</v>
      </c>
      <c r="H11" s="64">
        <v>656</v>
      </c>
      <c r="I11" s="68">
        <v>1804</v>
      </c>
      <c r="J11" s="64">
        <v>1221</v>
      </c>
      <c r="K11" s="27">
        <f t="shared" si="0"/>
        <v>82.074613284804371</v>
      </c>
      <c r="L11" s="27">
        <f t="shared" si="1"/>
        <v>43.763440860215056</v>
      </c>
      <c r="M11" s="28">
        <f t="shared" si="2"/>
        <v>15.500312163005846</v>
      </c>
      <c r="N11" s="28">
        <f t="shared" si="3"/>
        <v>21.086467373834779</v>
      </c>
    </row>
    <row r="12" spans="1:14" s="27" customFormat="1" ht="14.1" customHeight="1" x14ac:dyDescent="0.2">
      <c r="A12" s="139">
        <v>7</v>
      </c>
      <c r="B12" s="44" t="s">
        <v>57</v>
      </c>
      <c r="C12" s="64">
        <v>28</v>
      </c>
      <c r="D12" s="64">
        <v>11</v>
      </c>
      <c r="E12" s="64">
        <v>17</v>
      </c>
      <c r="F12" s="64">
        <v>26.72</v>
      </c>
      <c r="G12" s="64">
        <v>3</v>
      </c>
      <c r="H12" s="64">
        <v>4</v>
      </c>
      <c r="I12" s="64">
        <v>4</v>
      </c>
      <c r="J12" s="64">
        <v>11</v>
      </c>
      <c r="K12" s="27">
        <f t="shared" si="0"/>
        <v>23.529411764705884</v>
      </c>
      <c r="L12" s="27">
        <f t="shared" si="1"/>
        <v>41.167664670658681</v>
      </c>
      <c r="M12" s="28">
        <f t="shared" si="2"/>
        <v>10.714285714285714</v>
      </c>
      <c r="N12" s="28">
        <f t="shared" si="3"/>
        <v>36.363636363636367</v>
      </c>
    </row>
    <row r="13" spans="1:14" ht="14.1" customHeight="1" x14ac:dyDescent="0.2">
      <c r="A13" s="36">
        <v>8</v>
      </c>
      <c r="B13" s="37" t="s">
        <v>181</v>
      </c>
      <c r="C13" s="64">
        <v>323</v>
      </c>
      <c r="D13" s="64">
        <v>142</v>
      </c>
      <c r="E13" s="64">
        <v>40</v>
      </c>
      <c r="F13" s="64">
        <v>146</v>
      </c>
      <c r="G13" s="68">
        <v>20</v>
      </c>
      <c r="H13" s="64">
        <v>3.4</v>
      </c>
      <c r="I13" s="68">
        <v>6</v>
      </c>
      <c r="J13" s="64">
        <v>2</v>
      </c>
      <c r="K13" s="27">
        <f t="shared" si="0"/>
        <v>15</v>
      </c>
      <c r="L13" s="27">
        <f t="shared" si="1"/>
        <v>1.3698630136986301</v>
      </c>
      <c r="M13" s="28">
        <f t="shared" si="2"/>
        <v>6.1919504643962853</v>
      </c>
      <c r="N13" s="28">
        <f t="shared" si="3"/>
        <v>2.3943661971830985</v>
      </c>
    </row>
    <row r="14" spans="1:14" ht="14.1" customHeight="1" x14ac:dyDescent="0.2">
      <c r="A14" s="36">
        <v>9</v>
      </c>
      <c r="B14" s="37" t="s">
        <v>58</v>
      </c>
      <c r="C14" s="64">
        <v>18110</v>
      </c>
      <c r="D14" s="64">
        <v>4585.3</v>
      </c>
      <c r="E14" s="64">
        <v>4386</v>
      </c>
      <c r="F14" s="64">
        <v>3555.08</v>
      </c>
      <c r="G14" s="68">
        <v>751</v>
      </c>
      <c r="H14" s="64">
        <v>36.14</v>
      </c>
      <c r="I14" s="68">
        <v>3354</v>
      </c>
      <c r="J14" s="64">
        <v>3401</v>
      </c>
      <c r="K14" s="27">
        <f t="shared" si="0"/>
        <v>76.470588235294116</v>
      </c>
      <c r="L14" s="27">
        <f t="shared" si="1"/>
        <v>95.665920316842374</v>
      </c>
      <c r="M14" s="28">
        <f t="shared" si="2"/>
        <v>4.1468801766979571</v>
      </c>
      <c r="N14" s="28">
        <f t="shared" si="3"/>
        <v>0.78817089394368955</v>
      </c>
    </row>
    <row r="15" spans="1:14" ht="14.1" customHeight="1" x14ac:dyDescent="0.2">
      <c r="A15" s="36">
        <v>10</v>
      </c>
      <c r="B15" s="37" t="s">
        <v>64</v>
      </c>
      <c r="C15" s="64">
        <v>27616</v>
      </c>
      <c r="D15" s="64">
        <v>4237</v>
      </c>
      <c r="E15" s="64">
        <v>4583</v>
      </c>
      <c r="F15" s="64">
        <v>9046</v>
      </c>
      <c r="G15" s="68">
        <v>1779</v>
      </c>
      <c r="H15" s="64">
        <v>59</v>
      </c>
      <c r="I15" s="68">
        <v>2335</v>
      </c>
      <c r="J15" s="64">
        <v>1773</v>
      </c>
      <c r="K15" s="27">
        <f t="shared" si="0"/>
        <v>50.94915993890465</v>
      </c>
      <c r="L15" s="27">
        <f t="shared" si="1"/>
        <v>19.599823126243642</v>
      </c>
      <c r="M15" s="28">
        <f t="shared" si="2"/>
        <v>6.4419177288528386</v>
      </c>
      <c r="N15" s="28">
        <f t="shared" si="3"/>
        <v>1.3924946896388954</v>
      </c>
    </row>
    <row r="16" spans="1:14" ht="14.1" customHeight="1" x14ac:dyDescent="0.2">
      <c r="A16" s="36">
        <v>11</v>
      </c>
      <c r="B16" s="37" t="s">
        <v>182</v>
      </c>
      <c r="C16" s="64">
        <v>200</v>
      </c>
      <c r="D16" s="64">
        <v>11</v>
      </c>
      <c r="E16" s="64">
        <v>0</v>
      </c>
      <c r="F16" s="64">
        <v>0</v>
      </c>
      <c r="G16" s="68">
        <v>200</v>
      </c>
      <c r="H16" s="64">
        <v>11</v>
      </c>
      <c r="I16" s="68">
        <v>247</v>
      </c>
      <c r="J16" s="64">
        <v>160</v>
      </c>
      <c r="K16" s="27" t="e">
        <f t="shared" si="0"/>
        <v>#DIV/0!</v>
      </c>
      <c r="L16" s="27" t="e">
        <f t="shared" si="1"/>
        <v>#DIV/0!</v>
      </c>
      <c r="M16" s="28">
        <f t="shared" si="2"/>
        <v>100</v>
      </c>
      <c r="N16" s="28">
        <f t="shared" si="3"/>
        <v>100</v>
      </c>
    </row>
    <row r="17" spans="1:14" ht="14.1" customHeight="1" x14ac:dyDescent="0.2">
      <c r="A17" s="36">
        <v>12</v>
      </c>
      <c r="B17" s="37" t="s">
        <v>60</v>
      </c>
      <c r="C17" s="64">
        <v>9649</v>
      </c>
      <c r="D17" s="64">
        <v>232</v>
      </c>
      <c r="E17" s="64">
        <v>6902</v>
      </c>
      <c r="F17" s="64">
        <v>4560</v>
      </c>
      <c r="G17" s="68">
        <v>19</v>
      </c>
      <c r="H17" s="64">
        <v>2</v>
      </c>
      <c r="I17" s="68">
        <v>1907</v>
      </c>
      <c r="J17" s="64">
        <v>1608</v>
      </c>
      <c r="K17" s="27">
        <f t="shared" si="0"/>
        <v>27.629672558678642</v>
      </c>
      <c r="L17" s="27">
        <f t="shared" si="1"/>
        <v>35.263157894736842</v>
      </c>
      <c r="M17" s="28">
        <f t="shared" si="2"/>
        <v>0.19691159705668981</v>
      </c>
      <c r="N17" s="28">
        <f t="shared" si="3"/>
        <v>0.86206896551724133</v>
      </c>
    </row>
    <row r="18" spans="1:14" s="39" customFormat="1" ht="14.1" customHeight="1" x14ac:dyDescent="0.2">
      <c r="A18" s="330"/>
      <c r="B18" s="79" t="s">
        <v>218</v>
      </c>
      <c r="C18" s="145">
        <f>SUM(C6:C17)</f>
        <v>125806</v>
      </c>
      <c r="D18" s="145">
        <f t="shared" ref="D18:J18" si="4">SUM(D6:D17)</f>
        <v>53060.3</v>
      </c>
      <c r="E18" s="145">
        <f t="shared" si="4"/>
        <v>52586</v>
      </c>
      <c r="F18" s="145">
        <f t="shared" si="4"/>
        <v>58532.17</v>
      </c>
      <c r="G18" s="145">
        <f t="shared" si="4"/>
        <v>15200</v>
      </c>
      <c r="H18" s="145">
        <f t="shared" si="4"/>
        <v>14304.539999999999</v>
      </c>
      <c r="I18" s="145">
        <f t="shared" si="4"/>
        <v>21797</v>
      </c>
      <c r="J18" s="145">
        <f t="shared" si="4"/>
        <v>17060</v>
      </c>
      <c r="K18" s="27">
        <f t="shared" si="0"/>
        <v>41.450195869623094</v>
      </c>
      <c r="L18" s="27">
        <f t="shared" si="1"/>
        <v>29.146365152701499</v>
      </c>
      <c r="M18" s="28">
        <f t="shared" si="2"/>
        <v>12.082094653673115</v>
      </c>
      <c r="N18" s="28">
        <f t="shared" si="3"/>
        <v>26.959025863027534</v>
      </c>
    </row>
    <row r="19" spans="1:14" ht="14.1" customHeight="1" x14ac:dyDescent="0.2">
      <c r="A19" s="36">
        <v>13</v>
      </c>
      <c r="B19" s="37" t="s">
        <v>41</v>
      </c>
      <c r="C19" s="64">
        <v>0</v>
      </c>
      <c r="D19" s="64">
        <v>0</v>
      </c>
      <c r="E19" s="64">
        <v>11</v>
      </c>
      <c r="F19" s="64">
        <v>30.95</v>
      </c>
      <c r="G19" s="68">
        <v>0</v>
      </c>
      <c r="H19" s="64">
        <v>0</v>
      </c>
      <c r="I19" s="68">
        <v>5</v>
      </c>
      <c r="J19" s="64">
        <v>2.1</v>
      </c>
      <c r="K19" s="27">
        <f t="shared" si="0"/>
        <v>45.454545454545453</v>
      </c>
      <c r="L19" s="27">
        <f t="shared" si="1"/>
        <v>6.7851373182552503</v>
      </c>
      <c r="M19" s="28" t="e">
        <f t="shared" si="2"/>
        <v>#DIV/0!</v>
      </c>
      <c r="N19" s="28" t="e">
        <f t="shared" si="3"/>
        <v>#DIV/0!</v>
      </c>
    </row>
    <row r="20" spans="1:14" ht="14.1" customHeight="1" x14ac:dyDescent="0.2">
      <c r="A20" s="36">
        <v>14</v>
      </c>
      <c r="B20" s="37" t="s">
        <v>183</v>
      </c>
      <c r="C20" s="64">
        <v>0</v>
      </c>
      <c r="D20" s="64">
        <v>0</v>
      </c>
      <c r="E20" s="64">
        <v>0</v>
      </c>
      <c r="F20" s="64">
        <v>0</v>
      </c>
      <c r="G20" s="68">
        <v>0</v>
      </c>
      <c r="H20" s="64">
        <v>0</v>
      </c>
      <c r="I20" s="68">
        <v>0</v>
      </c>
      <c r="J20" s="64">
        <v>0</v>
      </c>
      <c r="K20" s="27" t="e">
        <f t="shared" si="0"/>
        <v>#DIV/0!</v>
      </c>
      <c r="L20" s="27" t="e">
        <f t="shared" si="1"/>
        <v>#DIV/0!</v>
      </c>
      <c r="M20" s="28" t="e">
        <f t="shared" si="2"/>
        <v>#DIV/0!</v>
      </c>
      <c r="N20" s="28" t="e">
        <f t="shared" si="3"/>
        <v>#DIV/0!</v>
      </c>
    </row>
    <row r="21" spans="1:14" ht="14.1" customHeight="1" x14ac:dyDescent="0.2">
      <c r="A21" s="36">
        <v>15</v>
      </c>
      <c r="B21" s="37" t="s">
        <v>184</v>
      </c>
      <c r="C21" s="64">
        <v>0</v>
      </c>
      <c r="D21" s="64">
        <v>0</v>
      </c>
      <c r="E21" s="64">
        <v>0</v>
      </c>
      <c r="F21" s="64">
        <v>0</v>
      </c>
      <c r="G21" s="68">
        <v>0</v>
      </c>
      <c r="H21" s="64">
        <v>0</v>
      </c>
      <c r="I21" s="68">
        <v>0</v>
      </c>
      <c r="J21" s="64">
        <v>0</v>
      </c>
      <c r="K21" s="27" t="e">
        <f t="shared" si="0"/>
        <v>#DIV/0!</v>
      </c>
      <c r="L21" s="27" t="e">
        <f t="shared" si="1"/>
        <v>#DIV/0!</v>
      </c>
      <c r="M21" s="28" t="e">
        <f t="shared" si="2"/>
        <v>#DIV/0!</v>
      </c>
      <c r="N21" s="28" t="e">
        <f t="shared" si="3"/>
        <v>#DIV/0!</v>
      </c>
    </row>
    <row r="22" spans="1:14" ht="14.1" customHeight="1" x14ac:dyDescent="0.2">
      <c r="A22" s="36">
        <v>16</v>
      </c>
      <c r="B22" s="37" t="s">
        <v>45</v>
      </c>
      <c r="C22" s="64">
        <v>0</v>
      </c>
      <c r="D22" s="64">
        <v>0</v>
      </c>
      <c r="E22" s="64">
        <v>0</v>
      </c>
      <c r="F22" s="64">
        <v>0</v>
      </c>
      <c r="G22" s="68">
        <v>0</v>
      </c>
      <c r="H22" s="64">
        <v>0</v>
      </c>
      <c r="I22" s="68">
        <v>0</v>
      </c>
      <c r="J22" s="64">
        <v>0</v>
      </c>
      <c r="K22" s="27" t="e">
        <f t="shared" si="0"/>
        <v>#DIV/0!</v>
      </c>
      <c r="L22" s="27" t="e">
        <f t="shared" si="1"/>
        <v>#DIV/0!</v>
      </c>
      <c r="M22" s="28" t="e">
        <f t="shared" si="2"/>
        <v>#DIV/0!</v>
      </c>
      <c r="N22" s="28" t="e">
        <f t="shared" si="3"/>
        <v>#DIV/0!</v>
      </c>
    </row>
    <row r="23" spans="1:14" ht="14.1" customHeight="1" x14ac:dyDescent="0.2">
      <c r="A23" s="36">
        <v>17</v>
      </c>
      <c r="B23" s="37" t="s">
        <v>185</v>
      </c>
      <c r="C23" s="64">
        <v>0</v>
      </c>
      <c r="D23" s="64">
        <v>0</v>
      </c>
      <c r="E23" s="64">
        <v>0</v>
      </c>
      <c r="F23" s="64">
        <v>0</v>
      </c>
      <c r="G23" s="68">
        <v>0</v>
      </c>
      <c r="H23" s="64">
        <v>0</v>
      </c>
      <c r="I23" s="68">
        <v>0</v>
      </c>
      <c r="J23" s="64">
        <v>0</v>
      </c>
      <c r="K23" s="27" t="e">
        <f t="shared" si="0"/>
        <v>#DIV/0!</v>
      </c>
      <c r="L23" s="27" t="e">
        <f t="shared" si="1"/>
        <v>#DIV/0!</v>
      </c>
      <c r="M23" s="28" t="e">
        <f t="shared" si="2"/>
        <v>#DIV/0!</v>
      </c>
      <c r="N23" s="28" t="e">
        <f t="shared" si="3"/>
        <v>#DIV/0!</v>
      </c>
    </row>
    <row r="24" spans="1:14" s="39" customFormat="1" ht="14.1" customHeight="1" x14ac:dyDescent="0.2">
      <c r="A24" s="36">
        <v>18</v>
      </c>
      <c r="B24" s="37" t="s">
        <v>186</v>
      </c>
      <c r="C24" s="64">
        <v>0</v>
      </c>
      <c r="D24" s="64">
        <v>0</v>
      </c>
      <c r="E24" s="64">
        <v>0</v>
      </c>
      <c r="F24" s="64">
        <v>0</v>
      </c>
      <c r="G24" s="68">
        <v>0</v>
      </c>
      <c r="H24" s="64">
        <v>0</v>
      </c>
      <c r="I24" s="68">
        <v>0</v>
      </c>
      <c r="J24" s="64">
        <v>0</v>
      </c>
      <c r="K24" s="27" t="e">
        <f t="shared" si="0"/>
        <v>#DIV/0!</v>
      </c>
      <c r="L24" s="27" t="e">
        <f t="shared" si="1"/>
        <v>#DIV/0!</v>
      </c>
      <c r="M24" s="28" t="e">
        <f t="shared" si="2"/>
        <v>#DIV/0!</v>
      </c>
      <c r="N24" s="28" t="e">
        <f t="shared" si="3"/>
        <v>#DIV/0!</v>
      </c>
    </row>
    <row r="25" spans="1:14" ht="14.1" customHeight="1" x14ac:dyDescent="0.2">
      <c r="A25" s="36">
        <v>19</v>
      </c>
      <c r="B25" s="37" t="s">
        <v>187</v>
      </c>
      <c r="C25" s="64">
        <v>0</v>
      </c>
      <c r="D25" s="64">
        <v>0</v>
      </c>
      <c r="E25" s="64">
        <v>0</v>
      </c>
      <c r="F25" s="64">
        <v>0</v>
      </c>
      <c r="G25" s="68">
        <v>0</v>
      </c>
      <c r="H25" s="64">
        <v>0</v>
      </c>
      <c r="I25" s="68">
        <v>0</v>
      </c>
      <c r="J25" s="64">
        <v>0</v>
      </c>
      <c r="K25" s="27" t="e">
        <f t="shared" si="0"/>
        <v>#DIV/0!</v>
      </c>
      <c r="L25" s="27" t="e">
        <f t="shared" si="1"/>
        <v>#DIV/0!</v>
      </c>
      <c r="M25" s="28" t="e">
        <f t="shared" si="2"/>
        <v>#DIV/0!</v>
      </c>
      <c r="N25" s="28" t="e">
        <f t="shared" si="3"/>
        <v>#DIV/0!</v>
      </c>
    </row>
    <row r="26" spans="1:14" ht="14.1" customHeight="1" x14ac:dyDescent="0.2">
      <c r="A26" s="36">
        <v>20</v>
      </c>
      <c r="B26" s="37" t="s">
        <v>65</v>
      </c>
      <c r="C26" s="64">
        <v>1126</v>
      </c>
      <c r="D26" s="64">
        <v>422.29</v>
      </c>
      <c r="E26" s="64">
        <v>1271</v>
      </c>
      <c r="F26" s="64">
        <v>1929.39</v>
      </c>
      <c r="G26" s="68">
        <v>770</v>
      </c>
      <c r="H26" s="64">
        <v>380.3</v>
      </c>
      <c r="I26" s="68">
        <v>1187</v>
      </c>
      <c r="J26" s="64">
        <v>1781.55</v>
      </c>
      <c r="K26" s="27">
        <f t="shared" si="0"/>
        <v>93.391030684500393</v>
      </c>
      <c r="L26" s="27">
        <f t="shared" si="1"/>
        <v>92.337474538584729</v>
      </c>
      <c r="M26" s="28">
        <f t="shared" si="2"/>
        <v>68.383658969804614</v>
      </c>
      <c r="N26" s="28">
        <f t="shared" si="3"/>
        <v>90.056596177981945</v>
      </c>
    </row>
    <row r="27" spans="1:14" ht="14.1" customHeight="1" x14ac:dyDescent="0.2">
      <c r="A27" s="36">
        <v>21</v>
      </c>
      <c r="B27" s="37" t="s">
        <v>66</v>
      </c>
      <c r="C27" s="64">
        <v>5858</v>
      </c>
      <c r="D27" s="64">
        <v>5905</v>
      </c>
      <c r="E27" s="64">
        <v>5858</v>
      </c>
      <c r="F27" s="64">
        <v>5905</v>
      </c>
      <c r="G27" s="64">
        <v>3271</v>
      </c>
      <c r="H27" s="64">
        <v>5528</v>
      </c>
      <c r="I27" s="64">
        <v>2485</v>
      </c>
      <c r="J27" s="64">
        <v>4358</v>
      </c>
      <c r="K27" s="27">
        <f t="shared" si="0"/>
        <v>42.420621372482074</v>
      </c>
      <c r="L27" s="27">
        <f t="shared" si="1"/>
        <v>73.801862828111766</v>
      </c>
      <c r="M27" s="28">
        <f t="shared" si="2"/>
        <v>55.83817002389894</v>
      </c>
      <c r="N27" s="28">
        <f t="shared" si="3"/>
        <v>93.6155800169348</v>
      </c>
    </row>
    <row r="28" spans="1:14" ht="14.1" customHeight="1" x14ac:dyDescent="0.2">
      <c r="A28" s="36">
        <v>22</v>
      </c>
      <c r="B28" s="37" t="s">
        <v>75</v>
      </c>
      <c r="C28" s="250"/>
      <c r="D28" s="250"/>
      <c r="E28" s="250"/>
      <c r="F28" s="250"/>
      <c r="G28" s="251"/>
      <c r="H28" s="250"/>
      <c r="I28" s="251"/>
      <c r="J28" s="250"/>
      <c r="K28" s="27" t="e">
        <f t="shared" si="0"/>
        <v>#DIV/0!</v>
      </c>
      <c r="L28" s="27" t="e">
        <f t="shared" si="1"/>
        <v>#DIV/0!</v>
      </c>
      <c r="M28" s="28" t="e">
        <f t="shared" si="2"/>
        <v>#DIV/0!</v>
      </c>
      <c r="N28" s="28" t="e">
        <f t="shared" si="3"/>
        <v>#DIV/0!</v>
      </c>
    </row>
    <row r="29" spans="1:14" ht="14.1" customHeight="1" x14ac:dyDescent="0.2">
      <c r="A29" s="36">
        <v>23</v>
      </c>
      <c r="B29" s="37" t="s">
        <v>386</v>
      </c>
      <c r="C29" s="64">
        <v>0</v>
      </c>
      <c r="D29" s="64">
        <v>0</v>
      </c>
      <c r="E29" s="64">
        <v>0</v>
      </c>
      <c r="F29" s="64">
        <v>0</v>
      </c>
      <c r="G29" s="68">
        <v>0</v>
      </c>
      <c r="H29" s="64">
        <v>0</v>
      </c>
      <c r="I29" s="68">
        <v>0</v>
      </c>
      <c r="J29" s="64">
        <v>0</v>
      </c>
      <c r="K29" s="27" t="e">
        <f t="shared" si="0"/>
        <v>#DIV/0!</v>
      </c>
      <c r="L29" s="27" t="e">
        <f t="shared" si="1"/>
        <v>#DIV/0!</v>
      </c>
      <c r="M29" s="28" t="e">
        <f t="shared" si="2"/>
        <v>#DIV/0!</v>
      </c>
      <c r="N29" s="28" t="e">
        <f t="shared" si="3"/>
        <v>#DIV/0!</v>
      </c>
    </row>
    <row r="30" spans="1:14" ht="14.1" customHeight="1" x14ac:dyDescent="0.2">
      <c r="A30" s="36">
        <v>24</v>
      </c>
      <c r="B30" s="37" t="s">
        <v>188</v>
      </c>
      <c r="C30" s="64">
        <v>0</v>
      </c>
      <c r="D30" s="64">
        <v>0</v>
      </c>
      <c r="E30" s="64">
        <v>0</v>
      </c>
      <c r="F30" s="64">
        <v>0</v>
      </c>
      <c r="G30" s="68">
        <v>0</v>
      </c>
      <c r="H30" s="64">
        <v>0</v>
      </c>
      <c r="I30" s="68">
        <v>0</v>
      </c>
      <c r="J30" s="64">
        <v>0</v>
      </c>
      <c r="K30" s="27" t="e">
        <f t="shared" si="0"/>
        <v>#DIV/0!</v>
      </c>
      <c r="L30" s="27" t="e">
        <f t="shared" si="1"/>
        <v>#DIV/0!</v>
      </c>
      <c r="M30" s="28" t="e">
        <f t="shared" si="2"/>
        <v>#DIV/0!</v>
      </c>
      <c r="N30" s="28" t="e">
        <f t="shared" si="3"/>
        <v>#DIV/0!</v>
      </c>
    </row>
    <row r="31" spans="1:14" ht="14.1" customHeight="1" x14ac:dyDescent="0.2">
      <c r="A31" s="36">
        <v>25</v>
      </c>
      <c r="B31" s="37" t="s">
        <v>189</v>
      </c>
      <c r="C31" s="64">
        <v>0</v>
      </c>
      <c r="D31" s="64">
        <v>0</v>
      </c>
      <c r="E31" s="64">
        <v>0</v>
      </c>
      <c r="F31" s="64">
        <v>0</v>
      </c>
      <c r="G31" s="68">
        <v>0</v>
      </c>
      <c r="H31" s="64">
        <v>0</v>
      </c>
      <c r="I31" s="68">
        <v>0</v>
      </c>
      <c r="J31" s="64">
        <v>0</v>
      </c>
      <c r="K31" s="27" t="e">
        <f t="shared" si="0"/>
        <v>#DIV/0!</v>
      </c>
      <c r="L31" s="27" t="e">
        <f t="shared" si="1"/>
        <v>#DIV/0!</v>
      </c>
      <c r="M31" s="28" t="e">
        <f t="shared" si="2"/>
        <v>#DIV/0!</v>
      </c>
      <c r="N31" s="28" t="e">
        <f t="shared" si="3"/>
        <v>#DIV/0!</v>
      </c>
    </row>
    <row r="32" spans="1:14" ht="14.1" customHeight="1" x14ac:dyDescent="0.2">
      <c r="A32" s="36">
        <v>26</v>
      </c>
      <c r="B32" s="37" t="s">
        <v>190</v>
      </c>
      <c r="C32" s="64">
        <v>0</v>
      </c>
      <c r="D32" s="64">
        <v>0</v>
      </c>
      <c r="E32" s="64">
        <v>0</v>
      </c>
      <c r="F32" s="64">
        <v>0</v>
      </c>
      <c r="G32" s="68">
        <v>0</v>
      </c>
      <c r="H32" s="64">
        <v>0</v>
      </c>
      <c r="I32" s="68">
        <v>0</v>
      </c>
      <c r="J32" s="64">
        <v>0</v>
      </c>
      <c r="K32" s="27" t="e">
        <f t="shared" si="0"/>
        <v>#DIV/0!</v>
      </c>
      <c r="L32" s="27" t="e">
        <f t="shared" si="1"/>
        <v>#DIV/0!</v>
      </c>
      <c r="M32" s="28" t="e">
        <f t="shared" si="2"/>
        <v>#DIV/0!</v>
      </c>
      <c r="N32" s="28" t="e">
        <f t="shared" si="3"/>
        <v>#DIV/0!</v>
      </c>
    </row>
    <row r="33" spans="1:14" ht="14.1" customHeight="1" x14ac:dyDescent="0.2">
      <c r="A33" s="36">
        <v>27</v>
      </c>
      <c r="B33" s="37" t="s">
        <v>191</v>
      </c>
      <c r="C33" s="64">
        <v>0</v>
      </c>
      <c r="D33" s="64">
        <v>0</v>
      </c>
      <c r="E33" s="64">
        <v>0</v>
      </c>
      <c r="F33" s="64">
        <v>0</v>
      </c>
      <c r="G33" s="68">
        <v>0</v>
      </c>
      <c r="H33" s="64">
        <v>0</v>
      </c>
      <c r="I33" s="68">
        <v>0</v>
      </c>
      <c r="J33" s="64">
        <v>0</v>
      </c>
      <c r="K33" s="27" t="e">
        <f t="shared" si="0"/>
        <v>#DIV/0!</v>
      </c>
      <c r="L33" s="27" t="e">
        <f t="shared" si="1"/>
        <v>#DIV/0!</v>
      </c>
      <c r="M33" s="28" t="e">
        <f t="shared" si="2"/>
        <v>#DIV/0!</v>
      </c>
      <c r="N33" s="28" t="e">
        <f t="shared" si="3"/>
        <v>#DIV/0!</v>
      </c>
    </row>
    <row r="34" spans="1:14" ht="14.1" customHeight="1" x14ac:dyDescent="0.2">
      <c r="A34" s="36">
        <v>28</v>
      </c>
      <c r="B34" s="37" t="s">
        <v>67</v>
      </c>
      <c r="C34" s="64">
        <v>0</v>
      </c>
      <c r="D34" s="64">
        <v>0</v>
      </c>
      <c r="E34" s="64">
        <v>0</v>
      </c>
      <c r="F34" s="64">
        <v>0</v>
      </c>
      <c r="G34" s="68">
        <v>0</v>
      </c>
      <c r="H34" s="64">
        <v>0</v>
      </c>
      <c r="I34" s="68">
        <v>0</v>
      </c>
      <c r="J34" s="64">
        <v>0</v>
      </c>
      <c r="K34" s="27" t="e">
        <f t="shared" si="0"/>
        <v>#DIV/0!</v>
      </c>
      <c r="L34" s="27" t="e">
        <f t="shared" si="1"/>
        <v>#DIV/0!</v>
      </c>
      <c r="M34" s="28" t="e">
        <f t="shared" si="2"/>
        <v>#DIV/0!</v>
      </c>
      <c r="N34" s="28" t="e">
        <f t="shared" si="3"/>
        <v>#DIV/0!</v>
      </c>
    </row>
    <row r="35" spans="1:14" ht="14.1" customHeight="1" x14ac:dyDescent="0.2">
      <c r="A35" s="36">
        <v>29</v>
      </c>
      <c r="B35" s="37" t="s">
        <v>192</v>
      </c>
      <c r="C35" s="64">
        <v>0</v>
      </c>
      <c r="D35" s="64">
        <v>0</v>
      </c>
      <c r="E35" s="64">
        <v>0</v>
      </c>
      <c r="F35" s="64">
        <v>0</v>
      </c>
      <c r="G35" s="68">
        <v>0</v>
      </c>
      <c r="H35" s="64">
        <v>0</v>
      </c>
      <c r="I35" s="68">
        <v>0</v>
      </c>
      <c r="J35" s="64">
        <v>0</v>
      </c>
      <c r="K35" s="27" t="e">
        <f t="shared" si="0"/>
        <v>#DIV/0!</v>
      </c>
      <c r="L35" s="27" t="e">
        <f t="shared" si="1"/>
        <v>#DIV/0!</v>
      </c>
      <c r="M35" s="28" t="e">
        <f t="shared" si="2"/>
        <v>#DIV/0!</v>
      </c>
      <c r="N35" s="28" t="e">
        <f t="shared" si="3"/>
        <v>#DIV/0!</v>
      </c>
    </row>
    <row r="36" spans="1:14" ht="14.1" customHeight="1" x14ac:dyDescent="0.2">
      <c r="A36" s="36">
        <v>30</v>
      </c>
      <c r="B36" s="37" t="s">
        <v>193</v>
      </c>
      <c r="C36" s="64">
        <v>0</v>
      </c>
      <c r="D36" s="64">
        <v>0</v>
      </c>
      <c r="E36" s="64">
        <v>0</v>
      </c>
      <c r="F36" s="64">
        <v>0</v>
      </c>
      <c r="G36" s="68">
        <v>0</v>
      </c>
      <c r="H36" s="64">
        <v>0</v>
      </c>
      <c r="I36" s="68">
        <v>0</v>
      </c>
      <c r="J36" s="64">
        <v>0</v>
      </c>
      <c r="K36" s="27" t="e">
        <f t="shared" si="0"/>
        <v>#DIV/0!</v>
      </c>
      <c r="L36" s="27" t="e">
        <f t="shared" si="1"/>
        <v>#DIV/0!</v>
      </c>
      <c r="M36" s="28" t="e">
        <f t="shared" si="2"/>
        <v>#DIV/0!</v>
      </c>
      <c r="N36" s="28" t="e">
        <f t="shared" si="3"/>
        <v>#DIV/0!</v>
      </c>
    </row>
    <row r="37" spans="1:14" ht="14.1" customHeight="1" x14ac:dyDescent="0.2">
      <c r="A37" s="36">
        <v>31</v>
      </c>
      <c r="B37" s="37" t="s">
        <v>194</v>
      </c>
      <c r="C37" s="64">
        <v>0</v>
      </c>
      <c r="D37" s="64">
        <v>0</v>
      </c>
      <c r="E37" s="64">
        <v>0</v>
      </c>
      <c r="F37" s="64">
        <v>0</v>
      </c>
      <c r="G37" s="68">
        <v>0</v>
      </c>
      <c r="H37" s="64">
        <v>0</v>
      </c>
      <c r="I37" s="68">
        <v>0</v>
      </c>
      <c r="J37" s="64">
        <v>0</v>
      </c>
      <c r="K37" s="27" t="e">
        <f t="shared" si="0"/>
        <v>#DIV/0!</v>
      </c>
      <c r="L37" s="27" t="e">
        <f t="shared" si="1"/>
        <v>#DIV/0!</v>
      </c>
      <c r="M37" s="28" t="e">
        <f t="shared" si="2"/>
        <v>#DIV/0!</v>
      </c>
      <c r="N37" s="28" t="e">
        <f t="shared" si="3"/>
        <v>#DIV/0!</v>
      </c>
    </row>
    <row r="38" spans="1:14" ht="14.1" customHeight="1" x14ac:dyDescent="0.2">
      <c r="A38" s="36">
        <v>32</v>
      </c>
      <c r="B38" s="37" t="s">
        <v>71</v>
      </c>
      <c r="C38" s="64">
        <v>0</v>
      </c>
      <c r="D38" s="64">
        <v>0</v>
      </c>
      <c r="E38" s="64">
        <v>0</v>
      </c>
      <c r="F38" s="64">
        <v>0</v>
      </c>
      <c r="G38" s="68">
        <v>0</v>
      </c>
      <c r="H38" s="64">
        <v>0</v>
      </c>
      <c r="I38" s="68">
        <v>0</v>
      </c>
      <c r="J38" s="64">
        <v>0</v>
      </c>
      <c r="K38" s="27" t="e">
        <f t="shared" si="0"/>
        <v>#DIV/0!</v>
      </c>
      <c r="L38" s="27" t="e">
        <f t="shared" si="1"/>
        <v>#DIV/0!</v>
      </c>
      <c r="M38" s="28" t="e">
        <f t="shared" si="2"/>
        <v>#DIV/0!</v>
      </c>
      <c r="N38" s="28" t="e">
        <f t="shared" si="3"/>
        <v>#DIV/0!</v>
      </c>
    </row>
    <row r="39" spans="1:14" ht="14.1" customHeight="1" x14ac:dyDescent="0.2">
      <c r="A39" s="36">
        <v>33</v>
      </c>
      <c r="B39" s="37" t="s">
        <v>195</v>
      </c>
      <c r="C39" s="64">
        <v>0</v>
      </c>
      <c r="D39" s="64">
        <v>0</v>
      </c>
      <c r="E39" s="64">
        <v>0</v>
      </c>
      <c r="F39" s="64">
        <v>0</v>
      </c>
      <c r="G39" s="68">
        <v>0</v>
      </c>
      <c r="H39" s="64">
        <v>0</v>
      </c>
      <c r="I39" s="68">
        <v>0</v>
      </c>
      <c r="J39" s="64">
        <v>0</v>
      </c>
      <c r="K39" s="27" t="e">
        <f t="shared" si="0"/>
        <v>#DIV/0!</v>
      </c>
      <c r="L39" s="27" t="e">
        <f t="shared" si="1"/>
        <v>#DIV/0!</v>
      </c>
      <c r="M39" s="28" t="e">
        <f t="shared" si="2"/>
        <v>#DIV/0!</v>
      </c>
      <c r="N39" s="28" t="e">
        <f t="shared" si="3"/>
        <v>#DIV/0!</v>
      </c>
    </row>
    <row r="40" spans="1:14" ht="14.1" customHeight="1" x14ac:dyDescent="0.2">
      <c r="A40" s="36">
        <v>34</v>
      </c>
      <c r="B40" s="37" t="s">
        <v>70</v>
      </c>
      <c r="C40" s="64">
        <v>0</v>
      </c>
      <c r="D40" s="64">
        <v>0</v>
      </c>
      <c r="E40" s="64">
        <v>0</v>
      </c>
      <c r="F40" s="64">
        <v>0</v>
      </c>
      <c r="G40" s="68">
        <v>0</v>
      </c>
      <c r="H40" s="64">
        <v>0</v>
      </c>
      <c r="I40" s="68">
        <v>0</v>
      </c>
      <c r="J40" s="64">
        <v>0</v>
      </c>
      <c r="K40" s="27" t="e">
        <f t="shared" si="0"/>
        <v>#DIV/0!</v>
      </c>
      <c r="L40" s="27" t="e">
        <f t="shared" si="1"/>
        <v>#DIV/0!</v>
      </c>
      <c r="M40" s="28" t="e">
        <f t="shared" si="2"/>
        <v>#DIV/0!</v>
      </c>
      <c r="N40" s="28" t="e">
        <f t="shared" si="3"/>
        <v>#DIV/0!</v>
      </c>
    </row>
    <row r="41" spans="1:14" s="39" customFormat="1" ht="14.1" customHeight="1" x14ac:dyDescent="0.2">
      <c r="A41" s="330"/>
      <c r="B41" s="79" t="s">
        <v>216</v>
      </c>
      <c r="C41" s="145">
        <f>SUM(C19:C40)</f>
        <v>6984</v>
      </c>
      <c r="D41" s="145">
        <f t="shared" ref="D41:J41" si="5">SUM(D19:D40)</f>
        <v>6327.29</v>
      </c>
      <c r="E41" s="145">
        <f t="shared" si="5"/>
        <v>7140</v>
      </c>
      <c r="F41" s="145">
        <f t="shared" si="5"/>
        <v>7865.34</v>
      </c>
      <c r="G41" s="145">
        <f t="shared" si="5"/>
        <v>4041</v>
      </c>
      <c r="H41" s="145">
        <f t="shared" si="5"/>
        <v>5908.3</v>
      </c>
      <c r="I41" s="145">
        <f t="shared" si="5"/>
        <v>3677</v>
      </c>
      <c r="J41" s="145">
        <f t="shared" si="5"/>
        <v>6141.65</v>
      </c>
      <c r="K41" s="27">
        <f t="shared" si="0"/>
        <v>51.498599439775909</v>
      </c>
      <c r="L41" s="27">
        <f t="shared" si="1"/>
        <v>78.084990604347681</v>
      </c>
      <c r="M41" s="28">
        <f t="shared" si="2"/>
        <v>57.860824742268044</v>
      </c>
      <c r="N41" s="28">
        <f t="shared" si="3"/>
        <v>93.378049686358622</v>
      </c>
    </row>
    <row r="42" spans="1:14" s="39" customFormat="1" ht="14.1" customHeight="1" x14ac:dyDescent="0.2">
      <c r="A42" s="330"/>
      <c r="B42" s="79" t="s">
        <v>317</v>
      </c>
      <c r="C42" s="145">
        <f>C41+C18</f>
        <v>132790</v>
      </c>
      <c r="D42" s="145">
        <f t="shared" ref="D42:J42" si="6">D41+D18</f>
        <v>59387.590000000004</v>
      </c>
      <c r="E42" s="145">
        <f t="shared" si="6"/>
        <v>59726</v>
      </c>
      <c r="F42" s="145">
        <f t="shared" si="6"/>
        <v>66397.509999999995</v>
      </c>
      <c r="G42" s="145">
        <f t="shared" si="6"/>
        <v>19241</v>
      </c>
      <c r="H42" s="145">
        <f t="shared" si="6"/>
        <v>20212.84</v>
      </c>
      <c r="I42" s="145">
        <f t="shared" si="6"/>
        <v>25474</v>
      </c>
      <c r="J42" s="145">
        <f t="shared" si="6"/>
        <v>23201.65</v>
      </c>
      <c r="K42" s="27">
        <f t="shared" si="0"/>
        <v>42.651441583230081</v>
      </c>
      <c r="L42" s="27">
        <f t="shared" si="1"/>
        <v>34.943554359192085</v>
      </c>
      <c r="M42" s="28">
        <f t="shared" si="2"/>
        <v>14.489795918367347</v>
      </c>
      <c r="N42" s="28">
        <f t="shared" si="3"/>
        <v>34.035460943944685</v>
      </c>
    </row>
    <row r="43" spans="1:14" ht="14.1" customHeight="1" x14ac:dyDescent="0.2">
      <c r="A43" s="36">
        <v>35</v>
      </c>
      <c r="B43" s="37" t="s">
        <v>196</v>
      </c>
      <c r="C43" s="64">
        <v>48829</v>
      </c>
      <c r="D43" s="64">
        <v>6783</v>
      </c>
      <c r="E43" s="64">
        <v>33875</v>
      </c>
      <c r="F43" s="64">
        <v>14855</v>
      </c>
      <c r="G43" s="68">
        <v>1454</v>
      </c>
      <c r="H43" s="64">
        <v>111</v>
      </c>
      <c r="I43" s="68">
        <v>1439</v>
      </c>
      <c r="J43" s="64">
        <v>3464</v>
      </c>
      <c r="K43" s="27">
        <f t="shared" si="0"/>
        <v>4.2479704797047972</v>
      </c>
      <c r="L43" s="27">
        <f t="shared" si="1"/>
        <v>23.318747896331203</v>
      </c>
      <c r="M43" s="28">
        <f t="shared" si="2"/>
        <v>2.9777386389235905</v>
      </c>
      <c r="N43" s="28">
        <f t="shared" si="3"/>
        <v>1.6364440513047325</v>
      </c>
    </row>
    <row r="44" spans="1:14" ht="14.1" customHeight="1" x14ac:dyDescent="0.2">
      <c r="A44" s="36">
        <v>36</v>
      </c>
      <c r="B44" s="37" t="s">
        <v>390</v>
      </c>
      <c r="C44" s="64">
        <v>146318</v>
      </c>
      <c r="D44" s="64">
        <v>32569.95</v>
      </c>
      <c r="E44" s="64">
        <v>45930</v>
      </c>
      <c r="F44" s="64">
        <v>34703.089999999997</v>
      </c>
      <c r="G44" s="68">
        <v>7083</v>
      </c>
      <c r="H44" s="64">
        <v>6207.34</v>
      </c>
      <c r="I44" s="68">
        <v>30035</v>
      </c>
      <c r="J44" s="64">
        <v>16318</v>
      </c>
      <c r="K44" s="27">
        <f t="shared" si="0"/>
        <v>65.392989331591551</v>
      </c>
      <c r="L44" s="27">
        <f t="shared" si="1"/>
        <v>47.021749360071396</v>
      </c>
      <c r="M44" s="28">
        <f t="shared" si="2"/>
        <v>4.8408261457920423</v>
      </c>
      <c r="N44" s="28">
        <f t="shared" si="3"/>
        <v>19.05848796206319</v>
      </c>
    </row>
    <row r="45" spans="1:14" s="39" customFormat="1" ht="14.1" customHeight="1" x14ac:dyDescent="0.2">
      <c r="A45" s="330"/>
      <c r="B45" s="79" t="s">
        <v>219</v>
      </c>
      <c r="C45" s="145">
        <f>SUM(C43:C44)</f>
        <v>195147</v>
      </c>
      <c r="D45" s="145">
        <f t="shared" ref="D45:J45" si="7">SUM(D43:D44)</f>
        <v>39352.949999999997</v>
      </c>
      <c r="E45" s="145">
        <f t="shared" si="7"/>
        <v>79805</v>
      </c>
      <c r="F45" s="145">
        <f t="shared" si="7"/>
        <v>49558.09</v>
      </c>
      <c r="G45" s="145">
        <f t="shared" si="7"/>
        <v>8537</v>
      </c>
      <c r="H45" s="145">
        <f t="shared" si="7"/>
        <v>6318.34</v>
      </c>
      <c r="I45" s="145">
        <f t="shared" si="7"/>
        <v>31474</v>
      </c>
      <c r="J45" s="145">
        <f t="shared" si="7"/>
        <v>19782</v>
      </c>
      <c r="K45" s="27">
        <f t="shared" si="0"/>
        <v>39.438631664682667</v>
      </c>
      <c r="L45" s="27">
        <f t="shared" si="1"/>
        <v>39.916792596324839</v>
      </c>
      <c r="M45" s="28">
        <f t="shared" si="2"/>
        <v>4.3746509041901742</v>
      </c>
      <c r="N45" s="28">
        <f t="shared" si="3"/>
        <v>16.055568896359741</v>
      </c>
    </row>
    <row r="46" spans="1:14" ht="14.1" customHeight="1" x14ac:dyDescent="0.2">
      <c r="A46" s="36">
        <v>37</v>
      </c>
      <c r="B46" s="37" t="s">
        <v>318</v>
      </c>
      <c r="C46" s="64">
        <v>22269</v>
      </c>
      <c r="D46" s="64">
        <v>2979</v>
      </c>
      <c r="E46" s="64">
        <v>6738</v>
      </c>
      <c r="F46" s="64">
        <v>1998</v>
      </c>
      <c r="G46" s="68">
        <v>131</v>
      </c>
      <c r="H46" s="64">
        <v>6</v>
      </c>
      <c r="I46" s="68">
        <v>11</v>
      </c>
      <c r="J46" s="64">
        <v>1</v>
      </c>
      <c r="K46" s="27">
        <f t="shared" si="0"/>
        <v>0.16325319085782131</v>
      </c>
      <c r="L46" s="27">
        <f t="shared" si="1"/>
        <v>5.0050050050050053E-2</v>
      </c>
      <c r="M46" s="28">
        <f t="shared" si="2"/>
        <v>0.58826170910233955</v>
      </c>
      <c r="N46" s="28">
        <f t="shared" si="3"/>
        <v>0.2014098690835851</v>
      </c>
    </row>
    <row r="47" spans="1:14" s="39" customFormat="1" ht="14.1" customHeight="1" x14ac:dyDescent="0.2">
      <c r="A47" s="330"/>
      <c r="B47" s="79" t="s">
        <v>217</v>
      </c>
      <c r="C47" s="145">
        <f>C46</f>
        <v>22269</v>
      </c>
      <c r="D47" s="145">
        <f t="shared" ref="D47:J47" si="8">D46</f>
        <v>2979</v>
      </c>
      <c r="E47" s="145">
        <f t="shared" si="8"/>
        <v>6738</v>
      </c>
      <c r="F47" s="145">
        <f t="shared" si="8"/>
        <v>1998</v>
      </c>
      <c r="G47" s="145">
        <f t="shared" si="8"/>
        <v>131</v>
      </c>
      <c r="H47" s="145">
        <f t="shared" si="8"/>
        <v>6</v>
      </c>
      <c r="I47" s="145">
        <f t="shared" si="8"/>
        <v>11</v>
      </c>
      <c r="J47" s="145">
        <f t="shared" si="8"/>
        <v>1</v>
      </c>
      <c r="K47" s="27">
        <f t="shared" si="0"/>
        <v>0.16325319085782131</v>
      </c>
      <c r="L47" s="27">
        <f t="shared" si="1"/>
        <v>5.0050050050050053E-2</v>
      </c>
      <c r="M47" s="28">
        <f t="shared" si="2"/>
        <v>0.58826170910233955</v>
      </c>
      <c r="N47" s="28">
        <f t="shared" si="3"/>
        <v>0.2014098690835851</v>
      </c>
    </row>
    <row r="48" spans="1:14" s="39" customFormat="1" ht="14.1" customHeight="1" x14ac:dyDescent="0.2">
      <c r="A48" s="36">
        <v>38</v>
      </c>
      <c r="B48" s="37" t="s">
        <v>310</v>
      </c>
      <c r="C48" s="83">
        <v>0</v>
      </c>
      <c r="D48" s="83">
        <v>0</v>
      </c>
      <c r="E48" s="83">
        <v>0</v>
      </c>
      <c r="F48" s="83">
        <v>0</v>
      </c>
      <c r="G48" s="83">
        <v>0</v>
      </c>
      <c r="H48" s="145">
        <v>0</v>
      </c>
      <c r="I48" s="83">
        <v>0</v>
      </c>
      <c r="J48" s="145">
        <v>0</v>
      </c>
      <c r="K48" s="27" t="e">
        <f t="shared" si="0"/>
        <v>#DIV/0!</v>
      </c>
      <c r="L48" s="27" t="e">
        <f t="shared" si="1"/>
        <v>#DIV/0!</v>
      </c>
      <c r="M48" s="28" t="e">
        <f t="shared" si="2"/>
        <v>#DIV/0!</v>
      </c>
      <c r="N48" s="28" t="e">
        <f t="shared" si="3"/>
        <v>#DIV/0!</v>
      </c>
    </row>
    <row r="49" spans="1:14" ht="14.1" customHeight="1" x14ac:dyDescent="0.2">
      <c r="A49" s="36">
        <v>39</v>
      </c>
      <c r="B49" s="37" t="s">
        <v>311</v>
      </c>
      <c r="C49" s="64">
        <v>0</v>
      </c>
      <c r="D49" s="64">
        <v>0</v>
      </c>
      <c r="E49" s="64">
        <v>0</v>
      </c>
      <c r="F49" s="64">
        <v>0</v>
      </c>
      <c r="G49" s="64">
        <v>0</v>
      </c>
      <c r="H49" s="64">
        <v>0</v>
      </c>
      <c r="I49" s="64">
        <v>0</v>
      </c>
      <c r="J49" s="64">
        <v>0</v>
      </c>
      <c r="K49" s="27" t="e">
        <f t="shared" si="0"/>
        <v>#DIV/0!</v>
      </c>
      <c r="L49" s="27" t="e">
        <f t="shared" si="1"/>
        <v>#DIV/0!</v>
      </c>
      <c r="M49" s="28" t="e">
        <f t="shared" si="2"/>
        <v>#DIV/0!</v>
      </c>
      <c r="N49" s="28" t="e">
        <f t="shared" si="3"/>
        <v>#DIV/0!</v>
      </c>
    </row>
    <row r="50" spans="1:14" ht="14.1" customHeight="1" x14ac:dyDescent="0.2">
      <c r="A50" s="36">
        <v>40</v>
      </c>
      <c r="B50" s="37" t="s">
        <v>392</v>
      </c>
      <c r="C50" s="64">
        <v>0</v>
      </c>
      <c r="D50" s="64">
        <v>0</v>
      </c>
      <c r="E50" s="64">
        <v>0</v>
      </c>
      <c r="F50" s="64">
        <v>0</v>
      </c>
      <c r="G50" s="64">
        <v>0</v>
      </c>
      <c r="H50" s="64">
        <v>0</v>
      </c>
      <c r="I50" s="64">
        <v>0</v>
      </c>
      <c r="J50" s="64">
        <v>0</v>
      </c>
      <c r="K50" s="27" t="e">
        <f t="shared" si="0"/>
        <v>#DIV/0!</v>
      </c>
      <c r="L50" s="27" t="e">
        <f t="shared" si="1"/>
        <v>#DIV/0!</v>
      </c>
      <c r="M50" s="28" t="e">
        <f t="shared" si="2"/>
        <v>#DIV/0!</v>
      </c>
      <c r="N50" s="28" t="e">
        <f t="shared" si="3"/>
        <v>#DIV/0!</v>
      </c>
    </row>
    <row r="51" spans="1:14" s="39" customFormat="1" ht="14.1" customHeight="1" x14ac:dyDescent="0.2">
      <c r="A51" s="36">
        <v>41</v>
      </c>
      <c r="B51" s="37" t="s">
        <v>312</v>
      </c>
      <c r="C51" s="145">
        <v>0</v>
      </c>
      <c r="D51" s="145">
        <v>0</v>
      </c>
      <c r="E51" s="145">
        <v>0</v>
      </c>
      <c r="F51" s="145">
        <v>0</v>
      </c>
      <c r="G51" s="83">
        <v>0</v>
      </c>
      <c r="H51" s="145">
        <v>0</v>
      </c>
      <c r="I51" s="83">
        <v>0</v>
      </c>
      <c r="J51" s="145">
        <v>0</v>
      </c>
      <c r="K51" s="27" t="e">
        <f t="shared" si="0"/>
        <v>#DIV/0!</v>
      </c>
      <c r="L51" s="27" t="e">
        <f t="shared" si="1"/>
        <v>#DIV/0!</v>
      </c>
      <c r="M51" s="28" t="e">
        <f t="shared" si="2"/>
        <v>#DIV/0!</v>
      </c>
      <c r="N51" s="28" t="e">
        <f t="shared" si="3"/>
        <v>#DIV/0!</v>
      </c>
    </row>
    <row r="52" spans="1:14" ht="14.1" customHeight="1" x14ac:dyDescent="0.2">
      <c r="A52" s="36">
        <v>42</v>
      </c>
      <c r="B52" s="37" t="s">
        <v>313</v>
      </c>
      <c r="C52" s="64">
        <v>0</v>
      </c>
      <c r="D52" s="64">
        <v>0</v>
      </c>
      <c r="E52" s="64">
        <v>0</v>
      </c>
      <c r="F52" s="64">
        <v>0</v>
      </c>
      <c r="G52" s="68">
        <v>0</v>
      </c>
      <c r="H52" s="64">
        <v>0</v>
      </c>
      <c r="I52" s="68">
        <v>0</v>
      </c>
      <c r="J52" s="64">
        <v>0</v>
      </c>
      <c r="K52" s="27" t="e">
        <f t="shared" si="0"/>
        <v>#DIV/0!</v>
      </c>
      <c r="L52" s="27" t="e">
        <f t="shared" si="1"/>
        <v>#DIV/0!</v>
      </c>
      <c r="M52" s="28" t="e">
        <f t="shared" si="2"/>
        <v>#DIV/0!</v>
      </c>
      <c r="N52" s="28" t="e">
        <f t="shared" si="3"/>
        <v>#DIV/0!</v>
      </c>
    </row>
    <row r="53" spans="1:14" s="39" customFormat="1" ht="14.1" customHeight="1" x14ac:dyDescent="0.2">
      <c r="A53" s="36">
        <v>43</v>
      </c>
      <c r="B53" s="37" t="s">
        <v>314</v>
      </c>
      <c r="C53" s="145">
        <v>0</v>
      </c>
      <c r="D53" s="145">
        <v>0</v>
      </c>
      <c r="E53" s="145">
        <v>0</v>
      </c>
      <c r="F53" s="145">
        <v>0</v>
      </c>
      <c r="G53" s="145">
        <v>0</v>
      </c>
      <c r="H53" s="145">
        <v>0</v>
      </c>
      <c r="I53" s="145">
        <v>0</v>
      </c>
      <c r="J53" s="145">
        <v>0</v>
      </c>
      <c r="K53" s="27" t="e">
        <f t="shared" si="0"/>
        <v>#DIV/0!</v>
      </c>
      <c r="L53" s="27" t="e">
        <f t="shared" si="1"/>
        <v>#DIV/0!</v>
      </c>
      <c r="M53" s="28" t="e">
        <f t="shared" si="2"/>
        <v>#DIV/0!</v>
      </c>
      <c r="N53" s="28" t="e">
        <f t="shared" si="3"/>
        <v>#DIV/0!</v>
      </c>
    </row>
    <row r="54" spans="1:14" ht="14.1" customHeight="1" x14ac:dyDescent="0.2">
      <c r="A54" s="36">
        <v>44</v>
      </c>
      <c r="B54" s="37" t="s">
        <v>306</v>
      </c>
      <c r="C54" s="64">
        <v>0</v>
      </c>
      <c r="D54" s="64">
        <v>0</v>
      </c>
      <c r="E54" s="64">
        <v>0</v>
      </c>
      <c r="F54" s="64">
        <v>0</v>
      </c>
      <c r="G54" s="64">
        <v>0</v>
      </c>
      <c r="H54" s="64">
        <v>0</v>
      </c>
      <c r="I54" s="64">
        <v>0</v>
      </c>
      <c r="J54" s="64">
        <v>0</v>
      </c>
      <c r="K54" s="27" t="e">
        <f t="shared" si="0"/>
        <v>#DIV/0!</v>
      </c>
      <c r="L54" s="27" t="e">
        <f t="shared" si="1"/>
        <v>#DIV/0!</v>
      </c>
      <c r="M54" s="28" t="e">
        <f t="shared" si="2"/>
        <v>#DIV/0!</v>
      </c>
      <c r="N54" s="28" t="e">
        <f t="shared" si="3"/>
        <v>#DIV/0!</v>
      </c>
    </row>
    <row r="55" spans="1:14" ht="14.1" customHeight="1" x14ac:dyDescent="0.2">
      <c r="A55" s="36">
        <v>45</v>
      </c>
      <c r="B55" s="37" t="s">
        <v>315</v>
      </c>
      <c r="C55" s="64">
        <v>0</v>
      </c>
      <c r="D55" s="64">
        <v>0</v>
      </c>
      <c r="E55" s="64">
        <v>0</v>
      </c>
      <c r="F55" s="64">
        <v>0</v>
      </c>
      <c r="G55" s="68">
        <v>0</v>
      </c>
      <c r="H55" s="64">
        <v>0</v>
      </c>
      <c r="I55" s="68">
        <v>0</v>
      </c>
      <c r="J55" s="64">
        <v>0</v>
      </c>
      <c r="K55" s="27" t="e">
        <f t="shared" si="0"/>
        <v>#DIV/0!</v>
      </c>
      <c r="L55" s="27" t="e">
        <f t="shared" si="1"/>
        <v>#DIV/0!</v>
      </c>
      <c r="M55" s="28" t="e">
        <f t="shared" si="2"/>
        <v>#DIV/0!</v>
      </c>
      <c r="N55" s="28" t="e">
        <f t="shared" si="3"/>
        <v>#DIV/0!</v>
      </c>
    </row>
    <row r="56" spans="1:14" s="39" customFormat="1" ht="12.75" customHeight="1" x14ac:dyDescent="0.2">
      <c r="A56" s="330"/>
      <c r="B56" s="79" t="s">
        <v>316</v>
      </c>
      <c r="C56" s="145">
        <v>0</v>
      </c>
      <c r="D56" s="145">
        <v>0</v>
      </c>
      <c r="E56" s="145">
        <v>0</v>
      </c>
      <c r="F56" s="145">
        <v>0</v>
      </c>
      <c r="G56" s="145">
        <v>0</v>
      </c>
      <c r="H56" s="145">
        <v>0</v>
      </c>
      <c r="I56" s="145">
        <v>0</v>
      </c>
      <c r="J56" s="145">
        <v>0</v>
      </c>
      <c r="K56" s="27" t="e">
        <f t="shared" si="0"/>
        <v>#DIV/0!</v>
      </c>
      <c r="L56" s="27" t="e">
        <f t="shared" si="1"/>
        <v>#DIV/0!</v>
      </c>
      <c r="M56" s="28" t="e">
        <f t="shared" si="2"/>
        <v>#DIV/0!</v>
      </c>
      <c r="N56" s="28" t="e">
        <f t="shared" si="3"/>
        <v>#DIV/0!</v>
      </c>
    </row>
    <row r="57" spans="1:14" s="39" customFormat="1" ht="14.1" customHeight="1" x14ac:dyDescent="0.2">
      <c r="A57" s="82"/>
      <c r="B57" s="83" t="s">
        <v>0</v>
      </c>
      <c r="C57" s="145">
        <f>C56+C47+C45+C42</f>
        <v>350206</v>
      </c>
      <c r="D57" s="145">
        <f t="shared" ref="D57:J57" si="9">D56+D47+D45+D42</f>
        <v>101719.54000000001</v>
      </c>
      <c r="E57" s="145">
        <f t="shared" si="9"/>
        <v>146269</v>
      </c>
      <c r="F57" s="145">
        <f t="shared" si="9"/>
        <v>117953.59999999999</v>
      </c>
      <c r="G57" s="145">
        <f t="shared" si="9"/>
        <v>27909</v>
      </c>
      <c r="H57" s="145">
        <f t="shared" si="9"/>
        <v>26537.18</v>
      </c>
      <c r="I57" s="145">
        <f t="shared" si="9"/>
        <v>56959</v>
      </c>
      <c r="J57" s="145">
        <f t="shared" si="9"/>
        <v>42984.65</v>
      </c>
      <c r="K57" s="27">
        <f t="shared" si="0"/>
        <v>38.941265750090587</v>
      </c>
      <c r="L57" s="27">
        <f t="shared" si="1"/>
        <v>36.441999226814616</v>
      </c>
      <c r="M57" s="28">
        <f t="shared" si="2"/>
        <v>7.9693094921274907</v>
      </c>
      <c r="N57" s="28">
        <f t="shared" si="3"/>
        <v>26.08857649179302</v>
      </c>
    </row>
    <row r="58" spans="1:14" ht="15" customHeight="1" x14ac:dyDescent="0.2">
      <c r="C58" s="29"/>
      <c r="D58" s="29"/>
      <c r="E58" s="29"/>
      <c r="F58" s="29" t="s">
        <v>382</v>
      </c>
      <c r="G58" s="39"/>
      <c r="H58" s="29"/>
      <c r="I58" s="39"/>
      <c r="J58" s="29"/>
      <c r="M58" s="28" t="e">
        <f t="shared" si="2"/>
        <v>#DIV/0!</v>
      </c>
      <c r="N58" s="28" t="e">
        <f t="shared" si="3"/>
        <v>#DIV/0!</v>
      </c>
    </row>
    <row r="60" spans="1:14" ht="15" customHeight="1" x14ac:dyDescent="0.2">
      <c r="I60" s="27"/>
    </row>
  </sheetData>
  <mergeCells count="12">
    <mergeCell ref="M5:N5"/>
    <mergeCell ref="K5:L5"/>
    <mergeCell ref="A1:J1"/>
    <mergeCell ref="I2:J2"/>
    <mergeCell ref="A3:A4"/>
    <mergeCell ref="B3:B4"/>
    <mergeCell ref="C4:D4"/>
    <mergeCell ref="E4:F4"/>
    <mergeCell ref="C3:F3"/>
    <mergeCell ref="G3:J3"/>
    <mergeCell ref="G4:H4"/>
    <mergeCell ref="I4:J4"/>
  </mergeCells>
  <conditionalFormatting sqref="K1:L4 K6:L1048576 K5">
    <cfRule type="cellIs" dxfId="9" priority="3" operator="greaterThan">
      <formula>100</formula>
    </cfRule>
  </conditionalFormatting>
  <conditionalFormatting sqref="M1:N4 M6:N1048576 M5">
    <cfRule type="cellIs" dxfId="8" priority="2" operator="greaterThan">
      <formula>100</formula>
    </cfRule>
  </conditionalFormatting>
  <conditionalFormatting sqref="M6:N58">
    <cfRule type="cellIs" dxfId="7" priority="1" operator="greaterThan">
      <formula>100</formula>
    </cfRule>
  </conditionalFormatting>
  <pageMargins left="1.2" right="0.7" top="0.5" bottom="0.5" header="0.3" footer="0.3"/>
  <pageSetup paperSize="9" scale="7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57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E29" sqref="E29"/>
    </sheetView>
  </sheetViews>
  <sheetFormatPr defaultColWidth="9.140625" defaultRowHeight="15" x14ac:dyDescent="0.2"/>
  <cols>
    <col min="1" max="1" width="5.5703125" style="17" customWidth="1"/>
    <col min="2" max="2" width="25.42578125" style="6" customWidth="1"/>
    <col min="3" max="3" width="10.5703125" style="6" customWidth="1"/>
    <col min="4" max="4" width="9.140625" style="18"/>
    <col min="5" max="5" width="10.140625" style="6" customWidth="1"/>
    <col min="6" max="6" width="9.140625" style="18"/>
    <col min="7" max="7" width="9.85546875" style="6" bestFit="1" customWidth="1"/>
    <col min="8" max="8" width="9.140625" style="18"/>
    <col min="9" max="9" width="9.85546875" style="6" bestFit="1" customWidth="1"/>
    <col min="10" max="10" width="13" style="18" customWidth="1"/>
    <col min="11" max="16384" width="9.140625" style="6"/>
  </cols>
  <sheetData>
    <row r="1" spans="1:10" x14ac:dyDescent="0.2">
      <c r="A1" s="560" t="s">
        <v>95</v>
      </c>
      <c r="B1" s="560"/>
      <c r="C1" s="560"/>
      <c r="D1" s="560"/>
      <c r="E1" s="560"/>
      <c r="F1" s="560"/>
      <c r="G1" s="560"/>
      <c r="H1" s="560"/>
      <c r="I1" s="560"/>
      <c r="J1" s="560"/>
    </row>
    <row r="2" spans="1:10" x14ac:dyDescent="0.2">
      <c r="A2" s="7"/>
      <c r="B2" s="8" t="s">
        <v>105</v>
      </c>
      <c r="C2" s="560" t="s">
        <v>96</v>
      </c>
      <c r="D2" s="560"/>
      <c r="E2" s="560"/>
      <c r="F2" s="560"/>
      <c r="G2" s="560" t="s">
        <v>109</v>
      </c>
      <c r="H2" s="560"/>
      <c r="I2" s="560"/>
      <c r="J2" s="9" t="s">
        <v>97</v>
      </c>
    </row>
    <row r="3" spans="1:10" ht="34.5" customHeight="1" x14ac:dyDescent="0.2">
      <c r="A3" s="10" t="s">
        <v>98</v>
      </c>
      <c r="B3" s="11" t="s">
        <v>99</v>
      </c>
      <c r="C3" s="561" t="s">
        <v>100</v>
      </c>
      <c r="D3" s="561"/>
      <c r="E3" s="561" t="s">
        <v>101</v>
      </c>
      <c r="F3" s="561"/>
      <c r="G3" s="561" t="s">
        <v>100</v>
      </c>
      <c r="H3" s="561"/>
      <c r="I3" s="561" t="s">
        <v>101</v>
      </c>
      <c r="J3" s="561"/>
    </row>
    <row r="4" spans="1:10" ht="21.75" customHeight="1" x14ac:dyDescent="0.2">
      <c r="A4" s="12"/>
      <c r="B4" s="5"/>
      <c r="C4" s="12" t="s">
        <v>102</v>
      </c>
      <c r="D4" s="13" t="s">
        <v>15</v>
      </c>
      <c r="E4" s="12" t="s">
        <v>102</v>
      </c>
      <c r="F4" s="13" t="s">
        <v>15</v>
      </c>
      <c r="G4" s="12" t="s">
        <v>102</v>
      </c>
      <c r="H4" s="13" t="s">
        <v>15</v>
      </c>
      <c r="I4" s="12" t="s">
        <v>102</v>
      </c>
      <c r="J4" s="13" t="s">
        <v>15</v>
      </c>
    </row>
    <row r="5" spans="1:10" x14ac:dyDescent="0.2">
      <c r="A5" s="14">
        <v>1</v>
      </c>
      <c r="B5" s="15" t="s">
        <v>49</v>
      </c>
      <c r="C5" s="15">
        <v>5727</v>
      </c>
      <c r="D5" s="16">
        <v>94.81</v>
      </c>
      <c r="E5" s="15">
        <v>2617</v>
      </c>
      <c r="F5" s="16">
        <v>19.899999999999999</v>
      </c>
      <c r="G5" s="15">
        <v>10088</v>
      </c>
      <c r="H5" s="16">
        <v>116.24</v>
      </c>
      <c r="I5" s="15">
        <v>4563</v>
      </c>
      <c r="J5" s="16">
        <v>27.68</v>
      </c>
    </row>
    <row r="6" spans="1:10" x14ac:dyDescent="0.2">
      <c r="A6" s="14">
        <v>2</v>
      </c>
      <c r="B6" s="15" t="s">
        <v>50</v>
      </c>
      <c r="C6" s="15">
        <v>0</v>
      </c>
      <c r="D6" s="16">
        <v>0</v>
      </c>
      <c r="E6" s="15">
        <v>0</v>
      </c>
      <c r="F6" s="16">
        <v>0</v>
      </c>
      <c r="G6" s="15">
        <v>0</v>
      </c>
      <c r="H6" s="16">
        <v>0</v>
      </c>
      <c r="I6" s="15">
        <v>0</v>
      </c>
      <c r="J6" s="16">
        <v>0</v>
      </c>
    </row>
    <row r="7" spans="1:10" x14ac:dyDescent="0.2">
      <c r="A7" s="14">
        <v>3</v>
      </c>
      <c r="B7" s="15" t="s">
        <v>51</v>
      </c>
      <c r="C7" s="15">
        <v>2758</v>
      </c>
      <c r="D7" s="16">
        <v>30.78</v>
      </c>
      <c r="E7" s="15">
        <v>0</v>
      </c>
      <c r="F7" s="16">
        <v>0</v>
      </c>
      <c r="G7" s="15">
        <v>0</v>
      </c>
      <c r="H7" s="16">
        <v>0</v>
      </c>
      <c r="I7" s="15">
        <v>0</v>
      </c>
      <c r="J7" s="16">
        <v>0</v>
      </c>
    </row>
    <row r="8" spans="1:10" x14ac:dyDescent="0.2">
      <c r="A8" s="14">
        <v>4</v>
      </c>
      <c r="B8" s="15" t="s">
        <v>52</v>
      </c>
      <c r="C8" s="15">
        <v>2931</v>
      </c>
      <c r="D8" s="16">
        <v>58.68</v>
      </c>
      <c r="E8" s="15">
        <v>2931</v>
      </c>
      <c r="F8" s="16">
        <v>41.07</v>
      </c>
      <c r="G8" s="15">
        <v>2602</v>
      </c>
      <c r="H8" s="16">
        <v>42.44</v>
      </c>
      <c r="I8" s="15">
        <v>2602</v>
      </c>
      <c r="J8" s="16">
        <v>29.7</v>
      </c>
    </row>
    <row r="9" spans="1:10" x14ac:dyDescent="0.2">
      <c r="A9" s="14">
        <v>5</v>
      </c>
      <c r="B9" s="1" t="s">
        <v>53</v>
      </c>
      <c r="C9" s="15">
        <v>68</v>
      </c>
      <c r="D9" s="16">
        <v>1.1299999999999999</v>
      </c>
      <c r="E9" s="15">
        <v>0</v>
      </c>
      <c r="F9" s="16">
        <v>0</v>
      </c>
      <c r="G9" s="15">
        <v>0</v>
      </c>
      <c r="H9" s="16">
        <v>0</v>
      </c>
      <c r="I9" s="15">
        <v>0</v>
      </c>
      <c r="J9" s="16">
        <v>0</v>
      </c>
    </row>
    <row r="10" spans="1:10" x14ac:dyDescent="0.2">
      <c r="A10" s="14">
        <v>6</v>
      </c>
      <c r="B10" s="1" t="s">
        <v>54</v>
      </c>
      <c r="C10" s="15">
        <v>1509</v>
      </c>
      <c r="D10" s="16">
        <v>71.540000000000006</v>
      </c>
      <c r="E10" s="15">
        <v>767</v>
      </c>
      <c r="F10" s="16">
        <v>38.68</v>
      </c>
      <c r="G10" s="15">
        <v>6185</v>
      </c>
      <c r="H10" s="16">
        <v>228.82</v>
      </c>
      <c r="I10" s="15">
        <v>3278</v>
      </c>
      <c r="J10" s="16">
        <v>116.98</v>
      </c>
    </row>
    <row r="11" spans="1:10" x14ac:dyDescent="0.2">
      <c r="A11" s="14">
        <v>7</v>
      </c>
      <c r="B11" s="1" t="s">
        <v>42</v>
      </c>
      <c r="C11" s="15">
        <v>25</v>
      </c>
      <c r="D11" s="16">
        <v>0.13</v>
      </c>
      <c r="E11" s="15">
        <v>0</v>
      </c>
      <c r="F11" s="16">
        <v>0</v>
      </c>
      <c r="G11" s="15">
        <v>0</v>
      </c>
      <c r="H11" s="16">
        <v>0</v>
      </c>
      <c r="I11" s="15">
        <v>0</v>
      </c>
      <c r="J11" s="16">
        <v>0</v>
      </c>
    </row>
    <row r="12" spans="1:10" x14ac:dyDescent="0.2">
      <c r="A12" s="14">
        <v>8</v>
      </c>
      <c r="B12" s="1" t="s">
        <v>55</v>
      </c>
      <c r="C12" s="15">
        <v>5501</v>
      </c>
      <c r="D12" s="16">
        <v>128.26</v>
      </c>
      <c r="E12" s="15">
        <v>2872</v>
      </c>
      <c r="F12" s="16">
        <v>43.65</v>
      </c>
      <c r="G12" s="15">
        <v>2974</v>
      </c>
      <c r="H12" s="16">
        <v>37.9</v>
      </c>
      <c r="I12" s="15">
        <v>618</v>
      </c>
      <c r="J12" s="16">
        <v>10.25</v>
      </c>
    </row>
    <row r="13" spans="1:10" x14ac:dyDescent="0.2">
      <c r="A13" s="14">
        <v>9</v>
      </c>
      <c r="B13" s="1" t="s">
        <v>43</v>
      </c>
      <c r="C13" s="15">
        <v>10</v>
      </c>
      <c r="D13" s="16">
        <v>0.18</v>
      </c>
      <c r="E13" s="15">
        <v>0</v>
      </c>
      <c r="F13" s="16">
        <v>0</v>
      </c>
      <c r="G13" s="15">
        <v>0</v>
      </c>
      <c r="H13" s="16">
        <v>0</v>
      </c>
      <c r="I13" s="15">
        <v>0</v>
      </c>
      <c r="J13" s="16">
        <v>0</v>
      </c>
    </row>
    <row r="14" spans="1:10" x14ac:dyDescent="0.2">
      <c r="A14" s="14">
        <v>10</v>
      </c>
      <c r="B14" s="1" t="s">
        <v>75</v>
      </c>
      <c r="C14" s="15">
        <v>0</v>
      </c>
      <c r="D14" s="16">
        <v>0</v>
      </c>
      <c r="E14" s="15">
        <v>0</v>
      </c>
      <c r="F14" s="16">
        <v>0</v>
      </c>
      <c r="G14" s="15">
        <v>7</v>
      </c>
      <c r="H14" s="16">
        <v>0.11</v>
      </c>
      <c r="I14" s="15">
        <v>0</v>
      </c>
      <c r="J14" s="16">
        <v>0</v>
      </c>
    </row>
    <row r="15" spans="1:10" x14ac:dyDescent="0.2">
      <c r="A15" s="14">
        <v>11</v>
      </c>
      <c r="B15" s="1" t="s">
        <v>56</v>
      </c>
      <c r="C15" s="15">
        <v>0</v>
      </c>
      <c r="D15" s="16">
        <v>0</v>
      </c>
      <c r="E15" s="15">
        <v>0</v>
      </c>
      <c r="F15" s="16">
        <v>0</v>
      </c>
      <c r="G15" s="15">
        <v>0</v>
      </c>
      <c r="H15" s="16">
        <v>0</v>
      </c>
      <c r="I15" s="15">
        <v>0</v>
      </c>
      <c r="J15" s="16">
        <v>0</v>
      </c>
    </row>
    <row r="16" spans="1:10" x14ac:dyDescent="0.2">
      <c r="A16" s="14">
        <v>12</v>
      </c>
      <c r="B16" s="1" t="s">
        <v>57</v>
      </c>
      <c r="C16" s="15">
        <v>0</v>
      </c>
      <c r="D16" s="16">
        <v>0</v>
      </c>
      <c r="E16" s="15">
        <v>0</v>
      </c>
      <c r="F16" s="16">
        <v>0</v>
      </c>
      <c r="G16" s="15">
        <v>0</v>
      </c>
      <c r="H16" s="16">
        <v>0</v>
      </c>
      <c r="I16" s="15">
        <v>0</v>
      </c>
      <c r="J16" s="16">
        <v>0</v>
      </c>
    </row>
    <row r="17" spans="1:10" x14ac:dyDescent="0.2">
      <c r="A17" s="14">
        <v>13</v>
      </c>
      <c r="B17" s="1" t="s">
        <v>76</v>
      </c>
      <c r="C17" s="15">
        <v>11</v>
      </c>
      <c r="D17" s="16">
        <v>0.18</v>
      </c>
      <c r="E17" s="15">
        <v>0</v>
      </c>
      <c r="F17" s="16">
        <v>0</v>
      </c>
      <c r="G17" s="15">
        <v>0</v>
      </c>
      <c r="H17" s="16">
        <v>0</v>
      </c>
      <c r="I17" s="15">
        <v>0</v>
      </c>
      <c r="J17" s="16">
        <v>0</v>
      </c>
    </row>
    <row r="18" spans="1:10" x14ac:dyDescent="0.2">
      <c r="A18" s="14">
        <v>14</v>
      </c>
      <c r="B18" s="1" t="s">
        <v>77</v>
      </c>
      <c r="C18" s="15">
        <v>0</v>
      </c>
      <c r="D18" s="16">
        <v>0</v>
      </c>
      <c r="E18" s="15">
        <v>0</v>
      </c>
      <c r="F18" s="16">
        <v>0</v>
      </c>
      <c r="G18" s="15">
        <v>83</v>
      </c>
      <c r="H18" s="16">
        <v>6.91</v>
      </c>
      <c r="I18" s="15">
        <v>3</v>
      </c>
      <c r="J18" s="16">
        <v>0.55000000000000004</v>
      </c>
    </row>
    <row r="19" spans="1:10" x14ac:dyDescent="0.2">
      <c r="A19" s="14">
        <v>15</v>
      </c>
      <c r="B19" s="1" t="s">
        <v>58</v>
      </c>
      <c r="C19" s="15">
        <v>24061</v>
      </c>
      <c r="D19" s="16">
        <v>362.75</v>
      </c>
      <c r="E19" s="15">
        <v>7218</v>
      </c>
      <c r="F19" s="16">
        <v>108.82</v>
      </c>
      <c r="G19" s="15">
        <v>2712</v>
      </c>
      <c r="H19" s="16">
        <v>40.61</v>
      </c>
      <c r="I19" s="15">
        <v>542</v>
      </c>
      <c r="J19" s="16">
        <v>80.12</v>
      </c>
    </row>
    <row r="20" spans="1:10" x14ac:dyDescent="0.2">
      <c r="A20" s="14">
        <v>16</v>
      </c>
      <c r="B20" s="1" t="s">
        <v>59</v>
      </c>
      <c r="C20" s="15">
        <v>0</v>
      </c>
      <c r="D20" s="16">
        <v>0</v>
      </c>
      <c r="E20" s="15">
        <v>0</v>
      </c>
      <c r="F20" s="16">
        <v>0</v>
      </c>
      <c r="G20" s="15">
        <v>0</v>
      </c>
      <c r="H20" s="16">
        <v>0</v>
      </c>
      <c r="I20" s="15">
        <v>0</v>
      </c>
      <c r="J20" s="16">
        <v>0</v>
      </c>
    </row>
    <row r="21" spans="1:10" x14ac:dyDescent="0.2">
      <c r="A21" s="14">
        <v>17</v>
      </c>
      <c r="B21" s="1" t="s">
        <v>74</v>
      </c>
      <c r="C21" s="15">
        <v>299</v>
      </c>
      <c r="D21" s="16">
        <v>6.69</v>
      </c>
      <c r="E21" s="15">
        <v>120</v>
      </c>
      <c r="F21" s="16">
        <v>2.21</v>
      </c>
      <c r="G21" s="15">
        <v>619</v>
      </c>
      <c r="H21" s="16">
        <v>6.75</v>
      </c>
      <c r="I21" s="15">
        <v>264</v>
      </c>
      <c r="J21" s="16">
        <v>2.4500000000000002</v>
      </c>
    </row>
    <row r="22" spans="1:10" x14ac:dyDescent="0.2">
      <c r="A22" s="14">
        <v>18</v>
      </c>
      <c r="B22" s="1" t="s">
        <v>60</v>
      </c>
      <c r="C22" s="15">
        <v>153</v>
      </c>
      <c r="D22" s="16">
        <v>3.52</v>
      </c>
      <c r="E22" s="15">
        <v>0</v>
      </c>
      <c r="F22" s="16">
        <v>0</v>
      </c>
      <c r="G22" s="15">
        <v>0</v>
      </c>
      <c r="H22" s="16">
        <v>0</v>
      </c>
      <c r="I22" s="15">
        <v>0</v>
      </c>
      <c r="J22" s="16">
        <v>0</v>
      </c>
    </row>
    <row r="23" spans="1:10" x14ac:dyDescent="0.2">
      <c r="A23" s="14">
        <v>19</v>
      </c>
      <c r="B23" s="1" t="s">
        <v>61</v>
      </c>
      <c r="C23" s="15">
        <v>0</v>
      </c>
      <c r="D23" s="16">
        <v>0</v>
      </c>
      <c r="E23" s="15">
        <v>0</v>
      </c>
      <c r="F23" s="16">
        <v>0</v>
      </c>
      <c r="G23" s="15">
        <v>0</v>
      </c>
      <c r="H23" s="16">
        <v>0</v>
      </c>
      <c r="I23" s="15">
        <v>0</v>
      </c>
      <c r="J23" s="16">
        <v>0</v>
      </c>
    </row>
    <row r="24" spans="1:10" x14ac:dyDescent="0.2">
      <c r="A24" s="14">
        <v>20</v>
      </c>
      <c r="B24" s="15" t="s">
        <v>44</v>
      </c>
      <c r="C24" s="15">
        <v>0</v>
      </c>
      <c r="D24" s="16">
        <v>0</v>
      </c>
      <c r="E24" s="15">
        <v>0</v>
      </c>
      <c r="F24" s="16">
        <v>0</v>
      </c>
      <c r="G24" s="15">
        <v>0</v>
      </c>
      <c r="H24" s="16">
        <v>0</v>
      </c>
      <c r="I24" s="15">
        <v>0</v>
      </c>
      <c r="J24" s="16">
        <v>0</v>
      </c>
    </row>
    <row r="25" spans="1:10" x14ac:dyDescent="0.2">
      <c r="A25" s="14">
        <v>21</v>
      </c>
      <c r="B25" s="15" t="s">
        <v>103</v>
      </c>
      <c r="C25" s="15">
        <v>0</v>
      </c>
      <c r="D25" s="16">
        <v>0</v>
      </c>
      <c r="E25" s="15">
        <v>0</v>
      </c>
      <c r="F25" s="16">
        <v>0</v>
      </c>
      <c r="G25" s="15">
        <v>0</v>
      </c>
      <c r="H25" s="16">
        <v>0</v>
      </c>
      <c r="I25" s="15">
        <v>0</v>
      </c>
      <c r="J25" s="16">
        <v>0</v>
      </c>
    </row>
    <row r="26" spans="1:10" x14ac:dyDescent="0.2">
      <c r="A26" s="14">
        <v>22</v>
      </c>
      <c r="B26" s="15" t="s">
        <v>62</v>
      </c>
      <c r="C26" s="15">
        <v>0</v>
      </c>
      <c r="D26" s="16">
        <v>0</v>
      </c>
      <c r="E26" s="15">
        <v>0</v>
      </c>
      <c r="F26" s="16">
        <v>0</v>
      </c>
      <c r="G26" s="15">
        <v>0</v>
      </c>
      <c r="H26" s="16">
        <v>0</v>
      </c>
      <c r="I26" s="15">
        <v>0</v>
      </c>
      <c r="J26" s="16">
        <v>0</v>
      </c>
    </row>
    <row r="27" spans="1:10" x14ac:dyDescent="0.2">
      <c r="A27" s="14">
        <v>23</v>
      </c>
      <c r="B27" s="15" t="s">
        <v>63</v>
      </c>
      <c r="C27" s="15">
        <v>0</v>
      </c>
      <c r="D27" s="16">
        <v>0</v>
      </c>
      <c r="E27" s="15">
        <v>0</v>
      </c>
      <c r="F27" s="16">
        <v>0</v>
      </c>
      <c r="G27" s="15">
        <v>0</v>
      </c>
      <c r="H27" s="16">
        <v>0</v>
      </c>
      <c r="I27" s="15">
        <v>0</v>
      </c>
      <c r="J27" s="16">
        <v>0</v>
      </c>
    </row>
    <row r="28" spans="1:10" x14ac:dyDescent="0.2">
      <c r="A28" s="14">
        <v>24</v>
      </c>
      <c r="B28" s="15" t="s">
        <v>78</v>
      </c>
      <c r="C28" s="15">
        <v>0</v>
      </c>
      <c r="D28" s="16">
        <v>0</v>
      </c>
      <c r="E28" s="15">
        <v>0</v>
      </c>
      <c r="F28" s="16">
        <v>0</v>
      </c>
      <c r="G28" s="15">
        <v>0</v>
      </c>
      <c r="H28" s="16">
        <v>0</v>
      </c>
      <c r="I28" s="15">
        <v>0</v>
      </c>
      <c r="J28" s="16">
        <v>0</v>
      </c>
    </row>
    <row r="29" spans="1:10" x14ac:dyDescent="0.2">
      <c r="A29" s="14">
        <v>25</v>
      </c>
      <c r="B29" s="15" t="s">
        <v>79</v>
      </c>
      <c r="C29" s="15">
        <v>0</v>
      </c>
      <c r="D29" s="16">
        <v>0</v>
      </c>
      <c r="E29" s="15">
        <v>0</v>
      </c>
      <c r="F29" s="16">
        <v>0</v>
      </c>
      <c r="G29" s="15">
        <v>0</v>
      </c>
      <c r="H29" s="16">
        <v>0</v>
      </c>
      <c r="I29" s="15">
        <v>0</v>
      </c>
      <c r="J29" s="16">
        <v>0</v>
      </c>
    </row>
    <row r="30" spans="1:10" x14ac:dyDescent="0.2">
      <c r="A30" s="14">
        <v>26</v>
      </c>
      <c r="B30" s="15" t="s">
        <v>80</v>
      </c>
      <c r="C30" s="15">
        <v>0</v>
      </c>
      <c r="D30" s="16">
        <v>0</v>
      </c>
      <c r="E30" s="15">
        <v>0</v>
      </c>
      <c r="F30" s="16">
        <v>0</v>
      </c>
      <c r="G30" s="15">
        <v>0</v>
      </c>
      <c r="H30" s="16">
        <v>0</v>
      </c>
      <c r="I30" s="15">
        <v>0</v>
      </c>
      <c r="J30" s="16">
        <v>0</v>
      </c>
    </row>
    <row r="31" spans="1:10" x14ac:dyDescent="0.2">
      <c r="A31" s="14">
        <v>27</v>
      </c>
      <c r="B31" s="15" t="s">
        <v>81</v>
      </c>
      <c r="C31" s="15">
        <v>0</v>
      </c>
      <c r="D31" s="16">
        <v>0</v>
      </c>
      <c r="E31" s="15">
        <v>0</v>
      </c>
      <c r="F31" s="16">
        <v>0</v>
      </c>
      <c r="G31" s="15">
        <v>0</v>
      </c>
      <c r="H31" s="16">
        <v>0</v>
      </c>
      <c r="I31" s="15">
        <v>0</v>
      </c>
      <c r="J31" s="16">
        <v>0</v>
      </c>
    </row>
    <row r="32" spans="1:10" x14ac:dyDescent="0.2">
      <c r="A32" s="14">
        <v>28</v>
      </c>
      <c r="B32" s="15" t="s">
        <v>64</v>
      </c>
      <c r="C32" s="15">
        <v>0</v>
      </c>
      <c r="D32" s="16">
        <v>0</v>
      </c>
      <c r="E32" s="15">
        <v>0</v>
      </c>
      <c r="F32" s="16">
        <v>0</v>
      </c>
      <c r="G32" s="15">
        <v>411</v>
      </c>
      <c r="H32" s="16">
        <v>4.88</v>
      </c>
      <c r="I32" s="15">
        <v>0</v>
      </c>
      <c r="J32" s="16">
        <v>0</v>
      </c>
    </row>
    <row r="33" spans="1:10" x14ac:dyDescent="0.2">
      <c r="A33" s="14">
        <v>29</v>
      </c>
      <c r="B33" s="15" t="s">
        <v>41</v>
      </c>
      <c r="C33" s="15">
        <v>0</v>
      </c>
      <c r="D33" s="16">
        <v>0</v>
      </c>
      <c r="E33" s="15">
        <v>0</v>
      </c>
      <c r="F33" s="16">
        <v>0</v>
      </c>
      <c r="G33" s="15">
        <v>0</v>
      </c>
      <c r="H33" s="16">
        <v>0</v>
      </c>
      <c r="I33" s="15">
        <v>0</v>
      </c>
      <c r="J33" s="16">
        <v>0</v>
      </c>
    </row>
    <row r="34" spans="1:10" x14ac:dyDescent="0.2">
      <c r="A34" s="14">
        <v>30</v>
      </c>
      <c r="B34" s="15" t="s">
        <v>65</v>
      </c>
      <c r="C34" s="15">
        <v>9763</v>
      </c>
      <c r="D34" s="16">
        <v>30.76</v>
      </c>
      <c r="E34" s="15">
        <v>3425</v>
      </c>
      <c r="F34" s="16">
        <v>111.15</v>
      </c>
      <c r="G34" s="15">
        <v>1030</v>
      </c>
      <c r="H34" s="16">
        <v>3.49</v>
      </c>
      <c r="I34" s="15">
        <v>696</v>
      </c>
      <c r="J34" s="16">
        <v>34.729999999999997</v>
      </c>
    </row>
    <row r="35" spans="1:10" x14ac:dyDescent="0.2">
      <c r="A35" s="14">
        <v>31</v>
      </c>
      <c r="B35" s="15" t="s">
        <v>66</v>
      </c>
      <c r="C35" s="15">
        <v>0</v>
      </c>
      <c r="D35" s="16">
        <v>0</v>
      </c>
      <c r="E35" s="15">
        <v>0</v>
      </c>
      <c r="F35" s="16">
        <v>0</v>
      </c>
      <c r="G35" s="15">
        <v>0</v>
      </c>
      <c r="H35" s="16">
        <v>0</v>
      </c>
      <c r="I35" s="15">
        <v>0</v>
      </c>
      <c r="J35" s="16">
        <v>0</v>
      </c>
    </row>
    <row r="36" spans="1:10" x14ac:dyDescent="0.2">
      <c r="A36" s="14">
        <v>32</v>
      </c>
      <c r="B36" s="15" t="s">
        <v>82</v>
      </c>
      <c r="C36" s="15">
        <v>0</v>
      </c>
      <c r="D36" s="16">
        <v>0</v>
      </c>
      <c r="E36" s="15">
        <v>0</v>
      </c>
      <c r="F36" s="16">
        <v>0</v>
      </c>
      <c r="G36" s="15">
        <v>0</v>
      </c>
      <c r="H36" s="16">
        <v>0</v>
      </c>
      <c r="I36" s="15">
        <v>0</v>
      </c>
      <c r="J36" s="16">
        <v>0</v>
      </c>
    </row>
    <row r="37" spans="1:10" x14ac:dyDescent="0.2">
      <c r="A37" s="14">
        <v>33</v>
      </c>
      <c r="B37" s="15" t="s">
        <v>45</v>
      </c>
      <c r="C37" s="15">
        <v>0</v>
      </c>
      <c r="D37" s="16">
        <v>0</v>
      </c>
      <c r="E37" s="15">
        <v>0</v>
      </c>
      <c r="F37" s="16">
        <v>0</v>
      </c>
      <c r="G37" s="15">
        <v>0</v>
      </c>
      <c r="H37" s="16">
        <v>0</v>
      </c>
      <c r="I37" s="15">
        <v>0</v>
      </c>
      <c r="J37" s="16">
        <v>0</v>
      </c>
    </row>
    <row r="38" spans="1:10" x14ac:dyDescent="0.2">
      <c r="A38" s="14">
        <v>34</v>
      </c>
      <c r="B38" s="15" t="s">
        <v>83</v>
      </c>
      <c r="C38" s="15">
        <v>0</v>
      </c>
      <c r="D38" s="16">
        <v>0</v>
      </c>
      <c r="E38" s="15">
        <v>0</v>
      </c>
      <c r="F38" s="16">
        <v>0</v>
      </c>
      <c r="G38" s="15">
        <v>0</v>
      </c>
      <c r="H38" s="16">
        <v>0</v>
      </c>
      <c r="I38" s="15">
        <v>0</v>
      </c>
      <c r="J38" s="16">
        <v>0</v>
      </c>
    </row>
    <row r="39" spans="1:10" x14ac:dyDescent="0.2">
      <c r="A39" s="14">
        <v>35</v>
      </c>
      <c r="B39" s="15" t="s">
        <v>84</v>
      </c>
      <c r="C39" s="15">
        <v>0</v>
      </c>
      <c r="D39" s="16">
        <v>0</v>
      </c>
      <c r="E39" s="15">
        <v>0</v>
      </c>
      <c r="F39" s="16">
        <v>0</v>
      </c>
      <c r="G39" s="15">
        <v>0</v>
      </c>
      <c r="H39" s="16">
        <v>0</v>
      </c>
      <c r="I39" s="15">
        <v>0</v>
      </c>
      <c r="J39" s="16">
        <v>0</v>
      </c>
    </row>
    <row r="40" spans="1:10" x14ac:dyDescent="0.2">
      <c r="A40" s="14">
        <v>36</v>
      </c>
      <c r="B40" s="15" t="s">
        <v>67</v>
      </c>
      <c r="C40" s="15">
        <v>0</v>
      </c>
      <c r="D40" s="16">
        <v>0</v>
      </c>
      <c r="E40" s="15">
        <v>0</v>
      </c>
      <c r="F40" s="16">
        <v>0</v>
      </c>
      <c r="G40" s="15">
        <v>0</v>
      </c>
      <c r="H40" s="16">
        <v>0</v>
      </c>
      <c r="I40" s="15">
        <v>0</v>
      </c>
      <c r="J40" s="16">
        <v>0</v>
      </c>
    </row>
    <row r="41" spans="1:10" x14ac:dyDescent="0.2">
      <c r="A41" s="14">
        <v>37</v>
      </c>
      <c r="B41" s="15" t="s">
        <v>85</v>
      </c>
      <c r="C41" s="15">
        <v>0</v>
      </c>
      <c r="D41" s="16">
        <v>0</v>
      </c>
      <c r="E41" s="15">
        <v>0</v>
      </c>
      <c r="F41" s="16">
        <v>0</v>
      </c>
      <c r="G41" s="15">
        <v>0</v>
      </c>
      <c r="H41" s="16">
        <v>0</v>
      </c>
      <c r="I41" s="15">
        <v>0</v>
      </c>
      <c r="J41" s="16">
        <v>0</v>
      </c>
    </row>
    <row r="42" spans="1:10" x14ac:dyDescent="0.2">
      <c r="A42" s="14">
        <v>38</v>
      </c>
      <c r="B42" s="15" t="s">
        <v>68</v>
      </c>
      <c r="C42" s="15">
        <v>0</v>
      </c>
      <c r="D42" s="16">
        <v>0</v>
      </c>
      <c r="E42" s="15">
        <v>0</v>
      </c>
      <c r="F42" s="16">
        <v>0</v>
      </c>
      <c r="G42" s="15">
        <v>0</v>
      </c>
      <c r="H42" s="16">
        <v>0</v>
      </c>
      <c r="I42" s="15">
        <v>0</v>
      </c>
      <c r="J42" s="16">
        <v>0</v>
      </c>
    </row>
    <row r="43" spans="1:10" x14ac:dyDescent="0.2">
      <c r="A43" s="14">
        <v>39</v>
      </c>
      <c r="B43" s="15" t="s">
        <v>86</v>
      </c>
      <c r="C43" s="15">
        <v>0</v>
      </c>
      <c r="D43" s="16">
        <v>0</v>
      </c>
      <c r="E43" s="15">
        <v>0</v>
      </c>
      <c r="F43" s="16">
        <v>0</v>
      </c>
      <c r="G43" s="15">
        <v>0</v>
      </c>
      <c r="H43" s="16">
        <v>0</v>
      </c>
      <c r="I43" s="15">
        <v>0</v>
      </c>
      <c r="J43" s="16">
        <v>0</v>
      </c>
    </row>
    <row r="44" spans="1:10" x14ac:dyDescent="0.2">
      <c r="A44" s="14">
        <v>40</v>
      </c>
      <c r="B44" s="15" t="s">
        <v>87</v>
      </c>
      <c r="C44" s="15">
        <v>0</v>
      </c>
      <c r="D44" s="16">
        <v>0</v>
      </c>
      <c r="E44" s="15">
        <v>0</v>
      </c>
      <c r="F44" s="16">
        <v>0</v>
      </c>
      <c r="G44" s="15">
        <v>0</v>
      </c>
      <c r="H44" s="16">
        <v>0</v>
      </c>
      <c r="I44" s="15">
        <v>0</v>
      </c>
      <c r="J44" s="16">
        <v>0</v>
      </c>
    </row>
    <row r="45" spans="1:10" x14ac:dyDescent="0.2">
      <c r="A45" s="14">
        <v>41</v>
      </c>
      <c r="B45" s="15" t="s">
        <v>69</v>
      </c>
      <c r="C45" s="15">
        <v>0</v>
      </c>
      <c r="D45" s="16">
        <v>0</v>
      </c>
      <c r="E45" s="15">
        <v>0</v>
      </c>
      <c r="F45" s="16">
        <v>0</v>
      </c>
      <c r="G45" s="15">
        <v>0</v>
      </c>
      <c r="H45" s="16">
        <v>0</v>
      </c>
      <c r="I45" s="15">
        <v>0</v>
      </c>
      <c r="J45" s="16">
        <v>0</v>
      </c>
    </row>
    <row r="46" spans="1:10" x14ac:dyDescent="0.2">
      <c r="A46" s="14">
        <v>42</v>
      </c>
      <c r="B46" s="15" t="s">
        <v>70</v>
      </c>
      <c r="C46" s="15">
        <v>0</v>
      </c>
      <c r="D46" s="16">
        <v>0</v>
      </c>
      <c r="E46" s="15">
        <v>0</v>
      </c>
      <c r="F46" s="16">
        <v>0</v>
      </c>
      <c r="G46" s="15">
        <v>0</v>
      </c>
      <c r="H46" s="16">
        <v>0</v>
      </c>
      <c r="I46" s="15">
        <v>0</v>
      </c>
      <c r="J46" s="16">
        <v>0</v>
      </c>
    </row>
    <row r="47" spans="1:10" x14ac:dyDescent="0.2">
      <c r="A47" s="14">
        <v>43</v>
      </c>
      <c r="B47" s="15" t="s">
        <v>88</v>
      </c>
      <c r="C47" s="15">
        <v>0</v>
      </c>
      <c r="D47" s="16">
        <v>0</v>
      </c>
      <c r="E47" s="15">
        <v>0</v>
      </c>
      <c r="F47" s="16">
        <v>0</v>
      </c>
      <c r="G47" s="15">
        <v>0</v>
      </c>
      <c r="H47" s="16">
        <v>0</v>
      </c>
      <c r="I47" s="15">
        <v>0</v>
      </c>
      <c r="J47" s="16">
        <v>0</v>
      </c>
    </row>
    <row r="48" spans="1:10" x14ac:dyDescent="0.2">
      <c r="A48" s="14">
        <v>44</v>
      </c>
      <c r="B48" s="15" t="s">
        <v>71</v>
      </c>
      <c r="C48" s="15">
        <v>0</v>
      </c>
      <c r="D48" s="16">
        <v>0</v>
      </c>
      <c r="E48" s="15">
        <v>0</v>
      </c>
      <c r="F48" s="16">
        <v>0</v>
      </c>
      <c r="G48" s="15">
        <v>0</v>
      </c>
      <c r="H48" s="16">
        <v>0</v>
      </c>
      <c r="I48" s="15">
        <v>0</v>
      </c>
      <c r="J48" s="16">
        <v>0</v>
      </c>
    </row>
    <row r="49" spans="1:10" x14ac:dyDescent="0.2">
      <c r="A49" s="14">
        <v>45</v>
      </c>
      <c r="B49" s="15" t="s">
        <v>72</v>
      </c>
      <c r="C49" s="15">
        <v>0</v>
      </c>
      <c r="D49" s="16">
        <v>0</v>
      </c>
      <c r="E49" s="15">
        <v>0</v>
      </c>
      <c r="F49" s="16">
        <v>0</v>
      </c>
      <c r="G49" s="15">
        <v>0</v>
      </c>
      <c r="H49" s="16">
        <v>0</v>
      </c>
      <c r="I49" s="15">
        <v>0</v>
      </c>
      <c r="J49" s="16">
        <v>0</v>
      </c>
    </row>
    <row r="50" spans="1:10" x14ac:dyDescent="0.2">
      <c r="A50" s="14">
        <v>46</v>
      </c>
      <c r="B50" s="15" t="s">
        <v>89</v>
      </c>
      <c r="C50" s="15">
        <v>0</v>
      </c>
      <c r="D50" s="16">
        <v>0</v>
      </c>
      <c r="E50" s="15">
        <v>0</v>
      </c>
      <c r="F50" s="16">
        <v>0</v>
      </c>
      <c r="G50" s="15">
        <v>0</v>
      </c>
      <c r="H50" s="16">
        <v>0</v>
      </c>
      <c r="I50" s="15">
        <v>0</v>
      </c>
      <c r="J50" s="16">
        <v>0</v>
      </c>
    </row>
    <row r="51" spans="1:10" x14ac:dyDescent="0.2">
      <c r="A51" s="14">
        <v>47</v>
      </c>
      <c r="B51" s="15" t="s">
        <v>90</v>
      </c>
      <c r="C51" s="15">
        <v>0</v>
      </c>
      <c r="D51" s="16">
        <v>0</v>
      </c>
      <c r="E51" s="15">
        <v>0</v>
      </c>
      <c r="F51" s="16">
        <v>0</v>
      </c>
      <c r="G51" s="15">
        <v>0</v>
      </c>
      <c r="H51" s="16">
        <v>0</v>
      </c>
      <c r="I51" s="15">
        <v>0</v>
      </c>
      <c r="J51" s="16">
        <v>0</v>
      </c>
    </row>
    <row r="52" spans="1:10" x14ac:dyDescent="0.2">
      <c r="A52" s="14">
        <v>48</v>
      </c>
      <c r="B52" s="1" t="s">
        <v>46</v>
      </c>
      <c r="C52" s="15">
        <v>0</v>
      </c>
      <c r="D52" s="16">
        <v>0</v>
      </c>
      <c r="E52" s="15">
        <v>0</v>
      </c>
      <c r="F52" s="16">
        <v>0</v>
      </c>
      <c r="G52" s="15">
        <v>0</v>
      </c>
      <c r="H52" s="16">
        <v>0</v>
      </c>
      <c r="I52" s="15">
        <v>0</v>
      </c>
      <c r="J52" s="16">
        <v>0</v>
      </c>
    </row>
    <row r="53" spans="1:10" x14ac:dyDescent="0.2">
      <c r="A53" s="14">
        <v>49</v>
      </c>
      <c r="B53" s="15" t="s">
        <v>40</v>
      </c>
      <c r="C53" s="15">
        <v>974</v>
      </c>
      <c r="D53" s="16">
        <v>8.01</v>
      </c>
      <c r="E53" s="15">
        <v>974</v>
      </c>
      <c r="F53" s="16">
        <v>8.01</v>
      </c>
      <c r="G53" s="15">
        <v>6</v>
      </c>
      <c r="H53" s="16">
        <v>0.2</v>
      </c>
      <c r="I53" s="15">
        <v>6</v>
      </c>
      <c r="J53" s="16">
        <v>0.2</v>
      </c>
    </row>
    <row r="54" spans="1:10" x14ac:dyDescent="0.2">
      <c r="A54" s="14">
        <v>50</v>
      </c>
      <c r="B54" s="15" t="s">
        <v>73</v>
      </c>
      <c r="C54" s="15">
        <v>11242</v>
      </c>
      <c r="D54" s="16">
        <v>31.11</v>
      </c>
      <c r="E54" s="15">
        <v>0</v>
      </c>
      <c r="F54" s="16">
        <v>0</v>
      </c>
      <c r="G54" s="15">
        <v>0</v>
      </c>
      <c r="H54" s="16">
        <v>0</v>
      </c>
      <c r="I54" s="15">
        <v>0</v>
      </c>
      <c r="J54" s="16">
        <v>0</v>
      </c>
    </row>
    <row r="55" spans="1:10" x14ac:dyDescent="0.2">
      <c r="A55" s="14"/>
      <c r="B55" s="5" t="s">
        <v>104</v>
      </c>
      <c r="C55" s="5">
        <f t="shared" ref="C55:J55" si="0">SUM(C5:C54)</f>
        <v>65032</v>
      </c>
      <c r="D55" s="4">
        <f t="shared" si="0"/>
        <v>828.53000000000009</v>
      </c>
      <c r="E55" s="5">
        <f t="shared" si="0"/>
        <v>20924</v>
      </c>
      <c r="F55" s="4">
        <f t="shared" si="0"/>
        <v>373.49</v>
      </c>
      <c r="G55" s="5">
        <f t="shared" si="0"/>
        <v>26717</v>
      </c>
      <c r="H55" s="4">
        <f t="shared" si="0"/>
        <v>488.35</v>
      </c>
      <c r="I55" s="5">
        <f t="shared" si="0"/>
        <v>12572</v>
      </c>
      <c r="J55" s="4">
        <f t="shared" si="0"/>
        <v>302.66000000000003</v>
      </c>
    </row>
    <row r="57" spans="1:10" x14ac:dyDescent="0.2">
      <c r="B57" s="19"/>
    </row>
  </sheetData>
  <mergeCells count="7">
    <mergeCell ref="A1:J1"/>
    <mergeCell ref="C2:F2"/>
    <mergeCell ref="G2:I2"/>
    <mergeCell ref="C3:D3"/>
    <mergeCell ref="E3:F3"/>
    <mergeCell ref="G3:H3"/>
    <mergeCell ref="I3:J3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64"/>
  <sheetViews>
    <sheetView zoomScaleNormal="100" workbookViewId="0">
      <pane xSplit="2" ySplit="5" topLeftCell="F51" activePane="bottomRight" state="frozen"/>
      <selection pane="topRight" activeCell="C1" sqref="C1"/>
      <selection pane="bottomLeft" activeCell="A6" sqref="A6"/>
      <selection pane="bottomRight" activeCell="C28" sqref="C28:N28"/>
    </sheetView>
  </sheetViews>
  <sheetFormatPr defaultColWidth="9.140625" defaultRowHeight="12.75" x14ac:dyDescent="0.2"/>
  <cols>
    <col min="1" max="1" width="5.5703125" style="206" customWidth="1"/>
    <col min="2" max="2" width="24.140625" style="2" customWidth="1"/>
    <col min="3" max="3" width="9" style="3" bestFit="1" customWidth="1"/>
    <col min="4" max="4" width="9.140625" style="3" bestFit="1" customWidth="1"/>
    <col min="5" max="6" width="10.140625" style="3" bestFit="1" customWidth="1"/>
    <col min="7" max="7" width="8.140625" style="3" customWidth="1"/>
    <col min="8" max="8" width="7.140625" style="3" bestFit="1" customWidth="1"/>
    <col min="9" max="9" width="8.85546875" style="3" customWidth="1"/>
    <col min="10" max="10" width="10.140625" style="3" bestFit="1" customWidth="1"/>
    <col min="11" max="11" width="9.140625" style="3" bestFit="1" customWidth="1"/>
    <col min="12" max="12" width="9.42578125" style="3" bestFit="1" customWidth="1"/>
    <col min="13" max="13" width="9.140625" style="3" bestFit="1" customWidth="1"/>
    <col min="14" max="14" width="10.140625" style="3" bestFit="1" customWidth="1"/>
    <col min="15" max="15" width="9.140625" style="3" bestFit="1" customWidth="1"/>
    <col min="16" max="16" width="11.42578125" style="3" bestFit="1" customWidth="1"/>
    <col min="17" max="16384" width="9.140625" style="2"/>
  </cols>
  <sheetData>
    <row r="1" spans="1:16" ht="15.75" customHeight="1" x14ac:dyDescent="0.2">
      <c r="A1" s="528" t="s">
        <v>481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</row>
    <row r="2" spans="1:16" ht="14.25" x14ac:dyDescent="0.2">
      <c r="A2" s="529" t="s">
        <v>107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</row>
    <row r="3" spans="1:16" ht="15" customHeight="1" x14ac:dyDescent="0.2">
      <c r="A3" s="24"/>
      <c r="B3" s="562" t="s">
        <v>11</v>
      </c>
      <c r="C3" s="562"/>
      <c r="D3" s="562"/>
      <c r="M3" s="519" t="s">
        <v>165</v>
      </c>
      <c r="N3" s="519"/>
    </row>
    <row r="4" spans="1:16" ht="13.5" x14ac:dyDescent="0.2">
      <c r="A4" s="563" t="s">
        <v>197</v>
      </c>
      <c r="B4" s="563" t="s">
        <v>2</v>
      </c>
      <c r="C4" s="523" t="s">
        <v>24</v>
      </c>
      <c r="D4" s="523"/>
      <c r="E4" s="523" t="s">
        <v>163</v>
      </c>
      <c r="F4" s="523"/>
      <c r="G4" s="523" t="s">
        <v>25</v>
      </c>
      <c r="H4" s="523"/>
      <c r="I4" s="523" t="s">
        <v>23</v>
      </c>
      <c r="J4" s="523"/>
      <c r="K4" s="523" t="s">
        <v>164</v>
      </c>
      <c r="L4" s="523"/>
      <c r="M4" s="523" t="s">
        <v>26</v>
      </c>
      <c r="N4" s="523"/>
      <c r="O4" s="523" t="s">
        <v>0</v>
      </c>
      <c r="P4" s="523"/>
    </row>
    <row r="5" spans="1:16" ht="13.5" x14ac:dyDescent="0.2">
      <c r="A5" s="563"/>
      <c r="B5" s="563"/>
      <c r="C5" s="205" t="s">
        <v>27</v>
      </c>
      <c r="D5" s="205" t="s">
        <v>15</v>
      </c>
      <c r="E5" s="205" t="s">
        <v>27</v>
      </c>
      <c r="F5" s="205" t="s">
        <v>15</v>
      </c>
      <c r="G5" s="205" t="s">
        <v>27</v>
      </c>
      <c r="H5" s="205" t="s">
        <v>15</v>
      </c>
      <c r="I5" s="205" t="s">
        <v>27</v>
      </c>
      <c r="J5" s="205" t="s">
        <v>15</v>
      </c>
      <c r="K5" s="205" t="s">
        <v>27</v>
      </c>
      <c r="L5" s="205" t="s">
        <v>15</v>
      </c>
      <c r="M5" s="205" t="s">
        <v>27</v>
      </c>
      <c r="N5" s="205" t="s">
        <v>15</v>
      </c>
      <c r="O5" s="205" t="s">
        <v>27</v>
      </c>
      <c r="P5" s="205" t="s">
        <v>15</v>
      </c>
    </row>
    <row r="6" spans="1:16" ht="12.95" customHeight="1" x14ac:dyDescent="0.2">
      <c r="A6" s="36">
        <v>1</v>
      </c>
      <c r="B6" s="37" t="s">
        <v>51</v>
      </c>
      <c r="C6" s="63">
        <v>1049</v>
      </c>
      <c r="D6" s="63">
        <v>2816</v>
      </c>
      <c r="E6" s="63">
        <v>11097</v>
      </c>
      <c r="F6" s="63">
        <v>28974</v>
      </c>
      <c r="G6" s="63">
        <v>206</v>
      </c>
      <c r="H6" s="63">
        <v>998</v>
      </c>
      <c r="I6" s="63">
        <v>2290</v>
      </c>
      <c r="J6" s="63">
        <v>38009</v>
      </c>
      <c r="K6" s="63">
        <v>18</v>
      </c>
      <c r="L6" s="63">
        <v>41</v>
      </c>
      <c r="M6" s="63">
        <v>18103</v>
      </c>
      <c r="N6" s="63">
        <v>79018</v>
      </c>
      <c r="O6" s="63">
        <f>C6+E6+G6+I6+K6+M6</f>
        <v>32763</v>
      </c>
      <c r="P6" s="63">
        <f>D6+F6+H6+J6+L6+N6</f>
        <v>149856</v>
      </c>
    </row>
    <row r="7" spans="1:16" ht="12.95" customHeight="1" x14ac:dyDescent="0.2">
      <c r="A7" s="36">
        <v>2</v>
      </c>
      <c r="B7" s="37" t="s">
        <v>52</v>
      </c>
      <c r="C7" s="63">
        <v>692</v>
      </c>
      <c r="D7" s="63">
        <v>2098</v>
      </c>
      <c r="E7" s="63">
        <v>26362</v>
      </c>
      <c r="F7" s="63">
        <v>50456</v>
      </c>
      <c r="G7" s="63">
        <v>35</v>
      </c>
      <c r="H7" s="63">
        <v>51</v>
      </c>
      <c r="I7" s="63">
        <v>1052</v>
      </c>
      <c r="J7" s="63">
        <v>24648</v>
      </c>
      <c r="K7" s="63">
        <v>1</v>
      </c>
      <c r="L7" s="63">
        <v>6</v>
      </c>
      <c r="M7" s="63">
        <v>1335</v>
      </c>
      <c r="N7" s="63">
        <v>7370</v>
      </c>
      <c r="O7" s="63">
        <f t="shared" ref="O7:O57" si="0">C7+E7+G7+I7+K7+M7</f>
        <v>29477</v>
      </c>
      <c r="P7" s="63">
        <f t="shared" ref="P7:P57" si="1">D7+F7+H7+J7+L7+N7</f>
        <v>84629</v>
      </c>
    </row>
    <row r="8" spans="1:16" ht="12.95" customHeight="1" x14ac:dyDescent="0.2">
      <c r="A8" s="36">
        <v>3</v>
      </c>
      <c r="B8" s="37" t="s">
        <v>53</v>
      </c>
      <c r="C8" s="63">
        <v>158</v>
      </c>
      <c r="D8" s="63">
        <v>752.99</v>
      </c>
      <c r="E8" s="63">
        <v>4284</v>
      </c>
      <c r="F8" s="63">
        <v>10823.66</v>
      </c>
      <c r="G8" s="63">
        <v>83</v>
      </c>
      <c r="H8" s="63">
        <v>326.72000000000003</v>
      </c>
      <c r="I8" s="63">
        <v>1855</v>
      </c>
      <c r="J8" s="63">
        <v>5528.74</v>
      </c>
      <c r="K8" s="63">
        <v>3</v>
      </c>
      <c r="L8" s="63">
        <v>5.26</v>
      </c>
      <c r="M8" s="63">
        <v>887</v>
      </c>
      <c r="N8" s="63">
        <v>7348.14</v>
      </c>
      <c r="O8" s="63">
        <f t="shared" si="0"/>
        <v>7270</v>
      </c>
      <c r="P8" s="63">
        <f t="shared" si="1"/>
        <v>24785.51</v>
      </c>
    </row>
    <row r="9" spans="1:16" ht="12.95" customHeight="1" x14ac:dyDescent="0.2">
      <c r="A9" s="36">
        <v>4</v>
      </c>
      <c r="B9" s="37" t="s">
        <v>54</v>
      </c>
      <c r="C9" s="63">
        <v>765</v>
      </c>
      <c r="D9" s="63">
        <v>4790</v>
      </c>
      <c r="E9" s="63">
        <v>11713</v>
      </c>
      <c r="F9" s="63">
        <v>28335</v>
      </c>
      <c r="G9" s="63">
        <v>2545</v>
      </c>
      <c r="H9" s="63">
        <v>4937</v>
      </c>
      <c r="I9" s="63">
        <v>1790</v>
      </c>
      <c r="J9" s="63">
        <v>9903</v>
      </c>
      <c r="K9" s="63">
        <v>15</v>
      </c>
      <c r="L9" s="63">
        <v>38</v>
      </c>
      <c r="M9" s="63">
        <v>3099</v>
      </c>
      <c r="N9" s="63">
        <v>15840</v>
      </c>
      <c r="O9" s="63">
        <f t="shared" si="0"/>
        <v>19927</v>
      </c>
      <c r="P9" s="63">
        <f t="shared" si="1"/>
        <v>63843</v>
      </c>
    </row>
    <row r="10" spans="1:16" ht="12.95" customHeight="1" x14ac:dyDescent="0.2">
      <c r="A10" s="36">
        <v>5</v>
      </c>
      <c r="B10" s="37" t="s">
        <v>55</v>
      </c>
      <c r="C10" s="63">
        <v>3297</v>
      </c>
      <c r="D10" s="63">
        <v>3542</v>
      </c>
      <c r="E10" s="63">
        <v>628</v>
      </c>
      <c r="F10" s="63">
        <v>2081</v>
      </c>
      <c r="G10" s="63">
        <v>174</v>
      </c>
      <c r="H10" s="63">
        <v>291</v>
      </c>
      <c r="I10" s="63">
        <v>1064</v>
      </c>
      <c r="J10" s="63">
        <v>5612</v>
      </c>
      <c r="K10" s="63">
        <v>4</v>
      </c>
      <c r="L10" s="63">
        <v>6</v>
      </c>
      <c r="M10" s="63">
        <v>3614</v>
      </c>
      <c r="N10" s="63">
        <v>15364</v>
      </c>
      <c r="O10" s="63">
        <f t="shared" si="0"/>
        <v>8781</v>
      </c>
      <c r="P10" s="63">
        <f t="shared" si="1"/>
        <v>26896</v>
      </c>
    </row>
    <row r="11" spans="1:16" ht="12.95" customHeight="1" x14ac:dyDescent="0.2">
      <c r="A11" s="36">
        <v>6</v>
      </c>
      <c r="B11" s="37" t="s">
        <v>56</v>
      </c>
      <c r="C11" s="63">
        <v>501</v>
      </c>
      <c r="D11" s="63">
        <v>1870</v>
      </c>
      <c r="E11" s="63">
        <v>7110</v>
      </c>
      <c r="F11" s="63">
        <v>15603</v>
      </c>
      <c r="G11" s="63">
        <v>41</v>
      </c>
      <c r="H11" s="63">
        <v>79</v>
      </c>
      <c r="I11" s="63">
        <v>277</v>
      </c>
      <c r="J11" s="63">
        <v>2175</v>
      </c>
      <c r="K11" s="63">
        <v>6</v>
      </c>
      <c r="L11" s="63">
        <v>14</v>
      </c>
      <c r="M11" s="63">
        <v>1250</v>
      </c>
      <c r="N11" s="63">
        <v>3460</v>
      </c>
      <c r="O11" s="63">
        <f t="shared" si="0"/>
        <v>9185</v>
      </c>
      <c r="P11" s="63">
        <f t="shared" si="1"/>
        <v>23201</v>
      </c>
    </row>
    <row r="12" spans="1:16" ht="12.95" customHeight="1" x14ac:dyDescent="0.2">
      <c r="A12" s="36">
        <v>7</v>
      </c>
      <c r="B12" s="37" t="s">
        <v>57</v>
      </c>
      <c r="C12" s="63">
        <v>15</v>
      </c>
      <c r="D12" s="63">
        <v>56.9</v>
      </c>
      <c r="E12" s="63">
        <v>375</v>
      </c>
      <c r="F12" s="63">
        <v>477.48</v>
      </c>
      <c r="G12" s="63">
        <v>0</v>
      </c>
      <c r="H12" s="63">
        <v>0</v>
      </c>
      <c r="I12" s="63">
        <v>31</v>
      </c>
      <c r="J12" s="63">
        <v>129.76</v>
      </c>
      <c r="K12" s="63">
        <v>0</v>
      </c>
      <c r="L12" s="63">
        <v>0</v>
      </c>
      <c r="M12" s="63">
        <v>11</v>
      </c>
      <c r="N12" s="63">
        <v>28.6</v>
      </c>
      <c r="O12" s="63">
        <f t="shared" si="0"/>
        <v>432</v>
      </c>
      <c r="P12" s="63">
        <f t="shared" si="1"/>
        <v>692.74</v>
      </c>
    </row>
    <row r="13" spans="1:16" ht="12.95" customHeight="1" x14ac:dyDescent="0.2">
      <c r="A13" s="36">
        <v>8</v>
      </c>
      <c r="B13" s="37" t="s">
        <v>181</v>
      </c>
      <c r="C13" s="63">
        <v>41</v>
      </c>
      <c r="D13" s="63">
        <v>243</v>
      </c>
      <c r="E13" s="63">
        <v>422</v>
      </c>
      <c r="F13" s="63">
        <v>1136</v>
      </c>
      <c r="G13" s="63">
        <v>0</v>
      </c>
      <c r="H13" s="63">
        <v>0</v>
      </c>
      <c r="I13" s="63">
        <v>443</v>
      </c>
      <c r="J13" s="63">
        <v>3366</v>
      </c>
      <c r="K13" s="63">
        <v>0</v>
      </c>
      <c r="L13" s="63">
        <v>0</v>
      </c>
      <c r="M13" s="63">
        <v>152</v>
      </c>
      <c r="N13" s="63">
        <v>1039</v>
      </c>
      <c r="O13" s="63">
        <f t="shared" si="0"/>
        <v>1058</v>
      </c>
      <c r="P13" s="63">
        <f t="shared" si="1"/>
        <v>5784</v>
      </c>
    </row>
    <row r="14" spans="1:16" ht="12.95" customHeight="1" x14ac:dyDescent="0.2">
      <c r="A14" s="36">
        <v>9</v>
      </c>
      <c r="B14" s="37" t="s">
        <v>58</v>
      </c>
      <c r="C14" s="63">
        <v>617</v>
      </c>
      <c r="D14" s="63">
        <v>2296.66</v>
      </c>
      <c r="E14" s="63">
        <v>11170</v>
      </c>
      <c r="F14" s="63">
        <v>19720.93</v>
      </c>
      <c r="G14" s="63">
        <v>62</v>
      </c>
      <c r="H14" s="63">
        <v>166.13</v>
      </c>
      <c r="I14" s="63">
        <v>1094</v>
      </c>
      <c r="J14" s="63">
        <v>5719.82</v>
      </c>
      <c r="K14" s="63">
        <v>2</v>
      </c>
      <c r="L14" s="63">
        <v>1.28</v>
      </c>
      <c r="M14" s="63">
        <v>1523</v>
      </c>
      <c r="N14" s="63">
        <v>7779.21</v>
      </c>
      <c r="O14" s="63">
        <f t="shared" si="0"/>
        <v>14468</v>
      </c>
      <c r="P14" s="63">
        <f t="shared" si="1"/>
        <v>35684.03</v>
      </c>
    </row>
    <row r="15" spans="1:16" ht="12.95" customHeight="1" x14ac:dyDescent="0.2">
      <c r="A15" s="36">
        <v>10</v>
      </c>
      <c r="B15" s="37" t="s">
        <v>64</v>
      </c>
      <c r="C15" s="63">
        <v>2966</v>
      </c>
      <c r="D15" s="63">
        <v>13758</v>
      </c>
      <c r="E15" s="63">
        <v>44389</v>
      </c>
      <c r="F15" s="63">
        <v>105271</v>
      </c>
      <c r="G15" s="63">
        <v>264</v>
      </c>
      <c r="H15" s="63">
        <v>936</v>
      </c>
      <c r="I15" s="63">
        <v>2625</v>
      </c>
      <c r="J15" s="63">
        <v>17079</v>
      </c>
      <c r="K15" s="63">
        <v>13</v>
      </c>
      <c r="L15" s="63">
        <v>47</v>
      </c>
      <c r="M15" s="63">
        <v>7386</v>
      </c>
      <c r="N15" s="63">
        <v>30265</v>
      </c>
      <c r="O15" s="63">
        <f t="shared" si="0"/>
        <v>57643</v>
      </c>
      <c r="P15" s="63">
        <f t="shared" si="1"/>
        <v>167356</v>
      </c>
    </row>
    <row r="16" spans="1:16" ht="12.95" customHeight="1" x14ac:dyDescent="0.2">
      <c r="A16" s="36">
        <v>11</v>
      </c>
      <c r="B16" s="37" t="s">
        <v>182</v>
      </c>
      <c r="C16" s="63">
        <v>197</v>
      </c>
      <c r="D16" s="63">
        <v>1109</v>
      </c>
      <c r="E16" s="63">
        <v>5572</v>
      </c>
      <c r="F16" s="63">
        <v>9323</v>
      </c>
      <c r="G16" s="63">
        <v>16</v>
      </c>
      <c r="H16" s="63">
        <v>54</v>
      </c>
      <c r="I16" s="63">
        <v>629</v>
      </c>
      <c r="J16" s="63">
        <v>3456</v>
      </c>
      <c r="K16" s="63">
        <v>5</v>
      </c>
      <c r="L16" s="63">
        <v>5</v>
      </c>
      <c r="M16" s="63">
        <v>446</v>
      </c>
      <c r="N16" s="63">
        <v>3861</v>
      </c>
      <c r="O16" s="63">
        <f t="shared" si="0"/>
        <v>6865</v>
      </c>
      <c r="P16" s="63">
        <f t="shared" si="1"/>
        <v>17808</v>
      </c>
    </row>
    <row r="17" spans="1:16" ht="12.95" customHeight="1" x14ac:dyDescent="0.2">
      <c r="A17" s="36">
        <v>12</v>
      </c>
      <c r="B17" s="37" t="s">
        <v>60</v>
      </c>
      <c r="C17" s="63">
        <v>798</v>
      </c>
      <c r="D17" s="63">
        <v>3581</v>
      </c>
      <c r="E17" s="63">
        <v>14335</v>
      </c>
      <c r="F17" s="63">
        <v>25902</v>
      </c>
      <c r="G17" s="63">
        <v>184</v>
      </c>
      <c r="H17" s="63">
        <v>313</v>
      </c>
      <c r="I17" s="63">
        <v>993</v>
      </c>
      <c r="J17" s="63">
        <v>19646</v>
      </c>
      <c r="K17" s="63">
        <v>70</v>
      </c>
      <c r="L17" s="63">
        <v>389</v>
      </c>
      <c r="M17" s="63">
        <v>3018</v>
      </c>
      <c r="N17" s="63">
        <v>24743</v>
      </c>
      <c r="O17" s="63">
        <f t="shared" si="0"/>
        <v>19398</v>
      </c>
      <c r="P17" s="63">
        <f t="shared" si="1"/>
        <v>74574</v>
      </c>
    </row>
    <row r="18" spans="1:16" s="87" customFormat="1" ht="12.95" customHeight="1" x14ac:dyDescent="0.2">
      <c r="A18" s="242"/>
      <c r="B18" s="79" t="s">
        <v>218</v>
      </c>
      <c r="C18" s="86">
        <f>SUM(C6:C17)</f>
        <v>11096</v>
      </c>
      <c r="D18" s="86">
        <f t="shared" ref="D18:N18" si="2">SUM(D6:D17)</f>
        <v>36913.550000000003</v>
      </c>
      <c r="E18" s="86">
        <f t="shared" si="2"/>
        <v>137457</v>
      </c>
      <c r="F18" s="86">
        <f t="shared" si="2"/>
        <v>298103.07</v>
      </c>
      <c r="G18" s="86">
        <f t="shared" si="2"/>
        <v>3610</v>
      </c>
      <c r="H18" s="86">
        <f t="shared" si="2"/>
        <v>8151.85</v>
      </c>
      <c r="I18" s="86">
        <f t="shared" si="2"/>
        <v>14143</v>
      </c>
      <c r="J18" s="86">
        <f t="shared" si="2"/>
        <v>135272.32000000001</v>
      </c>
      <c r="K18" s="86">
        <f t="shared" si="2"/>
        <v>137</v>
      </c>
      <c r="L18" s="86">
        <f t="shared" si="2"/>
        <v>552.54</v>
      </c>
      <c r="M18" s="86">
        <f t="shared" si="2"/>
        <v>40824</v>
      </c>
      <c r="N18" s="86">
        <f t="shared" si="2"/>
        <v>196115.95</v>
      </c>
      <c r="O18" s="86">
        <f t="shared" si="0"/>
        <v>207267</v>
      </c>
      <c r="P18" s="86">
        <f t="shared" si="1"/>
        <v>675109.28</v>
      </c>
    </row>
    <row r="19" spans="1:16" ht="12.95" customHeight="1" x14ac:dyDescent="0.2">
      <c r="A19" s="36">
        <v>13</v>
      </c>
      <c r="B19" s="37" t="s">
        <v>41</v>
      </c>
      <c r="C19" s="63">
        <v>104</v>
      </c>
      <c r="D19" s="63">
        <v>575.23</v>
      </c>
      <c r="E19" s="63">
        <v>6279</v>
      </c>
      <c r="F19" s="63">
        <v>14455.35</v>
      </c>
      <c r="G19" s="63">
        <v>4</v>
      </c>
      <c r="H19" s="63">
        <v>4.87</v>
      </c>
      <c r="I19" s="63">
        <v>946</v>
      </c>
      <c r="J19" s="63">
        <v>5079.84</v>
      </c>
      <c r="K19" s="63">
        <v>2</v>
      </c>
      <c r="L19" s="63">
        <v>4.55</v>
      </c>
      <c r="M19" s="63">
        <v>0</v>
      </c>
      <c r="N19" s="63">
        <v>0</v>
      </c>
      <c r="O19" s="63">
        <f t="shared" si="0"/>
        <v>7335</v>
      </c>
      <c r="P19" s="63">
        <f t="shared" si="1"/>
        <v>20119.84</v>
      </c>
    </row>
    <row r="20" spans="1:16" ht="12.95" customHeight="1" x14ac:dyDescent="0.2">
      <c r="A20" s="36">
        <v>14</v>
      </c>
      <c r="B20" s="37" t="s">
        <v>183</v>
      </c>
      <c r="C20" s="63">
        <v>215</v>
      </c>
      <c r="D20" s="63">
        <v>246.01</v>
      </c>
      <c r="E20" s="63">
        <v>132618</v>
      </c>
      <c r="F20" s="63">
        <v>56001.98</v>
      </c>
      <c r="G20" s="63">
        <v>19</v>
      </c>
      <c r="H20" s="63">
        <v>8.56</v>
      </c>
      <c r="I20" s="63">
        <v>196</v>
      </c>
      <c r="J20" s="63">
        <v>90.61</v>
      </c>
      <c r="K20" s="63">
        <v>4</v>
      </c>
      <c r="L20" s="63">
        <v>1.79</v>
      </c>
      <c r="M20" s="63">
        <v>68</v>
      </c>
      <c r="N20" s="63">
        <v>99.12</v>
      </c>
      <c r="O20" s="63">
        <f t="shared" si="0"/>
        <v>133120</v>
      </c>
      <c r="P20" s="63">
        <f t="shared" si="1"/>
        <v>56448.070000000007</v>
      </c>
    </row>
    <row r="21" spans="1:16" ht="12.95" customHeight="1" x14ac:dyDescent="0.2">
      <c r="A21" s="36">
        <v>15</v>
      </c>
      <c r="B21" s="37" t="s">
        <v>184</v>
      </c>
      <c r="C21" s="63">
        <v>18</v>
      </c>
      <c r="D21" s="63">
        <v>21</v>
      </c>
      <c r="E21" s="63">
        <v>21</v>
      </c>
      <c r="F21" s="63">
        <v>24</v>
      </c>
      <c r="G21" s="63">
        <v>0</v>
      </c>
      <c r="H21" s="63">
        <v>0</v>
      </c>
      <c r="I21" s="63">
        <v>3</v>
      </c>
      <c r="J21" s="63">
        <v>18</v>
      </c>
      <c r="K21" s="63">
        <v>0</v>
      </c>
      <c r="L21" s="63">
        <v>0</v>
      </c>
      <c r="M21" s="63">
        <v>12</v>
      </c>
      <c r="N21" s="63">
        <v>26</v>
      </c>
      <c r="O21" s="63">
        <f t="shared" si="0"/>
        <v>54</v>
      </c>
      <c r="P21" s="63">
        <f t="shared" si="1"/>
        <v>89</v>
      </c>
    </row>
    <row r="22" spans="1:16" ht="12.95" customHeight="1" x14ac:dyDescent="0.2">
      <c r="A22" s="36">
        <v>16</v>
      </c>
      <c r="B22" s="37" t="s">
        <v>45</v>
      </c>
      <c r="C22" s="63">
        <v>0</v>
      </c>
      <c r="D22" s="63">
        <v>0</v>
      </c>
      <c r="E22" s="63">
        <v>2</v>
      </c>
      <c r="F22" s="63">
        <v>18.68</v>
      </c>
      <c r="G22" s="63">
        <v>0</v>
      </c>
      <c r="H22" s="63">
        <v>0</v>
      </c>
      <c r="I22" s="63">
        <v>1</v>
      </c>
      <c r="J22" s="63">
        <v>120</v>
      </c>
      <c r="K22" s="63">
        <v>0</v>
      </c>
      <c r="L22" s="63">
        <v>0</v>
      </c>
      <c r="M22" s="63">
        <v>1</v>
      </c>
      <c r="N22" s="63">
        <v>30</v>
      </c>
      <c r="O22" s="63">
        <f t="shared" si="0"/>
        <v>4</v>
      </c>
      <c r="P22" s="63">
        <f t="shared" si="1"/>
        <v>168.68</v>
      </c>
    </row>
    <row r="23" spans="1:16" ht="12.95" customHeight="1" x14ac:dyDescent="0.2">
      <c r="A23" s="36">
        <v>17</v>
      </c>
      <c r="B23" s="37" t="s">
        <v>185</v>
      </c>
      <c r="C23" s="252">
        <v>8</v>
      </c>
      <c r="D23" s="252">
        <v>21</v>
      </c>
      <c r="E23" s="252">
        <v>6726</v>
      </c>
      <c r="F23" s="252">
        <v>3017</v>
      </c>
      <c r="G23" s="252">
        <v>0</v>
      </c>
      <c r="H23" s="252">
        <v>0</v>
      </c>
      <c r="I23" s="252">
        <v>41</v>
      </c>
      <c r="J23" s="252">
        <v>281</v>
      </c>
      <c r="K23" s="252">
        <v>0</v>
      </c>
      <c r="L23" s="252">
        <v>0</v>
      </c>
      <c r="M23" s="252">
        <v>128</v>
      </c>
      <c r="N23" s="252">
        <v>1517</v>
      </c>
      <c r="O23" s="63">
        <f t="shared" si="0"/>
        <v>6903</v>
      </c>
      <c r="P23" s="63">
        <f t="shared" si="1"/>
        <v>4836</v>
      </c>
    </row>
    <row r="24" spans="1:16" ht="12.95" customHeight="1" x14ac:dyDescent="0.2">
      <c r="A24" s="36">
        <v>18</v>
      </c>
      <c r="B24" s="37" t="s">
        <v>186</v>
      </c>
      <c r="C24" s="63">
        <v>0</v>
      </c>
      <c r="D24" s="63">
        <v>0</v>
      </c>
      <c r="E24" s="63">
        <v>8</v>
      </c>
      <c r="F24" s="63">
        <v>17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f t="shared" si="0"/>
        <v>8</v>
      </c>
      <c r="P24" s="63">
        <f t="shared" si="1"/>
        <v>17</v>
      </c>
    </row>
    <row r="25" spans="1:16" ht="12.95" customHeight="1" x14ac:dyDescent="0.2">
      <c r="A25" s="36">
        <v>19</v>
      </c>
      <c r="B25" s="37" t="s">
        <v>187</v>
      </c>
      <c r="C25" s="63">
        <v>130</v>
      </c>
      <c r="D25" s="63">
        <v>190</v>
      </c>
      <c r="E25" s="63">
        <v>269</v>
      </c>
      <c r="F25" s="63">
        <v>484</v>
      </c>
      <c r="G25" s="63">
        <v>0</v>
      </c>
      <c r="H25" s="63">
        <v>0</v>
      </c>
      <c r="I25" s="63">
        <v>35</v>
      </c>
      <c r="J25" s="63">
        <v>130</v>
      </c>
      <c r="K25" s="63">
        <v>0</v>
      </c>
      <c r="L25" s="63">
        <v>0</v>
      </c>
      <c r="M25" s="63">
        <v>24</v>
      </c>
      <c r="N25" s="63">
        <v>59</v>
      </c>
      <c r="O25" s="63">
        <f t="shared" si="0"/>
        <v>458</v>
      </c>
      <c r="P25" s="63">
        <f t="shared" si="1"/>
        <v>863</v>
      </c>
    </row>
    <row r="26" spans="1:16" ht="12.95" customHeight="1" x14ac:dyDescent="0.2">
      <c r="A26" s="36">
        <v>20</v>
      </c>
      <c r="B26" s="37" t="s">
        <v>65</v>
      </c>
      <c r="C26" s="63">
        <v>42</v>
      </c>
      <c r="D26" s="63">
        <v>130.05000000000001</v>
      </c>
      <c r="E26" s="63">
        <v>5051</v>
      </c>
      <c r="F26" s="63">
        <v>21788.38</v>
      </c>
      <c r="G26" s="63">
        <v>4</v>
      </c>
      <c r="H26" s="63">
        <v>9.5</v>
      </c>
      <c r="I26" s="63">
        <v>1274</v>
      </c>
      <c r="J26" s="63">
        <v>6695.51</v>
      </c>
      <c r="K26" s="63">
        <v>9</v>
      </c>
      <c r="L26" s="63">
        <v>58.75</v>
      </c>
      <c r="M26" s="63">
        <v>299</v>
      </c>
      <c r="N26" s="63">
        <v>2231.67</v>
      </c>
      <c r="O26" s="63">
        <f t="shared" si="0"/>
        <v>6679</v>
      </c>
      <c r="P26" s="63">
        <f t="shared" si="1"/>
        <v>30913.86</v>
      </c>
    </row>
    <row r="27" spans="1:16" ht="12.95" customHeight="1" x14ac:dyDescent="0.2">
      <c r="A27" s="36">
        <v>21</v>
      </c>
      <c r="B27" s="37" t="s">
        <v>66</v>
      </c>
      <c r="C27" s="252">
        <v>460</v>
      </c>
      <c r="D27" s="252">
        <v>1967</v>
      </c>
      <c r="E27" s="252">
        <v>13610</v>
      </c>
      <c r="F27" s="252">
        <v>49996</v>
      </c>
      <c r="G27" s="252">
        <v>47</v>
      </c>
      <c r="H27" s="252">
        <v>101</v>
      </c>
      <c r="I27" s="252">
        <v>1550</v>
      </c>
      <c r="J27" s="252">
        <v>19569</v>
      </c>
      <c r="K27" s="252">
        <v>132</v>
      </c>
      <c r="L27" s="252">
        <v>239</v>
      </c>
      <c r="M27" s="252">
        <v>787</v>
      </c>
      <c r="N27" s="252">
        <v>11822</v>
      </c>
      <c r="O27" s="63">
        <f t="shared" si="0"/>
        <v>16586</v>
      </c>
      <c r="P27" s="63">
        <f t="shared" si="1"/>
        <v>83694</v>
      </c>
    </row>
    <row r="28" spans="1:16" ht="12.95" customHeight="1" x14ac:dyDescent="0.2">
      <c r="A28" s="36">
        <v>22</v>
      </c>
      <c r="B28" s="37" t="s">
        <v>75</v>
      </c>
      <c r="C28" s="252">
        <v>186</v>
      </c>
      <c r="D28" s="252">
        <v>847.4591173</v>
      </c>
      <c r="E28" s="252">
        <v>5657</v>
      </c>
      <c r="F28" s="252">
        <v>6126.9496491999998</v>
      </c>
      <c r="G28" s="252">
        <v>7</v>
      </c>
      <c r="H28" s="252">
        <v>80.369585199999989</v>
      </c>
      <c r="I28" s="252">
        <v>311</v>
      </c>
      <c r="J28" s="252">
        <v>1748.0810941999998</v>
      </c>
      <c r="K28" s="252">
        <v>0</v>
      </c>
      <c r="L28" s="252">
        <v>0</v>
      </c>
      <c r="M28" s="252">
        <v>998</v>
      </c>
      <c r="N28" s="252">
        <v>10134.971302</v>
      </c>
      <c r="O28" s="63">
        <f t="shared" si="0"/>
        <v>7159</v>
      </c>
      <c r="P28" s="63">
        <f t="shared" si="1"/>
        <v>18937.8307479</v>
      </c>
    </row>
    <row r="29" spans="1:16" ht="12.95" customHeight="1" x14ac:dyDescent="0.2">
      <c r="A29" s="36">
        <v>23</v>
      </c>
      <c r="B29" s="37" t="s">
        <v>386</v>
      </c>
      <c r="C29" s="63">
        <v>0</v>
      </c>
      <c r="D29" s="63">
        <v>0</v>
      </c>
      <c r="E29" s="63">
        <v>7</v>
      </c>
      <c r="F29" s="63">
        <v>18</v>
      </c>
      <c r="G29" s="63">
        <v>0</v>
      </c>
      <c r="H29" s="63">
        <v>0</v>
      </c>
      <c r="I29" s="63">
        <v>1</v>
      </c>
      <c r="J29" s="63">
        <v>2</v>
      </c>
      <c r="K29" s="63">
        <v>0</v>
      </c>
      <c r="L29" s="63">
        <v>0</v>
      </c>
      <c r="M29" s="63">
        <v>0</v>
      </c>
      <c r="N29" s="63">
        <v>0</v>
      </c>
      <c r="O29" s="63">
        <f t="shared" si="0"/>
        <v>8</v>
      </c>
      <c r="P29" s="63">
        <f t="shared" si="1"/>
        <v>20</v>
      </c>
    </row>
    <row r="30" spans="1:16" ht="12.95" customHeight="1" x14ac:dyDescent="0.2">
      <c r="A30" s="36">
        <v>24</v>
      </c>
      <c r="B30" s="37" t="s">
        <v>188</v>
      </c>
      <c r="C30" s="63">
        <v>400</v>
      </c>
      <c r="D30" s="63">
        <v>116.07</v>
      </c>
      <c r="E30" s="63">
        <v>85242</v>
      </c>
      <c r="F30" s="63">
        <v>27307.68</v>
      </c>
      <c r="G30" s="63">
        <v>7</v>
      </c>
      <c r="H30" s="63">
        <v>6.44</v>
      </c>
      <c r="I30" s="63">
        <v>406</v>
      </c>
      <c r="J30" s="63">
        <v>2142.1799999999998</v>
      </c>
      <c r="K30" s="63">
        <v>6</v>
      </c>
      <c r="L30" s="63">
        <v>81.349999999999994</v>
      </c>
      <c r="M30" s="63">
        <v>483</v>
      </c>
      <c r="N30" s="63">
        <v>3625.22</v>
      </c>
      <c r="O30" s="63">
        <f t="shared" si="0"/>
        <v>86544</v>
      </c>
      <c r="P30" s="63">
        <f t="shared" si="1"/>
        <v>33278.939999999995</v>
      </c>
    </row>
    <row r="31" spans="1:16" ht="12.95" customHeight="1" x14ac:dyDescent="0.2">
      <c r="A31" s="36">
        <v>25</v>
      </c>
      <c r="B31" s="37" t="s">
        <v>189</v>
      </c>
      <c r="C31" s="63">
        <v>1</v>
      </c>
      <c r="D31" s="63">
        <v>1.98</v>
      </c>
      <c r="E31" s="63">
        <v>183</v>
      </c>
      <c r="F31" s="63">
        <v>780</v>
      </c>
      <c r="G31" s="63">
        <v>12</v>
      </c>
      <c r="H31" s="63">
        <v>66.150000000000006</v>
      </c>
      <c r="I31" s="63">
        <v>5</v>
      </c>
      <c r="J31" s="63">
        <v>58.45</v>
      </c>
      <c r="K31" s="63">
        <v>0</v>
      </c>
      <c r="L31" s="63">
        <v>0</v>
      </c>
      <c r="M31" s="63">
        <v>0</v>
      </c>
      <c r="N31" s="63">
        <v>0</v>
      </c>
      <c r="O31" s="63">
        <f t="shared" si="0"/>
        <v>201</v>
      </c>
      <c r="P31" s="63">
        <f t="shared" si="1"/>
        <v>906.58</v>
      </c>
    </row>
    <row r="32" spans="1:16" ht="12.95" customHeight="1" x14ac:dyDescent="0.2">
      <c r="A32" s="36">
        <v>26</v>
      </c>
      <c r="B32" s="37" t="s">
        <v>190</v>
      </c>
      <c r="C32" s="63">
        <v>3</v>
      </c>
      <c r="D32" s="63">
        <v>9.8699999999999992</v>
      </c>
      <c r="E32" s="63">
        <v>71</v>
      </c>
      <c r="F32" s="63">
        <v>446.53</v>
      </c>
      <c r="G32" s="63">
        <v>0</v>
      </c>
      <c r="H32" s="63">
        <v>0</v>
      </c>
      <c r="I32" s="63">
        <v>1</v>
      </c>
      <c r="J32" s="63">
        <v>3.24</v>
      </c>
      <c r="K32" s="63">
        <v>0</v>
      </c>
      <c r="L32" s="63">
        <v>0</v>
      </c>
      <c r="M32" s="63">
        <v>11</v>
      </c>
      <c r="N32" s="63">
        <v>148.5</v>
      </c>
      <c r="O32" s="63">
        <f t="shared" si="0"/>
        <v>86</v>
      </c>
      <c r="P32" s="63">
        <f t="shared" si="1"/>
        <v>608.14</v>
      </c>
    </row>
    <row r="33" spans="1:16" ht="12.95" customHeight="1" x14ac:dyDescent="0.2">
      <c r="A33" s="36">
        <v>27</v>
      </c>
      <c r="B33" s="37" t="s">
        <v>191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f t="shared" si="0"/>
        <v>0</v>
      </c>
      <c r="P33" s="63">
        <f t="shared" si="1"/>
        <v>0</v>
      </c>
    </row>
    <row r="34" spans="1:16" ht="12.95" customHeight="1" x14ac:dyDescent="0.2">
      <c r="A34" s="36">
        <v>28</v>
      </c>
      <c r="B34" s="37" t="s">
        <v>67</v>
      </c>
      <c r="C34" s="63">
        <v>56</v>
      </c>
      <c r="D34" s="63">
        <v>89.32</v>
      </c>
      <c r="E34" s="63">
        <v>1769</v>
      </c>
      <c r="F34" s="63">
        <v>7837.25</v>
      </c>
      <c r="G34" s="63">
        <v>19</v>
      </c>
      <c r="H34" s="63">
        <v>119.33</v>
      </c>
      <c r="I34" s="63">
        <v>514</v>
      </c>
      <c r="J34" s="63">
        <v>5239.5600000000004</v>
      </c>
      <c r="K34" s="63">
        <v>7</v>
      </c>
      <c r="L34" s="63">
        <v>642.1</v>
      </c>
      <c r="M34" s="63">
        <v>471</v>
      </c>
      <c r="N34" s="63">
        <v>12225.91</v>
      </c>
      <c r="O34" s="63">
        <f t="shared" si="0"/>
        <v>2836</v>
      </c>
      <c r="P34" s="63">
        <f t="shared" si="1"/>
        <v>26153.47</v>
      </c>
    </row>
    <row r="35" spans="1:16" ht="12.95" customHeight="1" x14ac:dyDescent="0.2">
      <c r="A35" s="36">
        <v>29</v>
      </c>
      <c r="B35" s="37" t="s">
        <v>192</v>
      </c>
      <c r="C35" s="63">
        <v>0</v>
      </c>
      <c r="D35" s="63">
        <v>0</v>
      </c>
      <c r="E35" s="63">
        <v>3</v>
      </c>
      <c r="F35" s="63">
        <v>3.9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f t="shared" si="0"/>
        <v>3</v>
      </c>
      <c r="P35" s="63">
        <f t="shared" si="1"/>
        <v>3.9</v>
      </c>
    </row>
    <row r="36" spans="1:16" ht="12.95" customHeight="1" x14ac:dyDescent="0.2">
      <c r="A36" s="36">
        <v>30</v>
      </c>
      <c r="B36" s="37" t="s">
        <v>193</v>
      </c>
      <c r="C36" s="63">
        <v>187</v>
      </c>
      <c r="D36" s="63">
        <v>45</v>
      </c>
      <c r="E36" s="63">
        <v>9545</v>
      </c>
      <c r="F36" s="63">
        <v>2480</v>
      </c>
      <c r="G36" s="63">
        <v>23</v>
      </c>
      <c r="H36" s="63">
        <v>5</v>
      </c>
      <c r="I36" s="63">
        <v>90</v>
      </c>
      <c r="J36" s="63">
        <v>45</v>
      </c>
      <c r="K36" s="63">
        <v>56</v>
      </c>
      <c r="L36" s="63">
        <v>161</v>
      </c>
      <c r="M36" s="63">
        <v>0</v>
      </c>
      <c r="N36" s="63">
        <v>0</v>
      </c>
      <c r="O36" s="63">
        <f t="shared" si="0"/>
        <v>9901</v>
      </c>
      <c r="P36" s="63">
        <f t="shared" si="1"/>
        <v>2736</v>
      </c>
    </row>
    <row r="37" spans="1:16" ht="12.95" customHeight="1" x14ac:dyDescent="0.2">
      <c r="A37" s="36">
        <v>31</v>
      </c>
      <c r="B37" s="37" t="s">
        <v>194</v>
      </c>
      <c r="C37" s="63">
        <v>55</v>
      </c>
      <c r="D37" s="63">
        <v>153</v>
      </c>
      <c r="E37" s="63">
        <v>6</v>
      </c>
      <c r="F37" s="63">
        <v>20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1</v>
      </c>
      <c r="N37" s="63">
        <v>1</v>
      </c>
      <c r="O37" s="63">
        <f t="shared" si="0"/>
        <v>62</v>
      </c>
      <c r="P37" s="63">
        <f t="shared" si="1"/>
        <v>174</v>
      </c>
    </row>
    <row r="38" spans="1:16" ht="12.95" customHeight="1" x14ac:dyDescent="0.2">
      <c r="A38" s="36">
        <v>32</v>
      </c>
      <c r="B38" s="37" t="s">
        <v>71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f t="shared" si="0"/>
        <v>0</v>
      </c>
      <c r="P38" s="63">
        <f t="shared" si="1"/>
        <v>0</v>
      </c>
    </row>
    <row r="39" spans="1:16" ht="12.95" customHeight="1" x14ac:dyDescent="0.2">
      <c r="A39" s="36">
        <v>33</v>
      </c>
      <c r="B39" s="37" t="s">
        <v>195</v>
      </c>
      <c r="C39" s="63">
        <v>2</v>
      </c>
      <c r="D39" s="63">
        <v>8</v>
      </c>
      <c r="E39" s="63">
        <v>17</v>
      </c>
      <c r="F39" s="63">
        <v>135</v>
      </c>
      <c r="G39" s="63">
        <v>0</v>
      </c>
      <c r="H39" s="63">
        <v>0</v>
      </c>
      <c r="I39" s="63">
        <v>2</v>
      </c>
      <c r="J39" s="63">
        <v>20</v>
      </c>
      <c r="K39" s="63">
        <v>0</v>
      </c>
      <c r="L39" s="63">
        <v>0</v>
      </c>
      <c r="M39" s="63">
        <v>1</v>
      </c>
      <c r="N39" s="63">
        <v>15</v>
      </c>
      <c r="O39" s="63">
        <f t="shared" si="0"/>
        <v>22</v>
      </c>
      <c r="P39" s="63">
        <f t="shared" si="1"/>
        <v>178</v>
      </c>
    </row>
    <row r="40" spans="1:16" ht="12.95" customHeight="1" x14ac:dyDescent="0.2">
      <c r="A40" s="36">
        <v>34</v>
      </c>
      <c r="B40" s="37" t="s">
        <v>70</v>
      </c>
      <c r="C40" s="63">
        <v>46</v>
      </c>
      <c r="D40" s="63">
        <v>84</v>
      </c>
      <c r="E40" s="63">
        <v>8099</v>
      </c>
      <c r="F40" s="63">
        <v>4709</v>
      </c>
      <c r="G40" s="63">
        <v>14</v>
      </c>
      <c r="H40" s="63">
        <v>3</v>
      </c>
      <c r="I40" s="63">
        <v>183</v>
      </c>
      <c r="J40" s="63">
        <v>1043</v>
      </c>
      <c r="K40" s="63">
        <v>0</v>
      </c>
      <c r="L40" s="63">
        <v>0</v>
      </c>
      <c r="M40" s="63">
        <v>151</v>
      </c>
      <c r="N40" s="63">
        <v>3183</v>
      </c>
      <c r="O40" s="63">
        <f t="shared" si="0"/>
        <v>8493</v>
      </c>
      <c r="P40" s="63">
        <f t="shared" si="1"/>
        <v>9022</v>
      </c>
    </row>
    <row r="41" spans="1:16" s="87" customFormat="1" ht="12.95" customHeight="1" x14ac:dyDescent="0.2">
      <c r="A41" s="242"/>
      <c r="B41" s="79" t="s">
        <v>216</v>
      </c>
      <c r="C41" s="86">
        <f>SUM(C19:C40)</f>
        <v>1913</v>
      </c>
      <c r="D41" s="86">
        <f t="shared" ref="D41:N41" si="3">SUM(D19:D40)</f>
        <v>4504.9891172999987</v>
      </c>
      <c r="E41" s="86">
        <f t="shared" si="3"/>
        <v>275183</v>
      </c>
      <c r="F41" s="86">
        <f t="shared" si="3"/>
        <v>195666.69964919999</v>
      </c>
      <c r="G41" s="86">
        <f t="shared" si="3"/>
        <v>156</v>
      </c>
      <c r="H41" s="86">
        <f t="shared" si="3"/>
        <v>404.21958519999998</v>
      </c>
      <c r="I41" s="86">
        <f t="shared" si="3"/>
        <v>5559</v>
      </c>
      <c r="J41" s="86">
        <f t="shared" si="3"/>
        <v>42285.471094199995</v>
      </c>
      <c r="K41" s="86">
        <f t="shared" si="3"/>
        <v>216</v>
      </c>
      <c r="L41" s="86">
        <f t="shared" si="3"/>
        <v>1188.54</v>
      </c>
      <c r="M41" s="86">
        <f t="shared" si="3"/>
        <v>3435</v>
      </c>
      <c r="N41" s="86">
        <f t="shared" si="3"/>
        <v>45118.391302000004</v>
      </c>
      <c r="O41" s="86">
        <f t="shared" si="0"/>
        <v>286462</v>
      </c>
      <c r="P41" s="86">
        <f t="shared" si="1"/>
        <v>289168.31074789999</v>
      </c>
    </row>
    <row r="42" spans="1:16" s="87" customFormat="1" ht="12.95" customHeight="1" x14ac:dyDescent="0.2">
      <c r="A42" s="242"/>
      <c r="B42" s="79" t="s">
        <v>317</v>
      </c>
      <c r="C42" s="86">
        <f>C41+C18</f>
        <v>13009</v>
      </c>
      <c r="D42" s="86">
        <f t="shared" ref="D42:N42" si="4">D41+D18</f>
        <v>41418.539117300003</v>
      </c>
      <c r="E42" s="86">
        <f t="shared" si="4"/>
        <v>412640</v>
      </c>
      <c r="F42" s="86">
        <f t="shared" si="4"/>
        <v>493769.76964920003</v>
      </c>
      <c r="G42" s="86">
        <f t="shared" si="4"/>
        <v>3766</v>
      </c>
      <c r="H42" s="86">
        <f t="shared" si="4"/>
        <v>8556.0695852000008</v>
      </c>
      <c r="I42" s="86">
        <f t="shared" si="4"/>
        <v>19702</v>
      </c>
      <c r="J42" s="86">
        <f t="shared" si="4"/>
        <v>177557.79109419999</v>
      </c>
      <c r="K42" s="86">
        <f t="shared" si="4"/>
        <v>353</v>
      </c>
      <c r="L42" s="86">
        <f t="shared" si="4"/>
        <v>1741.08</v>
      </c>
      <c r="M42" s="86">
        <f t="shared" si="4"/>
        <v>44259</v>
      </c>
      <c r="N42" s="86">
        <f t="shared" si="4"/>
        <v>241234.34130200002</v>
      </c>
      <c r="O42" s="86">
        <f t="shared" si="0"/>
        <v>493729</v>
      </c>
      <c r="P42" s="86">
        <f t="shared" si="1"/>
        <v>964277.59074789996</v>
      </c>
    </row>
    <row r="43" spans="1:16" ht="12.95" customHeight="1" x14ac:dyDescent="0.2">
      <c r="A43" s="36">
        <v>35</v>
      </c>
      <c r="B43" s="37" t="s">
        <v>196</v>
      </c>
      <c r="C43" s="63">
        <v>124</v>
      </c>
      <c r="D43" s="63">
        <v>73</v>
      </c>
      <c r="E43" s="63">
        <v>11693</v>
      </c>
      <c r="F43" s="63">
        <v>4646</v>
      </c>
      <c r="G43" s="63">
        <v>0</v>
      </c>
      <c r="H43" s="63">
        <v>0</v>
      </c>
      <c r="I43" s="63">
        <v>899</v>
      </c>
      <c r="J43" s="63">
        <v>571</v>
      </c>
      <c r="K43" s="63">
        <v>0</v>
      </c>
      <c r="L43" s="63">
        <v>0</v>
      </c>
      <c r="M43" s="63">
        <v>27437</v>
      </c>
      <c r="N43" s="63">
        <v>8282</v>
      </c>
      <c r="O43" s="63">
        <f t="shared" si="0"/>
        <v>40153</v>
      </c>
      <c r="P43" s="63">
        <f t="shared" si="1"/>
        <v>13572</v>
      </c>
    </row>
    <row r="44" spans="1:16" ht="12.95" customHeight="1" x14ac:dyDescent="0.2">
      <c r="A44" s="36">
        <v>36</v>
      </c>
      <c r="B44" s="37" t="s">
        <v>390</v>
      </c>
      <c r="C44" s="63">
        <v>1146</v>
      </c>
      <c r="D44" s="63">
        <v>1045.96</v>
      </c>
      <c r="E44" s="63">
        <v>27332</v>
      </c>
      <c r="F44" s="63">
        <v>34178.11</v>
      </c>
      <c r="G44" s="63">
        <v>281</v>
      </c>
      <c r="H44" s="63">
        <v>218.41</v>
      </c>
      <c r="I44" s="63">
        <v>1967</v>
      </c>
      <c r="J44" s="63">
        <v>2572.5700000000002</v>
      </c>
      <c r="K44" s="63">
        <v>3</v>
      </c>
      <c r="L44" s="63">
        <v>10.4</v>
      </c>
      <c r="M44" s="63">
        <v>2117</v>
      </c>
      <c r="N44" s="63">
        <v>5461.84</v>
      </c>
      <c r="O44" s="63">
        <f t="shared" si="0"/>
        <v>32846</v>
      </c>
      <c r="P44" s="63">
        <f t="shared" si="1"/>
        <v>43487.290000000008</v>
      </c>
    </row>
    <row r="45" spans="1:16" s="87" customFormat="1" ht="12.95" customHeight="1" x14ac:dyDescent="0.2">
      <c r="A45" s="242"/>
      <c r="B45" s="79" t="s">
        <v>219</v>
      </c>
      <c r="C45" s="86">
        <f>SUM(C43:C44)</f>
        <v>1270</v>
      </c>
      <c r="D45" s="86">
        <f t="shared" ref="D45:N45" si="5">SUM(D43:D44)</f>
        <v>1118.96</v>
      </c>
      <c r="E45" s="86">
        <f t="shared" si="5"/>
        <v>39025</v>
      </c>
      <c r="F45" s="86">
        <f t="shared" si="5"/>
        <v>38824.11</v>
      </c>
      <c r="G45" s="86">
        <f t="shared" si="5"/>
        <v>281</v>
      </c>
      <c r="H45" s="86">
        <f t="shared" si="5"/>
        <v>218.41</v>
      </c>
      <c r="I45" s="86">
        <f t="shared" si="5"/>
        <v>2866</v>
      </c>
      <c r="J45" s="86">
        <f t="shared" si="5"/>
        <v>3143.57</v>
      </c>
      <c r="K45" s="86">
        <f t="shared" si="5"/>
        <v>3</v>
      </c>
      <c r="L45" s="86">
        <f t="shared" si="5"/>
        <v>10.4</v>
      </c>
      <c r="M45" s="86">
        <f t="shared" si="5"/>
        <v>29554</v>
      </c>
      <c r="N45" s="86">
        <f t="shared" si="5"/>
        <v>13743.84</v>
      </c>
      <c r="O45" s="86">
        <f t="shared" si="0"/>
        <v>72999</v>
      </c>
      <c r="P45" s="86">
        <f t="shared" si="1"/>
        <v>57059.290000000008</v>
      </c>
    </row>
    <row r="46" spans="1:16" ht="12.95" customHeight="1" x14ac:dyDescent="0.2">
      <c r="A46" s="36">
        <v>37</v>
      </c>
      <c r="B46" s="37" t="s">
        <v>318</v>
      </c>
      <c r="C46" s="63">
        <v>1950</v>
      </c>
      <c r="D46" s="63">
        <v>448</v>
      </c>
      <c r="E46" s="63">
        <v>78509</v>
      </c>
      <c r="F46" s="63">
        <v>38470</v>
      </c>
      <c r="G46" s="63">
        <v>6748</v>
      </c>
      <c r="H46" s="63">
        <v>1957</v>
      </c>
      <c r="I46" s="63">
        <v>4136</v>
      </c>
      <c r="J46" s="63">
        <v>2523</v>
      </c>
      <c r="K46" s="63">
        <v>0</v>
      </c>
      <c r="L46" s="63">
        <v>0</v>
      </c>
      <c r="M46" s="63">
        <v>11639</v>
      </c>
      <c r="N46" s="63">
        <v>8095</v>
      </c>
      <c r="O46" s="63">
        <f t="shared" si="0"/>
        <v>102982</v>
      </c>
      <c r="P46" s="63">
        <f t="shared" si="1"/>
        <v>51493</v>
      </c>
    </row>
    <row r="47" spans="1:16" s="87" customFormat="1" ht="12.95" customHeight="1" x14ac:dyDescent="0.2">
      <c r="A47" s="242"/>
      <c r="B47" s="79" t="s">
        <v>217</v>
      </c>
      <c r="C47" s="86">
        <f>C46</f>
        <v>1950</v>
      </c>
      <c r="D47" s="86">
        <f t="shared" ref="D47:N47" si="6">D46</f>
        <v>448</v>
      </c>
      <c r="E47" s="86">
        <f t="shared" si="6"/>
        <v>78509</v>
      </c>
      <c r="F47" s="86">
        <f t="shared" si="6"/>
        <v>38470</v>
      </c>
      <c r="G47" s="86">
        <f t="shared" si="6"/>
        <v>6748</v>
      </c>
      <c r="H47" s="86">
        <f t="shared" si="6"/>
        <v>1957</v>
      </c>
      <c r="I47" s="86">
        <f t="shared" si="6"/>
        <v>4136</v>
      </c>
      <c r="J47" s="86">
        <f t="shared" si="6"/>
        <v>2523</v>
      </c>
      <c r="K47" s="86">
        <f t="shared" si="6"/>
        <v>0</v>
      </c>
      <c r="L47" s="86">
        <f t="shared" si="6"/>
        <v>0</v>
      </c>
      <c r="M47" s="86">
        <f t="shared" si="6"/>
        <v>11639</v>
      </c>
      <c r="N47" s="86">
        <f t="shared" si="6"/>
        <v>8095</v>
      </c>
      <c r="O47" s="86">
        <f t="shared" si="0"/>
        <v>102982</v>
      </c>
      <c r="P47" s="86">
        <f t="shared" si="1"/>
        <v>51493</v>
      </c>
    </row>
    <row r="48" spans="1:16" ht="12.95" customHeight="1" x14ac:dyDescent="0.2">
      <c r="A48" s="36">
        <v>38</v>
      </c>
      <c r="B48" s="37" t="s">
        <v>310</v>
      </c>
      <c r="C48" s="63">
        <v>26</v>
      </c>
      <c r="D48" s="63">
        <v>229.42</v>
      </c>
      <c r="E48" s="63">
        <v>7547</v>
      </c>
      <c r="F48" s="63">
        <v>34298.879999999997</v>
      </c>
      <c r="G48" s="63">
        <v>0</v>
      </c>
      <c r="H48" s="63">
        <v>0</v>
      </c>
      <c r="I48" s="63">
        <v>135</v>
      </c>
      <c r="J48" s="63">
        <v>1403.58</v>
      </c>
      <c r="K48" s="63">
        <v>0</v>
      </c>
      <c r="L48" s="63">
        <v>0</v>
      </c>
      <c r="M48" s="63">
        <v>1453</v>
      </c>
      <c r="N48" s="63">
        <v>11995.3</v>
      </c>
      <c r="O48" s="63">
        <f t="shared" si="0"/>
        <v>9161</v>
      </c>
      <c r="P48" s="63">
        <f t="shared" si="1"/>
        <v>47927.179999999993</v>
      </c>
    </row>
    <row r="49" spans="1:16" ht="12.95" customHeight="1" x14ac:dyDescent="0.2">
      <c r="A49" s="36">
        <v>39</v>
      </c>
      <c r="B49" s="37" t="s">
        <v>311</v>
      </c>
      <c r="C49" s="63">
        <v>148</v>
      </c>
      <c r="D49" s="63">
        <v>22</v>
      </c>
      <c r="E49" s="63">
        <v>4499</v>
      </c>
      <c r="F49" s="63">
        <v>804</v>
      </c>
      <c r="G49" s="63">
        <v>130</v>
      </c>
      <c r="H49" s="63">
        <v>21</v>
      </c>
      <c r="I49" s="63">
        <v>68</v>
      </c>
      <c r="J49" s="63">
        <v>10</v>
      </c>
      <c r="K49" s="63">
        <v>6</v>
      </c>
      <c r="L49" s="63">
        <v>1</v>
      </c>
      <c r="M49" s="63">
        <v>31</v>
      </c>
      <c r="N49" s="63">
        <v>9</v>
      </c>
      <c r="O49" s="63">
        <f t="shared" si="0"/>
        <v>4882</v>
      </c>
      <c r="P49" s="63">
        <f t="shared" si="1"/>
        <v>867</v>
      </c>
    </row>
    <row r="50" spans="1:16" ht="12.95" customHeight="1" x14ac:dyDescent="0.2">
      <c r="A50" s="36">
        <v>40</v>
      </c>
      <c r="B50" s="37" t="s">
        <v>392</v>
      </c>
      <c r="C50" s="63">
        <v>250</v>
      </c>
      <c r="D50" s="63">
        <v>59.23</v>
      </c>
      <c r="E50" s="63">
        <v>16938</v>
      </c>
      <c r="F50" s="63">
        <v>3829.52</v>
      </c>
      <c r="G50" s="63">
        <v>70</v>
      </c>
      <c r="H50" s="63">
        <v>19.77</v>
      </c>
      <c r="I50" s="63">
        <v>114</v>
      </c>
      <c r="J50" s="63">
        <v>26.27</v>
      </c>
      <c r="K50" s="63">
        <v>0</v>
      </c>
      <c r="L50" s="63">
        <v>0</v>
      </c>
      <c r="M50" s="63">
        <v>1</v>
      </c>
      <c r="N50" s="63">
        <v>0.62</v>
      </c>
      <c r="O50" s="63">
        <f t="shared" si="0"/>
        <v>17373</v>
      </c>
      <c r="P50" s="63">
        <f t="shared" si="1"/>
        <v>3935.41</v>
      </c>
    </row>
    <row r="51" spans="1:16" s="87" customFormat="1" ht="12.95" customHeight="1" x14ac:dyDescent="0.2">
      <c r="A51" s="36">
        <v>41</v>
      </c>
      <c r="B51" s="37" t="s">
        <v>312</v>
      </c>
      <c r="C51" s="63">
        <v>55</v>
      </c>
      <c r="D51" s="63">
        <v>12.31</v>
      </c>
      <c r="E51" s="63">
        <v>2277</v>
      </c>
      <c r="F51" s="63">
        <v>462.18</v>
      </c>
      <c r="G51" s="63">
        <v>0</v>
      </c>
      <c r="H51" s="63">
        <v>0</v>
      </c>
      <c r="I51" s="63">
        <v>1</v>
      </c>
      <c r="J51" s="63">
        <v>0.31</v>
      </c>
      <c r="K51" s="63">
        <v>0</v>
      </c>
      <c r="L51" s="63">
        <v>0</v>
      </c>
      <c r="M51" s="63">
        <v>0</v>
      </c>
      <c r="N51" s="63">
        <v>0</v>
      </c>
      <c r="O51" s="63">
        <f t="shared" si="0"/>
        <v>2333</v>
      </c>
      <c r="P51" s="63">
        <f t="shared" si="1"/>
        <v>474.8</v>
      </c>
    </row>
    <row r="52" spans="1:16" ht="12.95" customHeight="1" x14ac:dyDescent="0.2">
      <c r="A52" s="36">
        <v>42</v>
      </c>
      <c r="B52" s="37" t="s">
        <v>313</v>
      </c>
      <c r="C52" s="63">
        <v>911</v>
      </c>
      <c r="D52" s="63">
        <v>483</v>
      </c>
      <c r="E52" s="63">
        <v>20976</v>
      </c>
      <c r="F52" s="63">
        <v>6397</v>
      </c>
      <c r="G52" s="63">
        <v>10783</v>
      </c>
      <c r="H52" s="63">
        <v>5795</v>
      </c>
      <c r="I52" s="63">
        <v>124</v>
      </c>
      <c r="J52" s="63">
        <v>33</v>
      </c>
      <c r="K52" s="63">
        <v>10</v>
      </c>
      <c r="L52" s="63">
        <v>6</v>
      </c>
      <c r="M52" s="63">
        <v>312</v>
      </c>
      <c r="N52" s="63">
        <v>170</v>
      </c>
      <c r="O52" s="63">
        <f t="shared" si="0"/>
        <v>33116</v>
      </c>
      <c r="P52" s="63">
        <f t="shared" si="1"/>
        <v>12884</v>
      </c>
    </row>
    <row r="53" spans="1:16" s="87" customFormat="1" ht="12.95" customHeight="1" x14ac:dyDescent="0.2">
      <c r="A53" s="36">
        <v>43</v>
      </c>
      <c r="B53" s="37" t="s">
        <v>314</v>
      </c>
      <c r="C53" s="63">
        <v>115</v>
      </c>
      <c r="D53" s="63">
        <v>23.3</v>
      </c>
      <c r="E53" s="63">
        <v>5407</v>
      </c>
      <c r="F53" s="63">
        <v>1159.23</v>
      </c>
      <c r="G53" s="63">
        <v>4</v>
      </c>
      <c r="H53" s="63">
        <v>0.01</v>
      </c>
      <c r="I53" s="63">
        <v>34</v>
      </c>
      <c r="J53" s="63">
        <v>9.4600000000000009</v>
      </c>
      <c r="K53" s="63">
        <v>3</v>
      </c>
      <c r="L53" s="63">
        <v>0.01</v>
      </c>
      <c r="M53" s="63">
        <v>13</v>
      </c>
      <c r="N53" s="63">
        <v>3.3</v>
      </c>
      <c r="O53" s="63">
        <f t="shared" si="0"/>
        <v>5576</v>
      </c>
      <c r="P53" s="63">
        <f t="shared" si="1"/>
        <v>1195.31</v>
      </c>
    </row>
    <row r="54" spans="1:16" ht="12.95" customHeight="1" x14ac:dyDescent="0.2">
      <c r="A54" s="36">
        <v>44</v>
      </c>
      <c r="B54" s="37" t="s">
        <v>306</v>
      </c>
      <c r="C54" s="63">
        <v>40</v>
      </c>
      <c r="D54" s="63">
        <v>7.39</v>
      </c>
      <c r="E54" s="63">
        <v>8524</v>
      </c>
      <c r="F54" s="63">
        <v>1852.69</v>
      </c>
      <c r="G54" s="63">
        <v>106</v>
      </c>
      <c r="H54" s="63">
        <v>24.94</v>
      </c>
      <c r="I54" s="63">
        <v>109</v>
      </c>
      <c r="J54" s="63">
        <v>22.11</v>
      </c>
      <c r="K54" s="63">
        <v>3</v>
      </c>
      <c r="L54" s="63">
        <v>0.56999999999999995</v>
      </c>
      <c r="M54" s="63">
        <v>5</v>
      </c>
      <c r="N54" s="63">
        <v>0.88</v>
      </c>
      <c r="O54" s="63">
        <f t="shared" si="0"/>
        <v>8787</v>
      </c>
      <c r="P54" s="63">
        <f t="shared" si="1"/>
        <v>1908.5800000000002</v>
      </c>
    </row>
    <row r="55" spans="1:16" ht="12.95" customHeight="1" x14ac:dyDescent="0.2">
      <c r="A55" s="36">
        <v>45</v>
      </c>
      <c r="B55" s="37" t="s">
        <v>315</v>
      </c>
      <c r="C55" s="63">
        <v>76</v>
      </c>
      <c r="D55" s="63">
        <v>20</v>
      </c>
      <c r="E55" s="63">
        <v>2619</v>
      </c>
      <c r="F55" s="63">
        <v>745</v>
      </c>
      <c r="G55" s="63">
        <v>0</v>
      </c>
      <c r="H55" s="63">
        <v>0</v>
      </c>
      <c r="I55" s="63">
        <v>28</v>
      </c>
      <c r="J55" s="63">
        <v>9</v>
      </c>
      <c r="K55" s="63">
        <v>5</v>
      </c>
      <c r="L55" s="63">
        <v>2</v>
      </c>
      <c r="M55" s="63">
        <v>15</v>
      </c>
      <c r="N55" s="63">
        <v>5</v>
      </c>
      <c r="O55" s="63">
        <f t="shared" si="0"/>
        <v>2743</v>
      </c>
      <c r="P55" s="63">
        <f t="shared" si="1"/>
        <v>781</v>
      </c>
    </row>
    <row r="56" spans="1:16" s="87" customFormat="1" ht="12.95" customHeight="1" x14ac:dyDescent="0.2">
      <c r="A56" s="242"/>
      <c r="B56" s="79" t="s">
        <v>316</v>
      </c>
      <c r="C56" s="86">
        <f>SUM(C48:C55)</f>
        <v>1621</v>
      </c>
      <c r="D56" s="86">
        <f t="shared" ref="D56:N56" si="7">SUM(D48:D55)</f>
        <v>856.65</v>
      </c>
      <c r="E56" s="86">
        <f t="shared" si="7"/>
        <v>68787</v>
      </c>
      <c r="F56" s="86">
        <f t="shared" si="7"/>
        <v>49548.5</v>
      </c>
      <c r="G56" s="86">
        <f t="shared" si="7"/>
        <v>11093</v>
      </c>
      <c r="H56" s="86">
        <f t="shared" si="7"/>
        <v>5860.72</v>
      </c>
      <c r="I56" s="86">
        <f t="shared" si="7"/>
        <v>613</v>
      </c>
      <c r="J56" s="86">
        <f t="shared" si="7"/>
        <v>1513.7299999999998</v>
      </c>
      <c r="K56" s="86">
        <f t="shared" si="7"/>
        <v>27</v>
      </c>
      <c r="L56" s="86">
        <f t="shared" si="7"/>
        <v>9.58</v>
      </c>
      <c r="M56" s="86">
        <f t="shared" si="7"/>
        <v>1830</v>
      </c>
      <c r="N56" s="86">
        <f t="shared" si="7"/>
        <v>12184.099999999999</v>
      </c>
      <c r="O56" s="86">
        <f t="shared" si="0"/>
        <v>83971</v>
      </c>
      <c r="P56" s="86">
        <f t="shared" si="1"/>
        <v>69973.279999999999</v>
      </c>
    </row>
    <row r="57" spans="1:16" s="87" customFormat="1" ht="12.95" customHeight="1" x14ac:dyDescent="0.2">
      <c r="A57" s="147"/>
      <c r="B57" s="148" t="s">
        <v>0</v>
      </c>
      <c r="C57" s="86">
        <f>C56+C47+C45+C42</f>
        <v>17850</v>
      </c>
      <c r="D57" s="86">
        <f t="shared" ref="D57:N57" si="8">D56+D47+D45+D42</f>
        <v>43842.149117300003</v>
      </c>
      <c r="E57" s="86">
        <f t="shared" si="8"/>
        <v>598961</v>
      </c>
      <c r="F57" s="86">
        <f t="shared" si="8"/>
        <v>620612.37964920001</v>
      </c>
      <c r="G57" s="86">
        <f t="shared" si="8"/>
        <v>21888</v>
      </c>
      <c r="H57" s="86">
        <f t="shared" si="8"/>
        <v>16592.1995852</v>
      </c>
      <c r="I57" s="86">
        <f t="shared" si="8"/>
        <v>27317</v>
      </c>
      <c r="J57" s="86">
        <f t="shared" si="8"/>
        <v>184738.09109419998</v>
      </c>
      <c r="K57" s="86">
        <f t="shared" si="8"/>
        <v>383</v>
      </c>
      <c r="L57" s="86">
        <f t="shared" si="8"/>
        <v>1761.06</v>
      </c>
      <c r="M57" s="86">
        <f t="shared" si="8"/>
        <v>87282</v>
      </c>
      <c r="N57" s="86">
        <f t="shared" si="8"/>
        <v>275257.28130200005</v>
      </c>
      <c r="O57" s="86">
        <f t="shared" si="0"/>
        <v>753681</v>
      </c>
      <c r="P57" s="86">
        <f t="shared" si="1"/>
        <v>1142803.1607479001</v>
      </c>
    </row>
    <row r="58" spans="1:16" x14ac:dyDescent="0.2">
      <c r="H58" s="93" t="s">
        <v>382</v>
      </c>
    </row>
    <row r="61" spans="1:16" s="208" customFormat="1" ht="15" x14ac:dyDescent="0.2">
      <c r="A61" s="207"/>
      <c r="C61" s="151"/>
      <c r="D61" s="151"/>
      <c r="E61" s="151"/>
      <c r="F61" s="151"/>
      <c r="G61" s="151"/>
      <c r="H61" s="151"/>
      <c r="I61" s="151"/>
      <c r="J61" s="151"/>
      <c r="K61" s="151"/>
      <c r="L61" s="151"/>
      <c r="M61" s="151"/>
      <c r="N61" s="151"/>
      <c r="O61" s="151"/>
      <c r="P61" s="151"/>
    </row>
    <row r="64" spans="1:16" x14ac:dyDescent="0.2">
      <c r="C64" s="93"/>
      <c r="D64" s="93"/>
      <c r="E64" s="93"/>
      <c r="F64" s="93"/>
      <c r="G64" s="93"/>
      <c r="H64" s="93"/>
      <c r="I64" s="93"/>
      <c r="J64" s="93"/>
      <c r="K64" s="93"/>
      <c r="L64" s="93"/>
      <c r="M64" s="93"/>
      <c r="N64" s="93"/>
      <c r="O64" s="93"/>
      <c r="P64" s="93"/>
    </row>
  </sheetData>
  <mergeCells count="13">
    <mergeCell ref="K4:L4"/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  <mergeCell ref="A2:P2"/>
  </mergeCells>
  <conditionalFormatting sqref="M3">
    <cfRule type="cellIs" dxfId="6" priority="10" operator="lessThan">
      <formula>0</formula>
    </cfRule>
  </conditionalFormatting>
  <pageMargins left="0.7" right="0" top="1.25" bottom="0.5" header="0.3" footer="0.3"/>
  <pageSetup paperSize="9" scale="65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S60"/>
  <sheetViews>
    <sheetView zoomScale="90" zoomScaleNormal="9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C28" sqref="C28:N28"/>
    </sheetView>
  </sheetViews>
  <sheetFormatPr defaultColWidth="9.140625" defaultRowHeight="15" x14ac:dyDescent="0.2"/>
  <cols>
    <col min="1" max="1" width="4.85546875" style="70" customWidth="1"/>
    <col min="2" max="2" width="24.42578125" style="70" bestFit="1" customWidth="1"/>
    <col min="3" max="3" width="9.42578125" style="72" bestFit="1" customWidth="1"/>
    <col min="4" max="4" width="9.140625" style="72" customWidth="1"/>
    <col min="5" max="5" width="9.42578125" style="72" bestFit="1" customWidth="1"/>
    <col min="6" max="6" width="10" style="72" customWidth="1"/>
    <col min="7" max="7" width="9.42578125" style="72" bestFit="1" customWidth="1"/>
    <col min="8" max="8" width="9.140625" style="72" customWidth="1"/>
    <col min="9" max="9" width="9.42578125" style="72" bestFit="1" customWidth="1"/>
    <col min="10" max="10" width="9.140625" style="72" customWidth="1"/>
    <col min="11" max="11" width="9.42578125" style="72" bestFit="1" customWidth="1"/>
    <col min="12" max="12" width="8.140625" style="72" customWidth="1"/>
    <col min="13" max="13" width="9.42578125" style="72" bestFit="1" customWidth="1"/>
    <col min="14" max="14" width="9.140625" style="72" customWidth="1"/>
    <col min="15" max="15" width="9.42578125" style="72" bestFit="1" customWidth="1"/>
    <col min="16" max="16" width="9.85546875" style="72" customWidth="1"/>
    <col min="17" max="18" width="9.140625" style="371"/>
    <col min="19" max="19" width="9.140625" style="208"/>
    <col min="20" max="16384" width="9.140625" style="70"/>
  </cols>
  <sheetData>
    <row r="1" spans="1:19" ht="15.75" customHeight="1" x14ac:dyDescent="0.2">
      <c r="A1" s="528" t="s">
        <v>480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8"/>
      <c r="O1" s="528"/>
      <c r="P1" s="528"/>
    </row>
    <row r="2" spans="1:19" s="368" customFormat="1" x14ac:dyDescent="0.2">
      <c r="A2" s="529" t="s">
        <v>107</v>
      </c>
      <c r="B2" s="529"/>
      <c r="C2" s="529"/>
      <c r="D2" s="529"/>
      <c r="E2" s="529"/>
      <c r="F2" s="529"/>
      <c r="G2" s="529"/>
      <c r="H2" s="529"/>
      <c r="I2" s="529"/>
      <c r="J2" s="529"/>
      <c r="K2" s="529"/>
      <c r="L2" s="529"/>
      <c r="M2" s="529"/>
      <c r="N2" s="529"/>
      <c r="O2" s="529"/>
      <c r="P2" s="529"/>
      <c r="Q2" s="372"/>
      <c r="R2" s="372"/>
      <c r="S2" s="369"/>
    </row>
    <row r="3" spans="1:19" ht="15" customHeight="1" x14ac:dyDescent="0.2">
      <c r="A3" s="24"/>
      <c r="B3" s="564" t="s">
        <v>11</v>
      </c>
      <c r="C3" s="564"/>
      <c r="D3" s="564"/>
      <c r="M3" s="519" t="s">
        <v>166</v>
      </c>
      <c r="N3" s="519"/>
    </row>
    <row r="4" spans="1:19" x14ac:dyDescent="0.2">
      <c r="A4" s="565" t="s">
        <v>197</v>
      </c>
      <c r="B4" s="565" t="s">
        <v>2</v>
      </c>
      <c r="C4" s="568" t="s">
        <v>24</v>
      </c>
      <c r="D4" s="569"/>
      <c r="E4" s="523" t="s">
        <v>163</v>
      </c>
      <c r="F4" s="523"/>
      <c r="G4" s="568" t="s">
        <v>25</v>
      </c>
      <c r="H4" s="569"/>
      <c r="I4" s="523" t="s">
        <v>23</v>
      </c>
      <c r="J4" s="523"/>
      <c r="K4" s="568" t="s">
        <v>164</v>
      </c>
      <c r="L4" s="569"/>
      <c r="M4" s="523" t="s">
        <v>26</v>
      </c>
      <c r="N4" s="523"/>
      <c r="O4" s="523" t="s">
        <v>0</v>
      </c>
      <c r="P4" s="523"/>
    </row>
    <row r="5" spans="1:19" x14ac:dyDescent="0.2">
      <c r="A5" s="566"/>
      <c r="B5" s="567"/>
      <c r="C5" s="331" t="s">
        <v>27</v>
      </c>
      <c r="D5" s="331" t="s">
        <v>15</v>
      </c>
      <c r="E5" s="331" t="s">
        <v>27</v>
      </c>
      <c r="F5" s="331" t="s">
        <v>15</v>
      </c>
      <c r="G5" s="331" t="s">
        <v>27</v>
      </c>
      <c r="H5" s="331" t="s">
        <v>15</v>
      </c>
      <c r="I5" s="331" t="s">
        <v>27</v>
      </c>
      <c r="J5" s="331" t="s">
        <v>15</v>
      </c>
      <c r="K5" s="331" t="s">
        <v>27</v>
      </c>
      <c r="L5" s="331" t="s">
        <v>15</v>
      </c>
      <c r="M5" s="331" t="s">
        <v>27</v>
      </c>
      <c r="N5" s="331" t="s">
        <v>15</v>
      </c>
      <c r="O5" s="331" t="s">
        <v>20</v>
      </c>
      <c r="P5" s="331" t="s">
        <v>21</v>
      </c>
    </row>
    <row r="6" spans="1:19" ht="12.95" customHeight="1" x14ac:dyDescent="0.2">
      <c r="A6" s="36">
        <v>1</v>
      </c>
      <c r="B6" s="37" t="s">
        <v>51</v>
      </c>
      <c r="C6" s="63">
        <v>50</v>
      </c>
      <c r="D6" s="63">
        <v>93</v>
      </c>
      <c r="E6" s="63">
        <v>2441</v>
      </c>
      <c r="F6" s="63">
        <v>3775</v>
      </c>
      <c r="G6" s="63">
        <v>19</v>
      </c>
      <c r="H6" s="63">
        <v>61</v>
      </c>
      <c r="I6" s="63">
        <v>360</v>
      </c>
      <c r="J6" s="63">
        <v>1150</v>
      </c>
      <c r="K6" s="63">
        <v>0</v>
      </c>
      <c r="L6" s="63">
        <v>0</v>
      </c>
      <c r="M6" s="63">
        <v>2210</v>
      </c>
      <c r="N6" s="63">
        <v>4312</v>
      </c>
      <c r="O6" s="63">
        <f>C6+E6+G6+I6+K6+M6</f>
        <v>5080</v>
      </c>
      <c r="P6" s="63">
        <f>D6+F6+H6+J6+L6+N6</f>
        <v>9391</v>
      </c>
    </row>
    <row r="7" spans="1:19" ht="12.95" customHeight="1" x14ac:dyDescent="0.2">
      <c r="A7" s="36">
        <v>2</v>
      </c>
      <c r="B7" s="37" t="s">
        <v>52</v>
      </c>
      <c r="C7" s="63">
        <v>124</v>
      </c>
      <c r="D7" s="63">
        <v>237</v>
      </c>
      <c r="E7" s="63">
        <v>8450</v>
      </c>
      <c r="F7" s="63">
        <v>5489</v>
      </c>
      <c r="G7" s="63">
        <v>7</v>
      </c>
      <c r="H7" s="63">
        <v>1</v>
      </c>
      <c r="I7" s="63">
        <v>292</v>
      </c>
      <c r="J7" s="63">
        <v>8687</v>
      </c>
      <c r="K7" s="63">
        <v>0</v>
      </c>
      <c r="L7" s="63">
        <v>0</v>
      </c>
      <c r="M7" s="63">
        <v>252</v>
      </c>
      <c r="N7" s="63">
        <v>860</v>
      </c>
      <c r="O7" s="63">
        <f t="shared" ref="O7:O56" si="0">C7+E7+G7+I7+K7+M7</f>
        <v>9125</v>
      </c>
      <c r="P7" s="63">
        <f t="shared" ref="P7:P56" si="1">D7+F7+H7+J7+L7+N7</f>
        <v>15274</v>
      </c>
    </row>
    <row r="8" spans="1:19" ht="12.95" customHeight="1" x14ac:dyDescent="0.2">
      <c r="A8" s="36">
        <v>3</v>
      </c>
      <c r="B8" s="37" t="s">
        <v>53</v>
      </c>
      <c r="C8" s="63">
        <v>62</v>
      </c>
      <c r="D8" s="63">
        <v>289.20999999999998</v>
      </c>
      <c r="E8" s="63">
        <v>1973</v>
      </c>
      <c r="F8" s="63">
        <v>7370.43</v>
      </c>
      <c r="G8" s="63">
        <v>38</v>
      </c>
      <c r="H8" s="63">
        <v>87.09</v>
      </c>
      <c r="I8" s="63">
        <v>1370</v>
      </c>
      <c r="J8" s="63">
        <v>4005.41</v>
      </c>
      <c r="K8" s="63">
        <v>2</v>
      </c>
      <c r="L8" s="63">
        <v>3.37</v>
      </c>
      <c r="M8" s="63">
        <v>338</v>
      </c>
      <c r="N8" s="63">
        <v>3157.64</v>
      </c>
      <c r="O8" s="63">
        <f t="shared" si="0"/>
        <v>3783</v>
      </c>
      <c r="P8" s="63">
        <f t="shared" si="1"/>
        <v>14913.15</v>
      </c>
    </row>
    <row r="9" spans="1:19" ht="12.95" customHeight="1" x14ac:dyDescent="0.2">
      <c r="A9" s="36">
        <v>4</v>
      </c>
      <c r="B9" s="37" t="s">
        <v>54</v>
      </c>
      <c r="C9" s="63">
        <v>208</v>
      </c>
      <c r="D9" s="63">
        <v>740</v>
      </c>
      <c r="E9" s="63">
        <v>3808</v>
      </c>
      <c r="F9" s="63">
        <v>5237</v>
      </c>
      <c r="G9" s="63">
        <v>1405</v>
      </c>
      <c r="H9" s="63">
        <v>2920</v>
      </c>
      <c r="I9" s="63">
        <v>624</v>
      </c>
      <c r="J9" s="63">
        <v>3169</v>
      </c>
      <c r="K9" s="63">
        <v>5</v>
      </c>
      <c r="L9" s="63">
        <v>8</v>
      </c>
      <c r="M9" s="63">
        <v>854</v>
      </c>
      <c r="N9" s="63">
        <v>3376</v>
      </c>
      <c r="O9" s="63">
        <f t="shared" si="0"/>
        <v>6904</v>
      </c>
      <c r="P9" s="63">
        <f t="shared" si="1"/>
        <v>15450</v>
      </c>
    </row>
    <row r="10" spans="1:19" ht="12.95" customHeight="1" x14ac:dyDescent="0.2">
      <c r="A10" s="36">
        <v>5</v>
      </c>
      <c r="B10" s="37" t="s">
        <v>55</v>
      </c>
      <c r="C10" s="63">
        <v>1963</v>
      </c>
      <c r="D10" s="63">
        <v>1384</v>
      </c>
      <c r="E10" s="63">
        <v>352</v>
      </c>
      <c r="F10" s="63">
        <v>974</v>
      </c>
      <c r="G10" s="63">
        <v>58</v>
      </c>
      <c r="H10" s="63">
        <v>83</v>
      </c>
      <c r="I10" s="63">
        <v>843</v>
      </c>
      <c r="J10" s="63">
        <v>2681</v>
      </c>
      <c r="K10" s="63">
        <v>2</v>
      </c>
      <c r="L10" s="63">
        <v>4</v>
      </c>
      <c r="M10" s="63">
        <v>2514</v>
      </c>
      <c r="N10" s="63">
        <v>8691</v>
      </c>
      <c r="O10" s="63">
        <f t="shared" si="0"/>
        <v>5732</v>
      </c>
      <c r="P10" s="63">
        <f t="shared" si="1"/>
        <v>13817</v>
      </c>
    </row>
    <row r="11" spans="1:19" ht="12.95" customHeight="1" x14ac:dyDescent="0.2">
      <c r="A11" s="36">
        <v>6</v>
      </c>
      <c r="B11" s="37" t="s">
        <v>56</v>
      </c>
      <c r="C11" s="63">
        <v>183</v>
      </c>
      <c r="D11" s="63">
        <v>1719</v>
      </c>
      <c r="E11" s="63">
        <v>2838</v>
      </c>
      <c r="F11" s="63">
        <v>15235</v>
      </c>
      <c r="G11" s="63">
        <v>9</v>
      </c>
      <c r="H11" s="63">
        <v>9</v>
      </c>
      <c r="I11" s="63">
        <v>126</v>
      </c>
      <c r="J11" s="63">
        <v>1600</v>
      </c>
      <c r="K11" s="63">
        <v>1</v>
      </c>
      <c r="L11" s="63">
        <v>4</v>
      </c>
      <c r="M11" s="63">
        <v>304</v>
      </c>
      <c r="N11" s="63">
        <v>1513</v>
      </c>
      <c r="O11" s="63">
        <f t="shared" si="0"/>
        <v>3461</v>
      </c>
      <c r="P11" s="63">
        <f t="shared" si="1"/>
        <v>20080</v>
      </c>
    </row>
    <row r="12" spans="1:19" ht="12.95" customHeight="1" x14ac:dyDescent="0.2">
      <c r="A12" s="36">
        <v>7</v>
      </c>
      <c r="B12" s="37" t="s">
        <v>57</v>
      </c>
      <c r="C12" s="63">
        <v>2</v>
      </c>
      <c r="D12" s="63">
        <v>8</v>
      </c>
      <c r="E12" s="63">
        <v>31</v>
      </c>
      <c r="F12" s="63">
        <v>15</v>
      </c>
      <c r="G12" s="63">
        <v>0</v>
      </c>
      <c r="H12" s="63">
        <v>0</v>
      </c>
      <c r="I12" s="63">
        <v>4</v>
      </c>
      <c r="J12" s="63">
        <v>9</v>
      </c>
      <c r="K12" s="63">
        <v>0</v>
      </c>
      <c r="L12" s="63">
        <v>0</v>
      </c>
      <c r="M12" s="63">
        <v>4</v>
      </c>
      <c r="N12" s="63">
        <v>13</v>
      </c>
      <c r="O12" s="63">
        <f t="shared" si="0"/>
        <v>41</v>
      </c>
      <c r="P12" s="63">
        <f t="shared" si="1"/>
        <v>45</v>
      </c>
    </row>
    <row r="13" spans="1:19" ht="12.95" customHeight="1" x14ac:dyDescent="0.2">
      <c r="A13" s="36">
        <v>8</v>
      </c>
      <c r="B13" s="37" t="s">
        <v>181</v>
      </c>
      <c r="C13" s="63">
        <v>41</v>
      </c>
      <c r="D13" s="63">
        <v>201</v>
      </c>
      <c r="E13" s="63">
        <v>422</v>
      </c>
      <c r="F13" s="63">
        <v>1042</v>
      </c>
      <c r="G13" s="63">
        <v>0</v>
      </c>
      <c r="H13" s="63">
        <v>0</v>
      </c>
      <c r="I13" s="63">
        <v>443</v>
      </c>
      <c r="J13" s="63">
        <v>2816</v>
      </c>
      <c r="K13" s="63">
        <v>0</v>
      </c>
      <c r="L13" s="63">
        <v>0</v>
      </c>
      <c r="M13" s="63">
        <v>102</v>
      </c>
      <c r="N13" s="63">
        <v>889</v>
      </c>
      <c r="O13" s="63">
        <f t="shared" si="0"/>
        <v>1008</v>
      </c>
      <c r="P13" s="63">
        <f t="shared" si="1"/>
        <v>4948</v>
      </c>
    </row>
    <row r="14" spans="1:19" ht="12.95" customHeight="1" x14ac:dyDescent="0.2">
      <c r="A14" s="36">
        <v>9</v>
      </c>
      <c r="B14" s="37" t="s">
        <v>58</v>
      </c>
      <c r="C14" s="63">
        <v>172</v>
      </c>
      <c r="D14" s="63">
        <v>366.59</v>
      </c>
      <c r="E14" s="63">
        <v>4601</v>
      </c>
      <c r="F14" s="63">
        <v>4303.8</v>
      </c>
      <c r="G14" s="63">
        <v>20</v>
      </c>
      <c r="H14" s="63">
        <v>43.41</v>
      </c>
      <c r="I14" s="63">
        <v>540</v>
      </c>
      <c r="J14" s="63">
        <v>2574.25</v>
      </c>
      <c r="K14" s="63">
        <v>1</v>
      </c>
      <c r="L14" s="63">
        <v>0.08</v>
      </c>
      <c r="M14" s="63">
        <v>1069</v>
      </c>
      <c r="N14" s="63">
        <v>5358.87</v>
      </c>
      <c r="O14" s="63">
        <f t="shared" si="0"/>
        <v>6403</v>
      </c>
      <c r="P14" s="63">
        <f t="shared" si="1"/>
        <v>12647</v>
      </c>
    </row>
    <row r="15" spans="1:19" ht="12.95" customHeight="1" x14ac:dyDescent="0.2">
      <c r="A15" s="36">
        <v>10</v>
      </c>
      <c r="B15" s="37" t="s">
        <v>64</v>
      </c>
      <c r="C15" s="63">
        <v>2966</v>
      </c>
      <c r="D15" s="63">
        <v>5071</v>
      </c>
      <c r="E15" s="63">
        <v>44389</v>
      </c>
      <c r="F15" s="63">
        <v>57513</v>
      </c>
      <c r="G15" s="63">
        <v>264</v>
      </c>
      <c r="H15" s="63">
        <v>433</v>
      </c>
      <c r="I15" s="63">
        <v>2625</v>
      </c>
      <c r="J15" s="63">
        <v>6418</v>
      </c>
      <c r="K15" s="63">
        <v>13</v>
      </c>
      <c r="L15" s="63">
        <v>16</v>
      </c>
      <c r="M15" s="63">
        <v>4386</v>
      </c>
      <c r="N15" s="63">
        <v>16223</v>
      </c>
      <c r="O15" s="63">
        <f t="shared" si="0"/>
        <v>54643</v>
      </c>
      <c r="P15" s="63">
        <f t="shared" si="1"/>
        <v>85674</v>
      </c>
    </row>
    <row r="16" spans="1:19" ht="12.95" customHeight="1" x14ac:dyDescent="0.2">
      <c r="A16" s="36">
        <v>11</v>
      </c>
      <c r="B16" s="37" t="s">
        <v>182</v>
      </c>
      <c r="C16" s="63">
        <v>60</v>
      </c>
      <c r="D16" s="63">
        <v>324</v>
      </c>
      <c r="E16" s="63">
        <v>1981</v>
      </c>
      <c r="F16" s="63">
        <v>2150</v>
      </c>
      <c r="G16" s="63">
        <v>6</v>
      </c>
      <c r="H16" s="63">
        <v>38</v>
      </c>
      <c r="I16" s="63">
        <v>159</v>
      </c>
      <c r="J16" s="63">
        <v>378</v>
      </c>
      <c r="K16" s="63">
        <v>0</v>
      </c>
      <c r="L16" s="63">
        <v>0</v>
      </c>
      <c r="M16" s="63">
        <v>173</v>
      </c>
      <c r="N16" s="63">
        <v>1148</v>
      </c>
      <c r="O16" s="63">
        <f t="shared" si="0"/>
        <v>2379</v>
      </c>
      <c r="P16" s="63">
        <f t="shared" si="1"/>
        <v>4038</v>
      </c>
    </row>
    <row r="17" spans="1:19" ht="12.95" customHeight="1" x14ac:dyDescent="0.2">
      <c r="A17" s="36">
        <v>12</v>
      </c>
      <c r="B17" s="37" t="s">
        <v>60</v>
      </c>
      <c r="C17" s="63">
        <v>279</v>
      </c>
      <c r="D17" s="63">
        <v>1944</v>
      </c>
      <c r="E17" s="63">
        <v>5892</v>
      </c>
      <c r="F17" s="63">
        <v>8156</v>
      </c>
      <c r="G17" s="63">
        <v>85</v>
      </c>
      <c r="H17" s="63">
        <v>109</v>
      </c>
      <c r="I17" s="63">
        <v>349</v>
      </c>
      <c r="J17" s="63">
        <v>3361</v>
      </c>
      <c r="K17" s="63">
        <v>38</v>
      </c>
      <c r="L17" s="63">
        <v>216</v>
      </c>
      <c r="M17" s="63">
        <v>1333</v>
      </c>
      <c r="N17" s="63">
        <v>13615</v>
      </c>
      <c r="O17" s="63">
        <f t="shared" si="0"/>
        <v>7976</v>
      </c>
      <c r="P17" s="63">
        <f t="shared" si="1"/>
        <v>27401</v>
      </c>
    </row>
    <row r="18" spans="1:19" s="149" customFormat="1" ht="12.95" customHeight="1" x14ac:dyDescent="0.2">
      <c r="A18" s="330"/>
      <c r="B18" s="79" t="s">
        <v>218</v>
      </c>
      <c r="C18" s="86">
        <f>SUM(C6:C17)</f>
        <v>6110</v>
      </c>
      <c r="D18" s="86">
        <f t="shared" ref="D18:N18" si="2">SUM(D6:D17)</f>
        <v>12376.8</v>
      </c>
      <c r="E18" s="86">
        <f t="shared" si="2"/>
        <v>77178</v>
      </c>
      <c r="F18" s="86">
        <f t="shared" si="2"/>
        <v>111260.23000000001</v>
      </c>
      <c r="G18" s="86">
        <f t="shared" si="2"/>
        <v>1911</v>
      </c>
      <c r="H18" s="86">
        <f t="shared" si="2"/>
        <v>3784.5</v>
      </c>
      <c r="I18" s="86">
        <f t="shared" si="2"/>
        <v>7735</v>
      </c>
      <c r="J18" s="86">
        <f t="shared" si="2"/>
        <v>36848.660000000003</v>
      </c>
      <c r="K18" s="86">
        <f t="shared" si="2"/>
        <v>62</v>
      </c>
      <c r="L18" s="86">
        <f t="shared" si="2"/>
        <v>251.45</v>
      </c>
      <c r="M18" s="86">
        <f t="shared" si="2"/>
        <v>13539</v>
      </c>
      <c r="N18" s="86">
        <f t="shared" si="2"/>
        <v>59156.509999999995</v>
      </c>
      <c r="O18" s="86">
        <f t="shared" si="0"/>
        <v>106535</v>
      </c>
      <c r="P18" s="86">
        <f t="shared" si="1"/>
        <v>223678.15000000002</v>
      </c>
      <c r="Q18" s="371"/>
      <c r="R18" s="371"/>
      <c r="S18" s="370"/>
    </row>
    <row r="19" spans="1:19" ht="12.95" customHeight="1" x14ac:dyDescent="0.2">
      <c r="A19" s="36">
        <v>13</v>
      </c>
      <c r="B19" s="37" t="s">
        <v>41</v>
      </c>
      <c r="C19" s="63">
        <v>39</v>
      </c>
      <c r="D19" s="63">
        <v>132.38999999999999</v>
      </c>
      <c r="E19" s="63">
        <v>4479</v>
      </c>
      <c r="F19" s="63">
        <v>9689.36</v>
      </c>
      <c r="G19" s="63">
        <v>3</v>
      </c>
      <c r="H19" s="63">
        <v>4.7699999999999996</v>
      </c>
      <c r="I19" s="63">
        <v>843</v>
      </c>
      <c r="J19" s="63">
        <v>4050.44</v>
      </c>
      <c r="K19" s="63">
        <v>1</v>
      </c>
      <c r="L19" s="63">
        <v>1.1399999999999999</v>
      </c>
      <c r="M19" s="63">
        <v>0</v>
      </c>
      <c r="N19" s="63">
        <v>0</v>
      </c>
      <c r="O19" s="63">
        <f t="shared" si="0"/>
        <v>5365</v>
      </c>
      <c r="P19" s="63">
        <f t="shared" si="1"/>
        <v>13878.1</v>
      </c>
    </row>
    <row r="20" spans="1:19" ht="12.95" customHeight="1" x14ac:dyDescent="0.2">
      <c r="A20" s="36">
        <v>14</v>
      </c>
      <c r="B20" s="37" t="s">
        <v>183</v>
      </c>
      <c r="C20" s="63">
        <v>137</v>
      </c>
      <c r="D20" s="63">
        <v>106</v>
      </c>
      <c r="E20" s="63">
        <v>103172</v>
      </c>
      <c r="F20" s="63">
        <v>39125.910000000003</v>
      </c>
      <c r="G20" s="63">
        <v>9</v>
      </c>
      <c r="H20" s="63">
        <v>7</v>
      </c>
      <c r="I20" s="63">
        <v>157</v>
      </c>
      <c r="J20" s="63">
        <v>88</v>
      </c>
      <c r="K20" s="63">
        <v>2</v>
      </c>
      <c r="L20" s="63">
        <v>1</v>
      </c>
      <c r="M20" s="63">
        <v>53</v>
      </c>
      <c r="N20" s="63">
        <v>82.75</v>
      </c>
      <c r="O20" s="63">
        <f t="shared" si="0"/>
        <v>103530</v>
      </c>
      <c r="P20" s="63">
        <f t="shared" si="1"/>
        <v>39410.660000000003</v>
      </c>
    </row>
    <row r="21" spans="1:19" ht="12.95" customHeight="1" x14ac:dyDescent="0.2">
      <c r="A21" s="36">
        <v>15</v>
      </c>
      <c r="B21" s="37" t="s">
        <v>184</v>
      </c>
      <c r="C21" s="63">
        <v>13</v>
      </c>
      <c r="D21" s="63">
        <v>13</v>
      </c>
      <c r="E21" s="63">
        <v>19</v>
      </c>
      <c r="F21" s="63">
        <v>21</v>
      </c>
      <c r="G21" s="63">
        <v>0</v>
      </c>
      <c r="H21" s="63">
        <v>0</v>
      </c>
      <c r="I21" s="63">
        <v>3</v>
      </c>
      <c r="J21" s="63">
        <v>18</v>
      </c>
      <c r="K21" s="63">
        <v>0</v>
      </c>
      <c r="L21" s="63">
        <v>0</v>
      </c>
      <c r="M21" s="63">
        <v>8</v>
      </c>
      <c r="N21" s="63">
        <v>15</v>
      </c>
      <c r="O21" s="63">
        <f t="shared" si="0"/>
        <v>43</v>
      </c>
      <c r="P21" s="63">
        <f t="shared" si="1"/>
        <v>67</v>
      </c>
    </row>
    <row r="22" spans="1:19" ht="12.95" customHeight="1" x14ac:dyDescent="0.2">
      <c r="A22" s="36">
        <v>16</v>
      </c>
      <c r="B22" s="37" t="s">
        <v>45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0</v>
      </c>
      <c r="L22" s="63">
        <v>0</v>
      </c>
      <c r="M22" s="63">
        <v>0</v>
      </c>
      <c r="N22" s="63">
        <v>0</v>
      </c>
      <c r="O22" s="63">
        <f t="shared" si="0"/>
        <v>0</v>
      </c>
      <c r="P22" s="63">
        <f t="shared" si="1"/>
        <v>0</v>
      </c>
    </row>
    <row r="23" spans="1:19" ht="12.95" customHeight="1" x14ac:dyDescent="0.2">
      <c r="A23" s="36">
        <v>17</v>
      </c>
      <c r="B23" s="37" t="s">
        <v>185</v>
      </c>
      <c r="C23" s="252">
        <v>0</v>
      </c>
      <c r="D23" s="252">
        <v>0</v>
      </c>
      <c r="E23" s="252">
        <v>2295</v>
      </c>
      <c r="F23" s="252">
        <v>792</v>
      </c>
      <c r="G23" s="252">
        <v>0</v>
      </c>
      <c r="H23" s="252">
        <v>0</v>
      </c>
      <c r="I23" s="252">
        <v>1</v>
      </c>
      <c r="J23" s="252">
        <v>0</v>
      </c>
      <c r="K23" s="252">
        <v>0</v>
      </c>
      <c r="L23" s="252">
        <v>0</v>
      </c>
      <c r="M23" s="252">
        <v>1</v>
      </c>
      <c r="N23" s="252">
        <v>1</v>
      </c>
      <c r="O23" s="63">
        <f t="shared" si="0"/>
        <v>2297</v>
      </c>
      <c r="P23" s="63">
        <f t="shared" si="1"/>
        <v>793</v>
      </c>
    </row>
    <row r="24" spans="1:19" s="149" customFormat="1" ht="12.95" customHeight="1" x14ac:dyDescent="0.2">
      <c r="A24" s="36">
        <v>18</v>
      </c>
      <c r="B24" s="37" t="s">
        <v>186</v>
      </c>
      <c r="C24" s="63">
        <v>0</v>
      </c>
      <c r="D24" s="63">
        <v>0</v>
      </c>
      <c r="E24" s="63">
        <v>8</v>
      </c>
      <c r="F24" s="63">
        <v>17</v>
      </c>
      <c r="G24" s="63">
        <v>0</v>
      </c>
      <c r="H24" s="63">
        <v>0</v>
      </c>
      <c r="I24" s="63">
        <v>0</v>
      </c>
      <c r="J24" s="63">
        <v>0</v>
      </c>
      <c r="K24" s="63">
        <v>0</v>
      </c>
      <c r="L24" s="63">
        <v>0</v>
      </c>
      <c r="M24" s="63">
        <v>0</v>
      </c>
      <c r="N24" s="63">
        <v>0</v>
      </c>
      <c r="O24" s="63">
        <f t="shared" si="0"/>
        <v>8</v>
      </c>
      <c r="P24" s="63">
        <f t="shared" si="1"/>
        <v>17</v>
      </c>
      <c r="Q24" s="371"/>
      <c r="R24" s="371"/>
      <c r="S24" s="370"/>
    </row>
    <row r="25" spans="1:19" ht="12.95" customHeight="1" x14ac:dyDescent="0.2">
      <c r="A25" s="36">
        <v>19</v>
      </c>
      <c r="B25" s="37" t="s">
        <v>187</v>
      </c>
      <c r="C25" s="63">
        <v>130</v>
      </c>
      <c r="D25" s="63">
        <v>190</v>
      </c>
      <c r="E25" s="63">
        <v>269</v>
      </c>
      <c r="F25" s="63">
        <v>483</v>
      </c>
      <c r="G25" s="63">
        <v>0</v>
      </c>
      <c r="H25" s="63">
        <v>0</v>
      </c>
      <c r="I25" s="63">
        <v>35</v>
      </c>
      <c r="J25" s="63">
        <v>130</v>
      </c>
      <c r="K25" s="63">
        <v>0</v>
      </c>
      <c r="L25" s="63">
        <v>0</v>
      </c>
      <c r="M25" s="63">
        <v>24</v>
      </c>
      <c r="N25" s="63">
        <v>59</v>
      </c>
      <c r="O25" s="63">
        <f t="shared" si="0"/>
        <v>458</v>
      </c>
      <c r="P25" s="63">
        <f t="shared" si="1"/>
        <v>862</v>
      </c>
    </row>
    <row r="26" spans="1:19" ht="12.95" customHeight="1" x14ac:dyDescent="0.2">
      <c r="A26" s="36">
        <v>20</v>
      </c>
      <c r="B26" s="37" t="s">
        <v>65</v>
      </c>
      <c r="C26" s="63">
        <v>35</v>
      </c>
      <c r="D26" s="63">
        <v>87.72</v>
      </c>
      <c r="E26" s="63">
        <v>4188</v>
      </c>
      <c r="F26" s="63">
        <v>8898.6200000000008</v>
      </c>
      <c r="G26" s="63">
        <v>1</v>
      </c>
      <c r="H26" s="63">
        <v>2.2000000000000002</v>
      </c>
      <c r="I26" s="63">
        <v>441</v>
      </c>
      <c r="J26" s="63">
        <v>2471.38</v>
      </c>
      <c r="K26" s="63">
        <v>3</v>
      </c>
      <c r="L26" s="63">
        <v>31.54</v>
      </c>
      <c r="M26" s="63">
        <v>94</v>
      </c>
      <c r="N26" s="63">
        <v>657.39</v>
      </c>
      <c r="O26" s="63">
        <f t="shared" si="0"/>
        <v>4762</v>
      </c>
      <c r="P26" s="63">
        <f t="shared" si="1"/>
        <v>12148.850000000002</v>
      </c>
    </row>
    <row r="27" spans="1:19" ht="12.95" customHeight="1" x14ac:dyDescent="0.2">
      <c r="A27" s="36">
        <v>21</v>
      </c>
      <c r="B27" s="37" t="s">
        <v>66</v>
      </c>
      <c r="C27" s="63">
        <v>176</v>
      </c>
      <c r="D27" s="63">
        <v>748</v>
      </c>
      <c r="E27" s="63">
        <v>10411</v>
      </c>
      <c r="F27" s="63">
        <v>27302</v>
      </c>
      <c r="G27" s="63">
        <v>11</v>
      </c>
      <c r="H27" s="63">
        <v>36</v>
      </c>
      <c r="I27" s="63">
        <v>897</v>
      </c>
      <c r="J27" s="63">
        <v>7987</v>
      </c>
      <c r="K27" s="63">
        <v>130</v>
      </c>
      <c r="L27" s="63">
        <v>161</v>
      </c>
      <c r="M27" s="63">
        <v>220</v>
      </c>
      <c r="N27" s="63">
        <v>3877</v>
      </c>
      <c r="O27" s="63">
        <f t="shared" si="0"/>
        <v>11845</v>
      </c>
      <c r="P27" s="63">
        <f t="shared" si="1"/>
        <v>40111</v>
      </c>
    </row>
    <row r="28" spans="1:19" ht="12.95" customHeight="1" x14ac:dyDescent="0.2">
      <c r="A28" s="36">
        <v>22</v>
      </c>
      <c r="B28" s="37" t="s">
        <v>75</v>
      </c>
      <c r="C28" s="252">
        <v>40</v>
      </c>
      <c r="D28" s="252">
        <v>80.884978899999993</v>
      </c>
      <c r="E28" s="252">
        <v>1674</v>
      </c>
      <c r="F28" s="252">
        <v>1696.3985162000001</v>
      </c>
      <c r="G28" s="252">
        <v>1</v>
      </c>
      <c r="H28" s="252">
        <v>19.246980799999999</v>
      </c>
      <c r="I28" s="252">
        <v>186</v>
      </c>
      <c r="J28" s="252">
        <v>375.1905099</v>
      </c>
      <c r="K28" s="252">
        <v>1</v>
      </c>
      <c r="L28" s="252">
        <v>4.5377520000000002</v>
      </c>
      <c r="M28" s="252">
        <v>373</v>
      </c>
      <c r="N28" s="252">
        <v>1417.6472062999999</v>
      </c>
      <c r="O28" s="63">
        <f t="shared" si="0"/>
        <v>2275</v>
      </c>
      <c r="P28" s="63">
        <f t="shared" si="1"/>
        <v>3593.9059440999999</v>
      </c>
    </row>
    <row r="29" spans="1:19" ht="12.95" customHeight="1" x14ac:dyDescent="0.2">
      <c r="A29" s="36">
        <v>23</v>
      </c>
      <c r="B29" s="37" t="s">
        <v>386</v>
      </c>
      <c r="C29" s="63">
        <v>0</v>
      </c>
      <c r="D29" s="63">
        <v>0</v>
      </c>
      <c r="E29" s="63">
        <v>6</v>
      </c>
      <c r="F29" s="63">
        <v>8</v>
      </c>
      <c r="G29" s="63">
        <v>0</v>
      </c>
      <c r="H29" s="63">
        <v>0</v>
      </c>
      <c r="I29" s="63">
        <v>1</v>
      </c>
      <c r="J29" s="63">
        <v>2</v>
      </c>
      <c r="K29" s="63">
        <v>0</v>
      </c>
      <c r="L29" s="63">
        <v>0</v>
      </c>
      <c r="M29" s="63">
        <v>11</v>
      </c>
      <c r="N29" s="63">
        <v>12</v>
      </c>
      <c r="O29" s="63">
        <f t="shared" si="0"/>
        <v>18</v>
      </c>
      <c r="P29" s="63">
        <f t="shared" si="1"/>
        <v>22</v>
      </c>
    </row>
    <row r="30" spans="1:19" ht="12.95" customHeight="1" x14ac:dyDescent="0.2">
      <c r="A30" s="36">
        <v>24</v>
      </c>
      <c r="B30" s="37" t="s">
        <v>188</v>
      </c>
      <c r="C30" s="63">
        <v>145</v>
      </c>
      <c r="D30" s="63">
        <v>40</v>
      </c>
      <c r="E30" s="63">
        <v>30415</v>
      </c>
      <c r="F30" s="63">
        <v>7977</v>
      </c>
      <c r="G30" s="63">
        <v>2</v>
      </c>
      <c r="H30" s="63">
        <v>1</v>
      </c>
      <c r="I30" s="63">
        <v>32</v>
      </c>
      <c r="J30" s="63">
        <v>74</v>
      </c>
      <c r="K30" s="63">
        <v>0</v>
      </c>
      <c r="L30" s="63">
        <v>0</v>
      </c>
      <c r="M30" s="63">
        <v>3</v>
      </c>
      <c r="N30" s="63">
        <v>13</v>
      </c>
      <c r="O30" s="63">
        <f t="shared" si="0"/>
        <v>30597</v>
      </c>
      <c r="P30" s="63">
        <f t="shared" si="1"/>
        <v>8105</v>
      </c>
    </row>
    <row r="31" spans="1:19" ht="12.95" customHeight="1" x14ac:dyDescent="0.2">
      <c r="A31" s="36">
        <v>25</v>
      </c>
      <c r="B31" s="37" t="s">
        <v>189</v>
      </c>
      <c r="C31" s="63">
        <v>0</v>
      </c>
      <c r="D31" s="63">
        <v>0</v>
      </c>
      <c r="E31" s="63">
        <v>5</v>
      </c>
      <c r="F31" s="63">
        <v>15</v>
      </c>
      <c r="G31" s="63">
        <v>0</v>
      </c>
      <c r="H31" s="63">
        <v>0</v>
      </c>
      <c r="I31" s="63">
        <v>0</v>
      </c>
      <c r="J31" s="63">
        <v>0</v>
      </c>
      <c r="K31" s="63">
        <v>0</v>
      </c>
      <c r="L31" s="63">
        <v>0</v>
      </c>
      <c r="M31" s="63">
        <v>0</v>
      </c>
      <c r="N31" s="63">
        <v>0</v>
      </c>
      <c r="O31" s="63">
        <f t="shared" si="0"/>
        <v>5</v>
      </c>
      <c r="P31" s="63">
        <f t="shared" si="1"/>
        <v>15</v>
      </c>
    </row>
    <row r="32" spans="1:19" ht="12.95" customHeight="1" x14ac:dyDescent="0.2">
      <c r="A32" s="36">
        <v>26</v>
      </c>
      <c r="B32" s="37" t="s">
        <v>190</v>
      </c>
      <c r="C32" s="63">
        <v>1</v>
      </c>
      <c r="D32" s="63">
        <v>1.25</v>
      </c>
      <c r="E32" s="63">
        <v>11</v>
      </c>
      <c r="F32" s="63">
        <v>72.19</v>
      </c>
      <c r="G32" s="63">
        <v>0</v>
      </c>
      <c r="H32" s="63">
        <v>0</v>
      </c>
      <c r="I32" s="63">
        <v>1</v>
      </c>
      <c r="J32" s="63">
        <v>0.93</v>
      </c>
      <c r="K32" s="63">
        <v>0</v>
      </c>
      <c r="L32" s="63">
        <v>0</v>
      </c>
      <c r="M32" s="63">
        <v>3</v>
      </c>
      <c r="N32" s="63">
        <v>36.17</v>
      </c>
      <c r="O32" s="63">
        <f t="shared" si="0"/>
        <v>16</v>
      </c>
      <c r="P32" s="63">
        <f t="shared" si="1"/>
        <v>110.54</v>
      </c>
    </row>
    <row r="33" spans="1:19" ht="12.95" customHeight="1" x14ac:dyDescent="0.2">
      <c r="A33" s="36">
        <v>27</v>
      </c>
      <c r="B33" s="37" t="s">
        <v>191</v>
      </c>
      <c r="C33" s="63">
        <v>0</v>
      </c>
      <c r="D33" s="63">
        <v>0</v>
      </c>
      <c r="E33" s="63">
        <v>0</v>
      </c>
      <c r="F33" s="63">
        <v>0</v>
      </c>
      <c r="G33" s="63">
        <v>0</v>
      </c>
      <c r="H33" s="63">
        <v>0</v>
      </c>
      <c r="I33" s="63">
        <v>0</v>
      </c>
      <c r="J33" s="63">
        <v>0</v>
      </c>
      <c r="K33" s="63">
        <v>0</v>
      </c>
      <c r="L33" s="63">
        <v>0</v>
      </c>
      <c r="M33" s="63">
        <v>0</v>
      </c>
      <c r="N33" s="63">
        <v>0</v>
      </c>
      <c r="O33" s="63">
        <f t="shared" si="0"/>
        <v>0</v>
      </c>
      <c r="P33" s="63">
        <f t="shared" si="1"/>
        <v>0</v>
      </c>
    </row>
    <row r="34" spans="1:19" ht="12.95" customHeight="1" x14ac:dyDescent="0.2">
      <c r="A34" s="36">
        <v>28</v>
      </c>
      <c r="B34" s="37" t="s">
        <v>67</v>
      </c>
      <c r="C34" s="63">
        <v>13</v>
      </c>
      <c r="D34" s="63">
        <v>21.28</v>
      </c>
      <c r="E34" s="63">
        <v>306</v>
      </c>
      <c r="F34" s="63">
        <v>1164.8</v>
      </c>
      <c r="G34" s="63">
        <v>3</v>
      </c>
      <c r="H34" s="63">
        <v>24.75</v>
      </c>
      <c r="I34" s="63">
        <v>41</v>
      </c>
      <c r="J34" s="63">
        <v>469.09</v>
      </c>
      <c r="K34" s="63">
        <v>2</v>
      </c>
      <c r="L34" s="63">
        <v>33.56</v>
      </c>
      <c r="M34" s="63">
        <v>61</v>
      </c>
      <c r="N34" s="63">
        <v>1363.23</v>
      </c>
      <c r="O34" s="63">
        <f t="shared" si="0"/>
        <v>426</v>
      </c>
      <c r="P34" s="63">
        <f t="shared" si="1"/>
        <v>3076.71</v>
      </c>
    </row>
    <row r="35" spans="1:19" ht="12.95" customHeight="1" x14ac:dyDescent="0.2">
      <c r="A35" s="36">
        <v>29</v>
      </c>
      <c r="B35" s="37" t="s">
        <v>192</v>
      </c>
      <c r="C35" s="63">
        <v>0</v>
      </c>
      <c r="D35" s="63">
        <v>0</v>
      </c>
      <c r="E35" s="63">
        <v>0</v>
      </c>
      <c r="F35" s="63">
        <v>0</v>
      </c>
      <c r="G35" s="63">
        <v>0</v>
      </c>
      <c r="H35" s="63">
        <v>0</v>
      </c>
      <c r="I35" s="63">
        <v>0</v>
      </c>
      <c r="J35" s="63">
        <v>0</v>
      </c>
      <c r="K35" s="63">
        <v>0</v>
      </c>
      <c r="L35" s="63">
        <v>0</v>
      </c>
      <c r="M35" s="63">
        <v>0</v>
      </c>
      <c r="N35" s="63">
        <v>0</v>
      </c>
      <c r="O35" s="63">
        <f t="shared" si="0"/>
        <v>0</v>
      </c>
      <c r="P35" s="63">
        <f t="shared" si="1"/>
        <v>0</v>
      </c>
    </row>
    <row r="36" spans="1:19" ht="12.95" customHeight="1" x14ac:dyDescent="0.2">
      <c r="A36" s="36">
        <v>30</v>
      </c>
      <c r="B36" s="37" t="s">
        <v>193</v>
      </c>
      <c r="C36" s="63">
        <v>172</v>
      </c>
      <c r="D36" s="63">
        <v>40</v>
      </c>
      <c r="E36" s="63">
        <v>5749</v>
      </c>
      <c r="F36" s="63">
        <v>1775</v>
      </c>
      <c r="G36" s="63">
        <v>12</v>
      </c>
      <c r="H36" s="63">
        <v>4</v>
      </c>
      <c r="I36" s="63">
        <v>47</v>
      </c>
      <c r="J36" s="63">
        <v>28</v>
      </c>
      <c r="K36" s="63">
        <v>18</v>
      </c>
      <c r="L36" s="63">
        <v>62</v>
      </c>
      <c r="M36" s="63">
        <v>0</v>
      </c>
      <c r="N36" s="63">
        <v>0</v>
      </c>
      <c r="O36" s="63">
        <f t="shared" si="0"/>
        <v>5998</v>
      </c>
      <c r="P36" s="63">
        <f t="shared" si="1"/>
        <v>1909</v>
      </c>
    </row>
    <row r="37" spans="1:19" ht="12.95" customHeight="1" x14ac:dyDescent="0.2">
      <c r="A37" s="36">
        <v>31</v>
      </c>
      <c r="B37" s="37" t="s">
        <v>194</v>
      </c>
      <c r="C37" s="63">
        <v>15</v>
      </c>
      <c r="D37" s="63">
        <v>20</v>
      </c>
      <c r="E37" s="63">
        <v>0</v>
      </c>
      <c r="F37" s="63">
        <v>0</v>
      </c>
      <c r="G37" s="63">
        <v>0</v>
      </c>
      <c r="H37" s="63">
        <v>0</v>
      </c>
      <c r="I37" s="63">
        <v>0</v>
      </c>
      <c r="J37" s="63">
        <v>0</v>
      </c>
      <c r="K37" s="63">
        <v>0</v>
      </c>
      <c r="L37" s="63">
        <v>0</v>
      </c>
      <c r="M37" s="63">
        <v>0</v>
      </c>
      <c r="N37" s="63">
        <v>0</v>
      </c>
      <c r="O37" s="63">
        <f t="shared" si="0"/>
        <v>15</v>
      </c>
      <c r="P37" s="63">
        <f t="shared" si="1"/>
        <v>20</v>
      </c>
    </row>
    <row r="38" spans="1:19" ht="12.95" customHeight="1" x14ac:dyDescent="0.2">
      <c r="A38" s="36">
        <v>32</v>
      </c>
      <c r="B38" s="37" t="s">
        <v>71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  <c r="I38" s="63">
        <v>0</v>
      </c>
      <c r="J38" s="63">
        <v>0</v>
      </c>
      <c r="K38" s="63">
        <v>0</v>
      </c>
      <c r="L38" s="63">
        <v>0</v>
      </c>
      <c r="M38" s="63">
        <v>0</v>
      </c>
      <c r="N38" s="63">
        <v>0</v>
      </c>
      <c r="O38" s="63">
        <f t="shared" si="0"/>
        <v>0</v>
      </c>
      <c r="P38" s="63">
        <f t="shared" si="1"/>
        <v>0</v>
      </c>
    </row>
    <row r="39" spans="1:19" ht="12.95" customHeight="1" x14ac:dyDescent="0.2">
      <c r="A39" s="36">
        <v>33</v>
      </c>
      <c r="B39" s="37" t="s">
        <v>195</v>
      </c>
      <c r="C39" s="63">
        <v>0</v>
      </c>
      <c r="D39" s="63">
        <v>0</v>
      </c>
      <c r="E39" s="63">
        <v>7</v>
      </c>
      <c r="F39" s="63">
        <v>30</v>
      </c>
      <c r="G39" s="63">
        <v>0</v>
      </c>
      <c r="H39" s="63">
        <v>0</v>
      </c>
      <c r="I39" s="63">
        <v>0</v>
      </c>
      <c r="J39" s="63">
        <v>0</v>
      </c>
      <c r="K39" s="63">
        <v>0</v>
      </c>
      <c r="L39" s="63">
        <v>0</v>
      </c>
      <c r="M39" s="63">
        <v>0</v>
      </c>
      <c r="N39" s="63">
        <v>0</v>
      </c>
      <c r="O39" s="63">
        <f t="shared" si="0"/>
        <v>7</v>
      </c>
      <c r="P39" s="63">
        <f t="shared" si="1"/>
        <v>30</v>
      </c>
    </row>
    <row r="40" spans="1:19" ht="12.95" customHeight="1" x14ac:dyDescent="0.2">
      <c r="A40" s="36">
        <v>34</v>
      </c>
      <c r="B40" s="37" t="s">
        <v>70</v>
      </c>
      <c r="C40" s="63">
        <v>22</v>
      </c>
      <c r="D40" s="63">
        <v>69</v>
      </c>
      <c r="E40" s="63">
        <v>2741</v>
      </c>
      <c r="F40" s="63">
        <v>3118</v>
      </c>
      <c r="G40" s="63">
        <v>9</v>
      </c>
      <c r="H40" s="63">
        <v>3</v>
      </c>
      <c r="I40" s="63">
        <v>92</v>
      </c>
      <c r="J40" s="63">
        <v>658</v>
      </c>
      <c r="K40" s="63">
        <v>0</v>
      </c>
      <c r="L40" s="63">
        <v>0</v>
      </c>
      <c r="M40" s="63">
        <v>120</v>
      </c>
      <c r="N40" s="63">
        <v>2352</v>
      </c>
      <c r="O40" s="63">
        <f t="shared" si="0"/>
        <v>2984</v>
      </c>
      <c r="P40" s="63">
        <f t="shared" si="1"/>
        <v>6200</v>
      </c>
    </row>
    <row r="41" spans="1:19" s="149" customFormat="1" ht="12.95" customHeight="1" x14ac:dyDescent="0.2">
      <c r="A41" s="330"/>
      <c r="B41" s="79" t="s">
        <v>216</v>
      </c>
      <c r="C41" s="86">
        <f>SUM(C19:C40)</f>
        <v>938</v>
      </c>
      <c r="D41" s="86">
        <f t="shared" ref="D41:N41" si="3">SUM(D19:D40)</f>
        <v>1549.5249789000002</v>
      </c>
      <c r="E41" s="86">
        <f t="shared" si="3"/>
        <v>165755</v>
      </c>
      <c r="F41" s="86">
        <f t="shared" si="3"/>
        <v>102185.27851620002</v>
      </c>
      <c r="G41" s="86">
        <f t="shared" si="3"/>
        <v>51</v>
      </c>
      <c r="H41" s="86">
        <f t="shared" si="3"/>
        <v>101.9669808</v>
      </c>
      <c r="I41" s="86">
        <f t="shared" si="3"/>
        <v>2777</v>
      </c>
      <c r="J41" s="86">
        <f t="shared" si="3"/>
        <v>16352.0305099</v>
      </c>
      <c r="K41" s="86">
        <f t="shared" si="3"/>
        <v>157</v>
      </c>
      <c r="L41" s="86">
        <f t="shared" si="3"/>
        <v>294.77775200000002</v>
      </c>
      <c r="M41" s="86">
        <f t="shared" si="3"/>
        <v>971</v>
      </c>
      <c r="N41" s="86">
        <f t="shared" si="3"/>
        <v>9886.187206300001</v>
      </c>
      <c r="O41" s="86">
        <f t="shared" si="0"/>
        <v>170649</v>
      </c>
      <c r="P41" s="86">
        <f t="shared" si="1"/>
        <v>130369.76594410001</v>
      </c>
      <c r="Q41" s="371"/>
      <c r="R41" s="371"/>
      <c r="S41" s="370"/>
    </row>
    <row r="42" spans="1:19" s="149" customFormat="1" ht="12.95" customHeight="1" x14ac:dyDescent="0.2">
      <c r="A42" s="330"/>
      <c r="B42" s="79" t="s">
        <v>317</v>
      </c>
      <c r="C42" s="86">
        <f>C41+C18</f>
        <v>7048</v>
      </c>
      <c r="D42" s="86">
        <f t="shared" ref="D42:N42" si="4">D41+D18</f>
        <v>13926.3249789</v>
      </c>
      <c r="E42" s="86">
        <f t="shared" si="4"/>
        <v>242933</v>
      </c>
      <c r="F42" s="86">
        <f t="shared" si="4"/>
        <v>213445.50851620003</v>
      </c>
      <c r="G42" s="86">
        <f t="shared" si="4"/>
        <v>1962</v>
      </c>
      <c r="H42" s="86">
        <f t="shared" si="4"/>
        <v>3886.4669807999999</v>
      </c>
      <c r="I42" s="86">
        <f t="shared" si="4"/>
        <v>10512</v>
      </c>
      <c r="J42" s="86">
        <f t="shared" si="4"/>
        <v>53200.6905099</v>
      </c>
      <c r="K42" s="86">
        <f t="shared" si="4"/>
        <v>219</v>
      </c>
      <c r="L42" s="86">
        <f t="shared" si="4"/>
        <v>546.22775200000001</v>
      </c>
      <c r="M42" s="86">
        <f t="shared" si="4"/>
        <v>14510</v>
      </c>
      <c r="N42" s="86">
        <f t="shared" si="4"/>
        <v>69042.697206299999</v>
      </c>
      <c r="O42" s="86">
        <f t="shared" si="0"/>
        <v>277184</v>
      </c>
      <c r="P42" s="86">
        <f t="shared" si="1"/>
        <v>354047.91594410001</v>
      </c>
      <c r="Q42" s="371"/>
      <c r="R42" s="371"/>
      <c r="S42" s="370"/>
    </row>
    <row r="43" spans="1:19" ht="12.95" customHeight="1" x14ac:dyDescent="0.2">
      <c r="A43" s="36">
        <v>35</v>
      </c>
      <c r="B43" s="37" t="s">
        <v>196</v>
      </c>
      <c r="C43" s="63">
        <v>4</v>
      </c>
      <c r="D43" s="63">
        <v>4</v>
      </c>
      <c r="E43" s="63">
        <v>131</v>
      </c>
      <c r="F43" s="63">
        <v>70</v>
      </c>
      <c r="G43" s="63">
        <v>0</v>
      </c>
      <c r="H43" s="63">
        <v>0</v>
      </c>
      <c r="I43" s="63">
        <v>16</v>
      </c>
      <c r="J43" s="63">
        <v>45</v>
      </c>
      <c r="K43" s="63">
        <v>0</v>
      </c>
      <c r="L43" s="63">
        <v>0</v>
      </c>
      <c r="M43" s="63">
        <v>1048</v>
      </c>
      <c r="N43" s="63">
        <v>596</v>
      </c>
      <c r="O43" s="63">
        <f t="shared" si="0"/>
        <v>1199</v>
      </c>
      <c r="P43" s="63">
        <f t="shared" si="1"/>
        <v>715</v>
      </c>
    </row>
    <row r="44" spans="1:19" ht="12.95" customHeight="1" x14ac:dyDescent="0.2">
      <c r="A44" s="36">
        <v>36</v>
      </c>
      <c r="B44" s="37" t="s">
        <v>390</v>
      </c>
      <c r="C44" s="63">
        <v>170</v>
      </c>
      <c r="D44" s="63">
        <v>257.77</v>
      </c>
      <c r="E44" s="63">
        <v>6667</v>
      </c>
      <c r="F44" s="63">
        <v>6224.12</v>
      </c>
      <c r="G44" s="63">
        <v>53</v>
      </c>
      <c r="H44" s="63">
        <v>94.9</v>
      </c>
      <c r="I44" s="63">
        <v>910</v>
      </c>
      <c r="J44" s="63">
        <v>561.38</v>
      </c>
      <c r="K44" s="63">
        <v>0</v>
      </c>
      <c r="L44" s="63">
        <v>0</v>
      </c>
      <c r="M44" s="63">
        <v>782</v>
      </c>
      <c r="N44" s="63">
        <v>1725.47</v>
      </c>
      <c r="O44" s="63">
        <f t="shared" si="0"/>
        <v>8582</v>
      </c>
      <c r="P44" s="63">
        <f t="shared" si="1"/>
        <v>8863.64</v>
      </c>
    </row>
    <row r="45" spans="1:19" s="149" customFormat="1" ht="12.95" customHeight="1" x14ac:dyDescent="0.2">
      <c r="A45" s="330"/>
      <c r="B45" s="79" t="s">
        <v>219</v>
      </c>
      <c r="C45" s="86">
        <f>SUM(C43:C44)</f>
        <v>174</v>
      </c>
      <c r="D45" s="86">
        <f t="shared" ref="D45:N45" si="5">SUM(D43:D44)</f>
        <v>261.77</v>
      </c>
      <c r="E45" s="86">
        <f t="shared" si="5"/>
        <v>6798</v>
      </c>
      <c r="F45" s="86">
        <f t="shared" si="5"/>
        <v>6294.12</v>
      </c>
      <c r="G45" s="86">
        <f t="shared" si="5"/>
        <v>53</v>
      </c>
      <c r="H45" s="86">
        <f t="shared" si="5"/>
        <v>94.9</v>
      </c>
      <c r="I45" s="86">
        <f t="shared" si="5"/>
        <v>926</v>
      </c>
      <c r="J45" s="86">
        <f t="shared" si="5"/>
        <v>606.38</v>
      </c>
      <c r="K45" s="86">
        <f t="shared" si="5"/>
        <v>0</v>
      </c>
      <c r="L45" s="86">
        <f t="shared" si="5"/>
        <v>0</v>
      </c>
      <c r="M45" s="86">
        <f t="shared" si="5"/>
        <v>1830</v>
      </c>
      <c r="N45" s="86">
        <f t="shared" si="5"/>
        <v>2321.4700000000003</v>
      </c>
      <c r="O45" s="86">
        <f t="shared" si="0"/>
        <v>9781</v>
      </c>
      <c r="P45" s="86">
        <f t="shared" si="1"/>
        <v>9578.64</v>
      </c>
      <c r="Q45" s="371"/>
      <c r="R45" s="371"/>
      <c r="S45" s="370"/>
    </row>
    <row r="46" spans="1:19" ht="12.95" customHeight="1" x14ac:dyDescent="0.2">
      <c r="A46" s="36">
        <v>37</v>
      </c>
      <c r="B46" s="37" t="s">
        <v>318</v>
      </c>
      <c r="C46" s="63">
        <v>1616</v>
      </c>
      <c r="D46" s="63">
        <v>416</v>
      </c>
      <c r="E46" s="63">
        <v>57776</v>
      </c>
      <c r="F46" s="63">
        <v>33253</v>
      </c>
      <c r="G46" s="63">
        <v>29</v>
      </c>
      <c r="H46" s="63">
        <v>38</v>
      </c>
      <c r="I46" s="63">
        <v>3232</v>
      </c>
      <c r="J46" s="63">
        <v>2101</v>
      </c>
      <c r="K46" s="63">
        <v>0</v>
      </c>
      <c r="L46" s="63">
        <v>0</v>
      </c>
      <c r="M46" s="63">
        <v>10360</v>
      </c>
      <c r="N46" s="63">
        <v>5496</v>
      </c>
      <c r="O46" s="63">
        <f t="shared" si="0"/>
        <v>73013</v>
      </c>
      <c r="P46" s="63">
        <f t="shared" si="1"/>
        <v>41304</v>
      </c>
    </row>
    <row r="47" spans="1:19" s="149" customFormat="1" ht="12.95" customHeight="1" x14ac:dyDescent="0.2">
      <c r="A47" s="330"/>
      <c r="B47" s="79" t="s">
        <v>217</v>
      </c>
      <c r="C47" s="86">
        <f>C46</f>
        <v>1616</v>
      </c>
      <c r="D47" s="86">
        <f t="shared" ref="D47:N47" si="6">D46</f>
        <v>416</v>
      </c>
      <c r="E47" s="86">
        <f t="shared" si="6"/>
        <v>57776</v>
      </c>
      <c r="F47" s="86">
        <f t="shared" si="6"/>
        <v>33253</v>
      </c>
      <c r="G47" s="86">
        <f t="shared" si="6"/>
        <v>29</v>
      </c>
      <c r="H47" s="86">
        <f t="shared" si="6"/>
        <v>38</v>
      </c>
      <c r="I47" s="86">
        <f t="shared" si="6"/>
        <v>3232</v>
      </c>
      <c r="J47" s="86">
        <f t="shared" si="6"/>
        <v>2101</v>
      </c>
      <c r="K47" s="86">
        <f t="shared" si="6"/>
        <v>0</v>
      </c>
      <c r="L47" s="86">
        <f t="shared" si="6"/>
        <v>0</v>
      </c>
      <c r="M47" s="86">
        <f t="shared" si="6"/>
        <v>10360</v>
      </c>
      <c r="N47" s="86">
        <f t="shared" si="6"/>
        <v>5496</v>
      </c>
      <c r="O47" s="86">
        <f t="shared" si="0"/>
        <v>73013</v>
      </c>
      <c r="P47" s="86">
        <f t="shared" si="1"/>
        <v>41304</v>
      </c>
      <c r="Q47" s="371"/>
      <c r="R47" s="371"/>
      <c r="S47" s="370"/>
    </row>
    <row r="48" spans="1:19" s="149" customFormat="1" ht="12.95" customHeight="1" x14ac:dyDescent="0.2">
      <c r="A48" s="36">
        <v>38</v>
      </c>
      <c r="B48" s="37" t="s">
        <v>310</v>
      </c>
      <c r="C48" s="63">
        <v>18</v>
      </c>
      <c r="D48" s="63">
        <v>96.55</v>
      </c>
      <c r="E48" s="63">
        <v>3708</v>
      </c>
      <c r="F48" s="63">
        <v>19797.330000000002</v>
      </c>
      <c r="G48" s="63">
        <v>0</v>
      </c>
      <c r="H48" s="63">
        <v>0</v>
      </c>
      <c r="I48" s="63">
        <v>60</v>
      </c>
      <c r="J48" s="63">
        <v>641.57000000000005</v>
      </c>
      <c r="K48" s="63">
        <v>0</v>
      </c>
      <c r="L48" s="63">
        <v>0</v>
      </c>
      <c r="M48" s="63">
        <v>538</v>
      </c>
      <c r="N48" s="63">
        <v>4181.16</v>
      </c>
      <c r="O48" s="63">
        <f t="shared" si="0"/>
        <v>4324</v>
      </c>
      <c r="P48" s="63">
        <f t="shared" si="1"/>
        <v>24716.61</v>
      </c>
      <c r="Q48" s="371"/>
      <c r="R48" s="371"/>
      <c r="S48" s="370"/>
    </row>
    <row r="49" spans="1:19" ht="12.95" customHeight="1" x14ac:dyDescent="0.2">
      <c r="A49" s="36">
        <v>39</v>
      </c>
      <c r="B49" s="37" t="s">
        <v>311</v>
      </c>
      <c r="C49" s="63">
        <v>34</v>
      </c>
      <c r="D49" s="63">
        <v>10</v>
      </c>
      <c r="E49" s="63">
        <v>1073</v>
      </c>
      <c r="F49" s="63">
        <v>344</v>
      </c>
      <c r="G49" s="63">
        <v>24</v>
      </c>
      <c r="H49" s="63">
        <v>8</v>
      </c>
      <c r="I49" s="63">
        <v>10</v>
      </c>
      <c r="J49" s="63">
        <v>3</v>
      </c>
      <c r="K49" s="63">
        <v>1</v>
      </c>
      <c r="L49" s="63">
        <v>0.35</v>
      </c>
      <c r="M49" s="63">
        <v>12</v>
      </c>
      <c r="N49" s="63">
        <v>4</v>
      </c>
      <c r="O49" s="63">
        <f t="shared" si="0"/>
        <v>1154</v>
      </c>
      <c r="P49" s="63">
        <f t="shared" si="1"/>
        <v>369.35</v>
      </c>
    </row>
    <row r="50" spans="1:19" ht="12.95" customHeight="1" x14ac:dyDescent="0.2">
      <c r="A50" s="36">
        <v>40</v>
      </c>
      <c r="B50" s="37" t="s">
        <v>392</v>
      </c>
      <c r="C50" s="63">
        <v>157</v>
      </c>
      <c r="D50" s="63">
        <v>47.55</v>
      </c>
      <c r="E50" s="63">
        <v>10828</v>
      </c>
      <c r="F50" s="63">
        <v>3151.86</v>
      </c>
      <c r="G50" s="63">
        <v>49</v>
      </c>
      <c r="H50" s="63">
        <v>17</v>
      </c>
      <c r="I50" s="63">
        <v>81</v>
      </c>
      <c r="J50" s="63">
        <v>25.78</v>
      </c>
      <c r="K50" s="63">
        <v>0</v>
      </c>
      <c r="L50" s="63">
        <v>0</v>
      </c>
      <c r="M50" s="63">
        <v>1</v>
      </c>
      <c r="N50" s="63">
        <v>0.62</v>
      </c>
      <c r="O50" s="63">
        <f t="shared" si="0"/>
        <v>11116</v>
      </c>
      <c r="P50" s="63">
        <f t="shared" si="1"/>
        <v>3242.8100000000004</v>
      </c>
    </row>
    <row r="51" spans="1:19" s="149" customFormat="1" ht="12.95" customHeight="1" x14ac:dyDescent="0.2">
      <c r="A51" s="36">
        <v>41</v>
      </c>
      <c r="B51" s="37" t="s">
        <v>312</v>
      </c>
      <c r="C51" s="63">
        <v>13</v>
      </c>
      <c r="D51" s="63">
        <v>4.41</v>
      </c>
      <c r="E51" s="63">
        <v>441</v>
      </c>
      <c r="F51" s="63">
        <v>161.07</v>
      </c>
      <c r="G51" s="63">
        <v>0</v>
      </c>
      <c r="H51" s="63">
        <v>0</v>
      </c>
      <c r="I51" s="63">
        <v>1</v>
      </c>
      <c r="J51" s="63">
        <v>0.31</v>
      </c>
      <c r="K51" s="63">
        <v>0</v>
      </c>
      <c r="L51" s="63">
        <v>0</v>
      </c>
      <c r="M51" s="63">
        <v>0</v>
      </c>
      <c r="N51" s="63">
        <v>0</v>
      </c>
      <c r="O51" s="63">
        <f t="shared" si="0"/>
        <v>455</v>
      </c>
      <c r="P51" s="63">
        <f t="shared" si="1"/>
        <v>165.79</v>
      </c>
      <c r="Q51" s="371"/>
      <c r="R51" s="371"/>
      <c r="S51" s="370"/>
    </row>
    <row r="52" spans="1:19" ht="12.95" customHeight="1" x14ac:dyDescent="0.2">
      <c r="A52" s="36">
        <v>42</v>
      </c>
      <c r="B52" s="37" t="s">
        <v>313</v>
      </c>
      <c r="C52" s="63">
        <v>797</v>
      </c>
      <c r="D52" s="63">
        <v>477</v>
      </c>
      <c r="E52" s="63">
        <v>5181</v>
      </c>
      <c r="F52" s="63">
        <v>2867</v>
      </c>
      <c r="G52" s="63">
        <v>72</v>
      </c>
      <c r="H52" s="63">
        <v>177</v>
      </c>
      <c r="I52" s="63">
        <v>24</v>
      </c>
      <c r="J52" s="63">
        <v>10</v>
      </c>
      <c r="K52" s="63">
        <v>10</v>
      </c>
      <c r="L52" s="63">
        <v>6</v>
      </c>
      <c r="M52" s="63">
        <v>100</v>
      </c>
      <c r="N52" s="63">
        <v>125</v>
      </c>
      <c r="O52" s="63">
        <f t="shared" si="0"/>
        <v>6184</v>
      </c>
      <c r="P52" s="63">
        <f t="shared" si="1"/>
        <v>3662</v>
      </c>
    </row>
    <row r="53" spans="1:19" s="149" customFormat="1" ht="12.95" customHeight="1" x14ac:dyDescent="0.2">
      <c r="A53" s="36">
        <v>43</v>
      </c>
      <c r="B53" s="37" t="s">
        <v>314</v>
      </c>
      <c r="C53" s="63">
        <v>115</v>
      </c>
      <c r="D53" s="63">
        <v>22</v>
      </c>
      <c r="E53" s="63">
        <v>5407</v>
      </c>
      <c r="F53" s="63">
        <v>1049.94</v>
      </c>
      <c r="G53" s="63">
        <v>0</v>
      </c>
      <c r="H53" s="63">
        <v>0</v>
      </c>
      <c r="I53" s="63">
        <v>34</v>
      </c>
      <c r="J53" s="63">
        <v>8</v>
      </c>
      <c r="K53" s="63">
        <v>3</v>
      </c>
      <c r="L53" s="63">
        <v>0.01</v>
      </c>
      <c r="M53" s="63">
        <v>2</v>
      </c>
      <c r="N53" s="63">
        <v>2</v>
      </c>
      <c r="O53" s="63">
        <f t="shared" si="0"/>
        <v>5561</v>
      </c>
      <c r="P53" s="63">
        <f t="shared" si="1"/>
        <v>1081.95</v>
      </c>
      <c r="Q53" s="371"/>
      <c r="R53" s="371"/>
      <c r="S53" s="370"/>
    </row>
    <row r="54" spans="1:19" ht="12.95" customHeight="1" x14ac:dyDescent="0.2">
      <c r="A54" s="36">
        <v>44</v>
      </c>
      <c r="B54" s="37" t="s">
        <v>306</v>
      </c>
      <c r="C54" s="63">
        <v>11</v>
      </c>
      <c r="D54" s="63">
        <v>3.8</v>
      </c>
      <c r="E54" s="63">
        <v>2412</v>
      </c>
      <c r="F54" s="63">
        <v>998.98</v>
      </c>
      <c r="G54" s="63">
        <v>50</v>
      </c>
      <c r="H54" s="63">
        <v>19.12</v>
      </c>
      <c r="I54" s="63">
        <v>21</v>
      </c>
      <c r="J54" s="63">
        <v>9.09</v>
      </c>
      <c r="K54" s="63">
        <v>1</v>
      </c>
      <c r="L54" s="63">
        <v>0.2</v>
      </c>
      <c r="M54" s="63">
        <v>1</v>
      </c>
      <c r="N54" s="63">
        <v>0.32</v>
      </c>
      <c r="O54" s="63">
        <f t="shared" si="0"/>
        <v>2496</v>
      </c>
      <c r="P54" s="63">
        <f t="shared" si="1"/>
        <v>1031.51</v>
      </c>
    </row>
    <row r="55" spans="1:19" ht="12.95" customHeight="1" x14ac:dyDescent="0.2">
      <c r="A55" s="36">
        <v>45</v>
      </c>
      <c r="B55" s="37" t="s">
        <v>315</v>
      </c>
      <c r="C55" s="63">
        <v>8</v>
      </c>
      <c r="D55" s="63">
        <v>3</v>
      </c>
      <c r="E55" s="63">
        <v>1144</v>
      </c>
      <c r="F55" s="63">
        <v>660</v>
      </c>
      <c r="G55" s="63">
        <v>0</v>
      </c>
      <c r="H55" s="63">
        <v>0</v>
      </c>
      <c r="I55" s="63">
        <v>8</v>
      </c>
      <c r="J55" s="63">
        <v>3</v>
      </c>
      <c r="K55" s="63">
        <v>0</v>
      </c>
      <c r="L55" s="63">
        <v>0</v>
      </c>
      <c r="M55" s="63">
        <v>0</v>
      </c>
      <c r="N55" s="63">
        <v>0</v>
      </c>
      <c r="O55" s="63">
        <f t="shared" si="0"/>
        <v>1160</v>
      </c>
      <c r="P55" s="63">
        <f t="shared" si="1"/>
        <v>666</v>
      </c>
    </row>
    <row r="56" spans="1:19" s="149" customFormat="1" ht="12.95" customHeight="1" x14ac:dyDescent="0.2">
      <c r="A56" s="330"/>
      <c r="B56" s="79" t="s">
        <v>316</v>
      </c>
      <c r="C56" s="86">
        <f>SUM(C48:C55)</f>
        <v>1153</v>
      </c>
      <c r="D56" s="86">
        <f t="shared" ref="D56:N56" si="7">SUM(D48:D55)</f>
        <v>664.31</v>
      </c>
      <c r="E56" s="86">
        <f t="shared" si="7"/>
        <v>30194</v>
      </c>
      <c r="F56" s="86">
        <f t="shared" si="7"/>
        <v>29030.18</v>
      </c>
      <c r="G56" s="86">
        <f t="shared" si="7"/>
        <v>195</v>
      </c>
      <c r="H56" s="86">
        <f t="shared" si="7"/>
        <v>221.12</v>
      </c>
      <c r="I56" s="86">
        <f t="shared" si="7"/>
        <v>239</v>
      </c>
      <c r="J56" s="86">
        <f t="shared" si="7"/>
        <v>700.75</v>
      </c>
      <c r="K56" s="86">
        <f t="shared" si="7"/>
        <v>15</v>
      </c>
      <c r="L56" s="86">
        <f t="shared" si="7"/>
        <v>6.56</v>
      </c>
      <c r="M56" s="86">
        <f t="shared" si="7"/>
        <v>654</v>
      </c>
      <c r="N56" s="86">
        <f t="shared" si="7"/>
        <v>4313.0999999999995</v>
      </c>
      <c r="O56" s="86">
        <f t="shared" si="0"/>
        <v>32450</v>
      </c>
      <c r="P56" s="86">
        <f t="shared" si="1"/>
        <v>34936.020000000004</v>
      </c>
      <c r="Q56" s="371"/>
      <c r="R56" s="371"/>
      <c r="S56" s="370"/>
    </row>
    <row r="57" spans="1:19" s="149" customFormat="1" ht="12.95" customHeight="1" x14ac:dyDescent="0.2">
      <c r="A57" s="147"/>
      <c r="B57" s="148" t="s">
        <v>0</v>
      </c>
      <c r="C57" s="86">
        <f>C56+C47+C45+C42</f>
        <v>9991</v>
      </c>
      <c r="D57" s="86">
        <f t="shared" ref="D57:N57" si="8">D56+D47+D45+D42</f>
        <v>15268.4049789</v>
      </c>
      <c r="E57" s="86">
        <f t="shared" si="8"/>
        <v>337701</v>
      </c>
      <c r="F57" s="86">
        <f t="shared" si="8"/>
        <v>282022.80851620005</v>
      </c>
      <c r="G57" s="86">
        <f t="shared" si="8"/>
        <v>2239</v>
      </c>
      <c r="H57" s="86">
        <f t="shared" si="8"/>
        <v>4240.4869808000003</v>
      </c>
      <c r="I57" s="86">
        <f t="shared" si="8"/>
        <v>14909</v>
      </c>
      <c r="J57" s="86">
        <f t="shared" si="8"/>
        <v>56608.820509899997</v>
      </c>
      <c r="K57" s="86">
        <f t="shared" si="8"/>
        <v>234</v>
      </c>
      <c r="L57" s="86">
        <f t="shared" si="8"/>
        <v>552.78775199999995</v>
      </c>
      <c r="M57" s="86">
        <f t="shared" si="8"/>
        <v>27354</v>
      </c>
      <c r="N57" s="86">
        <f t="shared" si="8"/>
        <v>81173.267206299992</v>
      </c>
      <c r="O57" s="86">
        <f>C57+E57+G57+I57+K57+M57</f>
        <v>392428</v>
      </c>
      <c r="P57" s="86">
        <f>D57+F57+H57+J57+L57+N57</f>
        <v>439866.57594409998</v>
      </c>
      <c r="Q57" s="371"/>
      <c r="R57" s="371"/>
      <c r="S57" s="370"/>
    </row>
    <row r="58" spans="1:19" x14ac:dyDescent="0.2">
      <c r="A58" s="150"/>
      <c r="H58" s="93" t="s">
        <v>382</v>
      </c>
    </row>
    <row r="60" spans="1:19" x14ac:dyDescent="0.2">
      <c r="C60" s="151"/>
      <c r="D60" s="151"/>
      <c r="E60" s="151"/>
      <c r="F60" s="151"/>
      <c r="G60" s="151"/>
      <c r="H60" s="151"/>
      <c r="I60" s="151"/>
      <c r="J60" s="151"/>
      <c r="K60" s="151"/>
      <c r="L60" s="151"/>
      <c r="M60" s="151"/>
      <c r="N60" s="151"/>
      <c r="O60" s="151"/>
      <c r="P60" s="151"/>
    </row>
  </sheetData>
  <mergeCells count="13">
    <mergeCell ref="M4:N4"/>
    <mergeCell ref="O4:P4"/>
    <mergeCell ref="A1:P1"/>
    <mergeCell ref="B3:D3"/>
    <mergeCell ref="M3:N3"/>
    <mergeCell ref="A4:A5"/>
    <mergeCell ref="B4:B5"/>
    <mergeCell ref="C4:D4"/>
    <mergeCell ref="E4:F4"/>
    <mergeCell ref="G4:H4"/>
    <mergeCell ref="I4:J4"/>
    <mergeCell ref="K4:L4"/>
    <mergeCell ref="A2:P2"/>
  </mergeCells>
  <conditionalFormatting sqref="M3">
    <cfRule type="cellIs" dxfId="5" priority="20" operator="lessThan">
      <formula>0</formula>
    </cfRule>
  </conditionalFormatting>
  <conditionalFormatting sqref="Q1:R1048576">
    <cfRule type="cellIs" dxfId="4" priority="1" operator="greaterThan">
      <formula>100</formula>
    </cfRule>
    <cfRule type="cellIs" dxfId="3" priority="2" operator="greaterThan">
      <formula>100</formula>
    </cfRule>
    <cfRule type="cellIs" dxfId="2" priority="3" operator="greaterThan">
      <formula>100</formula>
    </cfRule>
  </conditionalFormatting>
  <pageMargins left="0.5" right="0" top="1.25" bottom="0.75" header="0.3" footer="0.3"/>
  <pageSetup paperSize="9" scale="64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G62"/>
  <sheetViews>
    <sheetView zoomScaleNormal="100" workbookViewId="0">
      <pane xSplit="2" ySplit="5" topLeftCell="C57" activePane="bottomRight" state="frozen"/>
      <selection pane="topRight" activeCell="C1" sqref="C1"/>
      <selection pane="bottomLeft" activeCell="A6" sqref="A6"/>
      <selection pane="bottomRight" activeCell="A28" sqref="A28:XFD28"/>
    </sheetView>
  </sheetViews>
  <sheetFormatPr defaultColWidth="9.140625" defaultRowHeight="12.75" x14ac:dyDescent="0.2"/>
  <cols>
    <col min="1" max="1" width="6" style="2" customWidth="1"/>
    <col min="2" max="2" width="24.42578125" style="2" bestFit="1" customWidth="1"/>
    <col min="3" max="3" width="13.140625" style="3" customWidth="1"/>
    <col min="4" max="4" width="14.85546875" style="3" customWidth="1"/>
    <col min="5" max="5" width="13.42578125" style="3" customWidth="1"/>
    <col min="6" max="6" width="14.5703125" style="3" customWidth="1"/>
    <col min="7" max="7" width="10" style="3" bestFit="1" customWidth="1"/>
    <col min="8" max="16384" width="9.140625" style="2"/>
  </cols>
  <sheetData>
    <row r="1" spans="1:6" ht="15.75" customHeight="1" x14ac:dyDescent="0.2">
      <c r="A1" s="528" t="s">
        <v>479</v>
      </c>
      <c r="B1" s="528"/>
      <c r="C1" s="528"/>
      <c r="D1" s="528"/>
      <c r="E1" s="528"/>
      <c r="F1" s="528"/>
    </row>
    <row r="2" spans="1:6" ht="14.25" x14ac:dyDescent="0.2">
      <c r="A2" s="30"/>
      <c r="B2" s="30"/>
      <c r="C2" s="67"/>
      <c r="D2" s="67"/>
      <c r="E2" s="67"/>
      <c r="F2" s="67"/>
    </row>
    <row r="3" spans="1:6" ht="15" customHeight="1" x14ac:dyDescent="0.2">
      <c r="A3" s="24"/>
      <c r="B3" s="570" t="s">
        <v>11</v>
      </c>
      <c r="C3" s="570"/>
      <c r="D3" s="570"/>
      <c r="F3" s="71" t="s">
        <v>169</v>
      </c>
    </row>
    <row r="4" spans="1:6" ht="14.25" customHeight="1" x14ac:dyDescent="0.2">
      <c r="A4" s="553" t="s">
        <v>197</v>
      </c>
      <c r="B4" s="553" t="s">
        <v>2</v>
      </c>
      <c r="C4" s="568" t="s">
        <v>167</v>
      </c>
      <c r="D4" s="569"/>
      <c r="E4" s="523" t="s">
        <v>168</v>
      </c>
      <c r="F4" s="523"/>
    </row>
    <row r="5" spans="1:6" ht="13.5" x14ac:dyDescent="0.2">
      <c r="A5" s="554"/>
      <c r="B5" s="556"/>
      <c r="C5" s="143" t="s">
        <v>27</v>
      </c>
      <c r="D5" s="144" t="s">
        <v>15</v>
      </c>
      <c r="E5" s="143" t="s">
        <v>27</v>
      </c>
      <c r="F5" s="143" t="s">
        <v>15</v>
      </c>
    </row>
    <row r="6" spans="1:6" ht="12.95" customHeight="1" x14ac:dyDescent="0.2">
      <c r="A6" s="36">
        <v>1</v>
      </c>
      <c r="B6" s="37" t="s">
        <v>51</v>
      </c>
      <c r="C6" s="63">
        <v>26680</v>
      </c>
      <c r="D6" s="63">
        <v>25639</v>
      </c>
      <c r="E6" s="63">
        <v>34918</v>
      </c>
      <c r="F6" s="63">
        <v>38128</v>
      </c>
    </row>
    <row r="7" spans="1:6" ht="12.95" customHeight="1" x14ac:dyDescent="0.2">
      <c r="A7" s="36">
        <v>2</v>
      </c>
      <c r="B7" s="37" t="s">
        <v>52</v>
      </c>
      <c r="C7" s="63">
        <v>6087</v>
      </c>
      <c r="D7" s="63">
        <v>8612</v>
      </c>
      <c r="E7" s="63">
        <v>5312</v>
      </c>
      <c r="F7" s="63">
        <v>11847</v>
      </c>
    </row>
    <row r="8" spans="1:6" ht="12.95" customHeight="1" x14ac:dyDescent="0.2">
      <c r="A8" s="36">
        <v>3</v>
      </c>
      <c r="B8" s="37" t="s">
        <v>53</v>
      </c>
      <c r="C8" s="63">
        <v>7846</v>
      </c>
      <c r="D8" s="63">
        <v>12425.48</v>
      </c>
      <c r="E8" s="63">
        <v>11144</v>
      </c>
      <c r="F8" s="63">
        <v>16070.96</v>
      </c>
    </row>
    <row r="9" spans="1:6" ht="12.95" customHeight="1" x14ac:dyDescent="0.2">
      <c r="A9" s="36">
        <v>4</v>
      </c>
      <c r="B9" s="37" t="s">
        <v>54</v>
      </c>
      <c r="C9" s="63">
        <v>11927</v>
      </c>
      <c r="D9" s="63">
        <v>22905</v>
      </c>
      <c r="E9" s="63">
        <v>15495</v>
      </c>
      <c r="F9" s="63">
        <v>28995</v>
      </c>
    </row>
    <row r="10" spans="1:6" ht="12.95" customHeight="1" x14ac:dyDescent="0.2">
      <c r="A10" s="36">
        <v>5</v>
      </c>
      <c r="B10" s="37" t="s">
        <v>55</v>
      </c>
      <c r="C10" s="63">
        <v>51873</v>
      </c>
      <c r="D10" s="63">
        <v>57148</v>
      </c>
      <c r="E10" s="63">
        <v>61893</v>
      </c>
      <c r="F10" s="63">
        <v>71432</v>
      </c>
    </row>
    <row r="11" spans="1:6" ht="12.95" customHeight="1" x14ac:dyDescent="0.2">
      <c r="A11" s="36">
        <v>6</v>
      </c>
      <c r="B11" s="37" t="s">
        <v>56</v>
      </c>
      <c r="C11" s="63">
        <v>15511</v>
      </c>
      <c r="D11" s="63">
        <v>25859</v>
      </c>
      <c r="E11" s="63">
        <v>10059</v>
      </c>
      <c r="F11" s="63">
        <v>18503</v>
      </c>
    </row>
    <row r="12" spans="1:6" ht="12.95" customHeight="1" x14ac:dyDescent="0.2">
      <c r="A12" s="36">
        <v>7</v>
      </c>
      <c r="B12" s="37" t="s">
        <v>57</v>
      </c>
      <c r="C12" s="63">
        <v>1978</v>
      </c>
      <c r="D12" s="63">
        <v>4978</v>
      </c>
      <c r="E12" s="63">
        <v>1597</v>
      </c>
      <c r="F12" s="63">
        <v>3601</v>
      </c>
    </row>
    <row r="13" spans="1:6" ht="12.95" customHeight="1" x14ac:dyDescent="0.2">
      <c r="A13" s="36">
        <v>8</v>
      </c>
      <c r="B13" s="37" t="s">
        <v>181</v>
      </c>
      <c r="C13" s="63">
        <v>959</v>
      </c>
      <c r="D13" s="63">
        <v>1790</v>
      </c>
      <c r="E13" s="63">
        <v>352</v>
      </c>
      <c r="F13" s="63">
        <v>663</v>
      </c>
    </row>
    <row r="14" spans="1:6" ht="12.95" customHeight="1" x14ac:dyDescent="0.2">
      <c r="A14" s="36">
        <v>9</v>
      </c>
      <c r="B14" s="37" t="s">
        <v>58</v>
      </c>
      <c r="C14" s="63">
        <v>23840</v>
      </c>
      <c r="D14" s="63">
        <v>34156</v>
      </c>
      <c r="E14" s="63">
        <v>15964</v>
      </c>
      <c r="F14" s="63">
        <v>22527</v>
      </c>
    </row>
    <row r="15" spans="1:6" ht="12.95" customHeight="1" x14ac:dyDescent="0.2">
      <c r="A15" s="36">
        <v>10</v>
      </c>
      <c r="B15" s="37" t="s">
        <v>64</v>
      </c>
      <c r="C15" s="63">
        <v>142149</v>
      </c>
      <c r="D15" s="63">
        <v>337474</v>
      </c>
      <c r="E15" s="63">
        <v>98352</v>
      </c>
      <c r="F15" s="63">
        <v>260429</v>
      </c>
    </row>
    <row r="16" spans="1:6" ht="12.95" customHeight="1" x14ac:dyDescent="0.2">
      <c r="A16" s="36">
        <v>11</v>
      </c>
      <c r="B16" s="37" t="s">
        <v>182</v>
      </c>
      <c r="C16" s="63">
        <v>10214</v>
      </c>
      <c r="D16" s="63">
        <v>15090</v>
      </c>
      <c r="E16" s="63">
        <v>4742</v>
      </c>
      <c r="F16" s="63">
        <v>7856</v>
      </c>
    </row>
    <row r="17" spans="1:7" ht="12.95" customHeight="1" x14ac:dyDescent="0.2">
      <c r="A17" s="36">
        <v>12</v>
      </c>
      <c r="B17" s="37" t="s">
        <v>60</v>
      </c>
      <c r="C17" s="63">
        <v>29991</v>
      </c>
      <c r="D17" s="63">
        <v>42266</v>
      </c>
      <c r="E17" s="63">
        <v>23203</v>
      </c>
      <c r="F17" s="63">
        <v>42145</v>
      </c>
    </row>
    <row r="18" spans="1:7" s="87" customFormat="1" ht="12.95" customHeight="1" x14ac:dyDescent="0.2">
      <c r="A18" s="238"/>
      <c r="B18" s="79" t="s">
        <v>218</v>
      </c>
      <c r="C18" s="86">
        <f>SUM(C6:C17)</f>
        <v>329055</v>
      </c>
      <c r="D18" s="86">
        <f t="shared" ref="D18:F18" si="0">SUM(D6:D17)</f>
        <v>588342.48</v>
      </c>
      <c r="E18" s="86">
        <f t="shared" si="0"/>
        <v>283031</v>
      </c>
      <c r="F18" s="86">
        <f t="shared" si="0"/>
        <v>522196.95999999996</v>
      </c>
      <c r="G18" s="93"/>
    </row>
    <row r="19" spans="1:7" ht="12.95" customHeight="1" x14ac:dyDescent="0.2">
      <c r="A19" s="36">
        <v>13</v>
      </c>
      <c r="B19" s="37" t="s">
        <v>41</v>
      </c>
      <c r="C19" s="63">
        <v>30400</v>
      </c>
      <c r="D19" s="63">
        <v>16910.43</v>
      </c>
      <c r="E19" s="63">
        <v>15186</v>
      </c>
      <c r="F19" s="63">
        <v>13157.19</v>
      </c>
    </row>
    <row r="20" spans="1:7" ht="12.95" customHeight="1" x14ac:dyDescent="0.2">
      <c r="A20" s="36">
        <v>14</v>
      </c>
      <c r="B20" s="37" t="s">
        <v>183</v>
      </c>
      <c r="C20" s="63">
        <v>51768</v>
      </c>
      <c r="D20" s="63">
        <v>19877.41</v>
      </c>
      <c r="E20" s="63">
        <v>42222</v>
      </c>
      <c r="F20" s="63">
        <v>13760.93</v>
      </c>
    </row>
    <row r="21" spans="1:7" ht="12.95" customHeight="1" x14ac:dyDescent="0.2">
      <c r="A21" s="36">
        <v>15</v>
      </c>
      <c r="B21" s="37" t="s">
        <v>184</v>
      </c>
      <c r="C21" s="63">
        <v>0</v>
      </c>
      <c r="D21" s="63">
        <v>0</v>
      </c>
      <c r="E21" s="63">
        <v>0</v>
      </c>
      <c r="F21" s="63">
        <v>0</v>
      </c>
    </row>
    <row r="22" spans="1:7" ht="12.95" customHeight="1" x14ac:dyDescent="0.2">
      <c r="A22" s="36">
        <v>16</v>
      </c>
      <c r="B22" s="37" t="s">
        <v>45</v>
      </c>
      <c r="C22" s="63">
        <v>0</v>
      </c>
      <c r="D22" s="63">
        <v>0</v>
      </c>
      <c r="E22" s="63">
        <v>0</v>
      </c>
      <c r="F22" s="63">
        <v>0</v>
      </c>
    </row>
    <row r="23" spans="1:7" ht="12.95" customHeight="1" x14ac:dyDescent="0.2">
      <c r="A23" s="36">
        <v>17</v>
      </c>
      <c r="B23" s="37" t="s">
        <v>185</v>
      </c>
      <c r="C23" s="63">
        <v>226</v>
      </c>
      <c r="D23" s="63">
        <v>401</v>
      </c>
      <c r="E23" s="63">
        <v>13</v>
      </c>
      <c r="F23" s="63">
        <v>38</v>
      </c>
    </row>
    <row r="24" spans="1:7" s="87" customFormat="1" ht="12.95" customHeight="1" x14ac:dyDescent="0.2">
      <c r="A24" s="36">
        <v>18</v>
      </c>
      <c r="B24" s="37" t="s">
        <v>186</v>
      </c>
      <c r="C24" s="63">
        <v>0</v>
      </c>
      <c r="D24" s="63">
        <v>0</v>
      </c>
      <c r="E24" s="63">
        <v>0</v>
      </c>
      <c r="F24" s="63">
        <v>0</v>
      </c>
      <c r="G24" s="93"/>
    </row>
    <row r="25" spans="1:7" ht="12.95" customHeight="1" x14ac:dyDescent="0.2">
      <c r="A25" s="36">
        <v>19</v>
      </c>
      <c r="B25" s="37" t="s">
        <v>187</v>
      </c>
      <c r="C25" s="63">
        <v>174</v>
      </c>
      <c r="D25" s="63">
        <v>375</v>
      </c>
      <c r="E25" s="63">
        <v>58</v>
      </c>
      <c r="F25" s="63">
        <v>81</v>
      </c>
    </row>
    <row r="26" spans="1:7" ht="12.95" customHeight="1" x14ac:dyDescent="0.2">
      <c r="A26" s="36">
        <v>20</v>
      </c>
      <c r="B26" s="37" t="s">
        <v>65</v>
      </c>
      <c r="C26" s="63">
        <v>1412</v>
      </c>
      <c r="D26" s="63">
        <v>6567.81</v>
      </c>
      <c r="E26" s="63">
        <v>900</v>
      </c>
      <c r="F26" s="63">
        <v>2447.9299999999998</v>
      </c>
    </row>
    <row r="27" spans="1:7" ht="12.95" customHeight="1" x14ac:dyDescent="0.2">
      <c r="A27" s="36">
        <v>21</v>
      </c>
      <c r="B27" s="37" t="s">
        <v>66</v>
      </c>
      <c r="C27" s="63">
        <v>13577</v>
      </c>
      <c r="D27" s="63">
        <v>31120</v>
      </c>
      <c r="E27" s="63">
        <v>7058</v>
      </c>
      <c r="F27" s="63">
        <v>23029</v>
      </c>
    </row>
    <row r="28" spans="1:7" ht="12.95" customHeight="1" x14ac:dyDescent="0.2">
      <c r="A28" s="36">
        <v>22</v>
      </c>
      <c r="B28" s="37" t="s">
        <v>75</v>
      </c>
      <c r="C28" s="63">
        <v>5748</v>
      </c>
      <c r="D28" s="63">
        <v>6392.5224129999997</v>
      </c>
      <c r="E28" s="63">
        <v>4118</v>
      </c>
      <c r="F28" s="63">
        <v>5105.5454674000002</v>
      </c>
    </row>
    <row r="29" spans="1:7" ht="12.95" customHeight="1" x14ac:dyDescent="0.2">
      <c r="A29" s="36">
        <v>23</v>
      </c>
      <c r="B29" s="37" t="s">
        <v>386</v>
      </c>
      <c r="C29" s="63">
        <v>1182</v>
      </c>
      <c r="D29" s="63">
        <v>1025</v>
      </c>
      <c r="E29" s="63">
        <v>1229</v>
      </c>
      <c r="F29" s="63">
        <v>1080</v>
      </c>
    </row>
    <row r="30" spans="1:7" ht="12.95" customHeight="1" x14ac:dyDescent="0.2">
      <c r="A30" s="36">
        <v>24</v>
      </c>
      <c r="B30" s="37" t="s">
        <v>188</v>
      </c>
      <c r="C30" s="63">
        <v>198894</v>
      </c>
      <c r="D30" s="63">
        <v>45085.11</v>
      </c>
      <c r="E30" s="63">
        <v>121227</v>
      </c>
      <c r="F30" s="63">
        <v>29639.3</v>
      </c>
    </row>
    <row r="31" spans="1:7" ht="12.95" customHeight="1" x14ac:dyDescent="0.2">
      <c r="A31" s="36">
        <v>25</v>
      </c>
      <c r="B31" s="37" t="s">
        <v>189</v>
      </c>
      <c r="C31" s="63">
        <v>5</v>
      </c>
      <c r="D31" s="63">
        <v>9.15</v>
      </c>
      <c r="E31" s="63">
        <v>7</v>
      </c>
      <c r="F31" s="63">
        <v>1.01</v>
      </c>
    </row>
    <row r="32" spans="1:7" ht="12.95" customHeight="1" x14ac:dyDescent="0.2">
      <c r="A32" s="36">
        <v>26</v>
      </c>
      <c r="B32" s="37" t="s">
        <v>190</v>
      </c>
      <c r="C32" s="63">
        <v>33</v>
      </c>
      <c r="D32" s="63">
        <v>176.15</v>
      </c>
      <c r="E32" s="63">
        <v>2</v>
      </c>
      <c r="F32" s="63">
        <v>0.2</v>
      </c>
    </row>
    <row r="33" spans="1:7" ht="12.95" customHeight="1" x14ac:dyDescent="0.2">
      <c r="A33" s="36">
        <v>27</v>
      </c>
      <c r="B33" s="37" t="s">
        <v>191</v>
      </c>
      <c r="C33" s="63">
        <v>0</v>
      </c>
      <c r="D33" s="63">
        <v>0</v>
      </c>
      <c r="E33" s="63">
        <v>0</v>
      </c>
      <c r="F33" s="63">
        <v>0</v>
      </c>
    </row>
    <row r="34" spans="1:7" ht="12.95" customHeight="1" x14ac:dyDescent="0.2">
      <c r="A34" s="36">
        <v>28</v>
      </c>
      <c r="B34" s="37" t="s">
        <v>67</v>
      </c>
      <c r="C34" s="63">
        <v>36749</v>
      </c>
      <c r="D34" s="63">
        <v>13281.71</v>
      </c>
      <c r="E34" s="63">
        <v>17637</v>
      </c>
      <c r="F34" s="63">
        <v>12431.67</v>
      </c>
    </row>
    <row r="35" spans="1:7" ht="12.95" customHeight="1" x14ac:dyDescent="0.2">
      <c r="A35" s="36">
        <v>29</v>
      </c>
      <c r="B35" s="37" t="s">
        <v>192</v>
      </c>
      <c r="C35" s="63">
        <v>0</v>
      </c>
      <c r="D35" s="63">
        <v>0</v>
      </c>
      <c r="E35" s="63">
        <v>0</v>
      </c>
      <c r="F35" s="63">
        <v>0</v>
      </c>
    </row>
    <row r="36" spans="1:7" ht="12.95" customHeight="1" x14ac:dyDescent="0.2">
      <c r="A36" s="36">
        <v>30</v>
      </c>
      <c r="B36" s="37" t="s">
        <v>193</v>
      </c>
      <c r="C36" s="63">
        <v>16757</v>
      </c>
      <c r="D36" s="63">
        <v>4471</v>
      </c>
      <c r="E36" s="63">
        <v>13721</v>
      </c>
      <c r="F36" s="63">
        <v>3608</v>
      </c>
    </row>
    <row r="37" spans="1:7" ht="12.95" customHeight="1" x14ac:dyDescent="0.2">
      <c r="A37" s="36">
        <v>31</v>
      </c>
      <c r="B37" s="37" t="s">
        <v>194</v>
      </c>
      <c r="C37" s="63">
        <v>8</v>
      </c>
      <c r="D37" s="63">
        <v>16</v>
      </c>
      <c r="E37" s="63">
        <v>0</v>
      </c>
      <c r="F37" s="63">
        <v>0</v>
      </c>
    </row>
    <row r="38" spans="1:7" ht="12.95" customHeight="1" x14ac:dyDescent="0.2">
      <c r="A38" s="36">
        <v>32</v>
      </c>
      <c r="B38" s="37" t="s">
        <v>71</v>
      </c>
      <c r="C38" s="63">
        <v>0</v>
      </c>
      <c r="D38" s="63">
        <v>0</v>
      </c>
      <c r="E38" s="63">
        <v>0</v>
      </c>
      <c r="F38" s="63">
        <v>0</v>
      </c>
    </row>
    <row r="39" spans="1:7" ht="12.95" customHeight="1" x14ac:dyDescent="0.2">
      <c r="A39" s="36">
        <v>33</v>
      </c>
      <c r="B39" s="37" t="s">
        <v>195</v>
      </c>
      <c r="C39" s="63">
        <v>18</v>
      </c>
      <c r="D39" s="63">
        <v>31</v>
      </c>
      <c r="E39" s="63">
        <v>0</v>
      </c>
      <c r="F39" s="63">
        <v>0</v>
      </c>
    </row>
    <row r="40" spans="1:7" ht="12.95" customHeight="1" x14ac:dyDescent="0.2">
      <c r="A40" s="36">
        <v>34</v>
      </c>
      <c r="B40" s="37" t="s">
        <v>70</v>
      </c>
      <c r="C40" s="63">
        <v>28789</v>
      </c>
      <c r="D40" s="63">
        <v>7435</v>
      </c>
      <c r="E40" s="63">
        <v>18359</v>
      </c>
      <c r="F40" s="63">
        <v>3937</v>
      </c>
    </row>
    <row r="41" spans="1:7" s="87" customFormat="1" ht="12.95" customHeight="1" x14ac:dyDescent="0.2">
      <c r="A41" s="238"/>
      <c r="B41" s="79" t="s">
        <v>216</v>
      </c>
      <c r="C41" s="86">
        <f>SUM(C19:C40)</f>
        <v>385740</v>
      </c>
      <c r="D41" s="86">
        <f t="shared" ref="D41:F41" si="1">SUM(D19:D40)</f>
        <v>153174.29241299999</v>
      </c>
      <c r="E41" s="86">
        <f t="shared" si="1"/>
        <v>241737</v>
      </c>
      <c r="F41" s="86">
        <f t="shared" si="1"/>
        <v>108316.77546739999</v>
      </c>
      <c r="G41" s="93"/>
    </row>
    <row r="42" spans="1:7" s="87" customFormat="1" ht="12.95" customHeight="1" x14ac:dyDescent="0.2">
      <c r="A42" s="238"/>
      <c r="B42" s="79" t="s">
        <v>317</v>
      </c>
      <c r="C42" s="86">
        <f>C41+C18</f>
        <v>714795</v>
      </c>
      <c r="D42" s="86">
        <f t="shared" ref="D42:F42" si="2">D41+D18</f>
        <v>741516.772413</v>
      </c>
      <c r="E42" s="86">
        <f t="shared" si="2"/>
        <v>524768</v>
      </c>
      <c r="F42" s="86">
        <f t="shared" si="2"/>
        <v>630513.73546739994</v>
      </c>
      <c r="G42" s="93"/>
    </row>
    <row r="43" spans="1:7" ht="12.95" customHeight="1" x14ac:dyDescent="0.2">
      <c r="A43" s="36">
        <v>35</v>
      </c>
      <c r="B43" s="37" t="s">
        <v>196</v>
      </c>
      <c r="C43" s="63">
        <v>26351</v>
      </c>
      <c r="D43" s="63">
        <v>22593</v>
      </c>
      <c r="E43" s="63">
        <v>10075</v>
      </c>
      <c r="F43" s="63">
        <v>8557</v>
      </c>
    </row>
    <row r="44" spans="1:7" ht="12.95" customHeight="1" x14ac:dyDescent="0.2">
      <c r="A44" s="36">
        <v>36</v>
      </c>
      <c r="B44" s="37" t="s">
        <v>390</v>
      </c>
      <c r="C44" s="63">
        <v>56892</v>
      </c>
      <c r="D44" s="63">
        <v>46600.5</v>
      </c>
      <c r="E44" s="63">
        <v>109713</v>
      </c>
      <c r="F44" s="63">
        <v>95060.57</v>
      </c>
    </row>
    <row r="45" spans="1:7" s="87" customFormat="1" ht="12.95" customHeight="1" x14ac:dyDescent="0.2">
      <c r="A45" s="238"/>
      <c r="B45" s="79" t="s">
        <v>219</v>
      </c>
      <c r="C45" s="86">
        <f>SUM(C43:C44)</f>
        <v>83243</v>
      </c>
      <c r="D45" s="86">
        <f t="shared" ref="D45:F45" si="3">SUM(D43:D44)</f>
        <v>69193.5</v>
      </c>
      <c r="E45" s="86">
        <f t="shared" si="3"/>
        <v>119788</v>
      </c>
      <c r="F45" s="86">
        <f t="shared" si="3"/>
        <v>103617.57</v>
      </c>
      <c r="G45" s="93"/>
    </row>
    <row r="46" spans="1:7" ht="12.95" customHeight="1" x14ac:dyDescent="0.2">
      <c r="A46" s="36">
        <v>37</v>
      </c>
      <c r="B46" s="37" t="s">
        <v>318</v>
      </c>
      <c r="C46" s="63">
        <v>422038</v>
      </c>
      <c r="D46" s="63">
        <v>168815</v>
      </c>
      <c r="E46" s="63">
        <v>689042</v>
      </c>
      <c r="F46" s="63">
        <v>337630</v>
      </c>
    </row>
    <row r="47" spans="1:7" s="87" customFormat="1" ht="12.95" customHeight="1" x14ac:dyDescent="0.2">
      <c r="A47" s="242"/>
      <c r="B47" s="79" t="s">
        <v>217</v>
      </c>
      <c r="C47" s="86">
        <f>C46</f>
        <v>422038</v>
      </c>
      <c r="D47" s="86">
        <f t="shared" ref="D47:F47" si="4">D46</f>
        <v>168815</v>
      </c>
      <c r="E47" s="86">
        <f t="shared" si="4"/>
        <v>689042</v>
      </c>
      <c r="F47" s="86">
        <f t="shared" si="4"/>
        <v>337630</v>
      </c>
      <c r="G47" s="93"/>
    </row>
    <row r="48" spans="1:7" s="87" customFormat="1" ht="12.95" customHeight="1" x14ac:dyDescent="0.2">
      <c r="A48" s="36">
        <v>38</v>
      </c>
      <c r="B48" s="37" t="s">
        <v>310</v>
      </c>
      <c r="C48" s="63">
        <v>1267</v>
      </c>
      <c r="D48" s="63">
        <v>3591.55</v>
      </c>
      <c r="E48" s="63">
        <v>798</v>
      </c>
      <c r="F48" s="63">
        <v>2584.38</v>
      </c>
      <c r="G48" s="93"/>
    </row>
    <row r="49" spans="1:7" ht="12.95" customHeight="1" x14ac:dyDescent="0.2">
      <c r="A49" s="36">
        <v>39</v>
      </c>
      <c r="B49" s="37" t="s">
        <v>311</v>
      </c>
      <c r="C49" s="63">
        <v>16365</v>
      </c>
      <c r="D49" s="63">
        <v>2546</v>
      </c>
      <c r="E49" s="63">
        <v>5570</v>
      </c>
      <c r="F49" s="63">
        <v>930</v>
      </c>
    </row>
    <row r="50" spans="1:7" ht="12.95" customHeight="1" x14ac:dyDescent="0.2">
      <c r="A50" s="36">
        <v>40</v>
      </c>
      <c r="B50" s="37" t="s">
        <v>392</v>
      </c>
      <c r="C50" s="63">
        <v>34595</v>
      </c>
      <c r="D50" s="63">
        <v>7785.14</v>
      </c>
      <c r="E50" s="63">
        <v>32756</v>
      </c>
      <c r="F50" s="63">
        <v>7382.76</v>
      </c>
    </row>
    <row r="51" spans="1:7" s="87" customFormat="1" ht="12.95" customHeight="1" x14ac:dyDescent="0.2">
      <c r="A51" s="36">
        <v>41</v>
      </c>
      <c r="B51" s="37" t="s">
        <v>312</v>
      </c>
      <c r="C51" s="63">
        <v>30308</v>
      </c>
      <c r="D51" s="63">
        <v>6387.05</v>
      </c>
      <c r="E51" s="63">
        <v>30849</v>
      </c>
      <c r="F51" s="63">
        <v>6501.12</v>
      </c>
      <c r="G51" s="93"/>
    </row>
    <row r="52" spans="1:7" ht="12.95" customHeight="1" x14ac:dyDescent="0.2">
      <c r="A52" s="36">
        <v>42</v>
      </c>
      <c r="B52" s="37" t="s">
        <v>313</v>
      </c>
      <c r="C52" s="63">
        <v>45171</v>
      </c>
      <c r="D52" s="63">
        <v>14622</v>
      </c>
      <c r="E52" s="63">
        <v>26061</v>
      </c>
      <c r="F52" s="63">
        <v>7843</v>
      </c>
    </row>
    <row r="53" spans="1:7" s="87" customFormat="1" ht="12.95" customHeight="1" x14ac:dyDescent="0.2">
      <c r="A53" s="36">
        <v>43</v>
      </c>
      <c r="B53" s="37" t="s">
        <v>314</v>
      </c>
      <c r="C53" s="63">
        <v>22979</v>
      </c>
      <c r="D53" s="63">
        <v>4339.2299999999996</v>
      </c>
      <c r="E53" s="63">
        <v>11098</v>
      </c>
      <c r="F53" s="63">
        <v>2157.87</v>
      </c>
      <c r="G53" s="93"/>
    </row>
    <row r="54" spans="1:7" ht="12.95" customHeight="1" x14ac:dyDescent="0.2">
      <c r="A54" s="36">
        <v>44</v>
      </c>
      <c r="B54" s="37" t="s">
        <v>306</v>
      </c>
      <c r="C54" s="63">
        <v>22335</v>
      </c>
      <c r="D54" s="63">
        <v>4942.83</v>
      </c>
      <c r="E54" s="63">
        <v>13880</v>
      </c>
      <c r="F54" s="63">
        <v>2967.49</v>
      </c>
    </row>
    <row r="55" spans="1:7" ht="12.95" customHeight="1" x14ac:dyDescent="0.2">
      <c r="A55" s="36">
        <v>45</v>
      </c>
      <c r="B55" s="37" t="s">
        <v>315</v>
      </c>
      <c r="C55" s="63">
        <v>25625</v>
      </c>
      <c r="D55" s="63">
        <v>6958</v>
      </c>
      <c r="E55" s="63">
        <v>28885</v>
      </c>
      <c r="F55" s="63">
        <v>7705</v>
      </c>
    </row>
    <row r="56" spans="1:7" s="87" customFormat="1" ht="12.95" customHeight="1" x14ac:dyDescent="0.2">
      <c r="A56" s="238"/>
      <c r="B56" s="79" t="s">
        <v>316</v>
      </c>
      <c r="C56" s="86">
        <f>SUM(C48:C55)</f>
        <v>198645</v>
      </c>
      <c r="D56" s="86">
        <f t="shared" ref="D56:F56" si="5">SUM(D48:D55)</f>
        <v>51171.8</v>
      </c>
      <c r="E56" s="86">
        <f t="shared" si="5"/>
        <v>149897</v>
      </c>
      <c r="F56" s="86">
        <f t="shared" si="5"/>
        <v>38071.619999999995</v>
      </c>
      <c r="G56" s="93"/>
    </row>
    <row r="57" spans="1:7" s="87" customFormat="1" ht="12.95" customHeight="1" x14ac:dyDescent="0.2">
      <c r="A57" s="147"/>
      <c r="B57" s="148" t="s">
        <v>0</v>
      </c>
      <c r="C57" s="86">
        <f>C56+C47+C45+C42</f>
        <v>1418721</v>
      </c>
      <c r="D57" s="86">
        <f t="shared" ref="D57:F57" si="6">D56+D47+D45+D42</f>
        <v>1030697.072413</v>
      </c>
      <c r="E57" s="86">
        <f t="shared" si="6"/>
        <v>1483495</v>
      </c>
      <c r="F57" s="86">
        <f t="shared" si="6"/>
        <v>1109832.9254673999</v>
      </c>
      <c r="G57" s="93"/>
    </row>
    <row r="58" spans="1:7" x14ac:dyDescent="0.2">
      <c r="D58" s="93" t="s">
        <v>382</v>
      </c>
    </row>
    <row r="60" spans="1:7" ht="14.25" x14ac:dyDescent="0.2">
      <c r="C60" s="151"/>
      <c r="D60" s="151"/>
      <c r="E60" s="151"/>
      <c r="F60" s="151"/>
    </row>
    <row r="62" spans="1:7" x14ac:dyDescent="0.2">
      <c r="C62" s="22"/>
      <c r="D62" s="22"/>
      <c r="E62" s="22"/>
      <c r="F62" s="22"/>
    </row>
  </sheetData>
  <mergeCells count="6">
    <mergeCell ref="A1:F1"/>
    <mergeCell ref="B3:D3"/>
    <mergeCell ref="A4:A5"/>
    <mergeCell ref="B4:B5"/>
    <mergeCell ref="C4:D4"/>
    <mergeCell ref="E4:F4"/>
  </mergeCells>
  <pageMargins left="1.45" right="0.7" top="0.25" bottom="0.2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59"/>
  <sheetViews>
    <sheetView zoomScaleNormal="100" workbookViewId="0">
      <pane xSplit="2" ySplit="5" topLeftCell="C18" activePane="bottomRight" state="frozen"/>
      <selection pane="topRight" activeCell="C1" sqref="C1"/>
      <selection pane="bottomLeft" activeCell="A6" sqref="A6"/>
      <selection pane="bottomRight" activeCell="A28" sqref="A28:XFD28"/>
    </sheetView>
  </sheetViews>
  <sheetFormatPr defaultColWidth="9.140625" defaultRowHeight="12.75" x14ac:dyDescent="0.2"/>
  <cols>
    <col min="1" max="1" width="5" style="2" customWidth="1"/>
    <col min="2" max="2" width="24.42578125" style="2" bestFit="1" customWidth="1"/>
    <col min="3" max="3" width="15" style="3" customWidth="1"/>
    <col min="4" max="4" width="12.42578125" style="3" customWidth="1"/>
    <col min="5" max="5" width="15.85546875" style="3" customWidth="1"/>
    <col min="6" max="6" width="14" style="3" customWidth="1"/>
    <col min="7" max="8" width="9.140625" style="3"/>
    <col min="9" max="16384" width="9.140625" style="2"/>
  </cols>
  <sheetData>
    <row r="1" spans="1:6" ht="18.75" x14ac:dyDescent="0.2">
      <c r="A1" s="528" t="s">
        <v>450</v>
      </c>
      <c r="B1" s="528"/>
      <c r="C1" s="528"/>
      <c r="D1" s="528"/>
      <c r="E1" s="528"/>
      <c r="F1" s="528"/>
    </row>
    <row r="2" spans="1:6" ht="14.25" x14ac:dyDescent="0.2">
      <c r="A2" s="30"/>
      <c r="B2" s="30"/>
      <c r="C2" s="67"/>
      <c r="D2" s="67"/>
      <c r="E2" s="67"/>
      <c r="F2" s="67"/>
    </row>
    <row r="3" spans="1:6" ht="15.75" x14ac:dyDescent="0.2">
      <c r="A3" s="24"/>
      <c r="B3" s="562" t="s">
        <v>11</v>
      </c>
      <c r="C3" s="562"/>
      <c r="D3" s="562"/>
      <c r="F3" s="71" t="s">
        <v>170</v>
      </c>
    </row>
    <row r="4" spans="1:6" ht="15" customHeight="1" x14ac:dyDescent="0.2">
      <c r="A4" s="563" t="s">
        <v>197</v>
      </c>
      <c r="B4" s="563" t="s">
        <v>2</v>
      </c>
      <c r="C4" s="523" t="s">
        <v>167</v>
      </c>
      <c r="D4" s="523"/>
      <c r="E4" s="523" t="s">
        <v>168</v>
      </c>
      <c r="F4" s="523"/>
    </row>
    <row r="5" spans="1:6" ht="15" customHeight="1" x14ac:dyDescent="0.2">
      <c r="A5" s="563"/>
      <c r="B5" s="563"/>
      <c r="C5" s="331" t="s">
        <v>27</v>
      </c>
      <c r="D5" s="331" t="s">
        <v>15</v>
      </c>
      <c r="E5" s="331" t="s">
        <v>27</v>
      </c>
      <c r="F5" s="331" t="s">
        <v>15</v>
      </c>
    </row>
    <row r="6" spans="1:6" ht="12.95" customHeight="1" x14ac:dyDescent="0.2">
      <c r="A6" s="152">
        <v>1</v>
      </c>
      <c r="B6" s="153" t="s">
        <v>51</v>
      </c>
      <c r="C6" s="154">
        <v>7112</v>
      </c>
      <c r="D6" s="154">
        <v>16642</v>
      </c>
      <c r="E6" s="154">
        <v>5921</v>
      </c>
      <c r="F6" s="154">
        <v>11341</v>
      </c>
    </row>
    <row r="7" spans="1:6" ht="12.95" customHeight="1" x14ac:dyDescent="0.2">
      <c r="A7" s="152">
        <v>2</v>
      </c>
      <c r="B7" s="153" t="s">
        <v>52</v>
      </c>
      <c r="C7" s="154">
        <v>5128</v>
      </c>
      <c r="D7" s="154">
        <v>8057</v>
      </c>
      <c r="E7" s="154">
        <v>3781</v>
      </c>
      <c r="F7" s="154">
        <v>10973</v>
      </c>
    </row>
    <row r="8" spans="1:6" ht="12.95" customHeight="1" x14ac:dyDescent="0.2">
      <c r="A8" s="152">
        <v>3</v>
      </c>
      <c r="B8" s="153" t="s">
        <v>53</v>
      </c>
      <c r="C8" s="154">
        <v>3611</v>
      </c>
      <c r="D8" s="154">
        <v>6609.07</v>
      </c>
      <c r="E8" s="154">
        <v>6384</v>
      </c>
      <c r="F8" s="154">
        <v>11332.72</v>
      </c>
    </row>
    <row r="9" spans="1:6" ht="12.95" customHeight="1" x14ac:dyDescent="0.2">
      <c r="A9" s="152">
        <v>4</v>
      </c>
      <c r="B9" s="153" t="s">
        <v>54</v>
      </c>
      <c r="C9" s="154">
        <v>3990</v>
      </c>
      <c r="D9" s="154">
        <v>3830</v>
      </c>
      <c r="E9" s="154">
        <v>2722</v>
      </c>
      <c r="F9" s="154">
        <v>4519</v>
      </c>
    </row>
    <row r="10" spans="1:6" ht="12.95" customHeight="1" x14ac:dyDescent="0.2">
      <c r="A10" s="152">
        <v>5</v>
      </c>
      <c r="B10" s="153" t="s">
        <v>55</v>
      </c>
      <c r="C10" s="154">
        <v>21869</v>
      </c>
      <c r="D10" s="154">
        <v>16432</v>
      </c>
      <c r="E10" s="154">
        <v>24913</v>
      </c>
      <c r="F10" s="154">
        <v>14164</v>
      </c>
    </row>
    <row r="11" spans="1:6" ht="12.95" customHeight="1" x14ac:dyDescent="0.2">
      <c r="A11" s="152">
        <v>6</v>
      </c>
      <c r="B11" s="153" t="s">
        <v>56</v>
      </c>
      <c r="C11" s="154">
        <v>567</v>
      </c>
      <c r="D11" s="154">
        <v>9745</v>
      </c>
      <c r="E11" s="154">
        <v>245</v>
      </c>
      <c r="F11" s="154">
        <v>5773</v>
      </c>
    </row>
    <row r="12" spans="1:6" ht="12.95" customHeight="1" x14ac:dyDescent="0.2">
      <c r="A12" s="152">
        <v>7</v>
      </c>
      <c r="B12" s="153" t="s">
        <v>57</v>
      </c>
      <c r="C12" s="154">
        <v>146</v>
      </c>
      <c r="D12" s="154">
        <v>235</v>
      </c>
      <c r="E12" s="154">
        <v>71</v>
      </c>
      <c r="F12" s="154">
        <v>188</v>
      </c>
    </row>
    <row r="13" spans="1:6" ht="12.95" customHeight="1" x14ac:dyDescent="0.2">
      <c r="A13" s="152">
        <v>8</v>
      </c>
      <c r="B13" s="153" t="s">
        <v>181</v>
      </c>
      <c r="C13" s="154">
        <v>955</v>
      </c>
      <c r="D13" s="154">
        <v>1261</v>
      </c>
      <c r="E13" s="154">
        <v>350</v>
      </c>
      <c r="F13" s="154">
        <v>548</v>
      </c>
    </row>
    <row r="14" spans="1:6" ht="12.95" customHeight="1" x14ac:dyDescent="0.2">
      <c r="A14" s="152">
        <v>9</v>
      </c>
      <c r="B14" s="153" t="s">
        <v>58</v>
      </c>
      <c r="C14" s="154">
        <v>7491</v>
      </c>
      <c r="D14" s="154">
        <v>6729.52</v>
      </c>
      <c r="E14" s="154">
        <v>3993</v>
      </c>
      <c r="F14" s="154">
        <v>5074.0200000000004</v>
      </c>
    </row>
    <row r="15" spans="1:6" ht="12.95" customHeight="1" x14ac:dyDescent="0.2">
      <c r="A15" s="152">
        <v>10</v>
      </c>
      <c r="B15" s="153" t="s">
        <v>64</v>
      </c>
      <c r="C15" s="154">
        <v>92901</v>
      </c>
      <c r="D15" s="154">
        <v>168790</v>
      </c>
      <c r="E15" s="154">
        <v>63790</v>
      </c>
      <c r="F15" s="154">
        <v>131572</v>
      </c>
    </row>
    <row r="16" spans="1:6" ht="12.95" customHeight="1" x14ac:dyDescent="0.2">
      <c r="A16" s="152">
        <v>11</v>
      </c>
      <c r="B16" s="153" t="s">
        <v>182</v>
      </c>
      <c r="C16" s="154">
        <v>950</v>
      </c>
      <c r="D16" s="154">
        <v>1010</v>
      </c>
      <c r="E16" s="154">
        <v>320</v>
      </c>
      <c r="F16" s="154">
        <v>395</v>
      </c>
    </row>
    <row r="17" spans="1:8" ht="12.95" customHeight="1" x14ac:dyDescent="0.2">
      <c r="A17" s="152">
        <v>12</v>
      </c>
      <c r="B17" s="153" t="s">
        <v>60</v>
      </c>
      <c r="C17" s="154">
        <v>1791</v>
      </c>
      <c r="D17" s="154">
        <v>2266</v>
      </c>
      <c r="E17" s="154">
        <v>1124</v>
      </c>
      <c r="F17" s="154">
        <v>1879</v>
      </c>
    </row>
    <row r="18" spans="1:8" s="87" customFormat="1" ht="12.95" customHeight="1" x14ac:dyDescent="0.2">
      <c r="A18" s="155"/>
      <c r="B18" s="156" t="s">
        <v>218</v>
      </c>
      <c r="C18" s="157">
        <f>SUM(C6:C17)</f>
        <v>146511</v>
      </c>
      <c r="D18" s="157">
        <f t="shared" ref="D18:F18" si="0">SUM(D6:D17)</f>
        <v>241606.59</v>
      </c>
      <c r="E18" s="157">
        <f t="shared" si="0"/>
        <v>113614</v>
      </c>
      <c r="F18" s="157">
        <f t="shared" si="0"/>
        <v>197758.74</v>
      </c>
      <c r="G18" s="3"/>
      <c r="H18" s="3"/>
    </row>
    <row r="19" spans="1:8" ht="12.95" customHeight="1" x14ac:dyDescent="0.2">
      <c r="A19" s="152">
        <v>13</v>
      </c>
      <c r="B19" s="153" t="s">
        <v>41</v>
      </c>
      <c r="C19" s="154">
        <v>13797</v>
      </c>
      <c r="D19" s="154">
        <v>8991.06</v>
      </c>
      <c r="E19" s="154">
        <v>7531</v>
      </c>
      <c r="F19" s="154">
        <v>7844.1</v>
      </c>
    </row>
    <row r="20" spans="1:8" ht="12.95" customHeight="1" x14ac:dyDescent="0.2">
      <c r="A20" s="152">
        <v>14</v>
      </c>
      <c r="B20" s="153" t="s">
        <v>183</v>
      </c>
      <c r="C20" s="154">
        <v>39505</v>
      </c>
      <c r="D20" s="154">
        <v>16324.75</v>
      </c>
      <c r="E20" s="154">
        <v>31746</v>
      </c>
      <c r="F20" s="154">
        <v>12161.51</v>
      </c>
    </row>
    <row r="21" spans="1:8" ht="12.95" customHeight="1" x14ac:dyDescent="0.2">
      <c r="A21" s="152">
        <v>15</v>
      </c>
      <c r="B21" s="153" t="s">
        <v>184</v>
      </c>
      <c r="C21" s="154">
        <v>0</v>
      </c>
      <c r="D21" s="154">
        <v>0</v>
      </c>
      <c r="E21" s="154">
        <v>0</v>
      </c>
      <c r="F21" s="154">
        <v>0</v>
      </c>
    </row>
    <row r="22" spans="1:8" ht="12.95" customHeight="1" x14ac:dyDescent="0.2">
      <c r="A22" s="152">
        <v>16</v>
      </c>
      <c r="B22" s="153" t="s">
        <v>45</v>
      </c>
      <c r="C22" s="154">
        <v>0</v>
      </c>
      <c r="D22" s="154">
        <v>0</v>
      </c>
      <c r="E22" s="154">
        <v>0</v>
      </c>
      <c r="F22" s="154">
        <v>0</v>
      </c>
    </row>
    <row r="23" spans="1:8" ht="12.95" customHeight="1" x14ac:dyDescent="0.2">
      <c r="A23" s="152">
        <v>17</v>
      </c>
      <c r="B23" s="153" t="s">
        <v>185</v>
      </c>
      <c r="C23" s="154">
        <v>218</v>
      </c>
      <c r="D23" s="154">
        <v>326</v>
      </c>
      <c r="E23" s="154">
        <v>10</v>
      </c>
      <c r="F23" s="154">
        <v>24</v>
      </c>
    </row>
    <row r="24" spans="1:8" ht="12.95" customHeight="1" x14ac:dyDescent="0.2">
      <c r="A24" s="152">
        <v>18</v>
      </c>
      <c r="B24" s="153" t="s">
        <v>186</v>
      </c>
      <c r="C24" s="154">
        <v>0</v>
      </c>
      <c r="D24" s="154">
        <v>0</v>
      </c>
      <c r="E24" s="154">
        <v>0</v>
      </c>
      <c r="F24" s="154">
        <v>0</v>
      </c>
    </row>
    <row r="25" spans="1:8" ht="12.95" customHeight="1" x14ac:dyDescent="0.2">
      <c r="A25" s="152">
        <v>19</v>
      </c>
      <c r="B25" s="153" t="s">
        <v>187</v>
      </c>
      <c r="C25" s="154">
        <v>66</v>
      </c>
      <c r="D25" s="154">
        <v>245</v>
      </c>
      <c r="E25" s="154">
        <v>37</v>
      </c>
      <c r="F25" s="154">
        <v>63</v>
      </c>
    </row>
    <row r="26" spans="1:8" ht="12.95" customHeight="1" x14ac:dyDescent="0.2">
      <c r="A26" s="152">
        <v>20</v>
      </c>
      <c r="B26" s="153" t="s">
        <v>65</v>
      </c>
      <c r="C26" s="154">
        <v>360</v>
      </c>
      <c r="D26" s="154">
        <v>3339.78</v>
      </c>
      <c r="E26" s="154">
        <v>258</v>
      </c>
      <c r="F26" s="154">
        <v>1062.2</v>
      </c>
    </row>
    <row r="27" spans="1:8" ht="12.95" customHeight="1" x14ac:dyDescent="0.2">
      <c r="A27" s="152">
        <v>21</v>
      </c>
      <c r="B27" s="153" t="s">
        <v>66</v>
      </c>
      <c r="C27" s="154">
        <v>10705</v>
      </c>
      <c r="D27" s="154">
        <v>18309</v>
      </c>
      <c r="E27" s="154">
        <v>4415</v>
      </c>
      <c r="F27" s="154">
        <v>11480</v>
      </c>
    </row>
    <row r="28" spans="1:8" ht="12.95" customHeight="1" x14ac:dyDescent="0.2">
      <c r="A28" s="152">
        <v>22</v>
      </c>
      <c r="B28" s="153" t="s">
        <v>75</v>
      </c>
      <c r="C28" s="154">
        <v>333</v>
      </c>
      <c r="D28" s="154">
        <v>436.8986281</v>
      </c>
      <c r="E28" s="154">
        <v>218</v>
      </c>
      <c r="F28" s="154">
        <v>348.57083790000001</v>
      </c>
    </row>
    <row r="29" spans="1:8" ht="12.95" customHeight="1" x14ac:dyDescent="0.2">
      <c r="A29" s="152">
        <v>23</v>
      </c>
      <c r="B29" s="153" t="s">
        <v>386</v>
      </c>
      <c r="C29" s="154">
        <v>1139</v>
      </c>
      <c r="D29" s="154">
        <v>998</v>
      </c>
      <c r="E29" s="154">
        <v>1126</v>
      </c>
      <c r="F29" s="154">
        <v>1019</v>
      </c>
    </row>
    <row r="30" spans="1:8" ht="12.95" customHeight="1" x14ac:dyDescent="0.2">
      <c r="A30" s="152">
        <v>24</v>
      </c>
      <c r="B30" s="153" t="s">
        <v>188</v>
      </c>
      <c r="C30" s="154">
        <v>75354</v>
      </c>
      <c r="D30" s="154">
        <v>21536</v>
      </c>
      <c r="E30" s="154">
        <v>45162</v>
      </c>
      <c r="F30" s="154">
        <v>13033</v>
      </c>
    </row>
    <row r="31" spans="1:8" ht="12.95" customHeight="1" x14ac:dyDescent="0.2">
      <c r="A31" s="152">
        <v>25</v>
      </c>
      <c r="B31" s="153" t="s">
        <v>189</v>
      </c>
      <c r="C31" s="154">
        <v>0</v>
      </c>
      <c r="D31" s="154">
        <v>0</v>
      </c>
      <c r="E31" s="154">
        <v>0</v>
      </c>
      <c r="F31" s="154">
        <v>0</v>
      </c>
    </row>
    <row r="32" spans="1:8" ht="12.95" customHeight="1" x14ac:dyDescent="0.2">
      <c r="A32" s="152">
        <v>26</v>
      </c>
      <c r="B32" s="153" t="s">
        <v>190</v>
      </c>
      <c r="C32" s="154">
        <v>11</v>
      </c>
      <c r="D32" s="154">
        <v>22.53</v>
      </c>
      <c r="E32" s="154">
        <v>0</v>
      </c>
      <c r="F32" s="154">
        <v>0</v>
      </c>
    </row>
    <row r="33" spans="1:8" ht="12.95" customHeight="1" x14ac:dyDescent="0.2">
      <c r="A33" s="152">
        <v>27</v>
      </c>
      <c r="B33" s="153" t="s">
        <v>191</v>
      </c>
      <c r="C33" s="154">
        <v>0</v>
      </c>
      <c r="D33" s="154">
        <v>0</v>
      </c>
      <c r="E33" s="154">
        <v>0</v>
      </c>
      <c r="F33" s="154">
        <v>0</v>
      </c>
    </row>
    <row r="34" spans="1:8" ht="12.95" customHeight="1" x14ac:dyDescent="0.2">
      <c r="A34" s="152">
        <v>28</v>
      </c>
      <c r="B34" s="153" t="s">
        <v>67</v>
      </c>
      <c r="C34" s="154">
        <v>10634</v>
      </c>
      <c r="D34" s="154">
        <v>4282.26</v>
      </c>
      <c r="E34" s="154">
        <v>5386</v>
      </c>
      <c r="F34" s="154">
        <v>2862.87</v>
      </c>
    </row>
    <row r="35" spans="1:8" ht="12.95" customHeight="1" x14ac:dyDescent="0.2">
      <c r="A35" s="152">
        <v>29</v>
      </c>
      <c r="B35" s="153" t="s">
        <v>192</v>
      </c>
      <c r="C35" s="154">
        <v>7</v>
      </c>
      <c r="D35" s="154">
        <v>6</v>
      </c>
      <c r="E35" s="154">
        <v>0</v>
      </c>
      <c r="F35" s="154">
        <v>0</v>
      </c>
    </row>
    <row r="36" spans="1:8" ht="12.95" customHeight="1" x14ac:dyDescent="0.2">
      <c r="A36" s="152">
        <v>30</v>
      </c>
      <c r="B36" s="153" t="s">
        <v>193</v>
      </c>
      <c r="C36" s="154">
        <v>10692</v>
      </c>
      <c r="D36" s="154">
        <v>3421</v>
      </c>
      <c r="E36" s="154">
        <v>9393</v>
      </c>
      <c r="F36" s="154">
        <v>2910</v>
      </c>
    </row>
    <row r="37" spans="1:8" ht="12.95" customHeight="1" x14ac:dyDescent="0.2">
      <c r="A37" s="152">
        <v>31</v>
      </c>
      <c r="B37" s="37" t="s">
        <v>194</v>
      </c>
      <c r="C37" s="154">
        <v>7</v>
      </c>
      <c r="D37" s="154">
        <v>11</v>
      </c>
      <c r="E37" s="154">
        <v>0</v>
      </c>
      <c r="F37" s="154">
        <v>0</v>
      </c>
    </row>
    <row r="38" spans="1:8" ht="12.95" customHeight="1" x14ac:dyDescent="0.2">
      <c r="A38" s="152">
        <v>32</v>
      </c>
      <c r="B38" s="153" t="s">
        <v>71</v>
      </c>
      <c r="C38" s="154">
        <v>0</v>
      </c>
      <c r="D38" s="154">
        <v>0</v>
      </c>
      <c r="E38" s="154">
        <v>0</v>
      </c>
      <c r="F38" s="154">
        <v>0</v>
      </c>
    </row>
    <row r="39" spans="1:8" ht="12.95" customHeight="1" x14ac:dyDescent="0.2">
      <c r="A39" s="152">
        <v>33</v>
      </c>
      <c r="B39" s="153" t="s">
        <v>195</v>
      </c>
      <c r="C39" s="154">
        <v>3</v>
      </c>
      <c r="D39" s="154">
        <v>3</v>
      </c>
      <c r="E39" s="154">
        <v>0</v>
      </c>
      <c r="F39" s="154">
        <v>0</v>
      </c>
    </row>
    <row r="40" spans="1:8" ht="12.95" customHeight="1" x14ac:dyDescent="0.2">
      <c r="A40" s="152">
        <v>34</v>
      </c>
      <c r="B40" s="153" t="s">
        <v>70</v>
      </c>
      <c r="C40" s="154">
        <v>6584</v>
      </c>
      <c r="D40" s="154">
        <v>2488</v>
      </c>
      <c r="E40" s="154">
        <v>4126</v>
      </c>
      <c r="F40" s="154">
        <v>1398</v>
      </c>
    </row>
    <row r="41" spans="1:8" s="87" customFormat="1" ht="12.95" customHeight="1" x14ac:dyDescent="0.2">
      <c r="A41" s="155"/>
      <c r="B41" s="156" t="s">
        <v>216</v>
      </c>
      <c r="C41" s="157">
        <f>SUM(C19:C40)</f>
        <v>169415</v>
      </c>
      <c r="D41" s="157">
        <f t="shared" ref="D41:F41" si="1">SUM(D19:D40)</f>
        <v>80740.278628099986</v>
      </c>
      <c r="E41" s="157">
        <f t="shared" si="1"/>
        <v>109408</v>
      </c>
      <c r="F41" s="157">
        <f t="shared" si="1"/>
        <v>54206.250837900006</v>
      </c>
      <c r="G41" s="3"/>
      <c r="H41" s="3"/>
    </row>
    <row r="42" spans="1:8" s="87" customFormat="1" ht="12.95" customHeight="1" x14ac:dyDescent="0.2">
      <c r="A42" s="155"/>
      <c r="B42" s="156" t="s">
        <v>317</v>
      </c>
      <c r="C42" s="157">
        <f>C41+C18</f>
        <v>315926</v>
      </c>
      <c r="D42" s="157">
        <f t="shared" ref="D42:F42" si="2">D41+D18</f>
        <v>322346.86862809997</v>
      </c>
      <c r="E42" s="157">
        <f t="shared" si="2"/>
        <v>223022</v>
      </c>
      <c r="F42" s="157">
        <f t="shared" si="2"/>
        <v>251964.9908379</v>
      </c>
      <c r="G42" s="3"/>
      <c r="H42" s="3"/>
    </row>
    <row r="43" spans="1:8" ht="12.95" customHeight="1" x14ac:dyDescent="0.2">
      <c r="A43" s="152">
        <v>35</v>
      </c>
      <c r="B43" s="153" t="s">
        <v>196</v>
      </c>
      <c r="C43" s="154">
        <v>22148</v>
      </c>
      <c r="D43" s="154">
        <v>5934</v>
      </c>
      <c r="E43" s="154">
        <v>1582</v>
      </c>
      <c r="F43" s="154">
        <v>2216</v>
      </c>
    </row>
    <row r="44" spans="1:8" ht="12.95" customHeight="1" x14ac:dyDescent="0.2">
      <c r="A44" s="152">
        <v>36</v>
      </c>
      <c r="B44" s="153" t="s">
        <v>390</v>
      </c>
      <c r="C44" s="154">
        <v>13598</v>
      </c>
      <c r="D44" s="154">
        <v>8458.7900000000009</v>
      </c>
      <c r="E44" s="154">
        <v>25607</v>
      </c>
      <c r="F44" s="154">
        <v>19084.09</v>
      </c>
    </row>
    <row r="45" spans="1:8" s="87" customFormat="1" ht="12.95" customHeight="1" x14ac:dyDescent="0.2">
      <c r="A45" s="155"/>
      <c r="B45" s="156" t="s">
        <v>219</v>
      </c>
      <c r="C45" s="157">
        <f>SUM(C43:C44)</f>
        <v>35746</v>
      </c>
      <c r="D45" s="157">
        <f t="shared" ref="D45:F45" si="3">SUM(D43:D44)</f>
        <v>14392.79</v>
      </c>
      <c r="E45" s="157">
        <f t="shared" si="3"/>
        <v>27189</v>
      </c>
      <c r="F45" s="157">
        <f t="shared" si="3"/>
        <v>21300.09</v>
      </c>
      <c r="G45" s="3"/>
      <c r="H45" s="3"/>
    </row>
    <row r="46" spans="1:8" ht="12.95" customHeight="1" x14ac:dyDescent="0.2">
      <c r="A46" s="152">
        <v>37</v>
      </c>
      <c r="B46" s="153" t="s">
        <v>318</v>
      </c>
      <c r="C46" s="154">
        <v>350300</v>
      </c>
      <c r="D46" s="154">
        <v>115599</v>
      </c>
      <c r="E46" s="154">
        <v>563895</v>
      </c>
      <c r="F46" s="154">
        <v>231197</v>
      </c>
    </row>
    <row r="47" spans="1:8" s="87" customFormat="1" ht="12.95" customHeight="1" x14ac:dyDescent="0.2">
      <c r="A47" s="155"/>
      <c r="B47" s="156" t="s">
        <v>217</v>
      </c>
      <c r="C47" s="157">
        <f>C46</f>
        <v>350300</v>
      </c>
      <c r="D47" s="157">
        <f t="shared" ref="D47:F47" si="4">D46</f>
        <v>115599</v>
      </c>
      <c r="E47" s="157">
        <f t="shared" si="4"/>
        <v>563895</v>
      </c>
      <c r="F47" s="157">
        <f t="shared" si="4"/>
        <v>231197</v>
      </c>
      <c r="G47" s="3"/>
      <c r="H47" s="3"/>
    </row>
    <row r="48" spans="1:8" s="87" customFormat="1" ht="12.95" customHeight="1" x14ac:dyDescent="0.2">
      <c r="A48" s="152">
        <v>38</v>
      </c>
      <c r="B48" s="153" t="s">
        <v>310</v>
      </c>
      <c r="C48" s="154">
        <v>708</v>
      </c>
      <c r="D48" s="154">
        <v>2337.6799999999998</v>
      </c>
      <c r="E48" s="154">
        <v>456</v>
      </c>
      <c r="F48" s="154">
        <v>1870.76</v>
      </c>
      <c r="G48" s="3"/>
      <c r="H48" s="3"/>
    </row>
    <row r="49" spans="1:8" ht="12.95" customHeight="1" x14ac:dyDescent="0.2">
      <c r="A49" s="152">
        <v>39</v>
      </c>
      <c r="B49" s="153" t="s">
        <v>311</v>
      </c>
      <c r="C49" s="154">
        <v>3763</v>
      </c>
      <c r="D49" s="154">
        <v>1203</v>
      </c>
      <c r="E49" s="154">
        <v>1514</v>
      </c>
      <c r="F49" s="154">
        <v>452</v>
      </c>
    </row>
    <row r="50" spans="1:8" ht="12.95" customHeight="1" x14ac:dyDescent="0.2">
      <c r="A50" s="152">
        <v>40</v>
      </c>
      <c r="B50" s="153" t="s">
        <v>392</v>
      </c>
      <c r="C50" s="154">
        <v>23732</v>
      </c>
      <c r="D50" s="154">
        <v>6990.02</v>
      </c>
      <c r="E50" s="154">
        <v>22123</v>
      </c>
      <c r="F50" s="154">
        <v>6595.56</v>
      </c>
    </row>
    <row r="51" spans="1:8" s="87" customFormat="1" ht="12.95" customHeight="1" x14ac:dyDescent="0.2">
      <c r="A51" s="152">
        <v>41</v>
      </c>
      <c r="B51" s="153" t="s">
        <v>312</v>
      </c>
      <c r="C51" s="154">
        <v>3920</v>
      </c>
      <c r="D51" s="154">
        <v>1584.4</v>
      </c>
      <c r="E51" s="154">
        <v>3669</v>
      </c>
      <c r="F51" s="154">
        <v>1483.91</v>
      </c>
      <c r="G51" s="3"/>
      <c r="H51" s="3"/>
    </row>
    <row r="52" spans="1:8" ht="12.95" customHeight="1" x14ac:dyDescent="0.2">
      <c r="A52" s="152">
        <v>42</v>
      </c>
      <c r="B52" s="153" t="s">
        <v>313</v>
      </c>
      <c r="C52" s="154">
        <v>17205</v>
      </c>
      <c r="D52" s="154">
        <v>8336</v>
      </c>
      <c r="E52" s="154">
        <v>9272</v>
      </c>
      <c r="F52" s="154">
        <v>4121</v>
      </c>
    </row>
    <row r="53" spans="1:8" s="87" customFormat="1" ht="12.95" customHeight="1" x14ac:dyDescent="0.2">
      <c r="A53" s="152">
        <v>43</v>
      </c>
      <c r="B53" s="153" t="s">
        <v>314</v>
      </c>
      <c r="C53" s="154">
        <v>12553</v>
      </c>
      <c r="D53" s="154">
        <v>3761.49</v>
      </c>
      <c r="E53" s="154">
        <v>5262</v>
      </c>
      <c r="F53" s="154">
        <v>1564.21</v>
      </c>
      <c r="G53" s="3"/>
      <c r="H53" s="3"/>
    </row>
    <row r="54" spans="1:8" ht="12.95" customHeight="1" x14ac:dyDescent="0.2">
      <c r="A54" s="152">
        <v>44</v>
      </c>
      <c r="B54" s="153" t="s">
        <v>306</v>
      </c>
      <c r="C54" s="154">
        <v>7354</v>
      </c>
      <c r="D54" s="154">
        <v>3073.6</v>
      </c>
      <c r="E54" s="154">
        <v>5027</v>
      </c>
      <c r="F54" s="154">
        <v>1965.42</v>
      </c>
    </row>
    <row r="55" spans="1:8" ht="12.95" customHeight="1" x14ac:dyDescent="0.2">
      <c r="A55" s="152">
        <v>45</v>
      </c>
      <c r="B55" s="153" t="s">
        <v>315</v>
      </c>
      <c r="C55" s="154">
        <v>9675</v>
      </c>
      <c r="D55" s="154">
        <v>6160</v>
      </c>
      <c r="E55" s="154">
        <v>12658</v>
      </c>
      <c r="F55" s="154">
        <v>6821</v>
      </c>
    </row>
    <row r="56" spans="1:8" s="87" customFormat="1" ht="12.95" customHeight="1" x14ac:dyDescent="0.2">
      <c r="A56" s="155"/>
      <c r="B56" s="156" t="s">
        <v>316</v>
      </c>
      <c r="C56" s="157">
        <f>SUM(C48:C55)</f>
        <v>78910</v>
      </c>
      <c r="D56" s="157">
        <f t="shared" ref="D56:F56" si="5">SUM(D48:D55)</f>
        <v>33446.189999999995</v>
      </c>
      <c r="E56" s="157">
        <f t="shared" si="5"/>
        <v>59981</v>
      </c>
      <c r="F56" s="157">
        <f t="shared" si="5"/>
        <v>24873.86</v>
      </c>
      <c r="G56" s="3"/>
      <c r="H56" s="3"/>
    </row>
    <row r="57" spans="1:8" ht="12.95" customHeight="1" x14ac:dyDescent="0.2">
      <c r="A57" s="158"/>
      <c r="B57" s="159" t="s">
        <v>0</v>
      </c>
      <c r="C57" s="157">
        <f>C56+C47+C45+C42</f>
        <v>780882</v>
      </c>
      <c r="D57" s="157">
        <f t="shared" ref="D57:F57" si="6">D56+D47+D45+D42</f>
        <v>485784.84862810001</v>
      </c>
      <c r="E57" s="157">
        <f t="shared" si="6"/>
        <v>874087</v>
      </c>
      <c r="F57" s="157">
        <f t="shared" si="6"/>
        <v>529335.94083790004</v>
      </c>
    </row>
    <row r="58" spans="1:8" x14ac:dyDescent="0.2">
      <c r="D58" s="93" t="s">
        <v>382</v>
      </c>
    </row>
    <row r="59" spans="1:8" ht="14.25" x14ac:dyDescent="0.2">
      <c r="C59" s="151"/>
      <c r="D59" s="151"/>
      <c r="E59" s="151"/>
      <c r="F59" s="151"/>
    </row>
  </sheetData>
  <mergeCells count="6">
    <mergeCell ref="A1:F1"/>
    <mergeCell ref="B3:D3"/>
    <mergeCell ref="A4:A5"/>
    <mergeCell ref="B4:B5"/>
    <mergeCell ref="C4:D4"/>
    <mergeCell ref="E4:F4"/>
  </mergeCells>
  <conditionalFormatting sqref="G1:H1048576">
    <cfRule type="cellIs" dxfId="1" priority="1" operator="greaterThan">
      <formula>100</formula>
    </cfRule>
    <cfRule type="cellIs" dxfId="0" priority="2" operator="greaterThan">
      <formula>100</formula>
    </cfRule>
  </conditionalFormatting>
  <pageMargins left="1.2" right="0.7" top="0.25" bottom="0.2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H62"/>
  <sheetViews>
    <sheetView zoomScaleNormal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sqref="A1:H1"/>
    </sheetView>
  </sheetViews>
  <sheetFormatPr defaultColWidth="9.140625" defaultRowHeight="12.75" x14ac:dyDescent="0.2"/>
  <cols>
    <col min="1" max="1" width="5.140625" style="2" customWidth="1"/>
    <col min="2" max="2" width="24.42578125" style="2" bestFit="1" customWidth="1"/>
    <col min="3" max="3" width="12" style="2" customWidth="1"/>
    <col min="4" max="6" width="12.42578125" style="2" customWidth="1"/>
    <col min="7" max="7" width="13" style="2" customWidth="1"/>
    <col min="8" max="8" width="11.85546875" style="2" customWidth="1"/>
    <col min="9" max="16384" width="9.140625" style="2"/>
  </cols>
  <sheetData>
    <row r="1" spans="1:8" ht="18.75" customHeight="1" x14ac:dyDescent="0.2">
      <c r="A1" s="528" t="s">
        <v>474</v>
      </c>
      <c r="B1" s="528"/>
      <c r="C1" s="528"/>
      <c r="D1" s="528"/>
      <c r="E1" s="528"/>
      <c r="F1" s="528"/>
      <c r="G1" s="528"/>
      <c r="H1" s="528"/>
    </row>
    <row r="2" spans="1:8" ht="14.25" x14ac:dyDescent="0.2">
      <c r="A2" s="30"/>
      <c r="B2" s="30"/>
      <c r="C2" s="30"/>
      <c r="D2" s="30"/>
      <c r="E2" s="30"/>
      <c r="F2" s="30"/>
      <c r="G2" s="30"/>
      <c r="H2" s="30"/>
    </row>
    <row r="3" spans="1:8" ht="15.75" x14ac:dyDescent="0.2">
      <c r="A3" s="24"/>
      <c r="B3" s="564" t="s">
        <v>11</v>
      </c>
      <c r="C3" s="564"/>
      <c r="D3" s="564"/>
      <c r="E3" s="333"/>
      <c r="F3" s="333"/>
      <c r="H3" s="69" t="s">
        <v>177</v>
      </c>
    </row>
    <row r="4" spans="1:8" ht="54.95" customHeight="1" x14ac:dyDescent="0.2">
      <c r="A4" s="565" t="s">
        <v>197</v>
      </c>
      <c r="B4" s="565" t="s">
        <v>2</v>
      </c>
      <c r="C4" s="568" t="s">
        <v>499</v>
      </c>
      <c r="D4" s="569"/>
      <c r="E4" s="568" t="s">
        <v>222</v>
      </c>
      <c r="F4" s="569"/>
      <c r="G4" s="523" t="s">
        <v>500</v>
      </c>
      <c r="H4" s="523"/>
    </row>
    <row r="5" spans="1:8" ht="13.5" x14ac:dyDescent="0.2">
      <c r="A5" s="566"/>
      <c r="B5" s="567"/>
      <c r="C5" s="331" t="s">
        <v>27</v>
      </c>
      <c r="D5" s="331" t="s">
        <v>15</v>
      </c>
      <c r="E5" s="331" t="s">
        <v>27</v>
      </c>
      <c r="F5" s="331" t="s">
        <v>15</v>
      </c>
      <c r="G5" s="331" t="s">
        <v>27</v>
      </c>
      <c r="H5" s="331" t="s">
        <v>15</v>
      </c>
    </row>
    <row r="6" spans="1:8" ht="12.95" customHeight="1" x14ac:dyDescent="0.2">
      <c r="A6" s="36">
        <v>1</v>
      </c>
      <c r="B6" s="37" t="s">
        <v>51</v>
      </c>
      <c r="C6" s="63">
        <v>76912</v>
      </c>
      <c r="D6" s="63">
        <v>159160</v>
      </c>
      <c r="E6" s="63">
        <v>30019</v>
      </c>
      <c r="F6" s="63">
        <v>26518</v>
      </c>
      <c r="G6" s="63">
        <v>1217</v>
      </c>
      <c r="H6" s="63">
        <v>810</v>
      </c>
    </row>
    <row r="7" spans="1:8" ht="12.95" customHeight="1" x14ac:dyDescent="0.2">
      <c r="A7" s="36">
        <v>2</v>
      </c>
      <c r="B7" s="37" t="s">
        <v>52</v>
      </c>
      <c r="C7" s="63">
        <v>57814</v>
      </c>
      <c r="D7" s="63">
        <v>221945</v>
      </c>
      <c r="E7" s="63">
        <v>8274</v>
      </c>
      <c r="F7" s="63">
        <v>25948</v>
      </c>
      <c r="G7" s="63">
        <v>8206</v>
      </c>
      <c r="H7" s="63">
        <v>2811</v>
      </c>
    </row>
    <row r="8" spans="1:8" ht="12.95" customHeight="1" x14ac:dyDescent="0.2">
      <c r="A8" s="36">
        <v>3</v>
      </c>
      <c r="B8" s="37" t="s">
        <v>53</v>
      </c>
      <c r="C8" s="63">
        <v>25555</v>
      </c>
      <c r="D8" s="63">
        <v>40897.120000000003</v>
      </c>
      <c r="E8" s="63">
        <v>10431</v>
      </c>
      <c r="F8" s="63">
        <v>3252.75</v>
      </c>
      <c r="G8" s="63">
        <v>15448</v>
      </c>
      <c r="H8" s="63">
        <v>20388.43</v>
      </c>
    </row>
    <row r="9" spans="1:8" ht="12.95" customHeight="1" x14ac:dyDescent="0.2">
      <c r="A9" s="36">
        <v>4</v>
      </c>
      <c r="B9" s="37" t="s">
        <v>54</v>
      </c>
      <c r="C9" s="63">
        <v>90768</v>
      </c>
      <c r="D9" s="63">
        <v>188068</v>
      </c>
      <c r="E9" s="63">
        <v>36288</v>
      </c>
      <c r="F9" s="63">
        <v>75227</v>
      </c>
      <c r="G9" s="63">
        <v>20321</v>
      </c>
      <c r="H9" s="63">
        <v>27832</v>
      </c>
    </row>
    <row r="10" spans="1:8" ht="12.95" customHeight="1" x14ac:dyDescent="0.2">
      <c r="A10" s="36">
        <v>5</v>
      </c>
      <c r="B10" s="37" t="s">
        <v>55</v>
      </c>
      <c r="C10" s="63">
        <v>108644</v>
      </c>
      <c r="D10" s="63">
        <v>169841</v>
      </c>
      <c r="E10" s="63">
        <v>67584</v>
      </c>
      <c r="F10" s="63">
        <v>54319</v>
      </c>
      <c r="G10" s="63">
        <v>48540</v>
      </c>
      <c r="H10" s="63">
        <v>71542</v>
      </c>
    </row>
    <row r="11" spans="1:8" ht="12.95" customHeight="1" x14ac:dyDescent="0.2">
      <c r="A11" s="36">
        <v>6</v>
      </c>
      <c r="B11" s="37" t="s">
        <v>56</v>
      </c>
      <c r="C11" s="63">
        <v>30435</v>
      </c>
      <c r="D11" s="63">
        <v>73499</v>
      </c>
      <c r="E11" s="63">
        <v>8697</v>
      </c>
      <c r="F11" s="63">
        <v>7640</v>
      </c>
      <c r="G11" s="63">
        <v>9612</v>
      </c>
      <c r="H11" s="63">
        <v>52602</v>
      </c>
    </row>
    <row r="12" spans="1:8" ht="12.95" customHeight="1" x14ac:dyDescent="0.2">
      <c r="A12" s="36">
        <v>7</v>
      </c>
      <c r="B12" s="37" t="s">
        <v>57</v>
      </c>
      <c r="C12" s="63">
        <v>5178</v>
      </c>
      <c r="D12" s="63">
        <v>29528</v>
      </c>
      <c r="E12" s="63">
        <v>1758</v>
      </c>
      <c r="F12" s="63">
        <v>1321</v>
      </c>
      <c r="G12" s="63">
        <v>548</v>
      </c>
      <c r="H12" s="63">
        <v>1798</v>
      </c>
    </row>
    <row r="13" spans="1:8" ht="12.95" customHeight="1" x14ac:dyDescent="0.2">
      <c r="A13" s="36">
        <v>8</v>
      </c>
      <c r="B13" s="37" t="s">
        <v>181</v>
      </c>
      <c r="C13" s="63">
        <v>3756</v>
      </c>
      <c r="D13" s="63">
        <v>9013</v>
      </c>
      <c r="E13" s="63">
        <v>1874</v>
      </c>
      <c r="F13" s="63">
        <v>352</v>
      </c>
      <c r="G13" s="63">
        <v>708</v>
      </c>
      <c r="H13" s="63">
        <v>852</v>
      </c>
    </row>
    <row r="14" spans="1:8" ht="12.95" customHeight="1" x14ac:dyDescent="0.2">
      <c r="A14" s="36">
        <v>9</v>
      </c>
      <c r="B14" s="37" t="s">
        <v>58</v>
      </c>
      <c r="C14" s="63">
        <v>84110</v>
      </c>
      <c r="D14" s="63">
        <v>236584</v>
      </c>
      <c r="E14" s="63">
        <v>51376</v>
      </c>
      <c r="F14" s="63">
        <v>32323.74</v>
      </c>
      <c r="G14" s="63">
        <v>25320</v>
      </c>
      <c r="H14" s="63">
        <v>51776</v>
      </c>
    </row>
    <row r="15" spans="1:8" ht="12.95" customHeight="1" x14ac:dyDescent="0.2">
      <c r="A15" s="36">
        <v>10</v>
      </c>
      <c r="B15" s="37" t="s">
        <v>64</v>
      </c>
      <c r="C15" s="63">
        <v>263166</v>
      </c>
      <c r="D15" s="63">
        <v>823870</v>
      </c>
      <c r="E15" s="63">
        <v>46333</v>
      </c>
      <c r="F15" s="63">
        <v>19301</v>
      </c>
      <c r="G15" s="63">
        <v>166370</v>
      </c>
      <c r="H15" s="63">
        <v>353770</v>
      </c>
    </row>
    <row r="16" spans="1:8" ht="12.95" customHeight="1" x14ac:dyDescent="0.2">
      <c r="A16" s="36">
        <v>11</v>
      </c>
      <c r="B16" s="37" t="s">
        <v>182</v>
      </c>
      <c r="C16" s="63">
        <v>20017</v>
      </c>
      <c r="D16" s="63">
        <v>45050</v>
      </c>
      <c r="E16" s="63">
        <v>6816</v>
      </c>
      <c r="F16" s="63">
        <v>2249</v>
      </c>
      <c r="G16" s="63">
        <v>6636</v>
      </c>
      <c r="H16" s="63">
        <v>12139</v>
      </c>
    </row>
    <row r="17" spans="1:8" ht="12.95" customHeight="1" x14ac:dyDescent="0.2">
      <c r="A17" s="36">
        <v>12</v>
      </c>
      <c r="B17" s="37" t="s">
        <v>60</v>
      </c>
      <c r="C17" s="63">
        <v>60507</v>
      </c>
      <c r="D17" s="63">
        <v>141346</v>
      </c>
      <c r="E17" s="63">
        <v>22307</v>
      </c>
      <c r="F17" s="63">
        <v>7759</v>
      </c>
      <c r="G17" s="63">
        <v>30042</v>
      </c>
      <c r="H17" s="63">
        <v>58880</v>
      </c>
    </row>
    <row r="18" spans="1:8" s="87" customFormat="1" ht="12.95" customHeight="1" x14ac:dyDescent="0.2">
      <c r="A18" s="330"/>
      <c r="B18" s="79" t="s">
        <v>218</v>
      </c>
      <c r="C18" s="86">
        <f>SUM(C6:C17)</f>
        <v>826862</v>
      </c>
      <c r="D18" s="86">
        <f t="shared" ref="D18:H18" si="0">SUM(D6:D17)</f>
        <v>2138801.12</v>
      </c>
      <c r="E18" s="86">
        <f t="shared" si="0"/>
        <v>291757</v>
      </c>
      <c r="F18" s="86">
        <f t="shared" si="0"/>
        <v>256210.49</v>
      </c>
      <c r="G18" s="86">
        <f t="shared" si="0"/>
        <v>332968</v>
      </c>
      <c r="H18" s="86">
        <f t="shared" si="0"/>
        <v>655200.42999999993</v>
      </c>
    </row>
    <row r="19" spans="1:8" ht="12.95" customHeight="1" x14ac:dyDescent="0.2">
      <c r="A19" s="36">
        <v>13</v>
      </c>
      <c r="B19" s="37" t="s">
        <v>41</v>
      </c>
      <c r="C19" s="63">
        <v>121203</v>
      </c>
      <c r="D19" s="63">
        <v>47293.97</v>
      </c>
      <c r="E19" s="63">
        <v>113762</v>
      </c>
      <c r="F19" s="63">
        <v>21029.08</v>
      </c>
      <c r="G19" s="63">
        <v>24067</v>
      </c>
      <c r="H19" s="63">
        <v>16975.36</v>
      </c>
    </row>
    <row r="20" spans="1:8" ht="12.95" customHeight="1" x14ac:dyDescent="0.2">
      <c r="A20" s="36">
        <v>14</v>
      </c>
      <c r="B20" s="37" t="s">
        <v>183</v>
      </c>
      <c r="C20" s="63">
        <v>672431</v>
      </c>
      <c r="D20" s="63">
        <v>264776.86</v>
      </c>
      <c r="E20" s="63">
        <v>0</v>
      </c>
      <c r="F20" s="63">
        <v>0</v>
      </c>
      <c r="G20" s="63">
        <v>414198</v>
      </c>
      <c r="H20" s="63">
        <v>166473.81</v>
      </c>
    </row>
    <row r="21" spans="1:8" ht="12.95" customHeight="1" x14ac:dyDescent="0.2">
      <c r="A21" s="36">
        <v>15</v>
      </c>
      <c r="B21" s="37" t="s">
        <v>184</v>
      </c>
      <c r="C21" s="63">
        <v>172</v>
      </c>
      <c r="D21" s="63">
        <v>387</v>
      </c>
      <c r="E21" s="63">
        <v>78</v>
      </c>
      <c r="F21" s="63">
        <v>42</v>
      </c>
      <c r="G21" s="63">
        <v>159</v>
      </c>
      <c r="H21" s="63">
        <v>302</v>
      </c>
    </row>
    <row r="22" spans="1:8" ht="12.95" customHeight="1" x14ac:dyDescent="0.2">
      <c r="A22" s="36">
        <v>16</v>
      </c>
      <c r="B22" s="37" t="s">
        <v>45</v>
      </c>
      <c r="C22" s="63">
        <v>15</v>
      </c>
      <c r="D22" s="63">
        <v>361</v>
      </c>
      <c r="E22" s="63">
        <v>0</v>
      </c>
      <c r="F22" s="63">
        <v>0</v>
      </c>
      <c r="G22" s="63">
        <v>1</v>
      </c>
      <c r="H22" s="63">
        <v>1</v>
      </c>
    </row>
    <row r="23" spans="1:8" ht="12.95" customHeight="1" x14ac:dyDescent="0.2">
      <c r="A23" s="36">
        <v>17</v>
      </c>
      <c r="B23" s="37" t="s">
        <v>185</v>
      </c>
      <c r="C23" s="63">
        <v>66659</v>
      </c>
      <c r="D23" s="63">
        <v>11738</v>
      </c>
      <c r="E23" s="63">
        <v>0</v>
      </c>
      <c r="F23" s="63">
        <v>0</v>
      </c>
      <c r="G23" s="63">
        <v>8110</v>
      </c>
      <c r="H23" s="63">
        <v>3798</v>
      </c>
    </row>
    <row r="24" spans="1:8" s="87" customFormat="1" ht="12.95" customHeight="1" x14ac:dyDescent="0.2">
      <c r="A24" s="36">
        <v>18</v>
      </c>
      <c r="B24" s="37" t="s">
        <v>186</v>
      </c>
      <c r="C24" s="63">
        <v>36</v>
      </c>
      <c r="D24" s="63">
        <v>114</v>
      </c>
      <c r="E24" s="63">
        <v>14</v>
      </c>
      <c r="F24" s="63">
        <v>6</v>
      </c>
      <c r="G24" s="63">
        <v>30</v>
      </c>
      <c r="H24" s="63">
        <v>98</v>
      </c>
    </row>
    <row r="25" spans="1:8" ht="12.95" customHeight="1" x14ac:dyDescent="0.2">
      <c r="A25" s="36">
        <v>19</v>
      </c>
      <c r="B25" s="37" t="s">
        <v>187</v>
      </c>
      <c r="C25" s="63">
        <v>1901</v>
      </c>
      <c r="D25" s="63">
        <v>4296</v>
      </c>
      <c r="E25" s="63">
        <v>357</v>
      </c>
      <c r="F25" s="63">
        <v>323</v>
      </c>
      <c r="G25" s="63">
        <v>1080</v>
      </c>
      <c r="H25" s="63">
        <v>4025</v>
      </c>
    </row>
    <row r="26" spans="1:8" ht="12.95" customHeight="1" x14ac:dyDescent="0.2">
      <c r="A26" s="36">
        <v>20</v>
      </c>
      <c r="B26" s="37" t="s">
        <v>65</v>
      </c>
      <c r="C26" s="63">
        <v>292423</v>
      </c>
      <c r="D26" s="63">
        <v>103423.25</v>
      </c>
      <c r="E26" s="63">
        <v>254373</v>
      </c>
      <c r="F26" s="63">
        <v>45138.66</v>
      </c>
      <c r="G26" s="63">
        <v>90835</v>
      </c>
      <c r="H26" s="63">
        <v>50335.53</v>
      </c>
    </row>
    <row r="27" spans="1:8" ht="12.95" customHeight="1" x14ac:dyDescent="0.2">
      <c r="A27" s="36">
        <v>21</v>
      </c>
      <c r="B27" s="37" t="s">
        <v>66</v>
      </c>
      <c r="C27" s="63">
        <v>69244</v>
      </c>
      <c r="D27" s="63">
        <v>460156</v>
      </c>
      <c r="E27" s="63">
        <v>37712</v>
      </c>
      <c r="F27" s="63">
        <v>130012</v>
      </c>
      <c r="G27" s="63">
        <v>45318</v>
      </c>
      <c r="H27" s="63">
        <v>213608</v>
      </c>
    </row>
    <row r="28" spans="1:8" ht="12.95" customHeight="1" x14ac:dyDescent="0.2">
      <c r="A28" s="36">
        <v>22</v>
      </c>
      <c r="B28" s="37" t="s">
        <v>75</v>
      </c>
      <c r="C28" s="63">
        <v>26214</v>
      </c>
      <c r="D28" s="63">
        <v>38015.236636399997</v>
      </c>
      <c r="E28" s="63">
        <v>0</v>
      </c>
      <c r="F28" s="63">
        <v>0</v>
      </c>
      <c r="G28" s="63">
        <v>7637</v>
      </c>
      <c r="H28" s="63">
        <v>11718.025002999999</v>
      </c>
    </row>
    <row r="29" spans="1:8" ht="12.95" customHeight="1" x14ac:dyDescent="0.2">
      <c r="A29" s="36">
        <v>23</v>
      </c>
      <c r="B29" s="37" t="s">
        <v>386</v>
      </c>
      <c r="C29" s="63">
        <v>199180</v>
      </c>
      <c r="D29" s="63">
        <v>57217</v>
      </c>
      <c r="E29" s="63">
        <v>195596</v>
      </c>
      <c r="F29" s="63">
        <v>45394</v>
      </c>
      <c r="G29" s="63">
        <v>91095</v>
      </c>
      <c r="H29" s="63">
        <v>38010</v>
      </c>
    </row>
    <row r="30" spans="1:8" ht="12.95" customHeight="1" x14ac:dyDescent="0.2">
      <c r="A30" s="36">
        <v>24</v>
      </c>
      <c r="B30" s="37" t="s">
        <v>188</v>
      </c>
      <c r="C30" s="63">
        <v>590316</v>
      </c>
      <c r="D30" s="63">
        <v>130556</v>
      </c>
      <c r="E30" s="63">
        <v>0</v>
      </c>
      <c r="F30" s="63">
        <v>0</v>
      </c>
      <c r="G30" s="63">
        <v>218153</v>
      </c>
      <c r="H30" s="63">
        <v>64252</v>
      </c>
    </row>
    <row r="31" spans="1:8" ht="12.95" customHeight="1" x14ac:dyDescent="0.2">
      <c r="A31" s="36">
        <v>25</v>
      </c>
      <c r="B31" s="37" t="s">
        <v>189</v>
      </c>
      <c r="C31" s="63">
        <v>90</v>
      </c>
      <c r="D31" s="63">
        <v>105.25</v>
      </c>
      <c r="E31" s="63">
        <v>32</v>
      </c>
      <c r="F31" s="63">
        <v>27.9</v>
      </c>
      <c r="G31" s="63">
        <v>2</v>
      </c>
      <c r="H31" s="63">
        <v>2</v>
      </c>
    </row>
    <row r="32" spans="1:8" ht="12.95" customHeight="1" x14ac:dyDescent="0.2">
      <c r="A32" s="36">
        <v>26</v>
      </c>
      <c r="B32" s="37" t="s">
        <v>190</v>
      </c>
      <c r="C32" s="63">
        <v>429</v>
      </c>
      <c r="D32" s="63">
        <v>3200.21</v>
      </c>
      <c r="E32" s="63">
        <v>50</v>
      </c>
      <c r="F32" s="63">
        <v>27.23</v>
      </c>
      <c r="G32" s="63">
        <v>132</v>
      </c>
      <c r="H32" s="63">
        <v>714.48</v>
      </c>
    </row>
    <row r="33" spans="1:8" ht="12.95" customHeight="1" x14ac:dyDescent="0.2">
      <c r="A33" s="36">
        <v>27</v>
      </c>
      <c r="B33" s="37" t="s">
        <v>191</v>
      </c>
      <c r="C33" s="63">
        <v>17</v>
      </c>
      <c r="D33" s="63">
        <v>190.53</v>
      </c>
      <c r="E33" s="63">
        <v>0</v>
      </c>
      <c r="F33" s="63">
        <v>0</v>
      </c>
      <c r="G33" s="63">
        <v>1</v>
      </c>
      <c r="H33" s="63">
        <v>72</v>
      </c>
    </row>
    <row r="34" spans="1:8" ht="12.95" customHeight="1" x14ac:dyDescent="0.2">
      <c r="A34" s="36">
        <v>28</v>
      </c>
      <c r="B34" s="37" t="s">
        <v>67</v>
      </c>
      <c r="C34" s="63">
        <v>0</v>
      </c>
      <c r="D34" s="63">
        <v>0</v>
      </c>
      <c r="E34" s="63">
        <v>0</v>
      </c>
      <c r="F34" s="63">
        <v>0</v>
      </c>
      <c r="G34" s="63">
        <v>0</v>
      </c>
      <c r="H34" s="63">
        <v>0</v>
      </c>
    </row>
    <row r="35" spans="1:8" ht="12.95" customHeight="1" x14ac:dyDescent="0.2">
      <c r="A35" s="36">
        <v>29</v>
      </c>
      <c r="B35" s="37" t="s">
        <v>192</v>
      </c>
      <c r="C35" s="63">
        <v>50</v>
      </c>
      <c r="D35" s="63">
        <v>104</v>
      </c>
      <c r="E35" s="63">
        <v>2</v>
      </c>
      <c r="F35" s="63">
        <v>0.88</v>
      </c>
      <c r="G35" s="63">
        <v>10</v>
      </c>
      <c r="H35" s="63">
        <v>32</v>
      </c>
    </row>
    <row r="36" spans="1:8" ht="12.95" customHeight="1" x14ac:dyDescent="0.2">
      <c r="A36" s="36">
        <v>30</v>
      </c>
      <c r="B36" s="37" t="s">
        <v>193</v>
      </c>
      <c r="C36" s="63">
        <v>165362</v>
      </c>
      <c r="D36" s="63">
        <v>38394</v>
      </c>
      <c r="E36" s="63">
        <v>165104</v>
      </c>
      <c r="F36" s="63">
        <v>37036</v>
      </c>
      <c r="G36" s="63">
        <v>52349</v>
      </c>
      <c r="H36" s="63">
        <v>18319</v>
      </c>
    </row>
    <row r="37" spans="1:8" ht="12.95" customHeight="1" x14ac:dyDescent="0.2">
      <c r="A37" s="36">
        <v>31</v>
      </c>
      <c r="B37" s="37" t="s">
        <v>194</v>
      </c>
      <c r="C37" s="63">
        <v>80</v>
      </c>
      <c r="D37" s="63">
        <v>98</v>
      </c>
      <c r="E37" s="63">
        <v>15</v>
      </c>
      <c r="F37" s="63">
        <v>18</v>
      </c>
      <c r="G37" s="63">
        <v>20</v>
      </c>
      <c r="H37" s="63">
        <v>25</v>
      </c>
    </row>
    <row r="38" spans="1:8" ht="12.95" customHeight="1" x14ac:dyDescent="0.2">
      <c r="A38" s="36">
        <v>32</v>
      </c>
      <c r="B38" s="37" t="s">
        <v>71</v>
      </c>
      <c r="C38" s="63">
        <v>0</v>
      </c>
      <c r="D38" s="63">
        <v>0</v>
      </c>
      <c r="E38" s="63">
        <v>0</v>
      </c>
      <c r="F38" s="63">
        <v>0</v>
      </c>
      <c r="G38" s="63">
        <v>0</v>
      </c>
      <c r="H38" s="63">
        <v>0</v>
      </c>
    </row>
    <row r="39" spans="1:8" ht="12.95" customHeight="1" x14ac:dyDescent="0.2">
      <c r="A39" s="36">
        <v>33</v>
      </c>
      <c r="B39" s="37" t="s">
        <v>195</v>
      </c>
      <c r="C39" s="63">
        <v>76</v>
      </c>
      <c r="D39" s="63">
        <v>392</v>
      </c>
      <c r="E39" s="63">
        <v>0</v>
      </c>
      <c r="F39" s="63">
        <v>0</v>
      </c>
      <c r="G39" s="63">
        <v>34</v>
      </c>
      <c r="H39" s="63">
        <v>143</v>
      </c>
    </row>
    <row r="40" spans="1:8" ht="12.95" customHeight="1" x14ac:dyDescent="0.2">
      <c r="A40" s="36">
        <v>34</v>
      </c>
      <c r="B40" s="37" t="s">
        <v>70</v>
      </c>
      <c r="C40" s="63">
        <v>68273</v>
      </c>
      <c r="D40" s="63">
        <v>13206</v>
      </c>
      <c r="E40" s="63">
        <v>0</v>
      </c>
      <c r="F40" s="63">
        <v>0</v>
      </c>
      <c r="G40" s="63">
        <v>13703</v>
      </c>
      <c r="H40" s="63">
        <v>4658</v>
      </c>
    </row>
    <row r="41" spans="1:8" s="87" customFormat="1" ht="12.95" customHeight="1" x14ac:dyDescent="0.2">
      <c r="A41" s="330"/>
      <c r="B41" s="79" t="s">
        <v>216</v>
      </c>
      <c r="C41" s="86">
        <f>SUM(C19:C40)</f>
        <v>2274171</v>
      </c>
      <c r="D41" s="86">
        <f t="shared" ref="D41:H41" si="1">SUM(D19:D40)</f>
        <v>1174024.3066363998</v>
      </c>
      <c r="E41" s="86">
        <f t="shared" si="1"/>
        <v>767095</v>
      </c>
      <c r="F41" s="86">
        <f t="shared" si="1"/>
        <v>279054.75</v>
      </c>
      <c r="G41" s="86">
        <f t="shared" si="1"/>
        <v>966934</v>
      </c>
      <c r="H41" s="86">
        <f t="shared" si="1"/>
        <v>593562.20500299986</v>
      </c>
    </row>
    <row r="42" spans="1:8" s="87" customFormat="1" ht="12.95" customHeight="1" x14ac:dyDescent="0.2">
      <c r="A42" s="330"/>
      <c r="B42" s="79" t="s">
        <v>317</v>
      </c>
      <c r="C42" s="86">
        <f>C41+C18</f>
        <v>3101033</v>
      </c>
      <c r="D42" s="86">
        <f t="shared" ref="D42:H42" si="2">D41+D18</f>
        <v>3312825.4266363997</v>
      </c>
      <c r="E42" s="86">
        <f t="shared" si="2"/>
        <v>1058852</v>
      </c>
      <c r="F42" s="86">
        <f t="shared" si="2"/>
        <v>535265.24</v>
      </c>
      <c r="G42" s="86">
        <f t="shared" si="2"/>
        <v>1299902</v>
      </c>
      <c r="H42" s="86">
        <f t="shared" si="2"/>
        <v>1248762.6350029998</v>
      </c>
    </row>
    <row r="43" spans="1:8" ht="12.95" customHeight="1" x14ac:dyDescent="0.2">
      <c r="A43" s="36">
        <v>35</v>
      </c>
      <c r="B43" s="37" t="s">
        <v>196</v>
      </c>
      <c r="C43" s="63">
        <v>36389</v>
      </c>
      <c r="D43" s="63">
        <v>16761</v>
      </c>
      <c r="E43" s="63">
        <v>6346</v>
      </c>
      <c r="F43" s="63">
        <v>3731</v>
      </c>
      <c r="G43" s="63">
        <v>4601</v>
      </c>
      <c r="H43" s="63">
        <v>6804</v>
      </c>
    </row>
    <row r="44" spans="1:8" ht="12.95" customHeight="1" x14ac:dyDescent="0.2">
      <c r="A44" s="36">
        <v>36</v>
      </c>
      <c r="B44" s="37" t="s">
        <v>390</v>
      </c>
      <c r="C44" s="63">
        <v>165095</v>
      </c>
      <c r="D44" s="63">
        <v>168656.39</v>
      </c>
      <c r="E44" s="63">
        <v>119100</v>
      </c>
      <c r="F44" s="63">
        <v>41609.57</v>
      </c>
      <c r="G44" s="63">
        <v>48569</v>
      </c>
      <c r="H44" s="63">
        <v>68866.92</v>
      </c>
    </row>
    <row r="45" spans="1:8" s="87" customFormat="1" ht="12.95" customHeight="1" x14ac:dyDescent="0.2">
      <c r="A45" s="330"/>
      <c r="B45" s="79" t="s">
        <v>219</v>
      </c>
      <c r="C45" s="86">
        <f>C43+C44</f>
        <v>201484</v>
      </c>
      <c r="D45" s="86">
        <f t="shared" ref="D45:H45" si="3">D43+D44</f>
        <v>185417.39</v>
      </c>
      <c r="E45" s="86">
        <f t="shared" si="3"/>
        <v>125446</v>
      </c>
      <c r="F45" s="86">
        <f t="shared" si="3"/>
        <v>45340.57</v>
      </c>
      <c r="G45" s="86">
        <f t="shared" si="3"/>
        <v>53170</v>
      </c>
      <c r="H45" s="86">
        <f t="shared" si="3"/>
        <v>75670.92</v>
      </c>
    </row>
    <row r="46" spans="1:8" ht="12.95" customHeight="1" x14ac:dyDescent="0.2">
      <c r="A46" s="36">
        <v>37</v>
      </c>
      <c r="B46" s="37" t="s">
        <v>318</v>
      </c>
      <c r="C46" s="63">
        <v>164960</v>
      </c>
      <c r="D46" s="63">
        <v>44539</v>
      </c>
      <c r="E46" s="63">
        <v>41325</v>
      </c>
      <c r="F46" s="63">
        <v>18597</v>
      </c>
      <c r="G46" s="63">
        <v>154354</v>
      </c>
      <c r="H46" s="63">
        <v>41742</v>
      </c>
    </row>
    <row r="47" spans="1:8" s="87" customFormat="1" ht="12.95" customHeight="1" x14ac:dyDescent="0.2">
      <c r="A47" s="330"/>
      <c r="B47" s="79" t="s">
        <v>217</v>
      </c>
      <c r="C47" s="86">
        <f>C46</f>
        <v>164960</v>
      </c>
      <c r="D47" s="86">
        <f t="shared" ref="D47:H47" si="4">D46</f>
        <v>44539</v>
      </c>
      <c r="E47" s="86">
        <f t="shared" si="4"/>
        <v>41325</v>
      </c>
      <c r="F47" s="86">
        <f t="shared" si="4"/>
        <v>18597</v>
      </c>
      <c r="G47" s="86">
        <f t="shared" si="4"/>
        <v>154354</v>
      </c>
      <c r="H47" s="86">
        <f t="shared" si="4"/>
        <v>41742</v>
      </c>
    </row>
    <row r="48" spans="1:8" s="87" customFormat="1" ht="12.95" customHeight="1" x14ac:dyDescent="0.2">
      <c r="A48" s="36">
        <v>38</v>
      </c>
      <c r="B48" s="37" t="s">
        <v>310</v>
      </c>
      <c r="C48" s="63">
        <v>4685</v>
      </c>
      <c r="D48" s="63">
        <v>15301.44</v>
      </c>
      <c r="E48" s="63">
        <v>35</v>
      </c>
      <c r="F48" s="63">
        <v>10.41</v>
      </c>
      <c r="G48" s="63">
        <v>2472</v>
      </c>
      <c r="H48" s="63">
        <v>8938.85</v>
      </c>
    </row>
    <row r="49" spans="1:8" ht="12.95" customHeight="1" x14ac:dyDescent="0.2">
      <c r="A49" s="36">
        <v>39</v>
      </c>
      <c r="B49" s="37" t="s">
        <v>311</v>
      </c>
      <c r="C49" s="63">
        <v>91891</v>
      </c>
      <c r="D49" s="63">
        <v>13777</v>
      </c>
      <c r="E49" s="63">
        <v>90617</v>
      </c>
      <c r="F49" s="63">
        <v>11526</v>
      </c>
      <c r="G49" s="63">
        <v>24453</v>
      </c>
      <c r="H49" s="63">
        <v>9392</v>
      </c>
    </row>
    <row r="50" spans="1:8" ht="12.95" customHeight="1" x14ac:dyDescent="0.2">
      <c r="A50" s="36">
        <v>40</v>
      </c>
      <c r="B50" s="37" t="s">
        <v>392</v>
      </c>
      <c r="C50" s="63">
        <v>194611</v>
      </c>
      <c r="D50" s="63">
        <v>43530.84</v>
      </c>
      <c r="E50" s="63">
        <v>194611</v>
      </c>
      <c r="F50" s="63">
        <v>43530.84</v>
      </c>
      <c r="G50" s="63">
        <v>127149</v>
      </c>
      <c r="H50" s="63">
        <v>37519.47</v>
      </c>
    </row>
    <row r="51" spans="1:8" s="87" customFormat="1" ht="12.95" customHeight="1" x14ac:dyDescent="0.2">
      <c r="A51" s="36">
        <v>41</v>
      </c>
      <c r="B51" s="37" t="s">
        <v>312</v>
      </c>
      <c r="C51" s="63">
        <v>267694</v>
      </c>
      <c r="D51" s="63">
        <v>53724.56</v>
      </c>
      <c r="E51" s="63">
        <v>0</v>
      </c>
      <c r="F51" s="63">
        <v>0</v>
      </c>
      <c r="G51" s="63">
        <v>44526</v>
      </c>
      <c r="H51" s="63">
        <v>16797.78</v>
      </c>
    </row>
    <row r="52" spans="1:8" ht="12.95" customHeight="1" x14ac:dyDescent="0.2">
      <c r="A52" s="36">
        <v>42</v>
      </c>
      <c r="B52" s="37" t="s">
        <v>313</v>
      </c>
      <c r="C52" s="373">
        <v>147148</v>
      </c>
      <c r="D52" s="373">
        <v>38554</v>
      </c>
      <c r="E52" s="373">
        <v>78039</v>
      </c>
      <c r="F52" s="373">
        <v>35526</v>
      </c>
      <c r="G52" s="373">
        <v>78039</v>
      </c>
      <c r="H52" s="373">
        <v>35526</v>
      </c>
    </row>
    <row r="53" spans="1:8" s="87" customFormat="1" ht="12.95" customHeight="1" x14ac:dyDescent="0.2">
      <c r="A53" s="36">
        <v>43</v>
      </c>
      <c r="B53" s="37" t="s">
        <v>314</v>
      </c>
      <c r="C53" s="373">
        <v>103227</v>
      </c>
      <c r="D53" s="373">
        <v>20631.580000000002</v>
      </c>
      <c r="E53" s="373">
        <v>447</v>
      </c>
      <c r="F53" s="373">
        <v>5.16</v>
      </c>
      <c r="G53" s="373">
        <v>53051</v>
      </c>
      <c r="H53" s="373">
        <v>13474.61</v>
      </c>
    </row>
    <row r="54" spans="1:8" ht="12.95" customHeight="1" x14ac:dyDescent="0.2">
      <c r="A54" s="36">
        <v>44</v>
      </c>
      <c r="B54" s="37" t="s">
        <v>306</v>
      </c>
      <c r="C54" s="63">
        <v>74630</v>
      </c>
      <c r="D54" s="63">
        <v>16984.87</v>
      </c>
      <c r="E54" s="63">
        <v>0</v>
      </c>
      <c r="F54" s="63">
        <v>0</v>
      </c>
      <c r="G54" s="63">
        <v>24458</v>
      </c>
      <c r="H54" s="63">
        <v>10473.94</v>
      </c>
    </row>
    <row r="55" spans="1:8" ht="12.95" customHeight="1" x14ac:dyDescent="0.2">
      <c r="A55" s="36">
        <v>45</v>
      </c>
      <c r="B55" s="37" t="s">
        <v>315</v>
      </c>
      <c r="C55" s="63">
        <v>104643</v>
      </c>
      <c r="D55" s="63">
        <v>29372</v>
      </c>
      <c r="E55" s="63">
        <v>104643</v>
      </c>
      <c r="F55" s="63">
        <v>29372</v>
      </c>
      <c r="G55" s="63">
        <v>46684</v>
      </c>
      <c r="H55" s="63">
        <v>27396</v>
      </c>
    </row>
    <row r="56" spans="1:8" s="87" customFormat="1" ht="12.95" customHeight="1" x14ac:dyDescent="0.2">
      <c r="A56" s="330"/>
      <c r="B56" s="79" t="s">
        <v>316</v>
      </c>
      <c r="C56" s="86">
        <f>SUM(C48:C55)</f>
        <v>988529</v>
      </c>
      <c r="D56" s="86">
        <f t="shared" ref="D56:H56" si="5">SUM(D48:D55)</f>
        <v>231876.28999999998</v>
      </c>
      <c r="E56" s="86">
        <f t="shared" si="5"/>
        <v>468392</v>
      </c>
      <c r="F56" s="86">
        <f t="shared" si="5"/>
        <v>119970.41</v>
      </c>
      <c r="G56" s="86">
        <f t="shared" si="5"/>
        <v>400832</v>
      </c>
      <c r="H56" s="86">
        <f t="shared" si="5"/>
        <v>159518.65</v>
      </c>
    </row>
    <row r="57" spans="1:8" ht="12.95" customHeight="1" x14ac:dyDescent="0.2">
      <c r="A57" s="147"/>
      <c r="B57" s="148" t="s">
        <v>0</v>
      </c>
      <c r="C57" s="86">
        <f>C56+C47+C45+C42</f>
        <v>4456006</v>
      </c>
      <c r="D57" s="86">
        <f t="shared" ref="D57:H57" si="6">D56+D47+D45+D42</f>
        <v>3774658.1066363999</v>
      </c>
      <c r="E57" s="86">
        <f t="shared" si="6"/>
        <v>1694015</v>
      </c>
      <c r="F57" s="86">
        <f t="shared" si="6"/>
        <v>719173.22</v>
      </c>
      <c r="G57" s="86">
        <f t="shared" si="6"/>
        <v>1908258</v>
      </c>
      <c r="H57" s="86">
        <f t="shared" si="6"/>
        <v>1525694.2050029999</v>
      </c>
    </row>
    <row r="58" spans="1:8" x14ac:dyDescent="0.2">
      <c r="D58" s="199" t="s">
        <v>382</v>
      </c>
    </row>
    <row r="60" spans="1:8" ht="14.25" x14ac:dyDescent="0.2">
      <c r="C60" s="151"/>
      <c r="D60" s="151"/>
      <c r="E60" s="151"/>
      <c r="F60" s="151"/>
      <c r="G60" s="151"/>
      <c r="H60" s="151"/>
    </row>
    <row r="62" spans="1:8" x14ac:dyDescent="0.2">
      <c r="C62" s="93"/>
      <c r="D62" s="93"/>
      <c r="E62" s="93"/>
      <c r="F62" s="93"/>
      <c r="G62" s="93"/>
      <c r="H62" s="93"/>
    </row>
  </sheetData>
  <mergeCells count="7">
    <mergeCell ref="A1:H1"/>
    <mergeCell ref="B3:D3"/>
    <mergeCell ref="A4:A5"/>
    <mergeCell ref="B4:B5"/>
    <mergeCell ref="C4:D4"/>
    <mergeCell ref="G4:H4"/>
    <mergeCell ref="E4:F4"/>
  </mergeCells>
  <pageMargins left="1.45" right="0.7" top="0.75" bottom="0.75" header="0.3" footer="0.3"/>
  <pageSetup paperSize="9" scale="81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view="pageBreakPreview" zoomScaleNormal="100" zoomScaleSheetLayoutView="100" workbookViewId="0">
      <pane xSplit="2" ySplit="1" topLeftCell="C2" activePane="bottomRight" state="frozen"/>
      <selection pane="topRight" activeCell="B1" sqref="B1"/>
      <selection pane="bottomLeft" activeCell="A5" sqref="A5"/>
      <selection pane="bottomRight" activeCell="E13" sqref="E13"/>
    </sheetView>
  </sheetViews>
  <sheetFormatPr defaultColWidth="9.140625" defaultRowHeight="15" x14ac:dyDescent="0.2"/>
  <cols>
    <col min="1" max="1" width="4.140625" style="396" customWidth="1"/>
    <col min="2" max="2" width="26" style="395" bestFit="1" customWidth="1"/>
    <col min="3" max="6" width="10.140625" style="395" bestFit="1" customWidth="1"/>
    <col min="7" max="7" width="9" style="395" bestFit="1" customWidth="1"/>
    <col min="8" max="8" width="12" style="404" bestFit="1" customWidth="1"/>
    <col min="9" max="16384" width="9.140625" style="395"/>
  </cols>
  <sheetData>
    <row r="1" spans="1:8" s="407" customFormat="1" ht="35.1" customHeight="1" x14ac:dyDescent="0.2">
      <c r="A1" s="571" t="s">
        <v>1073</v>
      </c>
      <c r="B1" s="571"/>
      <c r="C1" s="571"/>
      <c r="D1" s="571"/>
      <c r="E1" s="571"/>
      <c r="F1" s="571"/>
      <c r="G1" s="571"/>
      <c r="H1" s="571"/>
    </row>
    <row r="2" spans="1:8" s="407" customFormat="1" ht="15.75" x14ac:dyDescent="0.2">
      <c r="A2" s="391"/>
      <c r="B2" s="391"/>
      <c r="C2" s="391"/>
      <c r="D2" s="391"/>
      <c r="E2" s="391"/>
      <c r="F2" s="391"/>
      <c r="G2" s="391"/>
      <c r="H2" s="391"/>
    </row>
    <row r="3" spans="1:8" x14ac:dyDescent="0.2">
      <c r="F3" s="395" t="s">
        <v>1071</v>
      </c>
    </row>
    <row r="4" spans="1:8" s="398" customFormat="1" ht="57" x14ac:dyDescent="0.2">
      <c r="A4" s="164" t="s">
        <v>110</v>
      </c>
      <c r="B4" s="399" t="s">
        <v>268</v>
      </c>
      <c r="C4" s="399" t="s">
        <v>1063</v>
      </c>
      <c r="D4" s="399" t="s">
        <v>1064</v>
      </c>
      <c r="E4" s="399" t="s">
        <v>1065</v>
      </c>
      <c r="F4" s="399" t="s">
        <v>1066</v>
      </c>
      <c r="G4" s="399" t="s">
        <v>1067</v>
      </c>
      <c r="H4" s="405" t="s">
        <v>1072</v>
      </c>
    </row>
    <row r="5" spans="1:8" x14ac:dyDescent="0.2">
      <c r="A5" s="192">
        <v>1</v>
      </c>
      <c r="B5" s="400" t="s">
        <v>51</v>
      </c>
      <c r="C5" s="400">
        <v>3143526</v>
      </c>
      <c r="D5" s="400">
        <v>1660004</v>
      </c>
      <c r="E5" s="400">
        <v>2911946</v>
      </c>
      <c r="F5" s="400">
        <v>2998891</v>
      </c>
      <c r="G5" s="400">
        <v>217916</v>
      </c>
      <c r="H5" s="401">
        <v>755.12851192299979</v>
      </c>
    </row>
    <row r="6" spans="1:8" x14ac:dyDescent="0.2">
      <c r="A6" s="192">
        <v>2</v>
      </c>
      <c r="B6" s="400" t="s">
        <v>52</v>
      </c>
      <c r="C6" s="400">
        <v>4203843</v>
      </c>
      <c r="D6" s="400">
        <v>2308317</v>
      </c>
      <c r="E6" s="400">
        <v>3739084</v>
      </c>
      <c r="F6" s="400">
        <v>3654063</v>
      </c>
      <c r="G6" s="400">
        <v>350836</v>
      </c>
      <c r="H6" s="401">
        <v>1036.034843138</v>
      </c>
    </row>
    <row r="7" spans="1:8" x14ac:dyDescent="0.2">
      <c r="A7" s="192">
        <v>3</v>
      </c>
      <c r="B7" s="400" t="s">
        <v>53</v>
      </c>
      <c r="C7" s="400">
        <v>633301</v>
      </c>
      <c r="D7" s="400">
        <v>334447</v>
      </c>
      <c r="E7" s="400">
        <v>245993</v>
      </c>
      <c r="F7" s="400">
        <v>579744</v>
      </c>
      <c r="G7" s="400">
        <v>93441</v>
      </c>
      <c r="H7" s="401">
        <v>232.9194305</v>
      </c>
    </row>
    <row r="8" spans="1:8" x14ac:dyDescent="0.2">
      <c r="A8" s="192">
        <v>4</v>
      </c>
      <c r="B8" s="400" t="s">
        <v>54</v>
      </c>
      <c r="C8" s="400">
        <v>435224</v>
      </c>
      <c r="D8" s="400">
        <v>211148</v>
      </c>
      <c r="E8" s="400">
        <v>260514</v>
      </c>
      <c r="F8" s="400">
        <v>388403</v>
      </c>
      <c r="G8" s="400">
        <v>60511</v>
      </c>
      <c r="H8" s="401">
        <v>195.99498820599999</v>
      </c>
    </row>
    <row r="9" spans="1:8" x14ac:dyDescent="0.2">
      <c r="A9" s="192">
        <v>5</v>
      </c>
      <c r="B9" s="400" t="s">
        <v>55</v>
      </c>
      <c r="C9" s="400">
        <v>2337134</v>
      </c>
      <c r="D9" s="400">
        <v>1225784</v>
      </c>
      <c r="E9" s="400">
        <v>1282239</v>
      </c>
      <c r="F9" s="400">
        <v>2030481</v>
      </c>
      <c r="G9" s="400">
        <v>291247</v>
      </c>
      <c r="H9" s="401">
        <v>595.18224493399998</v>
      </c>
    </row>
    <row r="10" spans="1:8" x14ac:dyDescent="0.2">
      <c r="A10" s="192">
        <v>6</v>
      </c>
      <c r="B10" s="400" t="s">
        <v>56</v>
      </c>
      <c r="C10" s="400">
        <v>1059986</v>
      </c>
      <c r="D10" s="400">
        <v>589555</v>
      </c>
      <c r="E10" s="400">
        <v>552260</v>
      </c>
      <c r="F10" s="400">
        <v>923879</v>
      </c>
      <c r="G10" s="400">
        <v>14202</v>
      </c>
      <c r="H10" s="401">
        <v>376.52000569199998</v>
      </c>
    </row>
    <row r="11" spans="1:8" x14ac:dyDescent="0.2">
      <c r="A11" s="192">
        <v>7</v>
      </c>
      <c r="B11" s="400" t="s">
        <v>57</v>
      </c>
      <c r="C11" s="400">
        <v>76930</v>
      </c>
      <c r="D11" s="400">
        <v>37954</v>
      </c>
      <c r="E11" s="400">
        <v>72500</v>
      </c>
      <c r="F11" s="400">
        <v>62798</v>
      </c>
      <c r="G11" s="400">
        <v>10837</v>
      </c>
      <c r="H11" s="401">
        <v>24.652056096999996</v>
      </c>
    </row>
    <row r="12" spans="1:8" x14ac:dyDescent="0.2">
      <c r="A12" s="192">
        <v>8</v>
      </c>
      <c r="B12" s="400" t="s">
        <v>77</v>
      </c>
      <c r="C12" s="400">
        <v>48381</v>
      </c>
      <c r="D12" s="400">
        <v>22947</v>
      </c>
      <c r="E12" s="400">
        <v>33398</v>
      </c>
      <c r="F12" s="400">
        <v>33464</v>
      </c>
      <c r="G12" s="400">
        <v>474</v>
      </c>
      <c r="H12" s="401">
        <v>10.0713945</v>
      </c>
    </row>
    <row r="13" spans="1:8" x14ac:dyDescent="0.2">
      <c r="A13" s="192">
        <v>9</v>
      </c>
      <c r="B13" s="400" t="s">
        <v>58</v>
      </c>
      <c r="C13" s="400">
        <v>1780845</v>
      </c>
      <c r="D13" s="400">
        <v>915401</v>
      </c>
      <c r="E13" s="400">
        <v>1641407</v>
      </c>
      <c r="F13" s="400">
        <v>1561278</v>
      </c>
      <c r="G13" s="400">
        <v>139297</v>
      </c>
      <c r="H13" s="401">
        <v>530.36227009400011</v>
      </c>
    </row>
    <row r="14" spans="1:8" x14ac:dyDescent="0.2">
      <c r="A14" s="192">
        <v>10</v>
      </c>
      <c r="B14" s="400" t="s">
        <v>64</v>
      </c>
      <c r="C14" s="400">
        <v>13600781</v>
      </c>
      <c r="D14" s="400">
        <v>7157604</v>
      </c>
      <c r="E14" s="400">
        <v>12799846</v>
      </c>
      <c r="F14" s="400">
        <v>10372609</v>
      </c>
      <c r="G14" s="400">
        <v>307933</v>
      </c>
      <c r="H14" s="401">
        <v>2582.5796721569995</v>
      </c>
    </row>
    <row r="15" spans="1:8" x14ac:dyDescent="0.2">
      <c r="A15" s="192">
        <v>11</v>
      </c>
      <c r="B15" s="400" t="s">
        <v>182</v>
      </c>
      <c r="C15" s="400">
        <v>666403</v>
      </c>
      <c r="D15" s="400">
        <v>322863</v>
      </c>
      <c r="E15" s="400">
        <v>333246</v>
      </c>
      <c r="F15" s="400">
        <v>554705</v>
      </c>
      <c r="G15" s="400">
        <v>67817</v>
      </c>
      <c r="H15" s="401">
        <v>206.57589948399996</v>
      </c>
    </row>
    <row r="16" spans="1:8" x14ac:dyDescent="0.2">
      <c r="A16" s="192">
        <v>12</v>
      </c>
      <c r="B16" s="400" t="s">
        <v>60</v>
      </c>
      <c r="C16" s="400">
        <v>1544420</v>
      </c>
      <c r="D16" s="400">
        <v>792904</v>
      </c>
      <c r="E16" s="400">
        <v>783137</v>
      </c>
      <c r="F16" s="400">
        <v>1352473</v>
      </c>
      <c r="G16" s="400">
        <v>225854</v>
      </c>
      <c r="H16" s="401">
        <v>469.48417396200017</v>
      </c>
    </row>
    <row r="17" spans="1:9" s="397" customFormat="1" x14ac:dyDescent="0.2">
      <c r="A17" s="388"/>
      <c r="B17" s="402" t="s">
        <v>1062</v>
      </c>
      <c r="C17" s="402">
        <f>SUM(C5:C16)</f>
        <v>29530774</v>
      </c>
      <c r="D17" s="402">
        <f t="shared" ref="D17:H17" si="0">SUM(D5:D16)</f>
        <v>15578928</v>
      </c>
      <c r="E17" s="402">
        <f t="shared" si="0"/>
        <v>24655570</v>
      </c>
      <c r="F17" s="402">
        <f t="shared" si="0"/>
        <v>24512788</v>
      </c>
      <c r="G17" s="402">
        <f t="shared" si="0"/>
        <v>1780365</v>
      </c>
      <c r="H17" s="403">
        <f t="shared" si="0"/>
        <v>7015.505490687</v>
      </c>
      <c r="I17" s="395"/>
    </row>
    <row r="18" spans="1:9" x14ac:dyDescent="0.2">
      <c r="A18" s="192">
        <v>13</v>
      </c>
      <c r="B18" s="400" t="s">
        <v>239</v>
      </c>
      <c r="C18" s="400">
        <v>44823</v>
      </c>
      <c r="D18" s="400">
        <v>16449</v>
      </c>
      <c r="E18" s="400">
        <v>34857</v>
      </c>
      <c r="F18" s="400">
        <v>35019</v>
      </c>
      <c r="G18" s="400">
        <v>10724</v>
      </c>
      <c r="H18" s="401">
        <v>19.775404298000005</v>
      </c>
    </row>
    <row r="19" spans="1:9" x14ac:dyDescent="0.2">
      <c r="A19" s="192">
        <v>14</v>
      </c>
      <c r="B19" s="400" t="s">
        <v>240</v>
      </c>
      <c r="C19" s="400">
        <v>344</v>
      </c>
      <c r="D19" s="400">
        <v>163</v>
      </c>
      <c r="E19" s="400">
        <v>235</v>
      </c>
      <c r="F19" s="400">
        <v>273</v>
      </c>
      <c r="G19" s="400">
        <v>52</v>
      </c>
      <c r="H19" s="401">
        <v>6.4718795999999995E-2</v>
      </c>
    </row>
    <row r="20" spans="1:9" x14ac:dyDescent="0.2">
      <c r="A20" s="192">
        <v>15</v>
      </c>
      <c r="B20" s="400" t="s">
        <v>241</v>
      </c>
      <c r="C20" s="400">
        <v>1354</v>
      </c>
      <c r="D20" s="400">
        <v>597</v>
      </c>
      <c r="E20" s="400">
        <v>631</v>
      </c>
      <c r="F20" s="400">
        <v>1053</v>
      </c>
      <c r="G20" s="400">
        <v>224</v>
      </c>
      <c r="H20" s="401">
        <v>0.88389345899999994</v>
      </c>
    </row>
    <row r="21" spans="1:9" x14ac:dyDescent="0.2">
      <c r="A21" s="192">
        <v>16</v>
      </c>
      <c r="B21" s="400" t="s">
        <v>242</v>
      </c>
      <c r="C21" s="400">
        <v>111399</v>
      </c>
      <c r="D21" s="400">
        <v>71533</v>
      </c>
      <c r="E21" s="400">
        <v>111385</v>
      </c>
      <c r="F21" s="400">
        <v>61614</v>
      </c>
      <c r="G21" s="400">
        <v>24000</v>
      </c>
      <c r="H21" s="401">
        <v>29.016565468000007</v>
      </c>
    </row>
    <row r="22" spans="1:9" x14ac:dyDescent="0.2">
      <c r="A22" s="192">
        <v>17</v>
      </c>
      <c r="B22" s="400" t="s">
        <v>243</v>
      </c>
      <c r="C22" s="400">
        <v>329337</v>
      </c>
      <c r="D22" s="400">
        <v>150074</v>
      </c>
      <c r="E22" s="400">
        <v>329337</v>
      </c>
      <c r="F22" s="400">
        <v>244511</v>
      </c>
      <c r="G22" s="400">
        <v>136239</v>
      </c>
      <c r="H22" s="401">
        <v>25.148095504</v>
      </c>
    </row>
    <row r="23" spans="1:9" x14ac:dyDescent="0.2">
      <c r="A23" s="192">
        <v>18</v>
      </c>
      <c r="B23" s="400" t="s">
        <v>228</v>
      </c>
      <c r="C23" s="400">
        <v>44602</v>
      </c>
      <c r="D23" s="400">
        <v>20217</v>
      </c>
      <c r="E23" s="400">
        <v>36178</v>
      </c>
      <c r="F23" s="400">
        <v>36076</v>
      </c>
      <c r="G23" s="400">
        <v>5132</v>
      </c>
      <c r="H23" s="401">
        <v>17.450387033000002</v>
      </c>
    </row>
    <row r="24" spans="1:9" x14ac:dyDescent="0.2">
      <c r="A24" s="192">
        <v>19</v>
      </c>
      <c r="B24" s="400" t="s">
        <v>244</v>
      </c>
      <c r="C24" s="400">
        <v>23197</v>
      </c>
      <c r="D24" s="400">
        <v>5974</v>
      </c>
      <c r="E24" s="400">
        <v>20023</v>
      </c>
      <c r="F24" s="400">
        <v>20103</v>
      </c>
      <c r="G24" s="400">
        <v>2879</v>
      </c>
      <c r="H24" s="401">
        <v>3.5048478109999999</v>
      </c>
    </row>
    <row r="25" spans="1:9" x14ac:dyDescent="0.2">
      <c r="A25" s="192">
        <v>20</v>
      </c>
      <c r="B25" s="400" t="s">
        <v>245</v>
      </c>
      <c r="C25" s="400">
        <v>138</v>
      </c>
      <c r="D25" s="400">
        <v>60</v>
      </c>
      <c r="E25" s="400">
        <v>118</v>
      </c>
      <c r="F25" s="400">
        <v>89</v>
      </c>
      <c r="G25" s="400">
        <v>14</v>
      </c>
      <c r="H25" s="401">
        <v>2.4704E-2</v>
      </c>
    </row>
    <row r="26" spans="1:9" x14ac:dyDescent="0.2">
      <c r="A26" s="192">
        <v>21</v>
      </c>
      <c r="B26" s="400" t="s">
        <v>87</v>
      </c>
      <c r="C26" s="400">
        <v>164</v>
      </c>
      <c r="D26" s="400">
        <v>73</v>
      </c>
      <c r="E26" s="400">
        <v>158</v>
      </c>
      <c r="F26" s="400">
        <v>135</v>
      </c>
      <c r="G26" s="400">
        <v>22</v>
      </c>
      <c r="H26" s="401">
        <v>2.2283476999999999E-2</v>
      </c>
    </row>
    <row r="27" spans="1:9" x14ac:dyDescent="0.2">
      <c r="A27" s="192">
        <v>22</v>
      </c>
      <c r="B27" s="400" t="s">
        <v>246</v>
      </c>
      <c r="C27" s="400">
        <v>6945</v>
      </c>
      <c r="D27" s="400">
        <v>2565</v>
      </c>
      <c r="E27" s="400">
        <v>438</v>
      </c>
      <c r="F27" s="400">
        <v>4564</v>
      </c>
      <c r="G27" s="400">
        <v>2610</v>
      </c>
      <c r="H27" s="401">
        <v>0.83683861700000006</v>
      </c>
    </row>
    <row r="28" spans="1:9" x14ac:dyDescent="0.2">
      <c r="A28" s="192">
        <v>23</v>
      </c>
      <c r="B28" s="400" t="s">
        <v>247</v>
      </c>
      <c r="C28" s="400">
        <v>515</v>
      </c>
      <c r="D28" s="400">
        <v>200</v>
      </c>
      <c r="E28" s="400">
        <v>391</v>
      </c>
      <c r="F28" s="400">
        <v>274</v>
      </c>
      <c r="G28" s="400">
        <v>51</v>
      </c>
      <c r="H28" s="401">
        <v>8.1170551000000007E-2</v>
      </c>
    </row>
    <row r="29" spans="1:9" x14ac:dyDescent="0.2">
      <c r="A29" s="192">
        <v>24</v>
      </c>
      <c r="B29" s="400" t="s">
        <v>248</v>
      </c>
      <c r="C29" s="400">
        <v>17524</v>
      </c>
      <c r="D29" s="400">
        <v>17519</v>
      </c>
      <c r="E29" s="400">
        <v>17524</v>
      </c>
      <c r="F29" s="400">
        <v>9812</v>
      </c>
      <c r="G29" s="400">
        <v>7</v>
      </c>
      <c r="H29" s="401">
        <v>2.6601652809999998</v>
      </c>
    </row>
    <row r="30" spans="1:9" x14ac:dyDescent="0.2">
      <c r="A30" s="192">
        <v>25</v>
      </c>
      <c r="B30" s="400" t="s">
        <v>249</v>
      </c>
      <c r="C30" s="400">
        <v>189</v>
      </c>
      <c r="D30" s="400">
        <v>78</v>
      </c>
      <c r="E30" s="400">
        <v>102</v>
      </c>
      <c r="F30" s="400">
        <v>166</v>
      </c>
      <c r="G30" s="400">
        <v>51</v>
      </c>
      <c r="H30" s="401">
        <v>4.6350026000000003E-2</v>
      </c>
    </row>
    <row r="31" spans="1:9" x14ac:dyDescent="0.2">
      <c r="A31" s="192">
        <v>26</v>
      </c>
      <c r="B31" s="400" t="s">
        <v>250</v>
      </c>
      <c r="C31" s="400">
        <v>848</v>
      </c>
      <c r="D31" s="400">
        <v>518</v>
      </c>
      <c r="E31" s="400">
        <v>796</v>
      </c>
      <c r="F31" s="400">
        <v>624</v>
      </c>
      <c r="G31" s="400">
        <v>216</v>
      </c>
      <c r="H31" s="401">
        <v>0.10564800100000001</v>
      </c>
    </row>
    <row r="32" spans="1:9" s="397" customFormat="1" ht="14.25" x14ac:dyDescent="0.2">
      <c r="A32" s="388"/>
      <c r="B32" s="402" t="s">
        <v>1068</v>
      </c>
      <c r="C32" s="402">
        <f>SUM(C18:C31)</f>
        <v>581379</v>
      </c>
      <c r="D32" s="402">
        <f t="shared" ref="D32:H32" si="1">SUM(D18:D31)</f>
        <v>286020</v>
      </c>
      <c r="E32" s="402">
        <f t="shared" si="1"/>
        <v>552173</v>
      </c>
      <c r="F32" s="402">
        <f t="shared" si="1"/>
        <v>414313</v>
      </c>
      <c r="G32" s="402">
        <f t="shared" si="1"/>
        <v>182221</v>
      </c>
      <c r="H32" s="403">
        <f t="shared" si="1"/>
        <v>99.621072322000018</v>
      </c>
    </row>
    <row r="33" spans="1:8" x14ac:dyDescent="0.2">
      <c r="A33" s="192">
        <v>27</v>
      </c>
      <c r="B33" s="400" t="s">
        <v>1070</v>
      </c>
      <c r="C33" s="400">
        <v>3620472</v>
      </c>
      <c r="D33" s="400">
        <v>2052854</v>
      </c>
      <c r="E33" s="400">
        <v>3329296</v>
      </c>
      <c r="F33" s="400">
        <v>2964861</v>
      </c>
      <c r="G33" s="400">
        <v>476085</v>
      </c>
      <c r="H33" s="401">
        <v>739.07520395100005</v>
      </c>
    </row>
    <row r="34" spans="1:8" x14ac:dyDescent="0.2">
      <c r="A34" s="192">
        <v>28</v>
      </c>
      <c r="B34" s="400" t="s">
        <v>367</v>
      </c>
      <c r="C34" s="400">
        <v>1664391</v>
      </c>
      <c r="D34" s="400">
        <v>908177</v>
      </c>
      <c r="E34" s="400">
        <v>603833</v>
      </c>
      <c r="F34" s="400">
        <v>1555592</v>
      </c>
      <c r="G34" s="400">
        <v>323245</v>
      </c>
      <c r="H34" s="401">
        <v>403.18394470499993</v>
      </c>
    </row>
    <row r="35" spans="1:8" s="397" customFormat="1" ht="14.25" x14ac:dyDescent="0.2">
      <c r="A35" s="388"/>
      <c r="B35" s="402" t="s">
        <v>1069</v>
      </c>
      <c r="C35" s="402">
        <f>C34+C33</f>
        <v>5284863</v>
      </c>
      <c r="D35" s="402">
        <f t="shared" ref="D35:H35" si="2">D34+D33</f>
        <v>2961031</v>
      </c>
      <c r="E35" s="402">
        <f t="shared" si="2"/>
        <v>3933129</v>
      </c>
      <c r="F35" s="402">
        <f t="shared" si="2"/>
        <v>4520453</v>
      </c>
      <c r="G35" s="402">
        <f t="shared" si="2"/>
        <v>799330</v>
      </c>
      <c r="H35" s="403">
        <f t="shared" si="2"/>
        <v>1142.259148656</v>
      </c>
    </row>
    <row r="36" spans="1:8" s="397" customFormat="1" ht="14.25" x14ac:dyDescent="0.2">
      <c r="A36" s="388"/>
      <c r="B36" s="189" t="s">
        <v>213</v>
      </c>
      <c r="C36" s="189">
        <f>C35+C32+C17</f>
        <v>35397016</v>
      </c>
      <c r="D36" s="189">
        <f t="shared" ref="D36:H36" si="3">D35+D32+D17</f>
        <v>18825979</v>
      </c>
      <c r="E36" s="189">
        <f t="shared" si="3"/>
        <v>29140872</v>
      </c>
      <c r="F36" s="189">
        <f t="shared" si="3"/>
        <v>29447554</v>
      </c>
      <c r="G36" s="189">
        <f t="shared" si="3"/>
        <v>2761916</v>
      </c>
      <c r="H36" s="406">
        <f t="shared" si="3"/>
        <v>8257.3857116649997</v>
      </c>
    </row>
    <row r="37" spans="1:8" x14ac:dyDescent="0.2">
      <c r="D37" s="397" t="s">
        <v>495</v>
      </c>
    </row>
  </sheetData>
  <mergeCells count="1">
    <mergeCell ref="A1:H1"/>
  </mergeCells>
  <pageMargins left="1.2" right="0.4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2" tint="-0.499984740745262"/>
  </sheetPr>
  <dimension ref="A1:P60"/>
  <sheetViews>
    <sheetView zoomScale="90" zoomScaleNormal="90" workbookViewId="0">
      <pane xSplit="2" ySplit="5" topLeftCell="C48" activePane="bottomRight" state="frozen"/>
      <selection pane="topRight" activeCell="C1" sqref="C1"/>
      <selection pane="bottomLeft" activeCell="A6" sqref="A6"/>
      <selection pane="bottomRight" activeCell="F59" sqref="F59"/>
    </sheetView>
  </sheetViews>
  <sheetFormatPr defaultColWidth="9.140625" defaultRowHeight="18.75" x14ac:dyDescent="0.2"/>
  <cols>
    <col min="1" max="1" width="4.85546875" style="220" customWidth="1"/>
    <col min="2" max="2" width="27.42578125" style="212" customWidth="1"/>
    <col min="3" max="3" width="12.42578125" style="216" customWidth="1"/>
    <col min="4" max="4" width="12" style="216" customWidth="1"/>
    <col min="5" max="5" width="11.42578125" style="216" customWidth="1"/>
    <col min="6" max="6" width="11.42578125" style="217" customWidth="1"/>
    <col min="7" max="7" width="11.140625" style="217" customWidth="1"/>
    <col min="8" max="8" width="11.7109375" style="212" customWidth="1"/>
    <col min="9" max="9" width="11.28515625" style="212" customWidth="1"/>
    <col min="10" max="10" width="11.85546875" style="212" customWidth="1"/>
    <col min="11" max="14" width="10.140625" style="292" hidden="1" customWidth="1"/>
    <col min="15" max="16384" width="9.140625" style="212"/>
  </cols>
  <sheetData>
    <row r="1" spans="1:16" ht="12.75" customHeight="1" x14ac:dyDescent="0.2">
      <c r="A1" s="447" t="s">
        <v>452</v>
      </c>
      <c r="B1" s="447"/>
      <c r="C1" s="447"/>
      <c r="D1" s="447"/>
      <c r="E1" s="447"/>
      <c r="F1" s="447"/>
      <c r="G1" s="447"/>
      <c r="H1" s="447"/>
      <c r="I1" s="447"/>
      <c r="J1" s="447"/>
    </row>
    <row r="2" spans="1:16" x14ac:dyDescent="0.2">
      <c r="A2" s="449" t="s">
        <v>198</v>
      </c>
      <c r="B2" s="449"/>
      <c r="C2" s="449"/>
      <c r="D2" s="449"/>
      <c r="E2" s="449"/>
      <c r="F2" s="449"/>
      <c r="G2" s="449"/>
      <c r="H2" s="449"/>
      <c r="I2" s="449"/>
      <c r="J2" s="449"/>
    </row>
    <row r="3" spans="1:16" ht="14.25" customHeight="1" x14ac:dyDescent="0.2">
      <c r="A3" s="213"/>
      <c r="B3" s="214" t="s">
        <v>11</v>
      </c>
      <c r="C3" s="215"/>
      <c r="E3" s="215"/>
      <c r="H3" s="448" t="s">
        <v>178</v>
      </c>
      <c r="I3" s="448"/>
      <c r="J3" s="448"/>
    </row>
    <row r="4" spans="1:16" x14ac:dyDescent="0.2">
      <c r="A4" s="450" t="s">
        <v>197</v>
      </c>
      <c r="B4" s="450" t="s">
        <v>2</v>
      </c>
      <c r="C4" s="451" t="s">
        <v>13</v>
      </c>
      <c r="D4" s="451"/>
      <c r="E4" s="452" t="s">
        <v>8</v>
      </c>
      <c r="F4" s="453"/>
      <c r="G4" s="454"/>
      <c r="H4" s="450" t="s">
        <v>9</v>
      </c>
      <c r="I4" s="450"/>
      <c r="J4" s="450"/>
      <c r="K4" s="446"/>
      <c r="L4" s="446"/>
      <c r="M4" s="445" t="s">
        <v>281</v>
      </c>
      <c r="N4" s="445"/>
    </row>
    <row r="5" spans="1:16" ht="69.95" customHeight="1" x14ac:dyDescent="0.2">
      <c r="A5" s="450"/>
      <c r="B5" s="450"/>
      <c r="C5" s="277" t="s">
        <v>453</v>
      </c>
      <c r="D5" s="277" t="s">
        <v>454</v>
      </c>
      <c r="E5" s="277" t="s">
        <v>453</v>
      </c>
      <c r="F5" s="277" t="s">
        <v>454</v>
      </c>
      <c r="G5" s="277" t="s">
        <v>488</v>
      </c>
      <c r="H5" s="277" t="s">
        <v>453</v>
      </c>
      <c r="I5" s="277" t="s">
        <v>454</v>
      </c>
      <c r="J5" s="277" t="s">
        <v>491</v>
      </c>
      <c r="K5" s="293" t="s">
        <v>489</v>
      </c>
      <c r="L5" s="293" t="s">
        <v>490</v>
      </c>
      <c r="M5" s="293" t="s">
        <v>489</v>
      </c>
      <c r="N5" s="293" t="s">
        <v>490</v>
      </c>
    </row>
    <row r="6" spans="1:16" s="211" customFormat="1" ht="14.1" customHeight="1" x14ac:dyDescent="0.25">
      <c r="A6" s="278">
        <v>1</v>
      </c>
      <c r="B6" s="279" t="s">
        <v>51</v>
      </c>
      <c r="C6" s="280">
        <v>1893585</v>
      </c>
      <c r="D6" s="281">
        <v>1988005</v>
      </c>
      <c r="E6" s="280">
        <v>1540396</v>
      </c>
      <c r="F6" s="281">
        <v>1572775</v>
      </c>
      <c r="G6" s="280"/>
      <c r="H6" s="282">
        <f>E6*100/C6</f>
        <v>81.348130662209513</v>
      </c>
      <c r="I6" s="282">
        <f>F6/D6*100</f>
        <v>79.113231606560348</v>
      </c>
      <c r="J6" s="282">
        <f>(F6+G6)*100/D6</f>
        <v>79.113231606560348</v>
      </c>
      <c r="K6" s="292">
        <f>'CD Ratio_2'!C6+'CD Ratio_2'!D6+'CD Ratio_2'!E6</f>
        <v>1988005</v>
      </c>
      <c r="L6" s="292">
        <f>'CD Ratio_2'!F6+'CD Ratio_2'!G6+'CD Ratio_2'!H6</f>
        <v>1572775</v>
      </c>
      <c r="M6" s="292">
        <f>D6-K6</f>
        <v>0</v>
      </c>
      <c r="N6" s="292">
        <f>F6-L6</f>
        <v>0</v>
      </c>
      <c r="P6" s="241"/>
    </row>
    <row r="7" spans="1:16" s="211" customFormat="1" ht="14.1" customHeight="1" x14ac:dyDescent="0.2">
      <c r="A7" s="283">
        <v>2</v>
      </c>
      <c r="B7" s="284" t="s">
        <v>52</v>
      </c>
      <c r="C7" s="285">
        <v>3453082</v>
      </c>
      <c r="D7" s="281">
        <v>3550010</v>
      </c>
      <c r="E7" s="281">
        <v>2520642</v>
      </c>
      <c r="F7" s="281">
        <v>2560255</v>
      </c>
      <c r="G7" s="280"/>
      <c r="H7" s="282">
        <f t="shared" ref="H7:H59" si="0">E7*100/C7</f>
        <v>72.996876413592261</v>
      </c>
      <c r="I7" s="282">
        <f t="shared" ref="I7:I59" si="1">F7/D7*100</f>
        <v>72.119656000969016</v>
      </c>
      <c r="J7" s="282">
        <f t="shared" ref="J7:J59" si="2">(F7+G7)*100/D7</f>
        <v>72.119656000969016</v>
      </c>
      <c r="K7" s="292">
        <f>'CD Ratio_2'!C7+'CD Ratio_2'!D7+'CD Ratio_2'!E7</f>
        <v>3550010</v>
      </c>
      <c r="L7" s="292">
        <f>'CD Ratio_2'!F7+'CD Ratio_2'!G7+'CD Ratio_2'!H7</f>
        <v>2560255</v>
      </c>
      <c r="M7" s="292">
        <f t="shared" ref="M7:M59" si="3">D7-K7</f>
        <v>0</v>
      </c>
      <c r="N7" s="292">
        <f t="shared" ref="N7:N59" si="4">F7-L7</f>
        <v>0</v>
      </c>
      <c r="P7" s="241"/>
    </row>
    <row r="8" spans="1:16" s="211" customFormat="1" ht="14.1" customHeight="1" x14ac:dyDescent="0.2">
      <c r="A8" s="278">
        <v>3</v>
      </c>
      <c r="B8" s="284" t="s">
        <v>53</v>
      </c>
      <c r="C8" s="285">
        <v>712339.68</v>
      </c>
      <c r="D8" s="281">
        <v>752812.52</v>
      </c>
      <c r="E8" s="281">
        <v>370334.75</v>
      </c>
      <c r="F8" s="281">
        <v>372325.01</v>
      </c>
      <c r="G8" s="280"/>
      <c r="H8" s="282">
        <f t="shared" si="0"/>
        <v>51.98850497841142</v>
      </c>
      <c r="I8" s="282">
        <f t="shared" si="1"/>
        <v>49.457866348981547</v>
      </c>
      <c r="J8" s="282">
        <f t="shared" si="2"/>
        <v>49.457866348981547</v>
      </c>
      <c r="K8" s="292">
        <f>'CD Ratio_2'!C8+'CD Ratio_2'!D8+'CD Ratio_2'!E8</f>
        <v>752812.52</v>
      </c>
      <c r="L8" s="292">
        <f>'CD Ratio_2'!F8+'CD Ratio_2'!G8+'CD Ratio_2'!H8</f>
        <v>372325.01</v>
      </c>
      <c r="M8" s="292">
        <f t="shared" si="3"/>
        <v>0</v>
      </c>
      <c r="N8" s="292">
        <f t="shared" si="4"/>
        <v>0</v>
      </c>
      <c r="P8" s="241"/>
    </row>
    <row r="9" spans="1:16" s="211" customFormat="1" ht="14.1" customHeight="1" x14ac:dyDescent="0.2">
      <c r="A9" s="283">
        <v>4</v>
      </c>
      <c r="B9" s="284" t="s">
        <v>54</v>
      </c>
      <c r="C9" s="285">
        <v>1430761</v>
      </c>
      <c r="D9" s="281">
        <v>1606553</v>
      </c>
      <c r="E9" s="281">
        <v>1370849</v>
      </c>
      <c r="F9" s="281">
        <v>1454438</v>
      </c>
      <c r="G9" s="280"/>
      <c r="H9" s="282">
        <f t="shared" si="0"/>
        <v>95.812578061604981</v>
      </c>
      <c r="I9" s="282">
        <f t="shared" si="1"/>
        <v>90.531591550356566</v>
      </c>
      <c r="J9" s="282">
        <f t="shared" si="2"/>
        <v>90.531591550356566</v>
      </c>
      <c r="K9" s="292">
        <f>'CD Ratio_2'!C9+'CD Ratio_2'!D9+'CD Ratio_2'!E9</f>
        <v>1606553</v>
      </c>
      <c r="L9" s="292">
        <f>'CD Ratio_2'!F9+'CD Ratio_2'!G9+'CD Ratio_2'!H9</f>
        <v>1454438</v>
      </c>
      <c r="M9" s="292">
        <f t="shared" si="3"/>
        <v>0</v>
      </c>
      <c r="N9" s="292">
        <f t="shared" si="4"/>
        <v>0</v>
      </c>
      <c r="P9" s="241"/>
    </row>
    <row r="10" spans="1:16" s="211" customFormat="1" ht="14.1" customHeight="1" x14ac:dyDescent="0.2">
      <c r="A10" s="278">
        <v>5</v>
      </c>
      <c r="B10" s="284" t="s">
        <v>55</v>
      </c>
      <c r="C10" s="285">
        <v>3239797</v>
      </c>
      <c r="D10" s="281">
        <v>3366114</v>
      </c>
      <c r="E10" s="281">
        <v>1414348</v>
      </c>
      <c r="F10" s="281">
        <v>1503970</v>
      </c>
      <c r="G10" s="280"/>
      <c r="H10" s="282">
        <f t="shared" si="0"/>
        <v>43.655451252038326</v>
      </c>
      <c r="I10" s="282">
        <f t="shared" si="1"/>
        <v>44.679710788167007</v>
      </c>
      <c r="J10" s="282">
        <f t="shared" si="2"/>
        <v>44.679710788167007</v>
      </c>
      <c r="K10" s="292">
        <f>'CD Ratio_2'!C10+'CD Ratio_2'!D10+'CD Ratio_2'!E10</f>
        <v>3366114</v>
      </c>
      <c r="L10" s="292">
        <f>'CD Ratio_2'!F10+'CD Ratio_2'!G10+'CD Ratio_2'!H10</f>
        <v>1503970</v>
      </c>
      <c r="M10" s="292">
        <f t="shared" si="3"/>
        <v>0</v>
      </c>
      <c r="N10" s="292">
        <f t="shared" si="4"/>
        <v>0</v>
      </c>
      <c r="P10" s="241"/>
    </row>
    <row r="11" spans="1:16" s="211" customFormat="1" ht="14.1" customHeight="1" x14ac:dyDescent="0.2">
      <c r="A11" s="283">
        <v>6</v>
      </c>
      <c r="B11" s="284" t="s">
        <v>56</v>
      </c>
      <c r="C11" s="285">
        <v>1503818</v>
      </c>
      <c r="D11" s="281">
        <v>1643341</v>
      </c>
      <c r="E11" s="281">
        <v>1063715</v>
      </c>
      <c r="F11" s="281">
        <v>1041585</v>
      </c>
      <c r="G11" s="280"/>
      <c r="H11" s="282">
        <f t="shared" si="0"/>
        <v>70.734290984680328</v>
      </c>
      <c r="I11" s="282">
        <f t="shared" si="1"/>
        <v>63.382158663357146</v>
      </c>
      <c r="J11" s="282">
        <f t="shared" si="2"/>
        <v>63.382158663357146</v>
      </c>
      <c r="K11" s="292">
        <f>'CD Ratio_2'!C11+'CD Ratio_2'!D11+'CD Ratio_2'!E11</f>
        <v>1643341</v>
      </c>
      <c r="L11" s="292">
        <f>'CD Ratio_2'!F11+'CD Ratio_2'!G11+'CD Ratio_2'!H11</f>
        <v>1041585</v>
      </c>
      <c r="M11" s="292">
        <f t="shared" si="3"/>
        <v>0</v>
      </c>
      <c r="N11" s="292">
        <f t="shared" si="4"/>
        <v>0</v>
      </c>
      <c r="P11" s="241"/>
    </row>
    <row r="12" spans="1:16" s="211" customFormat="1" ht="14.1" customHeight="1" x14ac:dyDescent="0.2">
      <c r="A12" s="278">
        <v>7</v>
      </c>
      <c r="B12" s="284" t="s">
        <v>57</v>
      </c>
      <c r="C12" s="285">
        <v>172169</v>
      </c>
      <c r="D12" s="281">
        <v>186749.46</v>
      </c>
      <c r="E12" s="281">
        <v>120213</v>
      </c>
      <c r="F12" s="281">
        <v>114986.18</v>
      </c>
      <c r="G12" s="280"/>
      <c r="H12" s="282">
        <f t="shared" si="0"/>
        <v>69.822674232875841</v>
      </c>
      <c r="I12" s="282">
        <f t="shared" si="1"/>
        <v>61.572429714120723</v>
      </c>
      <c r="J12" s="282">
        <f t="shared" si="2"/>
        <v>61.57242971412073</v>
      </c>
      <c r="K12" s="292">
        <f>'CD Ratio_2'!C12+'CD Ratio_2'!D12+'CD Ratio_2'!E12</f>
        <v>186749.46</v>
      </c>
      <c r="L12" s="292">
        <f>'CD Ratio_2'!F12+'CD Ratio_2'!G12+'CD Ratio_2'!H12</f>
        <v>114986.18000000001</v>
      </c>
      <c r="M12" s="292">
        <f t="shared" si="3"/>
        <v>0</v>
      </c>
      <c r="N12" s="292">
        <f t="shared" si="4"/>
        <v>0</v>
      </c>
      <c r="P12" s="241"/>
    </row>
    <row r="13" spans="1:16" s="211" customFormat="1" ht="14.1" customHeight="1" x14ac:dyDescent="0.2">
      <c r="A13" s="283">
        <v>8</v>
      </c>
      <c r="B13" s="284" t="s">
        <v>181</v>
      </c>
      <c r="C13" s="285">
        <v>172507</v>
      </c>
      <c r="D13" s="281">
        <v>190477</v>
      </c>
      <c r="E13" s="281">
        <v>82417</v>
      </c>
      <c r="F13" s="281">
        <v>89909</v>
      </c>
      <c r="G13" s="280"/>
      <c r="H13" s="282">
        <f t="shared" si="0"/>
        <v>47.776032276951078</v>
      </c>
      <c r="I13" s="282">
        <f t="shared" si="1"/>
        <v>47.202024391396336</v>
      </c>
      <c r="J13" s="282">
        <f t="shared" si="2"/>
        <v>47.202024391396336</v>
      </c>
      <c r="K13" s="292">
        <f>'CD Ratio_2'!C13+'CD Ratio_2'!D13+'CD Ratio_2'!E13</f>
        <v>190477</v>
      </c>
      <c r="L13" s="292">
        <f>'CD Ratio_2'!F13+'CD Ratio_2'!G13+'CD Ratio_2'!H13</f>
        <v>89909</v>
      </c>
      <c r="M13" s="292">
        <f t="shared" si="3"/>
        <v>0</v>
      </c>
      <c r="N13" s="292">
        <f t="shared" si="4"/>
        <v>0</v>
      </c>
      <c r="P13" s="241"/>
    </row>
    <row r="14" spans="1:16" s="211" customFormat="1" ht="14.1" customHeight="1" x14ac:dyDescent="0.2">
      <c r="A14" s="278">
        <v>9</v>
      </c>
      <c r="B14" s="284" t="s">
        <v>58</v>
      </c>
      <c r="C14" s="285">
        <v>3246361</v>
      </c>
      <c r="D14" s="281">
        <v>3625380</v>
      </c>
      <c r="E14" s="281">
        <v>2183526</v>
      </c>
      <c r="F14" s="281">
        <v>2170413</v>
      </c>
      <c r="G14" s="280"/>
      <c r="H14" s="282">
        <f t="shared" si="0"/>
        <v>67.26072670291444</v>
      </c>
      <c r="I14" s="282">
        <f t="shared" si="1"/>
        <v>59.867186336328885</v>
      </c>
      <c r="J14" s="282">
        <f t="shared" si="2"/>
        <v>59.867186336328878</v>
      </c>
      <c r="K14" s="292">
        <f>'CD Ratio_2'!C14+'CD Ratio_2'!D14+'CD Ratio_2'!E14</f>
        <v>3625380</v>
      </c>
      <c r="L14" s="292">
        <f>'CD Ratio_2'!F14+'CD Ratio_2'!G14+'CD Ratio_2'!H14</f>
        <v>2170413</v>
      </c>
      <c r="M14" s="292">
        <f t="shared" si="3"/>
        <v>0</v>
      </c>
      <c r="N14" s="292">
        <f t="shared" si="4"/>
        <v>0</v>
      </c>
      <c r="P14" s="241"/>
    </row>
    <row r="15" spans="1:16" s="211" customFormat="1" ht="14.1" customHeight="1" x14ac:dyDescent="0.2">
      <c r="A15" s="283">
        <v>10</v>
      </c>
      <c r="B15" s="284" t="s">
        <v>64</v>
      </c>
      <c r="C15" s="285">
        <v>14196746</v>
      </c>
      <c r="D15" s="281">
        <v>14866493</v>
      </c>
      <c r="E15" s="281">
        <v>7405789</v>
      </c>
      <c r="F15" s="281">
        <v>7527661</v>
      </c>
      <c r="G15" s="281">
        <v>454652</v>
      </c>
      <c r="H15" s="282">
        <f t="shared" si="0"/>
        <v>52.165397619989818</v>
      </c>
      <c r="I15" s="282">
        <f t="shared" si="1"/>
        <v>50.635082530896824</v>
      </c>
      <c r="J15" s="282">
        <f t="shared" si="2"/>
        <v>53.693315565412767</v>
      </c>
      <c r="K15" s="292">
        <f>'CD Ratio_2'!C15+'CD Ratio_2'!D15+'CD Ratio_2'!E15</f>
        <v>14866493</v>
      </c>
      <c r="L15" s="292">
        <f>'CD Ratio_2'!F15+'CD Ratio_2'!G15+'CD Ratio_2'!H15</f>
        <v>7527661</v>
      </c>
      <c r="M15" s="292">
        <f t="shared" si="3"/>
        <v>0</v>
      </c>
      <c r="N15" s="292">
        <f t="shared" si="4"/>
        <v>0</v>
      </c>
      <c r="P15" s="241"/>
    </row>
    <row r="16" spans="1:16" s="211" customFormat="1" ht="14.1" customHeight="1" x14ac:dyDescent="0.2">
      <c r="A16" s="278">
        <v>11</v>
      </c>
      <c r="B16" s="284" t="s">
        <v>182</v>
      </c>
      <c r="C16" s="285">
        <v>813518</v>
      </c>
      <c r="D16" s="281">
        <v>834982</v>
      </c>
      <c r="E16" s="281">
        <v>452212</v>
      </c>
      <c r="F16" s="281">
        <v>460983</v>
      </c>
      <c r="G16" s="280"/>
      <c r="H16" s="282">
        <f t="shared" si="0"/>
        <v>55.587215033963602</v>
      </c>
      <c r="I16" s="282">
        <f t="shared" si="1"/>
        <v>55.208735038599634</v>
      </c>
      <c r="J16" s="282">
        <f t="shared" si="2"/>
        <v>55.208735038599634</v>
      </c>
      <c r="K16" s="292">
        <f>'CD Ratio_2'!C16+'CD Ratio_2'!D16+'CD Ratio_2'!E16</f>
        <v>834982</v>
      </c>
      <c r="L16" s="292">
        <f>'CD Ratio_2'!F16+'CD Ratio_2'!G16+'CD Ratio_2'!H16</f>
        <v>460983</v>
      </c>
      <c r="M16" s="292">
        <f t="shared" si="3"/>
        <v>0</v>
      </c>
      <c r="N16" s="292">
        <f t="shared" si="4"/>
        <v>0</v>
      </c>
      <c r="P16" s="241"/>
    </row>
    <row r="17" spans="1:16" s="211" customFormat="1" ht="14.1" customHeight="1" x14ac:dyDescent="0.25">
      <c r="A17" s="283">
        <v>12</v>
      </c>
      <c r="B17" s="284" t="s">
        <v>60</v>
      </c>
      <c r="C17" s="285">
        <v>3141054</v>
      </c>
      <c r="D17" s="281">
        <v>3324880</v>
      </c>
      <c r="E17" s="281">
        <v>2013876</v>
      </c>
      <c r="F17" s="281">
        <v>2019578</v>
      </c>
      <c r="G17" s="381">
        <v>612420</v>
      </c>
      <c r="H17" s="282">
        <f t="shared" si="0"/>
        <v>64.114657054606511</v>
      </c>
      <c r="I17" s="282">
        <f t="shared" si="1"/>
        <v>60.741380140035126</v>
      </c>
      <c r="J17" s="282">
        <f t="shared" si="2"/>
        <v>79.160691513678685</v>
      </c>
      <c r="K17" s="292">
        <f>'CD Ratio_2'!C17+'CD Ratio_2'!D17+'CD Ratio_2'!E17</f>
        <v>3324880</v>
      </c>
      <c r="L17" s="292">
        <f>'CD Ratio_2'!F17+'CD Ratio_2'!G17+'CD Ratio_2'!H17</f>
        <v>2019578</v>
      </c>
      <c r="M17" s="292">
        <f t="shared" si="3"/>
        <v>0</v>
      </c>
      <c r="N17" s="292">
        <f t="shared" si="4"/>
        <v>0</v>
      </c>
      <c r="P17" s="241"/>
    </row>
    <row r="18" spans="1:16" s="218" customFormat="1" ht="14.1" customHeight="1" x14ac:dyDescent="0.2">
      <c r="A18" s="286"/>
      <c r="B18" s="287" t="s">
        <v>218</v>
      </c>
      <c r="C18" s="288">
        <f>SUM(C6:C17)</f>
        <v>33975737.68</v>
      </c>
      <c r="D18" s="288">
        <f>SUM(D6:D17)</f>
        <v>35935796.980000004</v>
      </c>
      <c r="E18" s="288">
        <f t="shared" ref="E18:F18" si="5">SUM(E6:E17)</f>
        <v>20538317.75</v>
      </c>
      <c r="F18" s="288">
        <f t="shared" si="5"/>
        <v>20888878.189999998</v>
      </c>
      <c r="G18" s="289">
        <f>SUM(G6:G17)</f>
        <v>1067072</v>
      </c>
      <c r="H18" s="290">
        <f t="shared" si="0"/>
        <v>60.449953856601589</v>
      </c>
      <c r="I18" s="290">
        <f t="shared" si="1"/>
        <v>58.12832870139394</v>
      </c>
      <c r="J18" s="290">
        <f t="shared" si="2"/>
        <v>61.097713241811611</v>
      </c>
      <c r="K18" s="292">
        <f>'CD Ratio_2'!C18+'CD Ratio_2'!D18+'CD Ratio_2'!E18</f>
        <v>35935796.979999997</v>
      </c>
      <c r="L18" s="292">
        <f>'CD Ratio_2'!F18+'CD Ratio_2'!G18+'CD Ratio_2'!H18</f>
        <v>20888878.190000001</v>
      </c>
      <c r="M18" s="292">
        <f t="shared" si="3"/>
        <v>0</v>
      </c>
      <c r="N18" s="292">
        <f t="shared" si="4"/>
        <v>0</v>
      </c>
      <c r="P18" s="241"/>
    </row>
    <row r="19" spans="1:16" s="211" customFormat="1" ht="14.1" customHeight="1" x14ac:dyDescent="0.2">
      <c r="A19" s="283">
        <v>13</v>
      </c>
      <c r="B19" s="284" t="s">
        <v>41</v>
      </c>
      <c r="C19" s="285">
        <v>1204336.27</v>
      </c>
      <c r="D19" s="281">
        <v>1372332</v>
      </c>
      <c r="E19" s="281">
        <v>1154785.8</v>
      </c>
      <c r="F19" s="281">
        <v>1209048.73</v>
      </c>
      <c r="G19" s="281">
        <v>52299.03</v>
      </c>
      <c r="H19" s="282">
        <f t="shared" si="0"/>
        <v>95.88566156859163</v>
      </c>
      <c r="I19" s="282">
        <f t="shared" si="1"/>
        <v>88.101766190688551</v>
      </c>
      <c r="J19" s="282">
        <f t="shared" si="2"/>
        <v>91.912726657980727</v>
      </c>
      <c r="K19" s="292">
        <f>'CD Ratio_2'!C19+'CD Ratio_2'!D19+'CD Ratio_2'!E19</f>
        <v>1372332</v>
      </c>
      <c r="L19" s="292">
        <f>'CD Ratio_2'!F19+'CD Ratio_2'!G19+'CD Ratio_2'!H19</f>
        <v>1209048.73</v>
      </c>
      <c r="M19" s="292">
        <f t="shared" si="3"/>
        <v>0</v>
      </c>
      <c r="N19" s="292">
        <f t="shared" si="4"/>
        <v>0</v>
      </c>
      <c r="P19" s="241"/>
    </row>
    <row r="20" spans="1:16" s="211" customFormat="1" ht="14.1" customHeight="1" x14ac:dyDescent="0.2">
      <c r="A20" s="278">
        <v>14</v>
      </c>
      <c r="B20" s="284" t="s">
        <v>183</v>
      </c>
      <c r="C20" s="285">
        <v>121477.31</v>
      </c>
      <c r="D20" s="281">
        <v>137270.56</v>
      </c>
      <c r="E20" s="281">
        <v>618680.87</v>
      </c>
      <c r="F20" s="281">
        <v>667586.22</v>
      </c>
      <c r="G20" s="280"/>
      <c r="H20" s="282">
        <f t="shared" si="0"/>
        <v>509.29747291901674</v>
      </c>
      <c r="I20" s="282">
        <f t="shared" si="1"/>
        <v>486.32876561441867</v>
      </c>
      <c r="J20" s="282">
        <f t="shared" si="2"/>
        <v>486.32876561441873</v>
      </c>
      <c r="K20" s="292">
        <f>'CD Ratio_2'!C20+'CD Ratio_2'!D20+'CD Ratio_2'!E20</f>
        <v>137270.53</v>
      </c>
      <c r="L20" s="292">
        <f>'CD Ratio_2'!F20+'CD Ratio_2'!G20+'CD Ratio_2'!H20</f>
        <v>667586.22</v>
      </c>
      <c r="M20" s="292">
        <f t="shared" si="3"/>
        <v>2.9999999998835847E-2</v>
      </c>
      <c r="N20" s="292">
        <f t="shared" si="4"/>
        <v>0</v>
      </c>
      <c r="P20" s="241"/>
    </row>
    <row r="21" spans="1:16" s="211" customFormat="1" ht="14.1" customHeight="1" x14ac:dyDescent="0.2">
      <c r="A21" s="283">
        <v>15</v>
      </c>
      <c r="B21" s="284" t="s">
        <v>184</v>
      </c>
      <c r="C21" s="285">
        <v>5109</v>
      </c>
      <c r="D21" s="281">
        <v>5543.43</v>
      </c>
      <c r="E21" s="281">
        <v>1792</v>
      </c>
      <c r="F21" s="281">
        <v>2198.21</v>
      </c>
      <c r="G21" s="280"/>
      <c r="H21" s="282">
        <f t="shared" si="0"/>
        <v>35.075357212761794</v>
      </c>
      <c r="I21" s="282">
        <f t="shared" si="1"/>
        <v>39.654329539653247</v>
      </c>
      <c r="J21" s="282">
        <f t="shared" si="2"/>
        <v>39.654329539653247</v>
      </c>
      <c r="K21" s="292">
        <f>'CD Ratio_2'!C21+'CD Ratio_2'!D21+'CD Ratio_2'!E21</f>
        <v>5543.43</v>
      </c>
      <c r="L21" s="292">
        <f>'CD Ratio_2'!F21+'CD Ratio_2'!G21+'CD Ratio_2'!H21</f>
        <v>2198.21</v>
      </c>
      <c r="M21" s="292">
        <f t="shared" si="3"/>
        <v>0</v>
      </c>
      <c r="N21" s="292">
        <f t="shared" si="4"/>
        <v>0</v>
      </c>
      <c r="P21" s="241"/>
    </row>
    <row r="22" spans="1:16" s="211" customFormat="1" ht="14.1" customHeight="1" x14ac:dyDescent="0.2">
      <c r="A22" s="278">
        <v>16</v>
      </c>
      <c r="B22" s="284" t="s">
        <v>45</v>
      </c>
      <c r="C22" s="285">
        <v>7039.11</v>
      </c>
      <c r="D22" s="281">
        <v>7039.56</v>
      </c>
      <c r="E22" s="281">
        <v>12214.53</v>
      </c>
      <c r="F22" s="281">
        <v>12328.13</v>
      </c>
      <c r="G22" s="280"/>
      <c r="H22" s="282">
        <f t="shared" si="0"/>
        <v>173.52378354649949</v>
      </c>
      <c r="I22" s="282">
        <f t="shared" si="1"/>
        <v>175.12642835631772</v>
      </c>
      <c r="J22" s="282">
        <f t="shared" si="2"/>
        <v>175.12642835631772</v>
      </c>
      <c r="K22" s="292">
        <f>'CD Ratio_2'!C22+'CD Ratio_2'!D22+'CD Ratio_2'!E22</f>
        <v>7039.56</v>
      </c>
      <c r="L22" s="292">
        <f>'CD Ratio_2'!F22+'CD Ratio_2'!G22+'CD Ratio_2'!H22</f>
        <v>12328.130000000001</v>
      </c>
      <c r="M22" s="292">
        <f t="shared" si="3"/>
        <v>0</v>
      </c>
      <c r="N22" s="292">
        <f t="shared" si="4"/>
        <v>0</v>
      </c>
      <c r="P22" s="241"/>
    </row>
    <row r="23" spans="1:16" s="211" customFormat="1" ht="14.1" customHeight="1" x14ac:dyDescent="0.2">
      <c r="A23" s="283">
        <v>17</v>
      </c>
      <c r="B23" s="284" t="s">
        <v>185</v>
      </c>
      <c r="C23" s="285">
        <v>35424.139891999999</v>
      </c>
      <c r="D23" s="281">
        <v>35452</v>
      </c>
      <c r="E23" s="281">
        <v>106293.2726499</v>
      </c>
      <c r="F23" s="281">
        <v>110722</v>
      </c>
      <c r="G23" s="280"/>
      <c r="H23" s="282">
        <f t="shared" si="0"/>
        <v>300.0588665637714</v>
      </c>
      <c r="I23" s="282">
        <f t="shared" si="1"/>
        <v>312.31524314566173</v>
      </c>
      <c r="J23" s="282">
        <f t="shared" si="2"/>
        <v>312.31524314566173</v>
      </c>
      <c r="K23" s="292">
        <f>'CD Ratio_2'!C23+'CD Ratio_2'!D23+'CD Ratio_2'!E23</f>
        <v>35452</v>
      </c>
      <c r="L23" s="292">
        <f>'CD Ratio_2'!F23+'CD Ratio_2'!G23+'CD Ratio_2'!H23</f>
        <v>110722</v>
      </c>
      <c r="M23" s="292">
        <f t="shared" si="3"/>
        <v>0</v>
      </c>
      <c r="N23" s="292">
        <f t="shared" si="4"/>
        <v>0</v>
      </c>
      <c r="P23" s="241"/>
    </row>
    <row r="24" spans="1:16" s="218" customFormat="1" ht="14.1" customHeight="1" x14ac:dyDescent="0.2">
      <c r="A24" s="283">
        <v>18</v>
      </c>
      <c r="B24" s="15" t="s">
        <v>186</v>
      </c>
      <c r="C24" s="285">
        <v>2557</v>
      </c>
      <c r="D24" s="285">
        <v>2700</v>
      </c>
      <c r="E24" s="285">
        <v>419</v>
      </c>
      <c r="F24" s="285">
        <v>448</v>
      </c>
      <c r="G24" s="280"/>
      <c r="H24" s="282">
        <f t="shared" si="0"/>
        <v>16.386390301134142</v>
      </c>
      <c r="I24" s="282">
        <f t="shared" si="1"/>
        <v>16.592592592592592</v>
      </c>
      <c r="J24" s="282">
        <f t="shared" si="2"/>
        <v>16.592592592592592</v>
      </c>
      <c r="K24" s="292">
        <f>'CD Ratio_2'!C24+'CD Ratio_2'!D24+'CD Ratio_2'!E24</f>
        <v>2700</v>
      </c>
      <c r="L24" s="292">
        <f>'CD Ratio_2'!F24+'CD Ratio_2'!G24+'CD Ratio_2'!H24</f>
        <v>448</v>
      </c>
      <c r="M24" s="292">
        <f t="shared" si="3"/>
        <v>0</v>
      </c>
      <c r="N24" s="292">
        <f t="shared" si="4"/>
        <v>0</v>
      </c>
      <c r="P24" s="241"/>
    </row>
    <row r="25" spans="1:16" s="211" customFormat="1" ht="14.1" customHeight="1" x14ac:dyDescent="0.2">
      <c r="A25" s="278">
        <v>19</v>
      </c>
      <c r="B25" s="284" t="s">
        <v>187</v>
      </c>
      <c r="C25" s="285">
        <v>83714</v>
      </c>
      <c r="D25" s="281">
        <v>88242</v>
      </c>
      <c r="E25" s="281">
        <v>44980</v>
      </c>
      <c r="F25" s="281">
        <v>60421</v>
      </c>
      <c r="G25" s="280"/>
      <c r="H25" s="282">
        <f t="shared" si="0"/>
        <v>53.730558807367942</v>
      </c>
      <c r="I25" s="282">
        <f t="shared" si="1"/>
        <v>68.471929466693865</v>
      </c>
      <c r="J25" s="282">
        <f t="shared" si="2"/>
        <v>68.471929466693865</v>
      </c>
      <c r="K25" s="292">
        <f>'CD Ratio_2'!C25+'CD Ratio_2'!D25+'CD Ratio_2'!E25</f>
        <v>88242</v>
      </c>
      <c r="L25" s="292">
        <f>'CD Ratio_2'!F25+'CD Ratio_2'!G25+'CD Ratio_2'!H25</f>
        <v>60421</v>
      </c>
      <c r="M25" s="292">
        <f t="shared" si="3"/>
        <v>0</v>
      </c>
      <c r="N25" s="292">
        <f t="shared" si="4"/>
        <v>0</v>
      </c>
      <c r="P25" s="241"/>
    </row>
    <row r="26" spans="1:16" s="211" customFormat="1" ht="14.1" customHeight="1" x14ac:dyDescent="0.2">
      <c r="A26" s="283">
        <v>20</v>
      </c>
      <c r="B26" s="284" t="s">
        <v>65</v>
      </c>
      <c r="C26" s="285">
        <v>1736764.71</v>
      </c>
      <c r="D26" s="281">
        <v>1831550.7</v>
      </c>
      <c r="E26" s="281">
        <v>2297516.58</v>
      </c>
      <c r="F26" s="281">
        <v>2489899.6800000002</v>
      </c>
      <c r="G26" s="280"/>
      <c r="H26" s="282">
        <f t="shared" si="0"/>
        <v>132.28715247213884</v>
      </c>
      <c r="I26" s="282">
        <f t="shared" si="1"/>
        <v>135.9448952191168</v>
      </c>
      <c r="J26" s="282">
        <f t="shared" si="2"/>
        <v>135.9448952191168</v>
      </c>
      <c r="K26" s="292">
        <f>'CD Ratio_2'!C26+'CD Ratio_2'!D26+'CD Ratio_2'!E26</f>
        <v>1831550.71</v>
      </c>
      <c r="L26" s="292">
        <f>'CD Ratio_2'!F26+'CD Ratio_2'!G26+'CD Ratio_2'!H26</f>
        <v>2489899.6799999997</v>
      </c>
      <c r="M26" s="292">
        <f t="shared" si="3"/>
        <v>-1.0000000009313226E-2</v>
      </c>
      <c r="N26" s="292">
        <f t="shared" si="4"/>
        <v>0</v>
      </c>
      <c r="P26" s="241"/>
    </row>
    <row r="27" spans="1:16" s="211" customFormat="1" ht="14.1" customHeight="1" x14ac:dyDescent="0.2">
      <c r="A27" s="278">
        <v>21</v>
      </c>
      <c r="B27" s="284" t="s">
        <v>66</v>
      </c>
      <c r="C27" s="285">
        <v>1492480</v>
      </c>
      <c r="D27" s="281">
        <v>1577232</v>
      </c>
      <c r="E27" s="281">
        <v>2146344</v>
      </c>
      <c r="F27" s="281">
        <v>2270277</v>
      </c>
      <c r="G27" s="280"/>
      <c r="H27" s="282">
        <f t="shared" si="0"/>
        <v>143.81057032590053</v>
      </c>
      <c r="I27" s="282">
        <f t="shared" si="1"/>
        <v>143.9405870537752</v>
      </c>
      <c r="J27" s="282">
        <f t="shared" si="2"/>
        <v>143.94058705377523</v>
      </c>
      <c r="K27" s="292">
        <f>'CD Ratio_2'!C27+'CD Ratio_2'!D27+'CD Ratio_2'!E27</f>
        <v>1577232</v>
      </c>
      <c r="L27" s="292">
        <f>'CD Ratio_2'!F27+'CD Ratio_2'!G27+'CD Ratio_2'!H27</f>
        <v>2270277</v>
      </c>
      <c r="M27" s="292">
        <f t="shared" si="3"/>
        <v>0</v>
      </c>
      <c r="N27" s="292">
        <f t="shared" si="4"/>
        <v>0</v>
      </c>
      <c r="P27" s="241"/>
    </row>
    <row r="28" spans="1:16" s="211" customFormat="1" ht="14.1" customHeight="1" x14ac:dyDescent="0.2">
      <c r="A28" s="283">
        <v>22</v>
      </c>
      <c r="B28" s="284" t="s">
        <v>75</v>
      </c>
      <c r="C28" s="285">
        <v>875700</v>
      </c>
      <c r="D28" s="285">
        <v>802112.01016760012</v>
      </c>
      <c r="E28" s="281">
        <v>450760</v>
      </c>
      <c r="F28" s="281">
        <v>326838</v>
      </c>
      <c r="G28" s="280"/>
      <c r="H28" s="282">
        <f t="shared" si="0"/>
        <v>51.4742491720909</v>
      </c>
      <c r="I28" s="282">
        <f t="shared" si="1"/>
        <v>40.747176935015304</v>
      </c>
      <c r="J28" s="282">
        <f t="shared" si="2"/>
        <v>40.747176935015311</v>
      </c>
      <c r="K28" s="292">
        <f>'CD Ratio_2'!C28+'CD Ratio_2'!D28+'CD Ratio_2'!E28</f>
        <v>802112.01016760012</v>
      </c>
      <c r="L28" s="292">
        <f>'CD Ratio_2'!F28+'CD Ratio_2'!G28+'CD Ratio_2'!H28</f>
        <v>326838.05247360002</v>
      </c>
      <c r="M28" s="292">
        <f t="shared" si="3"/>
        <v>0</v>
      </c>
      <c r="N28" s="292">
        <f t="shared" si="4"/>
        <v>-5.2473600022494793E-2</v>
      </c>
      <c r="P28" s="241"/>
    </row>
    <row r="29" spans="1:16" s="211" customFormat="1" ht="14.1" customHeight="1" x14ac:dyDescent="0.2">
      <c r="A29" s="278">
        <v>23</v>
      </c>
      <c r="B29" s="284" t="s">
        <v>386</v>
      </c>
      <c r="C29" s="285">
        <v>138215</v>
      </c>
      <c r="D29" s="281">
        <v>156928</v>
      </c>
      <c r="E29" s="281">
        <v>319338</v>
      </c>
      <c r="F29" s="281">
        <v>350476</v>
      </c>
      <c r="G29" s="280"/>
      <c r="H29" s="282">
        <f t="shared" si="0"/>
        <v>231.04438736750714</v>
      </c>
      <c r="I29" s="282">
        <f t="shared" si="1"/>
        <v>223.33554241435561</v>
      </c>
      <c r="J29" s="282">
        <f t="shared" si="2"/>
        <v>223.33554241435561</v>
      </c>
      <c r="K29" s="292">
        <f>'CD Ratio_2'!C29+'CD Ratio_2'!D29+'CD Ratio_2'!E29</f>
        <v>156928</v>
      </c>
      <c r="L29" s="292">
        <f>'CD Ratio_2'!F29+'CD Ratio_2'!G29+'CD Ratio_2'!H29</f>
        <v>350476</v>
      </c>
      <c r="M29" s="292">
        <f t="shared" si="3"/>
        <v>0</v>
      </c>
      <c r="N29" s="292">
        <f t="shared" si="4"/>
        <v>0</v>
      </c>
      <c r="P29" s="241"/>
    </row>
    <row r="30" spans="1:16" s="211" customFormat="1" ht="14.1" customHeight="1" x14ac:dyDescent="0.2">
      <c r="A30" s="283">
        <v>24</v>
      </c>
      <c r="B30" s="284" t="s">
        <v>188</v>
      </c>
      <c r="C30" s="285">
        <v>317574.03000000003</v>
      </c>
      <c r="D30" s="281">
        <v>351110</v>
      </c>
      <c r="E30" s="281">
        <v>578977.75</v>
      </c>
      <c r="F30" s="281">
        <v>620122</v>
      </c>
      <c r="G30" s="280"/>
      <c r="H30" s="282">
        <f t="shared" si="0"/>
        <v>182.31268784793264</v>
      </c>
      <c r="I30" s="282">
        <f t="shared" si="1"/>
        <v>176.6175842328615</v>
      </c>
      <c r="J30" s="282">
        <f t="shared" si="2"/>
        <v>176.6175842328615</v>
      </c>
      <c r="K30" s="292">
        <f>'CD Ratio_2'!C30+'CD Ratio_2'!D30+'CD Ratio_2'!E30</f>
        <v>351110</v>
      </c>
      <c r="L30" s="292">
        <f>'CD Ratio_2'!F30+'CD Ratio_2'!G30+'CD Ratio_2'!H30</f>
        <v>620122</v>
      </c>
      <c r="M30" s="292">
        <f t="shared" si="3"/>
        <v>0</v>
      </c>
      <c r="N30" s="292">
        <f t="shared" si="4"/>
        <v>0</v>
      </c>
      <c r="P30" s="241"/>
    </row>
    <row r="31" spans="1:16" s="211" customFormat="1" ht="14.1" customHeight="1" x14ac:dyDescent="0.2">
      <c r="A31" s="278">
        <v>25</v>
      </c>
      <c r="B31" s="284" t="s">
        <v>189</v>
      </c>
      <c r="C31" s="285">
        <v>5391.75</v>
      </c>
      <c r="D31" s="281">
        <v>6038</v>
      </c>
      <c r="E31" s="281">
        <v>3703.46</v>
      </c>
      <c r="F31" s="281">
        <v>4010</v>
      </c>
      <c r="G31" s="280"/>
      <c r="H31" s="282">
        <f t="shared" si="0"/>
        <v>68.687531877405291</v>
      </c>
      <c r="I31" s="282">
        <f t="shared" si="1"/>
        <v>66.412719443524352</v>
      </c>
      <c r="J31" s="282">
        <f t="shared" si="2"/>
        <v>66.412719443524352</v>
      </c>
      <c r="K31" s="292">
        <f>'CD Ratio_2'!C31+'CD Ratio_2'!D31+'CD Ratio_2'!E31</f>
        <v>6038</v>
      </c>
      <c r="L31" s="292">
        <f>'CD Ratio_2'!F31+'CD Ratio_2'!G31+'CD Ratio_2'!H31</f>
        <v>4010</v>
      </c>
      <c r="M31" s="292">
        <f t="shared" si="3"/>
        <v>0</v>
      </c>
      <c r="N31" s="292">
        <f t="shared" si="4"/>
        <v>0</v>
      </c>
      <c r="P31" s="241"/>
    </row>
    <row r="32" spans="1:16" s="211" customFormat="1" ht="14.1" customHeight="1" x14ac:dyDescent="0.2">
      <c r="A32" s="283">
        <v>26</v>
      </c>
      <c r="B32" s="284" t="s">
        <v>190</v>
      </c>
      <c r="C32" s="285">
        <v>23720.07</v>
      </c>
      <c r="D32" s="281">
        <v>24428.84</v>
      </c>
      <c r="E32" s="281">
        <v>44043.13</v>
      </c>
      <c r="F32" s="281">
        <v>41987.31</v>
      </c>
      <c r="G32" s="280"/>
      <c r="H32" s="282">
        <f t="shared" si="0"/>
        <v>185.67875221278859</v>
      </c>
      <c r="I32" s="282">
        <f t="shared" si="1"/>
        <v>171.87598756224202</v>
      </c>
      <c r="J32" s="282">
        <f t="shared" si="2"/>
        <v>171.87598756224202</v>
      </c>
      <c r="K32" s="292">
        <f>'CD Ratio_2'!C32+'CD Ratio_2'!D32+'CD Ratio_2'!E32</f>
        <v>24428.84</v>
      </c>
      <c r="L32" s="292">
        <f>'CD Ratio_2'!F32+'CD Ratio_2'!G32+'CD Ratio_2'!H32</f>
        <v>41987.31</v>
      </c>
      <c r="M32" s="292">
        <f t="shared" si="3"/>
        <v>0</v>
      </c>
      <c r="N32" s="292">
        <f t="shared" si="4"/>
        <v>0</v>
      </c>
      <c r="P32" s="241"/>
    </row>
    <row r="33" spans="1:16" s="211" customFormat="1" ht="14.1" customHeight="1" x14ac:dyDescent="0.2">
      <c r="A33" s="278">
        <v>27</v>
      </c>
      <c r="B33" s="284" t="s">
        <v>191</v>
      </c>
      <c r="C33" s="285">
        <v>19937.12</v>
      </c>
      <c r="D33" s="281">
        <v>20533.03</v>
      </c>
      <c r="E33" s="281">
        <v>8405.81</v>
      </c>
      <c r="F33" s="281">
        <v>7508.63</v>
      </c>
      <c r="G33" s="280"/>
      <c r="H33" s="282">
        <f t="shared" si="0"/>
        <v>42.161606089545536</v>
      </c>
      <c r="I33" s="282">
        <f t="shared" si="1"/>
        <v>36.568543463872608</v>
      </c>
      <c r="J33" s="282">
        <f t="shared" si="2"/>
        <v>36.568543463872601</v>
      </c>
      <c r="K33" s="292">
        <f>'CD Ratio_2'!C33+'CD Ratio_2'!D33+'CD Ratio_2'!E33</f>
        <v>20533.03</v>
      </c>
      <c r="L33" s="292">
        <f>'CD Ratio_2'!F33+'CD Ratio_2'!G33+'CD Ratio_2'!H33</f>
        <v>7508.63</v>
      </c>
      <c r="M33" s="292">
        <f t="shared" si="3"/>
        <v>0</v>
      </c>
      <c r="N33" s="292">
        <f t="shared" si="4"/>
        <v>0</v>
      </c>
      <c r="P33" s="241"/>
    </row>
    <row r="34" spans="1:16" s="211" customFormat="1" ht="14.1" customHeight="1" x14ac:dyDescent="0.2">
      <c r="A34" s="283">
        <v>28</v>
      </c>
      <c r="B34" s="284" t="s">
        <v>67</v>
      </c>
      <c r="C34" s="285">
        <v>302341.44</v>
      </c>
      <c r="D34" s="281">
        <v>308601.34999999998</v>
      </c>
      <c r="E34" s="281">
        <v>523343.28</v>
      </c>
      <c r="F34" s="281">
        <v>541753.75</v>
      </c>
      <c r="G34" s="280"/>
      <c r="H34" s="282">
        <f t="shared" si="0"/>
        <v>173.09677429597477</v>
      </c>
      <c r="I34" s="282">
        <f t="shared" si="1"/>
        <v>175.55132211832515</v>
      </c>
      <c r="J34" s="282">
        <f t="shared" si="2"/>
        <v>175.55132211832515</v>
      </c>
      <c r="K34" s="292">
        <f>'CD Ratio_2'!C34+'CD Ratio_2'!D34+'CD Ratio_2'!E34</f>
        <v>308601.34999999998</v>
      </c>
      <c r="L34" s="292">
        <f>'CD Ratio_2'!F34+'CD Ratio_2'!G34+'CD Ratio_2'!H34</f>
        <v>541753.75</v>
      </c>
      <c r="M34" s="292">
        <f t="shared" si="3"/>
        <v>0</v>
      </c>
      <c r="N34" s="292">
        <f t="shared" si="4"/>
        <v>0</v>
      </c>
      <c r="P34" s="241"/>
    </row>
    <row r="35" spans="1:16" s="211" customFormat="1" ht="14.1" customHeight="1" x14ac:dyDescent="0.2">
      <c r="A35" s="278">
        <v>29</v>
      </c>
      <c r="B35" s="1" t="s">
        <v>192</v>
      </c>
      <c r="C35" s="285">
        <v>6684</v>
      </c>
      <c r="D35" s="281">
        <v>6777</v>
      </c>
      <c r="E35" s="281">
        <v>6526</v>
      </c>
      <c r="F35" s="281">
        <v>6432</v>
      </c>
      <c r="G35" s="280"/>
      <c r="H35" s="282">
        <f t="shared" si="0"/>
        <v>97.636146020347098</v>
      </c>
      <c r="I35" s="282">
        <f t="shared" si="1"/>
        <v>94.909251881363431</v>
      </c>
      <c r="J35" s="282">
        <f t="shared" si="2"/>
        <v>94.909251881363431</v>
      </c>
      <c r="K35" s="292">
        <f>'CD Ratio_2'!C35+'CD Ratio_2'!D35+'CD Ratio_2'!E35</f>
        <v>6777</v>
      </c>
      <c r="L35" s="292">
        <f>'CD Ratio_2'!F35+'CD Ratio_2'!G35+'CD Ratio_2'!H35</f>
        <v>6432</v>
      </c>
      <c r="M35" s="292">
        <f t="shared" si="3"/>
        <v>0</v>
      </c>
      <c r="N35" s="292">
        <f t="shared" si="4"/>
        <v>0</v>
      </c>
      <c r="P35" s="241"/>
    </row>
    <row r="36" spans="1:16" s="211" customFormat="1" ht="14.1" customHeight="1" x14ac:dyDescent="0.2">
      <c r="A36" s="283">
        <v>30</v>
      </c>
      <c r="B36" s="284" t="s">
        <v>193</v>
      </c>
      <c r="C36" s="285">
        <v>43002</v>
      </c>
      <c r="D36" s="281">
        <v>54328</v>
      </c>
      <c r="E36" s="281">
        <v>84506</v>
      </c>
      <c r="F36" s="281">
        <v>87159</v>
      </c>
      <c r="G36" s="280"/>
      <c r="H36" s="282">
        <f t="shared" si="0"/>
        <v>196.51644109576299</v>
      </c>
      <c r="I36" s="282">
        <f t="shared" si="1"/>
        <v>160.43108525990283</v>
      </c>
      <c r="J36" s="282">
        <f t="shared" si="2"/>
        <v>160.4310852599028</v>
      </c>
      <c r="K36" s="292">
        <f>'CD Ratio_2'!C36+'CD Ratio_2'!D36+'CD Ratio_2'!E36</f>
        <v>54328</v>
      </c>
      <c r="L36" s="292">
        <f>'CD Ratio_2'!F36+'CD Ratio_2'!G36+'CD Ratio_2'!H36</f>
        <v>87159</v>
      </c>
      <c r="M36" s="292">
        <f t="shared" si="3"/>
        <v>0</v>
      </c>
      <c r="N36" s="292">
        <f t="shared" si="4"/>
        <v>0</v>
      </c>
      <c r="P36" s="241"/>
    </row>
    <row r="37" spans="1:16" s="211" customFormat="1" ht="14.1" customHeight="1" x14ac:dyDescent="0.2">
      <c r="A37" s="278">
        <v>31</v>
      </c>
      <c r="B37" s="284" t="s">
        <v>194</v>
      </c>
      <c r="C37" s="285">
        <v>43077</v>
      </c>
      <c r="D37" s="281">
        <v>46044</v>
      </c>
      <c r="E37" s="281">
        <v>9955</v>
      </c>
      <c r="F37" s="281">
        <v>9876</v>
      </c>
      <c r="G37" s="280"/>
      <c r="H37" s="282">
        <f t="shared" si="0"/>
        <v>23.109780161106855</v>
      </c>
      <c r="I37" s="282">
        <f t="shared" si="1"/>
        <v>21.44904873599166</v>
      </c>
      <c r="J37" s="282">
        <f t="shared" si="2"/>
        <v>21.44904873599166</v>
      </c>
      <c r="K37" s="292">
        <f>'CD Ratio_2'!C37+'CD Ratio_2'!D37+'CD Ratio_2'!E37</f>
        <v>46044</v>
      </c>
      <c r="L37" s="292">
        <f>'CD Ratio_2'!F37+'CD Ratio_2'!G37+'CD Ratio_2'!H37</f>
        <v>9876</v>
      </c>
      <c r="M37" s="292">
        <f t="shared" si="3"/>
        <v>0</v>
      </c>
      <c r="N37" s="292">
        <f t="shared" si="4"/>
        <v>0</v>
      </c>
      <c r="P37" s="241"/>
    </row>
    <row r="38" spans="1:16" s="211" customFormat="1" ht="14.1" customHeight="1" x14ac:dyDescent="0.2">
      <c r="A38" s="283">
        <v>32</v>
      </c>
      <c r="B38" s="284" t="s">
        <v>71</v>
      </c>
      <c r="C38" s="285">
        <v>19568</v>
      </c>
      <c r="D38" s="281">
        <v>22639</v>
      </c>
      <c r="E38" s="281">
        <v>24500</v>
      </c>
      <c r="F38" s="281">
        <v>24466</v>
      </c>
      <c r="G38" s="280"/>
      <c r="H38" s="282">
        <f t="shared" si="0"/>
        <v>125.20441537203598</v>
      </c>
      <c r="I38" s="282">
        <f t="shared" si="1"/>
        <v>108.07014444100889</v>
      </c>
      <c r="J38" s="282">
        <f t="shared" si="2"/>
        <v>108.07014444100888</v>
      </c>
      <c r="K38" s="292">
        <f>'CD Ratio_2'!C38+'CD Ratio_2'!D38+'CD Ratio_2'!E38</f>
        <v>22639</v>
      </c>
      <c r="L38" s="292">
        <f>'CD Ratio_2'!F38+'CD Ratio_2'!G38+'CD Ratio_2'!H38</f>
        <v>24466</v>
      </c>
      <c r="M38" s="292">
        <f t="shared" si="3"/>
        <v>0</v>
      </c>
      <c r="N38" s="292">
        <f t="shared" si="4"/>
        <v>0</v>
      </c>
      <c r="P38" s="241"/>
    </row>
    <row r="39" spans="1:16" s="211" customFormat="1" ht="14.1" customHeight="1" x14ac:dyDescent="0.2">
      <c r="A39" s="278">
        <v>33</v>
      </c>
      <c r="B39" s="284" t="s">
        <v>195</v>
      </c>
      <c r="C39" s="285">
        <v>2635</v>
      </c>
      <c r="D39" s="281">
        <v>3379</v>
      </c>
      <c r="E39" s="281">
        <v>6931</v>
      </c>
      <c r="F39" s="281">
        <v>6682</v>
      </c>
      <c r="G39" s="280"/>
      <c r="H39" s="282">
        <f t="shared" si="0"/>
        <v>263.03605313092982</v>
      </c>
      <c r="I39" s="282">
        <f t="shared" si="1"/>
        <v>197.75081385025155</v>
      </c>
      <c r="J39" s="282">
        <f t="shared" si="2"/>
        <v>197.75081385025155</v>
      </c>
      <c r="K39" s="292">
        <f>'CD Ratio_2'!C39+'CD Ratio_2'!D39+'CD Ratio_2'!E39</f>
        <v>3379</v>
      </c>
      <c r="L39" s="292">
        <f>'CD Ratio_2'!F39+'CD Ratio_2'!G39+'CD Ratio_2'!H39</f>
        <v>6682</v>
      </c>
      <c r="M39" s="292">
        <f t="shared" si="3"/>
        <v>0</v>
      </c>
      <c r="N39" s="292">
        <f t="shared" si="4"/>
        <v>0</v>
      </c>
      <c r="P39" s="241"/>
    </row>
    <row r="40" spans="1:16" s="211" customFormat="1" ht="14.1" customHeight="1" x14ac:dyDescent="0.2">
      <c r="A40" s="283">
        <v>34</v>
      </c>
      <c r="B40" s="284" t="s">
        <v>70</v>
      </c>
      <c r="C40" s="285">
        <v>155332</v>
      </c>
      <c r="D40" s="281">
        <v>179012</v>
      </c>
      <c r="E40" s="281">
        <v>208866</v>
      </c>
      <c r="F40" s="281">
        <v>229149</v>
      </c>
      <c r="G40" s="280"/>
      <c r="H40" s="282">
        <f t="shared" si="0"/>
        <v>134.46424432827749</v>
      </c>
      <c r="I40" s="282">
        <f t="shared" si="1"/>
        <v>128.00761960092061</v>
      </c>
      <c r="J40" s="282">
        <f t="shared" si="2"/>
        <v>128.00761960092061</v>
      </c>
      <c r="K40" s="292">
        <f>'CD Ratio_2'!C40+'CD Ratio_2'!D40+'CD Ratio_2'!E40</f>
        <v>179012</v>
      </c>
      <c r="L40" s="292">
        <f>'CD Ratio_2'!F40+'CD Ratio_2'!G40+'CD Ratio_2'!H40</f>
        <v>229149</v>
      </c>
      <c r="M40" s="292">
        <f t="shared" si="3"/>
        <v>0</v>
      </c>
      <c r="N40" s="292">
        <f t="shared" si="4"/>
        <v>0</v>
      </c>
      <c r="P40" s="241"/>
    </row>
    <row r="41" spans="1:16" s="218" customFormat="1" ht="14.1" customHeight="1" x14ac:dyDescent="0.2">
      <c r="A41" s="286"/>
      <c r="B41" s="287" t="s">
        <v>215</v>
      </c>
      <c r="C41" s="288">
        <f>SUM(C19:C40)</f>
        <v>6642078.9498920012</v>
      </c>
      <c r="D41" s="288">
        <f>SUM(D19:D40)</f>
        <v>7039292.4801676003</v>
      </c>
      <c r="E41" s="289">
        <f>SUM(E19:E40)</f>
        <v>8652881.4826499</v>
      </c>
      <c r="F41" s="289">
        <f>SUM(F19:F40)</f>
        <v>9079388.6600000001</v>
      </c>
      <c r="G41" s="289">
        <f>SUM(G19:G40)</f>
        <v>52299.03</v>
      </c>
      <c r="H41" s="290">
        <f t="shared" si="0"/>
        <v>130.27369213656507</v>
      </c>
      <c r="I41" s="290">
        <f t="shared" si="1"/>
        <v>128.981551563316</v>
      </c>
      <c r="J41" s="290">
        <f t="shared" si="2"/>
        <v>129.72451017950289</v>
      </c>
      <c r="K41" s="292">
        <f>'CD Ratio_2'!C41+'CD Ratio_2'!D41+'CD Ratio_2'!E41</f>
        <v>7039292.4601676008</v>
      </c>
      <c r="L41" s="292">
        <f>'CD Ratio_2'!F41+'CD Ratio_2'!G41+'CD Ratio_2'!H41</f>
        <v>9079388.7124735992</v>
      </c>
      <c r="M41" s="292">
        <f t="shared" si="3"/>
        <v>1.9999999552965164E-2</v>
      </c>
      <c r="N41" s="292">
        <f t="shared" si="4"/>
        <v>-5.2473599091172218E-2</v>
      </c>
      <c r="P41" s="241"/>
    </row>
    <row r="42" spans="1:16" s="218" customFormat="1" ht="14.1" customHeight="1" x14ac:dyDescent="0.2">
      <c r="A42" s="291"/>
      <c r="B42" s="287" t="s">
        <v>317</v>
      </c>
      <c r="C42" s="288">
        <f>C41+C18</f>
        <v>40617816.629891999</v>
      </c>
      <c r="D42" s="288">
        <f t="shared" ref="D42:F42" si="6">D41+D18</f>
        <v>42975089.460167602</v>
      </c>
      <c r="E42" s="288">
        <f t="shared" si="6"/>
        <v>29191199.2326499</v>
      </c>
      <c r="F42" s="288">
        <f t="shared" si="6"/>
        <v>29968266.849999998</v>
      </c>
      <c r="G42" s="289">
        <f>G41+G18</f>
        <v>1119371.03</v>
      </c>
      <c r="H42" s="290">
        <f t="shared" si="0"/>
        <v>71.867967445515347</v>
      </c>
      <c r="I42" s="290">
        <f t="shared" si="1"/>
        <v>69.734041805257291</v>
      </c>
      <c r="J42" s="290">
        <f t="shared" si="2"/>
        <v>72.338739187068484</v>
      </c>
      <c r="K42" s="292">
        <f>'CD Ratio_2'!C42+'CD Ratio_2'!D42+'CD Ratio_2'!E42</f>
        <v>42975089.440167598</v>
      </c>
      <c r="L42" s="292">
        <f>'CD Ratio_2'!F42+'CD Ratio_2'!G42+'CD Ratio_2'!H42</f>
        <v>29968266.902473599</v>
      </c>
      <c r="M42" s="292">
        <f t="shared" si="3"/>
        <v>2.0000003278255463E-2</v>
      </c>
      <c r="N42" s="292">
        <f t="shared" si="4"/>
        <v>-5.2473600953817368E-2</v>
      </c>
      <c r="P42" s="241"/>
    </row>
    <row r="43" spans="1:16" s="211" customFormat="1" ht="14.1" customHeight="1" x14ac:dyDescent="0.2">
      <c r="A43" s="278">
        <v>35</v>
      </c>
      <c r="B43" s="284" t="s">
        <v>196</v>
      </c>
      <c r="C43" s="285">
        <v>874809</v>
      </c>
      <c r="D43" s="281">
        <v>905988</v>
      </c>
      <c r="E43" s="281">
        <v>257625</v>
      </c>
      <c r="F43" s="281">
        <v>272529</v>
      </c>
      <c r="G43" s="280"/>
      <c r="H43" s="282">
        <f t="shared" si="0"/>
        <v>29.449285501177972</v>
      </c>
      <c r="I43" s="282">
        <f t="shared" si="1"/>
        <v>30.080861998172161</v>
      </c>
      <c r="J43" s="282">
        <f t="shared" si="2"/>
        <v>30.080861998172161</v>
      </c>
      <c r="K43" s="292">
        <f>'CD Ratio_2'!C43+'CD Ratio_2'!D43+'CD Ratio_2'!E43</f>
        <v>905988</v>
      </c>
      <c r="L43" s="292">
        <f>'CD Ratio_2'!F43+'CD Ratio_2'!G43+'CD Ratio_2'!H43</f>
        <v>272529</v>
      </c>
      <c r="M43" s="292">
        <f t="shared" si="3"/>
        <v>0</v>
      </c>
      <c r="N43" s="292">
        <f t="shared" si="4"/>
        <v>0</v>
      </c>
      <c r="P43" s="241"/>
    </row>
    <row r="44" spans="1:16" s="211" customFormat="1" ht="14.1" customHeight="1" x14ac:dyDescent="0.2">
      <c r="A44" s="283">
        <v>36</v>
      </c>
      <c r="B44" s="284" t="s">
        <v>390</v>
      </c>
      <c r="C44" s="285">
        <v>1589353.72</v>
      </c>
      <c r="D44" s="281">
        <v>1614983.87</v>
      </c>
      <c r="E44" s="281">
        <v>1036933.38</v>
      </c>
      <c r="F44" s="281">
        <v>1087491.06</v>
      </c>
      <c r="G44" s="280"/>
      <c r="H44" s="282">
        <f t="shared" si="0"/>
        <v>65.242454650057383</v>
      </c>
      <c r="I44" s="282">
        <f t="shared" si="1"/>
        <v>67.337580281838967</v>
      </c>
      <c r="J44" s="282">
        <f t="shared" si="2"/>
        <v>67.337580281838967</v>
      </c>
      <c r="K44" s="292">
        <f>'CD Ratio_2'!C44+'CD Ratio_2'!D44+'CD Ratio_2'!E44</f>
        <v>1614983.87</v>
      </c>
      <c r="L44" s="292">
        <f>'CD Ratio_2'!F44+'CD Ratio_2'!G44+'CD Ratio_2'!H44</f>
        <v>1087491.06</v>
      </c>
      <c r="M44" s="292">
        <f t="shared" si="3"/>
        <v>0</v>
      </c>
      <c r="N44" s="292">
        <f t="shared" si="4"/>
        <v>0</v>
      </c>
      <c r="P44" s="241"/>
    </row>
    <row r="45" spans="1:16" s="218" customFormat="1" ht="14.1" customHeight="1" x14ac:dyDescent="0.2">
      <c r="A45" s="286"/>
      <c r="B45" s="287" t="s">
        <v>219</v>
      </c>
      <c r="C45" s="288">
        <f>SUM(C43:C44)</f>
        <v>2464162.7199999997</v>
      </c>
      <c r="D45" s="288">
        <f t="shared" ref="D45:G45" si="7">SUM(D43:D44)</f>
        <v>2520971.87</v>
      </c>
      <c r="E45" s="288">
        <f t="shared" si="7"/>
        <v>1294558.3799999999</v>
      </c>
      <c r="F45" s="288">
        <f t="shared" si="7"/>
        <v>1360020.06</v>
      </c>
      <c r="G45" s="288">
        <f t="shared" si="7"/>
        <v>0</v>
      </c>
      <c r="H45" s="290">
        <f t="shared" si="0"/>
        <v>52.535425907263139</v>
      </c>
      <c r="I45" s="282">
        <f t="shared" si="1"/>
        <v>53.948244174577006</v>
      </c>
      <c r="J45" s="282">
        <f t="shared" si="2"/>
        <v>53.948244174577006</v>
      </c>
      <c r="K45" s="292">
        <f>'CD Ratio_2'!C45+'CD Ratio_2'!D45+'CD Ratio_2'!E45</f>
        <v>2520971.87</v>
      </c>
      <c r="L45" s="292">
        <f>'CD Ratio_2'!F45+'CD Ratio_2'!G45+'CD Ratio_2'!H45</f>
        <v>1360020.06</v>
      </c>
      <c r="M45" s="292">
        <f t="shared" si="3"/>
        <v>0</v>
      </c>
      <c r="N45" s="292">
        <f t="shared" si="4"/>
        <v>0</v>
      </c>
      <c r="P45" s="241"/>
    </row>
    <row r="46" spans="1:16" s="211" customFormat="1" ht="14.1" customHeight="1" x14ac:dyDescent="0.2">
      <c r="A46" s="283">
        <v>37</v>
      </c>
      <c r="B46" s="284" t="s">
        <v>318</v>
      </c>
      <c r="C46" s="285">
        <v>3058767</v>
      </c>
      <c r="D46" s="281">
        <v>3059343</v>
      </c>
      <c r="E46" s="281">
        <v>3798268</v>
      </c>
      <c r="F46" s="281">
        <v>3622833</v>
      </c>
      <c r="G46" s="280"/>
      <c r="H46" s="282">
        <f t="shared" si="0"/>
        <v>124.17644102999672</v>
      </c>
      <c r="I46" s="282">
        <f t="shared" si="1"/>
        <v>118.41866047710243</v>
      </c>
      <c r="J46" s="282">
        <f t="shared" si="2"/>
        <v>118.41866047710243</v>
      </c>
      <c r="K46" s="292">
        <f>'CD Ratio_2'!C46+'CD Ratio_2'!D46+'CD Ratio_2'!E46</f>
        <v>3059343</v>
      </c>
      <c r="L46" s="292">
        <f>'CD Ratio_2'!F46+'CD Ratio_2'!G46+'CD Ratio_2'!H46</f>
        <v>3622833</v>
      </c>
      <c r="M46" s="292">
        <f t="shared" si="3"/>
        <v>0</v>
      </c>
      <c r="N46" s="292">
        <f t="shared" si="4"/>
        <v>0</v>
      </c>
      <c r="P46" s="241"/>
    </row>
    <row r="47" spans="1:16" s="218" customFormat="1" ht="14.1" customHeight="1" x14ac:dyDescent="0.2">
      <c r="A47" s="291"/>
      <c r="B47" s="287" t="s">
        <v>217</v>
      </c>
      <c r="C47" s="288">
        <f>C46</f>
        <v>3058767</v>
      </c>
      <c r="D47" s="288">
        <f t="shared" ref="D47:G47" si="8">D46</f>
        <v>3059343</v>
      </c>
      <c r="E47" s="288">
        <f t="shared" si="8"/>
        <v>3798268</v>
      </c>
      <c r="F47" s="288">
        <f t="shared" si="8"/>
        <v>3622833</v>
      </c>
      <c r="G47" s="288">
        <f t="shared" si="8"/>
        <v>0</v>
      </c>
      <c r="H47" s="290">
        <f t="shared" si="0"/>
        <v>124.17644102999672</v>
      </c>
      <c r="I47" s="290">
        <f t="shared" si="1"/>
        <v>118.41866047710243</v>
      </c>
      <c r="J47" s="290">
        <f t="shared" si="2"/>
        <v>118.41866047710243</v>
      </c>
      <c r="K47" s="292">
        <f>'CD Ratio_2'!C47+'CD Ratio_2'!D47+'CD Ratio_2'!E47</f>
        <v>3059343</v>
      </c>
      <c r="L47" s="292">
        <f>'CD Ratio_2'!F47+'CD Ratio_2'!G47+'CD Ratio_2'!H47</f>
        <v>3622833</v>
      </c>
      <c r="M47" s="292">
        <f t="shared" si="3"/>
        <v>0</v>
      </c>
      <c r="N47" s="292">
        <f t="shared" si="4"/>
        <v>0</v>
      </c>
      <c r="P47" s="241"/>
    </row>
    <row r="48" spans="1:16" s="218" customFormat="1" ht="14.1" customHeight="1" x14ac:dyDescent="0.2">
      <c r="A48" s="283">
        <v>38</v>
      </c>
      <c r="B48" s="284" t="s">
        <v>310</v>
      </c>
      <c r="C48" s="285">
        <v>124702.32</v>
      </c>
      <c r="D48" s="285">
        <v>141653.95000000001</v>
      </c>
      <c r="E48" s="285">
        <v>502860.84</v>
      </c>
      <c r="F48" s="285">
        <v>593876.04</v>
      </c>
      <c r="G48" s="280"/>
      <c r="H48" s="282">
        <f t="shared" si="0"/>
        <v>403.24898526346578</v>
      </c>
      <c r="I48" s="282">
        <f t="shared" si="1"/>
        <v>419.24424980736507</v>
      </c>
      <c r="J48" s="282">
        <f t="shared" si="2"/>
        <v>419.24424980736501</v>
      </c>
      <c r="K48" s="292">
        <f>'CD Ratio_2'!C48+'CD Ratio_2'!D48+'CD Ratio_2'!E48</f>
        <v>141653.96</v>
      </c>
      <c r="L48" s="292">
        <f>'CD Ratio_2'!F48+'CD Ratio_2'!G48+'CD Ratio_2'!H48</f>
        <v>593876.04</v>
      </c>
      <c r="M48" s="292">
        <f t="shared" si="3"/>
        <v>-9.9999999802093953E-3</v>
      </c>
      <c r="N48" s="292">
        <f t="shared" si="4"/>
        <v>0</v>
      </c>
      <c r="P48" s="241"/>
    </row>
    <row r="49" spans="1:16" s="211" customFormat="1" ht="14.1" customHeight="1" x14ac:dyDescent="0.2">
      <c r="A49" s="283">
        <v>39</v>
      </c>
      <c r="B49" s="284" t="s">
        <v>311</v>
      </c>
      <c r="C49" s="285">
        <v>54262</v>
      </c>
      <c r="D49" s="281">
        <v>60890</v>
      </c>
      <c r="E49" s="281">
        <v>59739</v>
      </c>
      <c r="F49" s="281">
        <v>60671</v>
      </c>
      <c r="G49" s="280"/>
      <c r="H49" s="282">
        <f t="shared" si="0"/>
        <v>110.09361984445837</v>
      </c>
      <c r="I49" s="282">
        <f t="shared" si="1"/>
        <v>99.640335030382658</v>
      </c>
      <c r="J49" s="282">
        <f t="shared" si="2"/>
        <v>99.640335030382658</v>
      </c>
      <c r="K49" s="292">
        <f>'CD Ratio_2'!C49+'CD Ratio_2'!D49+'CD Ratio_2'!E49</f>
        <v>60890</v>
      </c>
      <c r="L49" s="292">
        <f>'CD Ratio_2'!F49+'CD Ratio_2'!G49+'CD Ratio_2'!H49</f>
        <v>60671</v>
      </c>
      <c r="M49" s="292">
        <f t="shared" si="3"/>
        <v>0</v>
      </c>
      <c r="N49" s="292">
        <f t="shared" si="4"/>
        <v>0</v>
      </c>
      <c r="P49" s="241"/>
    </row>
    <row r="50" spans="1:16" s="211" customFormat="1" ht="14.1" customHeight="1" x14ac:dyDescent="0.2">
      <c r="A50" s="278">
        <v>40</v>
      </c>
      <c r="B50" s="284" t="s">
        <v>392</v>
      </c>
      <c r="C50" s="285">
        <v>4786.66</v>
      </c>
      <c r="D50" s="281">
        <v>5442.66</v>
      </c>
      <c r="E50" s="281">
        <v>37337.08</v>
      </c>
      <c r="F50" s="281">
        <v>44137.53</v>
      </c>
      <c r="G50" s="280"/>
      <c r="H50" s="282">
        <f t="shared" si="0"/>
        <v>780.02364905800709</v>
      </c>
      <c r="I50" s="282">
        <f t="shared" si="1"/>
        <v>810.95512120911462</v>
      </c>
      <c r="J50" s="282">
        <f t="shared" si="2"/>
        <v>810.95512120911474</v>
      </c>
      <c r="K50" s="292">
        <f>'CD Ratio_2'!C50+'CD Ratio_2'!D50+'CD Ratio_2'!E50</f>
        <v>5442.66</v>
      </c>
      <c r="L50" s="292">
        <f>'CD Ratio_2'!F50+'CD Ratio_2'!G50+'CD Ratio_2'!H50</f>
        <v>44137.53</v>
      </c>
      <c r="M50" s="292">
        <f t="shared" si="3"/>
        <v>0</v>
      </c>
      <c r="N50" s="292">
        <f t="shared" si="4"/>
        <v>0</v>
      </c>
      <c r="P50" s="241"/>
    </row>
    <row r="51" spans="1:16" s="218" customFormat="1" ht="14.1" customHeight="1" x14ac:dyDescent="0.2">
      <c r="A51" s="283">
        <v>41</v>
      </c>
      <c r="B51" s="15" t="s">
        <v>312</v>
      </c>
      <c r="C51" s="285">
        <v>10661.03</v>
      </c>
      <c r="D51" s="285">
        <v>11145.4</v>
      </c>
      <c r="E51" s="285">
        <v>51765.16</v>
      </c>
      <c r="F51" s="285">
        <v>54235.77</v>
      </c>
      <c r="G51" s="280"/>
      <c r="H51" s="282">
        <f t="shared" si="0"/>
        <v>485.55496044941248</v>
      </c>
      <c r="I51" s="282">
        <f t="shared" si="1"/>
        <v>486.62022000107663</v>
      </c>
      <c r="J51" s="282">
        <f t="shared" si="2"/>
        <v>486.62022000107669</v>
      </c>
      <c r="K51" s="292">
        <f>'CD Ratio_2'!C51+'CD Ratio_2'!D51+'CD Ratio_2'!E51</f>
        <v>11145.41</v>
      </c>
      <c r="L51" s="292">
        <f>'CD Ratio_2'!F51+'CD Ratio_2'!G51+'CD Ratio_2'!H51</f>
        <v>54235.770000000004</v>
      </c>
      <c r="M51" s="292">
        <f t="shared" si="3"/>
        <v>-1.0000000000218279E-2</v>
      </c>
      <c r="N51" s="292">
        <f t="shared" si="4"/>
        <v>0</v>
      </c>
      <c r="P51" s="241"/>
    </row>
    <row r="52" spans="1:16" s="211" customFormat="1" ht="14.1" customHeight="1" x14ac:dyDescent="0.2">
      <c r="A52" s="283">
        <v>42</v>
      </c>
      <c r="B52" s="284" t="s">
        <v>313</v>
      </c>
      <c r="C52" s="285">
        <v>34227</v>
      </c>
      <c r="D52" s="281">
        <v>35317</v>
      </c>
      <c r="E52" s="281">
        <v>83131</v>
      </c>
      <c r="F52" s="281">
        <v>92091</v>
      </c>
      <c r="G52" s="280"/>
      <c r="H52" s="282">
        <f t="shared" si="0"/>
        <v>242.8813509802203</v>
      </c>
      <c r="I52" s="282">
        <f t="shared" si="1"/>
        <v>260.75544355409573</v>
      </c>
      <c r="J52" s="282">
        <f t="shared" si="2"/>
        <v>260.75544355409573</v>
      </c>
      <c r="K52" s="292">
        <f>'CD Ratio_2'!C52+'CD Ratio_2'!D52+'CD Ratio_2'!E52</f>
        <v>35317</v>
      </c>
      <c r="L52" s="292">
        <f>'CD Ratio_2'!F52+'CD Ratio_2'!G52+'CD Ratio_2'!H52</f>
        <v>92091</v>
      </c>
      <c r="M52" s="292">
        <f t="shared" si="3"/>
        <v>0</v>
      </c>
      <c r="N52" s="292">
        <f t="shared" si="4"/>
        <v>0</v>
      </c>
      <c r="P52" s="241"/>
    </row>
    <row r="53" spans="1:16" s="218" customFormat="1" ht="14.1" customHeight="1" x14ac:dyDescent="0.2">
      <c r="A53" s="278">
        <v>43</v>
      </c>
      <c r="B53" s="284" t="s">
        <v>314</v>
      </c>
      <c r="C53" s="285">
        <v>15316.58</v>
      </c>
      <c r="D53" s="285">
        <v>16185</v>
      </c>
      <c r="E53" s="285">
        <v>23303.96</v>
      </c>
      <c r="F53" s="285">
        <v>26867.52</v>
      </c>
      <c r="G53" s="280"/>
      <c r="H53" s="282">
        <f t="shared" si="0"/>
        <v>152.14858669494103</v>
      </c>
      <c r="I53" s="282">
        <f t="shared" si="1"/>
        <v>166.00259499536608</v>
      </c>
      <c r="J53" s="282">
        <f t="shared" si="2"/>
        <v>166.00259499536608</v>
      </c>
      <c r="K53" s="292">
        <f>'CD Ratio_2'!C53+'CD Ratio_2'!D53+'CD Ratio_2'!E53</f>
        <v>16185.01</v>
      </c>
      <c r="L53" s="292">
        <f>'CD Ratio_2'!F53+'CD Ratio_2'!G53+'CD Ratio_2'!H53</f>
        <v>26867.53</v>
      </c>
      <c r="M53" s="292">
        <f t="shared" si="3"/>
        <v>-1.0000000000218279E-2</v>
      </c>
      <c r="N53" s="292">
        <f t="shared" si="4"/>
        <v>-9.9999999983992893E-3</v>
      </c>
      <c r="P53" s="241"/>
    </row>
    <row r="54" spans="1:16" s="211" customFormat="1" ht="14.1" customHeight="1" x14ac:dyDescent="0.2">
      <c r="A54" s="283">
        <v>44</v>
      </c>
      <c r="B54" s="284" t="s">
        <v>306</v>
      </c>
      <c r="C54" s="285">
        <v>6596.79</v>
      </c>
      <c r="D54" s="281">
        <v>7319.24</v>
      </c>
      <c r="E54" s="285">
        <v>20537.2</v>
      </c>
      <c r="F54" s="281">
        <v>22797.58</v>
      </c>
      <c r="G54" s="280"/>
      <c r="H54" s="282">
        <f t="shared" si="0"/>
        <v>311.3211122379218</v>
      </c>
      <c r="I54" s="282">
        <f t="shared" si="1"/>
        <v>311.47468862887411</v>
      </c>
      <c r="J54" s="282">
        <f t="shared" si="2"/>
        <v>311.47468862887405</v>
      </c>
      <c r="K54" s="292">
        <f>'CD Ratio_2'!C54+'CD Ratio_2'!D54+'CD Ratio_2'!E54</f>
        <v>7319.24</v>
      </c>
      <c r="L54" s="292">
        <f>'CD Ratio_2'!F54+'CD Ratio_2'!G54+'CD Ratio_2'!H54</f>
        <v>22797.58</v>
      </c>
      <c r="M54" s="292">
        <f t="shared" si="3"/>
        <v>0</v>
      </c>
      <c r="N54" s="292">
        <f t="shared" si="4"/>
        <v>0</v>
      </c>
      <c r="P54" s="241"/>
    </row>
    <row r="55" spans="1:16" ht="14.1" customHeight="1" x14ac:dyDescent="0.2">
      <c r="A55" s="283">
        <v>45</v>
      </c>
      <c r="B55" s="284" t="s">
        <v>315</v>
      </c>
      <c r="C55" s="285">
        <v>17343</v>
      </c>
      <c r="D55" s="285">
        <v>25874</v>
      </c>
      <c r="E55" s="281">
        <v>25325</v>
      </c>
      <c r="F55" s="281">
        <v>32742</v>
      </c>
      <c r="G55" s="280"/>
      <c r="H55" s="282">
        <f t="shared" si="0"/>
        <v>146.02433258375137</v>
      </c>
      <c r="I55" s="282">
        <f t="shared" si="1"/>
        <v>126.54402102496715</v>
      </c>
      <c r="J55" s="282">
        <f t="shared" si="2"/>
        <v>126.54402102496715</v>
      </c>
      <c r="K55" s="292">
        <f>'CD Ratio_2'!C55+'CD Ratio_2'!D55+'CD Ratio_2'!E55</f>
        <v>25874</v>
      </c>
      <c r="L55" s="292">
        <f>'CD Ratio_2'!F55+'CD Ratio_2'!G55+'CD Ratio_2'!H55</f>
        <v>32742</v>
      </c>
      <c r="M55" s="292">
        <f t="shared" si="3"/>
        <v>0</v>
      </c>
      <c r="N55" s="292">
        <f t="shared" si="4"/>
        <v>0</v>
      </c>
      <c r="P55" s="241"/>
    </row>
    <row r="56" spans="1:16" s="219" customFormat="1" ht="14.1" customHeight="1" x14ac:dyDescent="0.2">
      <c r="A56" s="291"/>
      <c r="B56" s="287" t="s">
        <v>316</v>
      </c>
      <c r="C56" s="288">
        <f>SUM(C48:C55)</f>
        <v>267895.38</v>
      </c>
      <c r="D56" s="288">
        <f t="shared" ref="D56:G56" si="9">SUM(D48:D55)</f>
        <v>303827.25</v>
      </c>
      <c r="E56" s="288">
        <f t="shared" si="9"/>
        <v>803999.24</v>
      </c>
      <c r="F56" s="288">
        <f t="shared" si="9"/>
        <v>927418.44000000006</v>
      </c>
      <c r="G56" s="288">
        <f t="shared" si="9"/>
        <v>0</v>
      </c>
      <c r="H56" s="290">
        <f t="shared" si="0"/>
        <v>300.1168739826719</v>
      </c>
      <c r="I56" s="290">
        <f t="shared" si="1"/>
        <v>305.2453129204178</v>
      </c>
      <c r="J56" s="290">
        <f t="shared" si="2"/>
        <v>305.24531292041775</v>
      </c>
      <c r="K56" s="292">
        <f>'CD Ratio_2'!C56+'CD Ratio_2'!D56+'CD Ratio_2'!E56</f>
        <v>303827.27999999997</v>
      </c>
      <c r="L56" s="292">
        <f>'CD Ratio_2'!F56+'CD Ratio_2'!G56+'CD Ratio_2'!H56</f>
        <v>927418.45</v>
      </c>
      <c r="M56" s="292">
        <f t="shared" si="3"/>
        <v>-2.9999999969732016E-2</v>
      </c>
      <c r="N56" s="292">
        <f t="shared" si="4"/>
        <v>-9.9999998928979039E-3</v>
      </c>
      <c r="P56" s="241"/>
    </row>
    <row r="57" spans="1:16" s="219" customFormat="1" ht="14.1" customHeight="1" x14ac:dyDescent="0.25">
      <c r="A57" s="291"/>
      <c r="B57" s="1" t="s">
        <v>394</v>
      </c>
      <c r="C57" s="382">
        <v>8426.0400000000009</v>
      </c>
      <c r="D57" s="382">
        <v>9539.2099999999991</v>
      </c>
      <c r="E57" s="289">
        <v>0</v>
      </c>
      <c r="F57" s="289">
        <v>0</v>
      </c>
      <c r="G57" s="280"/>
      <c r="H57" s="290"/>
      <c r="I57" s="282">
        <f t="shared" si="1"/>
        <v>0</v>
      </c>
      <c r="J57" s="282">
        <f t="shared" si="2"/>
        <v>0</v>
      </c>
      <c r="K57" s="292">
        <f>'CD Ratio_2'!C57+'CD Ratio_2'!D57+'CD Ratio_2'!E57</f>
        <v>9539.2099999999991</v>
      </c>
      <c r="L57" s="292">
        <f>'CD Ratio_2'!F57+'CD Ratio_2'!G57+'CD Ratio_2'!H57</f>
        <v>0</v>
      </c>
      <c r="M57" s="292">
        <f t="shared" si="3"/>
        <v>0</v>
      </c>
      <c r="N57" s="292">
        <f t="shared" si="4"/>
        <v>0</v>
      </c>
      <c r="P57" s="241"/>
    </row>
    <row r="58" spans="1:16" s="219" customFormat="1" ht="14.1" customHeight="1" x14ac:dyDescent="0.2">
      <c r="A58" s="291"/>
      <c r="B58" s="189" t="s">
        <v>395</v>
      </c>
      <c r="C58" s="288">
        <f>C57</f>
        <v>8426.0400000000009</v>
      </c>
      <c r="D58" s="288">
        <f t="shared" ref="D58:G58" si="10">D57</f>
        <v>9539.2099999999991</v>
      </c>
      <c r="E58" s="288">
        <f t="shared" si="10"/>
        <v>0</v>
      </c>
      <c r="F58" s="288">
        <f t="shared" si="10"/>
        <v>0</v>
      </c>
      <c r="G58" s="288">
        <f t="shared" si="10"/>
        <v>0</v>
      </c>
      <c r="H58" s="290"/>
      <c r="I58" s="290">
        <f t="shared" si="1"/>
        <v>0</v>
      </c>
      <c r="J58" s="290">
        <f t="shared" si="2"/>
        <v>0</v>
      </c>
      <c r="K58" s="292">
        <f>'CD Ratio_2'!C58+'CD Ratio_2'!D58+'CD Ratio_2'!E58</f>
        <v>9539.2099999999991</v>
      </c>
      <c r="L58" s="292">
        <f>'CD Ratio_2'!F58+'CD Ratio_2'!G58+'CD Ratio_2'!H58</f>
        <v>0</v>
      </c>
      <c r="M58" s="292">
        <f t="shared" si="3"/>
        <v>0</v>
      </c>
      <c r="N58" s="292">
        <f t="shared" si="4"/>
        <v>0</v>
      </c>
      <c r="P58" s="241"/>
    </row>
    <row r="59" spans="1:16" s="219" customFormat="1" ht="14.1" customHeight="1" x14ac:dyDescent="0.2">
      <c r="A59" s="291"/>
      <c r="B59" s="287" t="s">
        <v>0</v>
      </c>
      <c r="C59" s="288">
        <f>C58+C56+C47+C45+C42</f>
        <v>46417067.769892</v>
      </c>
      <c r="D59" s="288">
        <f>D58+D56+D47+D45+D42</f>
        <v>48868770.7901676</v>
      </c>
      <c r="E59" s="288">
        <f t="shared" ref="E59:G59" si="11">E58+E56+E47+E45+E42</f>
        <v>35088024.852649897</v>
      </c>
      <c r="F59" s="288">
        <f t="shared" si="11"/>
        <v>35878538.349999994</v>
      </c>
      <c r="G59" s="288">
        <f t="shared" si="11"/>
        <v>1119371.03</v>
      </c>
      <c r="H59" s="290">
        <f t="shared" si="0"/>
        <v>75.592937120878233</v>
      </c>
      <c r="I59" s="290">
        <f t="shared" si="1"/>
        <v>73.418131395313836</v>
      </c>
      <c r="J59" s="290">
        <f t="shared" si="2"/>
        <v>75.708696539271202</v>
      </c>
      <c r="K59" s="292">
        <f>'CD Ratio_2'!C59+'CD Ratio_2'!D59+'CD Ratio_2'!E59</f>
        <v>48868770.800167598</v>
      </c>
      <c r="L59" s="292">
        <f>'CD Ratio_2'!F59+'CD Ratio_2'!G59+'CD Ratio_2'!H59</f>
        <v>35878538.412473597</v>
      </c>
      <c r="M59" s="292">
        <f t="shared" si="3"/>
        <v>-9.9999979138374329E-3</v>
      </c>
      <c r="N59" s="292">
        <f t="shared" si="4"/>
        <v>-6.2473602592945099E-2</v>
      </c>
      <c r="P59" s="241"/>
    </row>
    <row r="60" spans="1:16" ht="14.1" customHeight="1" x14ac:dyDescent="0.2">
      <c r="C60" s="221"/>
      <c r="D60" s="221"/>
      <c r="E60" s="221"/>
      <c r="F60" s="221" t="s">
        <v>382</v>
      </c>
      <c r="G60" s="221"/>
      <c r="H60" s="221"/>
      <c r="I60" s="222"/>
      <c r="P60" s="241"/>
    </row>
  </sheetData>
  <sheetProtection formatCells="0" formatColumns="0" formatRows="0" insertColumns="0" insertRows="0" insertHyperlinks="0" deleteColumns="0" deleteRows="0" selectLockedCells="1" sort="0" autoFilter="0" pivotTables="0"/>
  <autoFilter ref="C5:J55"/>
  <mergeCells count="10">
    <mergeCell ref="M4:N4"/>
    <mergeCell ref="K4:L4"/>
    <mergeCell ref="A1:J1"/>
    <mergeCell ref="H3:J3"/>
    <mergeCell ref="A2:J2"/>
    <mergeCell ref="A4:A5"/>
    <mergeCell ref="B4:B5"/>
    <mergeCell ref="C4:D4"/>
    <mergeCell ref="H4:J4"/>
    <mergeCell ref="E4:G4"/>
  </mergeCells>
  <phoneticPr fontId="10" type="noConversion"/>
  <conditionalFormatting sqref="M1:N1048576">
    <cfRule type="cellIs" dxfId="39" priority="1" operator="equal">
      <formula>0</formula>
    </cfRule>
    <cfRule type="cellIs" dxfId="38" priority="2" operator="equal">
      <formula>0</formula>
    </cfRule>
  </conditionalFormatting>
  <pageMargins left="1" right="0.25" top="0.5" bottom="0.5" header="0.3" footer="0.3"/>
  <pageSetup scale="76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zoomScaleNormal="100" workbookViewId="0">
      <pane xSplit="2" ySplit="3" topLeftCell="C25" activePane="bottomRight" state="frozen"/>
      <selection pane="topRight" activeCell="C1" sqref="C1"/>
      <selection pane="bottomLeft" activeCell="A4" sqref="A4"/>
      <selection pane="bottomRight" activeCell="J41" sqref="J41"/>
    </sheetView>
  </sheetViews>
  <sheetFormatPr defaultColWidth="7.85546875" defaultRowHeight="12.75" x14ac:dyDescent="0.2"/>
  <cols>
    <col min="1" max="1" width="4.7109375" style="90" customWidth="1"/>
    <col min="2" max="2" width="14.28515625" style="90" customWidth="1"/>
    <col min="3" max="3" width="7.85546875" style="90"/>
    <col min="4" max="4" width="9.7109375" style="90" customWidth="1"/>
    <col min="5" max="5" width="7.85546875" style="90"/>
    <col min="6" max="6" width="9.28515625" style="90" customWidth="1"/>
    <col min="7" max="14" width="7.85546875" style="90"/>
    <col min="15" max="15" width="9.5703125" style="90" customWidth="1"/>
    <col min="16" max="16384" width="7.85546875" style="90"/>
  </cols>
  <sheetData>
    <row r="1" spans="1:19" ht="53.25" customHeight="1" x14ac:dyDescent="0.2">
      <c r="A1" s="498" t="s">
        <v>476</v>
      </c>
      <c r="B1" s="499"/>
      <c r="C1" s="499"/>
      <c r="D1" s="499"/>
      <c r="E1" s="499"/>
      <c r="F1" s="499"/>
      <c r="G1" s="499"/>
      <c r="H1" s="499"/>
      <c r="I1" s="499"/>
      <c r="J1" s="499"/>
      <c r="K1" s="499"/>
      <c r="L1" s="499"/>
      <c r="M1" s="499"/>
      <c r="N1" s="499"/>
      <c r="O1" s="499"/>
      <c r="P1" s="499"/>
      <c r="Q1" s="499"/>
      <c r="R1" s="499"/>
    </row>
    <row r="2" spans="1:19" ht="24" customHeight="1" x14ac:dyDescent="0.2">
      <c r="A2" s="163" t="s">
        <v>320</v>
      </c>
      <c r="B2" s="163" t="s">
        <v>230</v>
      </c>
      <c r="C2" s="572" t="s">
        <v>477</v>
      </c>
      <c r="D2" s="572"/>
      <c r="E2" s="573" t="s">
        <v>478</v>
      </c>
      <c r="F2" s="573"/>
      <c r="G2" s="573"/>
      <c r="H2" s="573"/>
      <c r="I2" s="573"/>
      <c r="J2" s="573"/>
      <c r="K2" s="573"/>
      <c r="L2" s="573"/>
      <c r="M2" s="573" t="s">
        <v>231</v>
      </c>
      <c r="N2" s="573"/>
      <c r="O2" s="573"/>
      <c r="P2" s="573"/>
      <c r="Q2" s="573"/>
      <c r="R2" s="573"/>
    </row>
    <row r="3" spans="1:19" ht="36" x14ac:dyDescent="0.2">
      <c r="A3" s="121"/>
      <c r="B3" s="121"/>
      <c r="C3" s="125" t="s">
        <v>1010</v>
      </c>
      <c r="D3" s="125" t="s">
        <v>1011</v>
      </c>
      <c r="E3" s="125" t="s">
        <v>955</v>
      </c>
      <c r="F3" s="125" t="s">
        <v>1012</v>
      </c>
      <c r="G3" s="120" t="s">
        <v>232</v>
      </c>
      <c r="H3" s="120" t="s">
        <v>233</v>
      </c>
      <c r="I3" s="120" t="s">
        <v>224</v>
      </c>
      <c r="J3" s="120" t="s">
        <v>225</v>
      </c>
      <c r="K3" s="120" t="s">
        <v>234</v>
      </c>
      <c r="L3" s="120" t="s">
        <v>235</v>
      </c>
      <c r="M3" s="125" t="s">
        <v>954</v>
      </c>
      <c r="N3" s="125" t="s">
        <v>956</v>
      </c>
      <c r="O3" s="125" t="s">
        <v>1008</v>
      </c>
      <c r="P3" s="120" t="s">
        <v>236</v>
      </c>
      <c r="Q3" s="120" t="s">
        <v>237</v>
      </c>
      <c r="R3" s="120" t="s">
        <v>238</v>
      </c>
    </row>
    <row r="4" spans="1:19" ht="12" customHeight="1" x14ac:dyDescent="0.2">
      <c r="A4" s="122">
        <v>1</v>
      </c>
      <c r="B4" s="123" t="s">
        <v>957</v>
      </c>
      <c r="C4" s="126">
        <v>14</v>
      </c>
      <c r="D4" s="126">
        <v>380</v>
      </c>
      <c r="E4" s="126" t="s">
        <v>503</v>
      </c>
      <c r="F4" s="126">
        <v>409</v>
      </c>
      <c r="G4" s="126" t="s">
        <v>1014</v>
      </c>
      <c r="H4" s="126" t="s">
        <v>504</v>
      </c>
      <c r="I4" s="126" t="s">
        <v>505</v>
      </c>
      <c r="J4" s="126" t="s">
        <v>506</v>
      </c>
      <c r="K4" s="126" t="s">
        <v>507</v>
      </c>
      <c r="L4" s="126">
        <v>0</v>
      </c>
      <c r="M4" s="126" t="s">
        <v>508</v>
      </c>
      <c r="N4" s="126" t="s">
        <v>509</v>
      </c>
      <c r="O4" s="126" t="s">
        <v>510</v>
      </c>
      <c r="P4" s="126" t="s">
        <v>511</v>
      </c>
      <c r="Q4" s="126" t="s">
        <v>512</v>
      </c>
      <c r="R4" s="126" t="s">
        <v>513</v>
      </c>
      <c r="S4" s="130" t="s">
        <v>283</v>
      </c>
    </row>
    <row r="5" spans="1:19" ht="12" customHeight="1" x14ac:dyDescent="0.2">
      <c r="A5" s="122">
        <v>2</v>
      </c>
      <c r="B5" s="123" t="s">
        <v>958</v>
      </c>
      <c r="C5" s="126">
        <v>18</v>
      </c>
      <c r="D5" s="126">
        <v>400</v>
      </c>
      <c r="E5" s="126" t="s">
        <v>503</v>
      </c>
      <c r="F5" s="126" t="s">
        <v>514</v>
      </c>
      <c r="G5" s="126" t="s">
        <v>1015</v>
      </c>
      <c r="H5" s="126" t="s">
        <v>515</v>
      </c>
      <c r="I5" s="126" t="s">
        <v>516</v>
      </c>
      <c r="J5" s="126" t="s">
        <v>517</v>
      </c>
      <c r="K5" s="126">
        <v>0</v>
      </c>
      <c r="L5" s="126">
        <v>0</v>
      </c>
      <c r="M5" s="126" t="s">
        <v>518</v>
      </c>
      <c r="N5" s="126" t="s">
        <v>519</v>
      </c>
      <c r="O5" s="126" t="s">
        <v>520</v>
      </c>
      <c r="P5" s="126" t="s">
        <v>521</v>
      </c>
      <c r="Q5" s="126" t="s">
        <v>522</v>
      </c>
      <c r="R5" s="126" t="s">
        <v>523</v>
      </c>
      <c r="S5" s="90" t="s">
        <v>284</v>
      </c>
    </row>
    <row r="6" spans="1:19" ht="12" customHeight="1" x14ac:dyDescent="0.2">
      <c r="A6" s="122">
        <v>3</v>
      </c>
      <c r="B6" s="123" t="s">
        <v>959</v>
      </c>
      <c r="C6" s="126">
        <v>15</v>
      </c>
      <c r="D6" s="126">
        <v>375</v>
      </c>
      <c r="E6" s="126" t="s">
        <v>524</v>
      </c>
      <c r="F6" s="126" t="s">
        <v>525</v>
      </c>
      <c r="G6" s="126" t="s">
        <v>1016</v>
      </c>
      <c r="H6" s="126">
        <v>0</v>
      </c>
      <c r="I6" s="126" t="s">
        <v>526</v>
      </c>
      <c r="J6" s="126" t="s">
        <v>527</v>
      </c>
      <c r="K6" s="126" t="s">
        <v>528</v>
      </c>
      <c r="L6" s="126">
        <v>0</v>
      </c>
      <c r="M6" s="126" t="s">
        <v>529</v>
      </c>
      <c r="N6" s="126" t="s">
        <v>530</v>
      </c>
      <c r="O6" s="126" t="s">
        <v>531</v>
      </c>
      <c r="P6" s="126" t="s">
        <v>532</v>
      </c>
      <c r="Q6" s="126" t="s">
        <v>533</v>
      </c>
      <c r="R6" s="126" t="s">
        <v>534</v>
      </c>
      <c r="S6" s="90" t="s">
        <v>285</v>
      </c>
    </row>
    <row r="7" spans="1:19" ht="12" customHeight="1" x14ac:dyDescent="0.2">
      <c r="A7" s="122">
        <v>4</v>
      </c>
      <c r="B7" s="123" t="s">
        <v>960</v>
      </c>
      <c r="C7" s="126">
        <v>16</v>
      </c>
      <c r="D7" s="126">
        <v>450</v>
      </c>
      <c r="E7" s="126" t="s">
        <v>535</v>
      </c>
      <c r="F7" s="126" t="s">
        <v>536</v>
      </c>
      <c r="G7" s="126" t="s">
        <v>1017</v>
      </c>
      <c r="H7" s="126" t="s">
        <v>537</v>
      </c>
      <c r="I7" s="126" t="s">
        <v>526</v>
      </c>
      <c r="J7" s="126" t="s">
        <v>538</v>
      </c>
      <c r="K7" s="126" t="s">
        <v>539</v>
      </c>
      <c r="L7" s="126">
        <v>1</v>
      </c>
      <c r="M7" s="126" t="s">
        <v>540</v>
      </c>
      <c r="N7" s="126" t="s">
        <v>541</v>
      </c>
      <c r="O7" s="126" t="s">
        <v>542</v>
      </c>
      <c r="P7" s="126" t="s">
        <v>543</v>
      </c>
      <c r="Q7" s="126" t="s">
        <v>544</v>
      </c>
      <c r="R7" s="126" t="s">
        <v>545</v>
      </c>
    </row>
    <row r="8" spans="1:19" ht="12" customHeight="1" x14ac:dyDescent="0.2">
      <c r="A8" s="122">
        <v>5</v>
      </c>
      <c r="B8" s="123" t="s">
        <v>961</v>
      </c>
      <c r="C8" s="126">
        <v>0</v>
      </c>
      <c r="D8" s="126">
        <v>0</v>
      </c>
      <c r="E8" s="126" t="s">
        <v>1009</v>
      </c>
      <c r="F8" s="126">
        <v>0</v>
      </c>
      <c r="G8" s="127" t="s">
        <v>1009</v>
      </c>
      <c r="H8" s="127">
        <v>0</v>
      </c>
      <c r="I8" s="127">
        <v>0</v>
      </c>
      <c r="J8" s="127">
        <v>0</v>
      </c>
      <c r="K8" s="127">
        <v>0</v>
      </c>
      <c r="L8" s="126">
        <v>0</v>
      </c>
      <c r="M8" s="126" t="s">
        <v>546</v>
      </c>
      <c r="N8" s="126" t="s">
        <v>547</v>
      </c>
      <c r="O8" s="126" t="s">
        <v>548</v>
      </c>
      <c r="P8" s="126" t="s">
        <v>549</v>
      </c>
      <c r="Q8" s="126" t="s">
        <v>550</v>
      </c>
      <c r="R8" s="126" t="s">
        <v>551</v>
      </c>
    </row>
    <row r="9" spans="1:19" ht="12" customHeight="1" x14ac:dyDescent="0.2">
      <c r="A9" s="122">
        <v>6</v>
      </c>
      <c r="B9" s="123" t="s">
        <v>962</v>
      </c>
      <c r="C9" s="126">
        <v>20</v>
      </c>
      <c r="D9" s="126">
        <v>450</v>
      </c>
      <c r="E9" s="126" t="s">
        <v>552</v>
      </c>
      <c r="F9" s="126" t="s">
        <v>553</v>
      </c>
      <c r="G9" s="126" t="s">
        <v>1018</v>
      </c>
      <c r="H9" s="126" t="s">
        <v>506</v>
      </c>
      <c r="I9" s="126" t="s">
        <v>554</v>
      </c>
      <c r="J9" s="126" t="s">
        <v>555</v>
      </c>
      <c r="K9" s="126" t="s">
        <v>556</v>
      </c>
      <c r="L9" s="126" t="s">
        <v>557</v>
      </c>
      <c r="M9" s="126" t="s">
        <v>558</v>
      </c>
      <c r="N9" s="126" t="s">
        <v>559</v>
      </c>
      <c r="O9" s="126" t="s">
        <v>560</v>
      </c>
      <c r="P9" s="126" t="s">
        <v>561</v>
      </c>
      <c r="Q9" s="126" t="s">
        <v>562</v>
      </c>
      <c r="R9" s="126" t="s">
        <v>563</v>
      </c>
    </row>
    <row r="10" spans="1:19" ht="12" customHeight="1" x14ac:dyDescent="0.2">
      <c r="A10" s="122">
        <v>7</v>
      </c>
      <c r="B10" s="123" t="s">
        <v>963</v>
      </c>
      <c r="C10" s="126">
        <v>17</v>
      </c>
      <c r="D10" s="126">
        <v>500</v>
      </c>
      <c r="E10" s="126" t="s">
        <v>535</v>
      </c>
      <c r="F10" s="126" t="s">
        <v>564</v>
      </c>
      <c r="G10" s="126" t="s">
        <v>1019</v>
      </c>
      <c r="H10" s="126" t="s">
        <v>565</v>
      </c>
      <c r="I10" s="126" t="s">
        <v>566</v>
      </c>
      <c r="J10" s="126" t="s">
        <v>567</v>
      </c>
      <c r="K10" s="126" t="s">
        <v>568</v>
      </c>
      <c r="L10" s="126" t="s">
        <v>569</v>
      </c>
      <c r="M10" s="126" t="s">
        <v>570</v>
      </c>
      <c r="N10" s="126" t="s">
        <v>571</v>
      </c>
      <c r="O10" s="126" t="s">
        <v>572</v>
      </c>
      <c r="P10" s="126" t="s">
        <v>573</v>
      </c>
      <c r="Q10" s="126" t="s">
        <v>574</v>
      </c>
      <c r="R10" s="126" t="s">
        <v>575</v>
      </c>
    </row>
    <row r="11" spans="1:19" ht="12" customHeight="1" x14ac:dyDescent="0.2">
      <c r="A11" s="122">
        <v>8</v>
      </c>
      <c r="B11" s="123" t="s">
        <v>964</v>
      </c>
      <c r="C11" s="126">
        <v>14</v>
      </c>
      <c r="D11" s="126">
        <v>400</v>
      </c>
      <c r="E11" s="126" t="s">
        <v>576</v>
      </c>
      <c r="F11" s="126" t="s">
        <v>577</v>
      </c>
      <c r="G11" s="126" t="s">
        <v>1020</v>
      </c>
      <c r="H11" s="126" t="s">
        <v>578</v>
      </c>
      <c r="I11" s="126" t="s">
        <v>579</v>
      </c>
      <c r="J11" s="126" t="s">
        <v>580</v>
      </c>
      <c r="K11" s="126" t="s">
        <v>581</v>
      </c>
      <c r="L11" s="126" t="s">
        <v>582</v>
      </c>
      <c r="M11" s="126" t="s">
        <v>513</v>
      </c>
      <c r="N11" s="126" t="s">
        <v>583</v>
      </c>
      <c r="O11" s="126" t="s">
        <v>584</v>
      </c>
      <c r="P11" s="126" t="s">
        <v>585</v>
      </c>
      <c r="Q11" s="126" t="s">
        <v>586</v>
      </c>
      <c r="R11" s="126" t="s">
        <v>503</v>
      </c>
    </row>
    <row r="12" spans="1:19" ht="12" customHeight="1" x14ac:dyDescent="0.2">
      <c r="A12" s="122">
        <v>9</v>
      </c>
      <c r="B12" s="123" t="s">
        <v>965</v>
      </c>
      <c r="C12" s="126">
        <v>16</v>
      </c>
      <c r="D12" s="126">
        <v>450</v>
      </c>
      <c r="E12" s="126" t="s">
        <v>587</v>
      </c>
      <c r="F12" s="126" t="s">
        <v>588</v>
      </c>
      <c r="G12" s="126" t="s">
        <v>1021</v>
      </c>
      <c r="H12" s="126" t="s">
        <v>504</v>
      </c>
      <c r="I12" s="126" t="s">
        <v>579</v>
      </c>
      <c r="J12" s="126" t="s">
        <v>589</v>
      </c>
      <c r="K12" s="126" t="s">
        <v>540</v>
      </c>
      <c r="L12" s="126" t="s">
        <v>576</v>
      </c>
      <c r="M12" s="126" t="s">
        <v>590</v>
      </c>
      <c r="N12" s="126" t="s">
        <v>591</v>
      </c>
      <c r="O12" s="126" t="s">
        <v>592</v>
      </c>
      <c r="P12" s="126" t="s">
        <v>593</v>
      </c>
      <c r="Q12" s="126" t="s">
        <v>594</v>
      </c>
      <c r="R12" s="126" t="s">
        <v>529</v>
      </c>
    </row>
    <row r="13" spans="1:19" ht="12" customHeight="1" x14ac:dyDescent="0.2">
      <c r="A13" s="122">
        <v>10</v>
      </c>
      <c r="B13" s="123" t="s">
        <v>966</v>
      </c>
      <c r="C13" s="126">
        <v>18</v>
      </c>
      <c r="D13" s="126">
        <v>450</v>
      </c>
      <c r="E13" s="126" t="s">
        <v>595</v>
      </c>
      <c r="F13" s="126" t="s">
        <v>596</v>
      </c>
      <c r="G13" s="126" t="s">
        <v>1022</v>
      </c>
      <c r="H13" s="126" t="s">
        <v>598</v>
      </c>
      <c r="I13" s="126" t="s">
        <v>599</v>
      </c>
      <c r="J13" s="126" t="s">
        <v>600</v>
      </c>
      <c r="K13" s="126" t="s">
        <v>601</v>
      </c>
      <c r="L13" s="126" t="s">
        <v>602</v>
      </c>
      <c r="M13" s="126" t="s">
        <v>603</v>
      </c>
      <c r="N13" s="126" t="s">
        <v>604</v>
      </c>
      <c r="O13" s="126" t="s">
        <v>605</v>
      </c>
      <c r="P13" s="126" t="s">
        <v>606</v>
      </c>
      <c r="Q13" s="126" t="s">
        <v>607</v>
      </c>
      <c r="R13" s="126" t="s">
        <v>608</v>
      </c>
    </row>
    <row r="14" spans="1:19" ht="12" customHeight="1" x14ac:dyDescent="0.2">
      <c r="A14" s="122">
        <v>11</v>
      </c>
      <c r="B14" s="123" t="s">
        <v>967</v>
      </c>
      <c r="C14" s="126">
        <v>15</v>
      </c>
      <c r="D14" s="126">
        <v>450</v>
      </c>
      <c r="E14" s="126" t="s">
        <v>587</v>
      </c>
      <c r="F14" s="126" t="s">
        <v>514</v>
      </c>
      <c r="G14" s="126" t="s">
        <v>1023</v>
      </c>
      <c r="H14" s="126">
        <v>0</v>
      </c>
      <c r="I14" s="126" t="s">
        <v>609</v>
      </c>
      <c r="J14" s="126" t="s">
        <v>565</v>
      </c>
      <c r="K14" s="126" t="s">
        <v>610</v>
      </c>
      <c r="L14" s="126" t="s">
        <v>552</v>
      </c>
      <c r="M14" s="126" t="s">
        <v>611</v>
      </c>
      <c r="N14" s="126" t="s">
        <v>612</v>
      </c>
      <c r="O14" s="126" t="s">
        <v>613</v>
      </c>
      <c r="P14" s="126" t="s">
        <v>614</v>
      </c>
      <c r="Q14" s="126" t="s">
        <v>615</v>
      </c>
      <c r="R14" s="126" t="s">
        <v>616</v>
      </c>
    </row>
    <row r="15" spans="1:19" ht="12" customHeight="1" x14ac:dyDescent="0.2">
      <c r="A15" s="122">
        <v>12</v>
      </c>
      <c r="B15" s="123" t="s">
        <v>968</v>
      </c>
      <c r="C15" s="126">
        <v>16</v>
      </c>
      <c r="D15" s="126">
        <v>300</v>
      </c>
      <c r="E15" s="126" t="s">
        <v>617</v>
      </c>
      <c r="F15" s="126" t="s">
        <v>618</v>
      </c>
      <c r="G15" s="126" t="s">
        <v>1024</v>
      </c>
      <c r="H15" s="126" t="s">
        <v>619</v>
      </c>
      <c r="I15" s="126" t="s">
        <v>620</v>
      </c>
      <c r="J15" s="126" t="s">
        <v>621</v>
      </c>
      <c r="K15" s="126" t="s">
        <v>622</v>
      </c>
      <c r="L15" s="126" t="s">
        <v>537</v>
      </c>
      <c r="M15" s="126" t="s">
        <v>623</v>
      </c>
      <c r="N15" s="126" t="s">
        <v>624</v>
      </c>
      <c r="O15" s="126" t="s">
        <v>625</v>
      </c>
      <c r="P15" s="126" t="s">
        <v>626</v>
      </c>
      <c r="Q15" s="126" t="s">
        <v>627</v>
      </c>
      <c r="R15" s="126" t="s">
        <v>628</v>
      </c>
    </row>
    <row r="16" spans="1:19" ht="12" customHeight="1" x14ac:dyDescent="0.2">
      <c r="A16" s="122">
        <v>13</v>
      </c>
      <c r="B16" s="123" t="s">
        <v>969</v>
      </c>
      <c r="C16" s="126">
        <v>15</v>
      </c>
      <c r="D16" s="126">
        <v>400</v>
      </c>
      <c r="E16" s="126" t="s">
        <v>587</v>
      </c>
      <c r="F16" s="126" t="s">
        <v>629</v>
      </c>
      <c r="G16" s="126" t="s">
        <v>1025</v>
      </c>
      <c r="H16" s="126" t="s">
        <v>630</v>
      </c>
      <c r="I16" s="126" t="s">
        <v>631</v>
      </c>
      <c r="J16" s="126" t="s">
        <v>582</v>
      </c>
      <c r="K16" s="126" t="s">
        <v>632</v>
      </c>
      <c r="L16" s="126" t="s">
        <v>552</v>
      </c>
      <c r="M16" s="126" t="s">
        <v>563</v>
      </c>
      <c r="N16" s="126" t="s">
        <v>633</v>
      </c>
      <c r="O16" s="126" t="s">
        <v>634</v>
      </c>
      <c r="P16" s="126" t="s">
        <v>635</v>
      </c>
      <c r="Q16" s="126" t="s">
        <v>636</v>
      </c>
      <c r="R16" s="126" t="s">
        <v>637</v>
      </c>
    </row>
    <row r="17" spans="1:18" ht="12" customHeight="1" x14ac:dyDescent="0.2">
      <c r="A17" s="122">
        <v>14</v>
      </c>
      <c r="B17" s="123" t="s">
        <v>970</v>
      </c>
      <c r="C17" s="126">
        <v>17</v>
      </c>
      <c r="D17" s="126">
        <v>450</v>
      </c>
      <c r="E17" s="126" t="s">
        <v>535</v>
      </c>
      <c r="F17" s="126" t="s">
        <v>638</v>
      </c>
      <c r="G17" s="126" t="s">
        <v>1026</v>
      </c>
      <c r="H17" s="126">
        <v>0</v>
      </c>
      <c r="I17" s="126" t="s">
        <v>608</v>
      </c>
      <c r="J17" s="126" t="s">
        <v>640</v>
      </c>
      <c r="K17" s="126" t="s">
        <v>641</v>
      </c>
      <c r="L17" s="126" t="s">
        <v>552</v>
      </c>
      <c r="M17" s="126" t="s">
        <v>642</v>
      </c>
      <c r="N17" s="126" t="s">
        <v>643</v>
      </c>
      <c r="O17" s="126" t="s">
        <v>644</v>
      </c>
      <c r="P17" s="126" t="s">
        <v>645</v>
      </c>
      <c r="Q17" s="126" t="s">
        <v>646</v>
      </c>
      <c r="R17" s="126" t="s">
        <v>524</v>
      </c>
    </row>
    <row r="18" spans="1:18" ht="12" customHeight="1" x14ac:dyDescent="0.2">
      <c r="A18" s="122">
        <v>15</v>
      </c>
      <c r="B18" s="123" t="s">
        <v>971</v>
      </c>
      <c r="C18" s="126">
        <v>15</v>
      </c>
      <c r="D18" s="126">
        <v>375</v>
      </c>
      <c r="E18" s="126" t="s">
        <v>617</v>
      </c>
      <c r="F18" s="126" t="s">
        <v>647</v>
      </c>
      <c r="G18" s="126" t="s">
        <v>1027</v>
      </c>
      <c r="H18" s="126" t="s">
        <v>1013</v>
      </c>
      <c r="I18" s="126" t="s">
        <v>648</v>
      </c>
      <c r="J18" s="126" t="s">
        <v>649</v>
      </c>
      <c r="K18" s="126" t="s">
        <v>650</v>
      </c>
      <c r="L18" s="126">
        <v>0</v>
      </c>
      <c r="M18" s="126" t="s">
        <v>651</v>
      </c>
      <c r="N18" s="126" t="s">
        <v>652</v>
      </c>
      <c r="O18" s="126" t="s">
        <v>653</v>
      </c>
      <c r="P18" s="126" t="s">
        <v>654</v>
      </c>
      <c r="Q18" s="126" t="s">
        <v>655</v>
      </c>
      <c r="R18" s="126" t="s">
        <v>656</v>
      </c>
    </row>
    <row r="19" spans="1:18" ht="12" customHeight="1" x14ac:dyDescent="0.2">
      <c r="A19" s="122">
        <v>16</v>
      </c>
      <c r="B19" s="123" t="s">
        <v>972</v>
      </c>
      <c r="C19" s="126">
        <v>15</v>
      </c>
      <c r="D19" s="126">
        <v>450</v>
      </c>
      <c r="E19" s="126" t="s">
        <v>576</v>
      </c>
      <c r="F19" s="126" t="s">
        <v>657</v>
      </c>
      <c r="G19" s="126" t="s">
        <v>1028</v>
      </c>
      <c r="H19" s="126" t="s">
        <v>658</v>
      </c>
      <c r="I19" s="126" t="s">
        <v>582</v>
      </c>
      <c r="J19" s="126" t="s">
        <v>569</v>
      </c>
      <c r="K19" s="126" t="s">
        <v>659</v>
      </c>
      <c r="L19" s="126" t="s">
        <v>537</v>
      </c>
      <c r="M19" s="126" t="s">
        <v>570</v>
      </c>
      <c r="N19" s="126" t="s">
        <v>660</v>
      </c>
      <c r="O19" s="126" t="s">
        <v>661</v>
      </c>
      <c r="P19" s="126" t="s">
        <v>662</v>
      </c>
      <c r="Q19" s="126" t="s">
        <v>663</v>
      </c>
      <c r="R19" s="126" t="s">
        <v>664</v>
      </c>
    </row>
    <row r="20" spans="1:18" ht="12" customHeight="1" x14ac:dyDescent="0.2">
      <c r="A20" s="122">
        <v>17</v>
      </c>
      <c r="B20" s="123" t="s">
        <v>973</v>
      </c>
      <c r="C20" s="126">
        <v>15</v>
      </c>
      <c r="D20" s="126">
        <v>450</v>
      </c>
      <c r="E20" s="126" t="s">
        <v>587</v>
      </c>
      <c r="F20" s="126" t="s">
        <v>665</v>
      </c>
      <c r="G20" s="126" t="s">
        <v>1029</v>
      </c>
      <c r="H20" s="126" t="s">
        <v>597</v>
      </c>
      <c r="I20" s="126" t="s">
        <v>539</v>
      </c>
      <c r="J20" s="126" t="s">
        <v>507</v>
      </c>
      <c r="K20" s="126" t="s">
        <v>666</v>
      </c>
      <c r="L20" s="126" t="s">
        <v>526</v>
      </c>
      <c r="M20" s="126" t="s">
        <v>667</v>
      </c>
      <c r="N20" s="126" t="s">
        <v>668</v>
      </c>
      <c r="O20" s="126" t="s">
        <v>669</v>
      </c>
      <c r="P20" s="126" t="s">
        <v>670</v>
      </c>
      <c r="Q20" s="126" t="s">
        <v>671</v>
      </c>
      <c r="R20" s="126" t="s">
        <v>672</v>
      </c>
    </row>
    <row r="21" spans="1:18" ht="12" customHeight="1" x14ac:dyDescent="0.2">
      <c r="A21" s="122">
        <v>18</v>
      </c>
      <c r="B21" s="123" t="s">
        <v>974</v>
      </c>
      <c r="C21" s="126">
        <v>17</v>
      </c>
      <c r="D21" s="126">
        <v>325</v>
      </c>
      <c r="E21" s="126" t="s">
        <v>617</v>
      </c>
      <c r="F21" s="126" t="s">
        <v>673</v>
      </c>
      <c r="G21" s="126" t="s">
        <v>1030</v>
      </c>
      <c r="H21" s="126" t="s">
        <v>674</v>
      </c>
      <c r="I21" s="126" t="s">
        <v>675</v>
      </c>
      <c r="J21" s="126">
        <v>0</v>
      </c>
      <c r="K21" s="126" t="s">
        <v>658</v>
      </c>
      <c r="L21" s="126" t="s">
        <v>565</v>
      </c>
      <c r="M21" s="126" t="s">
        <v>676</v>
      </c>
      <c r="N21" s="126" t="s">
        <v>677</v>
      </c>
      <c r="O21" s="126" t="s">
        <v>678</v>
      </c>
      <c r="P21" s="126" t="s">
        <v>679</v>
      </c>
      <c r="Q21" s="126" t="s">
        <v>680</v>
      </c>
      <c r="R21" s="126" t="s">
        <v>681</v>
      </c>
    </row>
    <row r="22" spans="1:18" ht="12" customHeight="1" x14ac:dyDescent="0.2">
      <c r="A22" s="122">
        <v>19</v>
      </c>
      <c r="B22" s="123" t="s">
        <v>975</v>
      </c>
      <c r="C22" s="126">
        <v>12</v>
      </c>
      <c r="D22" s="126">
        <v>375</v>
      </c>
      <c r="E22" s="126" t="s">
        <v>524</v>
      </c>
      <c r="F22" s="126" t="s">
        <v>682</v>
      </c>
      <c r="G22" s="126" t="s">
        <v>1031</v>
      </c>
      <c r="H22" s="126">
        <v>0</v>
      </c>
      <c r="I22" s="126" t="s">
        <v>619</v>
      </c>
      <c r="J22" s="126" t="s">
        <v>683</v>
      </c>
      <c r="K22" s="126" t="s">
        <v>684</v>
      </c>
      <c r="L22" s="126">
        <v>0</v>
      </c>
      <c r="M22" s="126" t="s">
        <v>685</v>
      </c>
      <c r="N22" s="126" t="s">
        <v>686</v>
      </c>
      <c r="O22" s="126" t="s">
        <v>687</v>
      </c>
      <c r="P22" s="126" t="s">
        <v>688</v>
      </c>
      <c r="Q22" s="126" t="s">
        <v>689</v>
      </c>
      <c r="R22" s="126" t="s">
        <v>690</v>
      </c>
    </row>
    <row r="23" spans="1:18" ht="12" customHeight="1" x14ac:dyDescent="0.2">
      <c r="A23" s="122">
        <v>20</v>
      </c>
      <c r="B23" s="123" t="s">
        <v>976</v>
      </c>
      <c r="C23" s="126">
        <v>15</v>
      </c>
      <c r="D23" s="126">
        <v>450</v>
      </c>
      <c r="E23" s="126" t="s">
        <v>587</v>
      </c>
      <c r="F23" s="126" t="s">
        <v>691</v>
      </c>
      <c r="G23" s="126" t="s">
        <v>1032</v>
      </c>
      <c r="H23" s="126" t="s">
        <v>640</v>
      </c>
      <c r="I23" s="126" t="s">
        <v>552</v>
      </c>
      <c r="J23" s="126" t="s">
        <v>692</v>
      </c>
      <c r="K23" s="126" t="s">
        <v>505</v>
      </c>
      <c r="L23" s="126">
        <v>0</v>
      </c>
      <c r="M23" s="126" t="s">
        <v>693</v>
      </c>
      <c r="N23" s="126" t="s">
        <v>694</v>
      </c>
      <c r="O23" s="126" t="s">
        <v>695</v>
      </c>
      <c r="P23" s="126" t="s">
        <v>696</v>
      </c>
      <c r="Q23" s="126" t="s">
        <v>697</v>
      </c>
      <c r="R23" s="126" t="s">
        <v>698</v>
      </c>
    </row>
    <row r="24" spans="1:18" ht="12" customHeight="1" x14ac:dyDescent="0.2">
      <c r="A24" s="122">
        <v>21</v>
      </c>
      <c r="B24" s="123" t="s">
        <v>977</v>
      </c>
      <c r="C24" s="126">
        <v>20</v>
      </c>
      <c r="D24" s="126">
        <v>450</v>
      </c>
      <c r="E24" s="126" t="s">
        <v>535</v>
      </c>
      <c r="F24" s="126" t="s">
        <v>699</v>
      </c>
      <c r="G24" s="126" t="s">
        <v>1033</v>
      </c>
      <c r="H24" s="126" t="s">
        <v>700</v>
      </c>
      <c r="I24" s="126" t="s">
        <v>701</v>
      </c>
      <c r="J24" s="126" t="s">
        <v>702</v>
      </c>
      <c r="K24" s="126" t="s">
        <v>649</v>
      </c>
      <c r="L24" s="126" t="s">
        <v>703</v>
      </c>
      <c r="M24" s="126" t="s">
        <v>704</v>
      </c>
      <c r="N24" s="126" t="s">
        <v>705</v>
      </c>
      <c r="O24" s="126" t="s">
        <v>706</v>
      </c>
      <c r="P24" s="126" t="s">
        <v>707</v>
      </c>
      <c r="Q24" s="126" t="s">
        <v>549</v>
      </c>
      <c r="R24" s="126" t="s">
        <v>708</v>
      </c>
    </row>
    <row r="25" spans="1:18" ht="12" customHeight="1" x14ac:dyDescent="0.2">
      <c r="A25" s="122">
        <v>22</v>
      </c>
      <c r="B25" s="123" t="s">
        <v>978</v>
      </c>
      <c r="C25" s="126">
        <v>14</v>
      </c>
      <c r="D25" s="126">
        <v>350</v>
      </c>
      <c r="E25" s="126" t="s">
        <v>587</v>
      </c>
      <c r="F25" s="126" t="s">
        <v>709</v>
      </c>
      <c r="G25" s="126" t="s">
        <v>1034</v>
      </c>
      <c r="H25" s="126">
        <v>0</v>
      </c>
      <c r="I25" s="126" t="s">
        <v>658</v>
      </c>
      <c r="J25" s="126" t="s">
        <v>711</v>
      </c>
      <c r="K25" s="126" t="s">
        <v>712</v>
      </c>
      <c r="L25" s="126" t="s">
        <v>516</v>
      </c>
      <c r="M25" s="126" t="s">
        <v>713</v>
      </c>
      <c r="N25" s="126" t="s">
        <v>714</v>
      </c>
      <c r="O25" s="126" t="s">
        <v>715</v>
      </c>
      <c r="P25" s="126" t="s">
        <v>716</v>
      </c>
      <c r="Q25" s="126" t="s">
        <v>717</v>
      </c>
      <c r="R25" s="126" t="s">
        <v>537</v>
      </c>
    </row>
    <row r="26" spans="1:18" ht="12" customHeight="1" x14ac:dyDescent="0.2">
      <c r="A26" s="122">
        <v>23</v>
      </c>
      <c r="B26" s="123" t="s">
        <v>979</v>
      </c>
      <c r="C26" s="126">
        <v>15</v>
      </c>
      <c r="D26" s="126">
        <v>375</v>
      </c>
      <c r="E26" s="126" t="s">
        <v>535</v>
      </c>
      <c r="F26" s="126" t="s">
        <v>718</v>
      </c>
      <c r="G26" s="126" t="s">
        <v>1026</v>
      </c>
      <c r="H26" s="126" t="s">
        <v>719</v>
      </c>
      <c r="I26" s="126" t="s">
        <v>720</v>
      </c>
      <c r="J26" s="126" t="s">
        <v>721</v>
      </c>
      <c r="K26" s="126" t="s">
        <v>722</v>
      </c>
      <c r="L26" s="126">
        <v>0</v>
      </c>
      <c r="M26" s="126" t="s">
        <v>558</v>
      </c>
      <c r="N26" s="126" t="s">
        <v>723</v>
      </c>
      <c r="O26" s="126" t="s">
        <v>724</v>
      </c>
      <c r="P26" s="126" t="s">
        <v>725</v>
      </c>
      <c r="Q26" s="126" t="s">
        <v>726</v>
      </c>
      <c r="R26" s="126" t="s">
        <v>727</v>
      </c>
    </row>
    <row r="27" spans="1:18" ht="12" customHeight="1" x14ac:dyDescent="0.2">
      <c r="A27" s="122">
        <v>24</v>
      </c>
      <c r="B27" s="123" t="s">
        <v>980</v>
      </c>
      <c r="C27" s="126">
        <v>15</v>
      </c>
      <c r="D27" s="126">
        <v>350</v>
      </c>
      <c r="E27" s="126" t="s">
        <v>524</v>
      </c>
      <c r="F27" s="126" t="s">
        <v>728</v>
      </c>
      <c r="G27" s="126" t="s">
        <v>1035</v>
      </c>
      <c r="H27" s="126" t="s">
        <v>729</v>
      </c>
      <c r="I27" s="126" t="s">
        <v>640</v>
      </c>
      <c r="J27" s="126" t="s">
        <v>730</v>
      </c>
      <c r="K27" s="126" t="s">
        <v>690</v>
      </c>
      <c r="L27" s="126" t="s">
        <v>602</v>
      </c>
      <c r="M27" s="126" t="s">
        <v>731</v>
      </c>
      <c r="N27" s="126" t="s">
        <v>732</v>
      </c>
      <c r="O27" s="126" t="s">
        <v>733</v>
      </c>
      <c r="P27" s="126" t="s">
        <v>734</v>
      </c>
      <c r="Q27" s="126" t="s">
        <v>735</v>
      </c>
      <c r="R27" s="126" t="s">
        <v>736</v>
      </c>
    </row>
    <row r="28" spans="1:18" ht="12" customHeight="1" x14ac:dyDescent="0.2">
      <c r="A28" s="122">
        <v>25</v>
      </c>
      <c r="B28" s="123" t="s">
        <v>981</v>
      </c>
      <c r="C28" s="126">
        <v>14</v>
      </c>
      <c r="D28" s="126">
        <v>350</v>
      </c>
      <c r="E28" s="126" t="s">
        <v>503</v>
      </c>
      <c r="F28" s="126" t="s">
        <v>737</v>
      </c>
      <c r="G28" s="126" t="s">
        <v>1036</v>
      </c>
      <c r="H28" s="126" t="s">
        <v>738</v>
      </c>
      <c r="I28" s="126" t="s">
        <v>620</v>
      </c>
      <c r="J28" s="126" t="s">
        <v>524</v>
      </c>
      <c r="K28" s="126" t="s">
        <v>739</v>
      </c>
      <c r="L28" s="126" t="s">
        <v>576</v>
      </c>
      <c r="M28" s="126" t="s">
        <v>740</v>
      </c>
      <c r="N28" s="126" t="s">
        <v>741</v>
      </c>
      <c r="O28" s="126" t="s">
        <v>742</v>
      </c>
      <c r="P28" s="126" t="s">
        <v>743</v>
      </c>
      <c r="Q28" s="126" t="s">
        <v>744</v>
      </c>
      <c r="R28" s="126" t="s">
        <v>745</v>
      </c>
    </row>
    <row r="29" spans="1:18" ht="12" customHeight="1" x14ac:dyDescent="0.2">
      <c r="A29" s="122">
        <v>26</v>
      </c>
      <c r="B29" s="123" t="s">
        <v>982</v>
      </c>
      <c r="C29" s="126">
        <v>15</v>
      </c>
      <c r="D29" s="126">
        <v>450</v>
      </c>
      <c r="E29" s="126" t="s">
        <v>535</v>
      </c>
      <c r="F29" s="126" t="s">
        <v>553</v>
      </c>
      <c r="G29" s="126" t="s">
        <v>1037</v>
      </c>
      <c r="H29" s="126" t="s">
        <v>713</v>
      </c>
      <c r="I29" s="126" t="s">
        <v>603</v>
      </c>
      <c r="J29" s="126" t="s">
        <v>602</v>
      </c>
      <c r="K29" s="126" t="s">
        <v>730</v>
      </c>
      <c r="L29" s="126" t="s">
        <v>565</v>
      </c>
      <c r="M29" s="126" t="s">
        <v>597</v>
      </c>
      <c r="N29" s="126" t="s">
        <v>747</v>
      </c>
      <c r="O29" s="126" t="s">
        <v>748</v>
      </c>
      <c r="P29" s="126" t="s">
        <v>749</v>
      </c>
      <c r="Q29" s="126" t="s">
        <v>750</v>
      </c>
      <c r="R29" s="126" t="s">
        <v>751</v>
      </c>
    </row>
    <row r="30" spans="1:18" ht="12" customHeight="1" x14ac:dyDescent="0.2">
      <c r="A30" s="122">
        <v>27</v>
      </c>
      <c r="B30" s="123" t="s">
        <v>983</v>
      </c>
      <c r="C30" s="126">
        <v>14</v>
      </c>
      <c r="D30" s="126">
        <v>375</v>
      </c>
      <c r="E30" s="126" t="s">
        <v>578</v>
      </c>
      <c r="F30" s="126" t="s">
        <v>751</v>
      </c>
      <c r="G30" s="126" t="s">
        <v>1038</v>
      </c>
      <c r="H30" s="126" t="s">
        <v>555</v>
      </c>
      <c r="I30" s="126" t="s">
        <v>752</v>
      </c>
      <c r="J30" s="126" t="s">
        <v>753</v>
      </c>
      <c r="K30" s="126" t="s">
        <v>568</v>
      </c>
      <c r="L30" s="126" t="s">
        <v>621</v>
      </c>
      <c r="M30" s="126" t="s">
        <v>754</v>
      </c>
      <c r="N30" s="126" t="s">
        <v>755</v>
      </c>
      <c r="O30" s="126" t="s">
        <v>756</v>
      </c>
      <c r="P30" s="126" t="s">
        <v>757</v>
      </c>
      <c r="Q30" s="126" t="s">
        <v>758</v>
      </c>
      <c r="R30" s="126" t="s">
        <v>759</v>
      </c>
    </row>
    <row r="31" spans="1:18" ht="12" customHeight="1" x14ac:dyDescent="0.2">
      <c r="A31" s="122">
        <v>28</v>
      </c>
      <c r="B31" s="123" t="s">
        <v>984</v>
      </c>
      <c r="C31" s="126">
        <v>12</v>
      </c>
      <c r="D31" s="126">
        <v>300</v>
      </c>
      <c r="E31" s="126" t="s">
        <v>582</v>
      </c>
      <c r="F31" s="126" t="s">
        <v>760</v>
      </c>
      <c r="G31" s="126" t="s">
        <v>1039</v>
      </c>
      <c r="H31" s="126" t="s">
        <v>761</v>
      </c>
      <c r="I31" s="126" t="s">
        <v>762</v>
      </c>
      <c r="J31" s="126" t="s">
        <v>763</v>
      </c>
      <c r="K31" s="126" t="s">
        <v>600</v>
      </c>
      <c r="L31" s="126" t="s">
        <v>578</v>
      </c>
      <c r="M31" s="126" t="s">
        <v>764</v>
      </c>
      <c r="N31" s="126" t="s">
        <v>765</v>
      </c>
      <c r="O31" s="126" t="s">
        <v>766</v>
      </c>
      <c r="P31" s="126" t="s">
        <v>767</v>
      </c>
      <c r="Q31" s="126" t="s">
        <v>768</v>
      </c>
      <c r="R31" s="126" t="s">
        <v>578</v>
      </c>
    </row>
    <row r="32" spans="1:18" ht="12" customHeight="1" x14ac:dyDescent="0.2">
      <c r="A32" s="122">
        <v>29</v>
      </c>
      <c r="B32" s="123" t="s">
        <v>985</v>
      </c>
      <c r="C32" s="126">
        <v>12</v>
      </c>
      <c r="D32" s="126">
        <v>350</v>
      </c>
      <c r="E32" s="126" t="s">
        <v>640</v>
      </c>
      <c r="F32" s="126" t="s">
        <v>769</v>
      </c>
      <c r="G32" s="126" t="s">
        <v>1040</v>
      </c>
      <c r="H32" s="126" t="s">
        <v>770</v>
      </c>
      <c r="I32" s="126" t="s">
        <v>771</v>
      </c>
      <c r="J32" s="126" t="s">
        <v>772</v>
      </c>
      <c r="K32" s="126" t="s">
        <v>516</v>
      </c>
      <c r="L32" s="126" t="s">
        <v>516</v>
      </c>
      <c r="M32" s="126" t="s">
        <v>773</v>
      </c>
      <c r="N32" s="126" t="s">
        <v>774</v>
      </c>
      <c r="O32" s="126" t="s">
        <v>775</v>
      </c>
      <c r="P32" s="126" t="s">
        <v>776</v>
      </c>
      <c r="Q32" s="126" t="s">
        <v>777</v>
      </c>
      <c r="R32" s="126" t="s">
        <v>761</v>
      </c>
    </row>
    <row r="33" spans="1:18" ht="12" customHeight="1" x14ac:dyDescent="0.2">
      <c r="A33" s="122">
        <v>30</v>
      </c>
      <c r="B33" s="123" t="s">
        <v>986</v>
      </c>
      <c r="C33" s="126">
        <v>12</v>
      </c>
      <c r="D33" s="126">
        <v>375</v>
      </c>
      <c r="E33" s="126" t="s">
        <v>504</v>
      </c>
      <c r="F33" s="126" t="s">
        <v>778</v>
      </c>
      <c r="G33" s="126" t="s">
        <v>1041</v>
      </c>
      <c r="H33" s="126" t="s">
        <v>761</v>
      </c>
      <c r="I33" s="126" t="s">
        <v>753</v>
      </c>
      <c r="J33" s="126" t="s">
        <v>504</v>
      </c>
      <c r="K33" s="126" t="s">
        <v>780</v>
      </c>
      <c r="L33" s="126" t="s">
        <v>526</v>
      </c>
      <c r="M33" s="126" t="s">
        <v>566</v>
      </c>
      <c r="N33" s="126" t="s">
        <v>781</v>
      </c>
      <c r="O33" s="126" t="s">
        <v>782</v>
      </c>
      <c r="P33" s="126" t="s">
        <v>783</v>
      </c>
      <c r="Q33" s="126" t="s">
        <v>784</v>
      </c>
      <c r="R33" s="126" t="s">
        <v>785</v>
      </c>
    </row>
    <row r="34" spans="1:18" ht="12" customHeight="1" x14ac:dyDescent="0.2">
      <c r="A34" s="122">
        <v>31</v>
      </c>
      <c r="B34" s="123" t="s">
        <v>987</v>
      </c>
      <c r="C34" s="126">
        <v>16</v>
      </c>
      <c r="D34" s="126">
        <v>300</v>
      </c>
      <c r="E34" s="126" t="s">
        <v>578</v>
      </c>
      <c r="F34" s="126" t="s">
        <v>786</v>
      </c>
      <c r="G34" s="126" t="s">
        <v>1042</v>
      </c>
      <c r="H34" s="126" t="s">
        <v>788</v>
      </c>
      <c r="I34" s="126" t="s">
        <v>789</v>
      </c>
      <c r="J34" s="126" t="s">
        <v>790</v>
      </c>
      <c r="K34" s="126" t="s">
        <v>730</v>
      </c>
      <c r="L34" s="126" t="s">
        <v>602</v>
      </c>
      <c r="M34" s="126" t="s">
        <v>710</v>
      </c>
      <c r="N34" s="126" t="s">
        <v>791</v>
      </c>
      <c r="O34" s="126" t="s">
        <v>792</v>
      </c>
      <c r="P34" s="126" t="s">
        <v>793</v>
      </c>
      <c r="Q34" s="126" t="s">
        <v>794</v>
      </c>
      <c r="R34" s="126" t="s">
        <v>577</v>
      </c>
    </row>
    <row r="35" spans="1:18" ht="12" customHeight="1" x14ac:dyDescent="0.2">
      <c r="A35" s="122">
        <v>32</v>
      </c>
      <c r="B35" s="123" t="s">
        <v>988</v>
      </c>
      <c r="C35" s="126">
        <v>15</v>
      </c>
      <c r="D35" s="126">
        <v>350</v>
      </c>
      <c r="E35" s="126" t="s">
        <v>524</v>
      </c>
      <c r="F35" s="126" t="s">
        <v>795</v>
      </c>
      <c r="G35" s="126" t="s">
        <v>1043</v>
      </c>
      <c r="H35" s="126">
        <v>0</v>
      </c>
      <c r="I35" s="126" t="s">
        <v>595</v>
      </c>
      <c r="J35" s="126" t="s">
        <v>664</v>
      </c>
      <c r="K35" s="126" t="s">
        <v>622</v>
      </c>
      <c r="L35" s="126" t="s">
        <v>526</v>
      </c>
      <c r="M35" s="126" t="s">
        <v>796</v>
      </c>
      <c r="N35" s="126" t="s">
        <v>797</v>
      </c>
      <c r="O35" s="126" t="s">
        <v>798</v>
      </c>
      <c r="P35" s="126" t="s">
        <v>799</v>
      </c>
      <c r="Q35" s="126" t="s">
        <v>800</v>
      </c>
      <c r="R35" s="126" t="s">
        <v>685</v>
      </c>
    </row>
    <row r="36" spans="1:18" ht="12" customHeight="1" x14ac:dyDescent="0.2">
      <c r="A36" s="122">
        <v>33</v>
      </c>
      <c r="B36" s="123" t="s">
        <v>989</v>
      </c>
      <c r="C36" s="126">
        <v>17</v>
      </c>
      <c r="D36" s="126">
        <v>500</v>
      </c>
      <c r="E36" s="126" t="s">
        <v>535</v>
      </c>
      <c r="F36" s="126" t="s">
        <v>801</v>
      </c>
      <c r="G36" s="126" t="s">
        <v>1043</v>
      </c>
      <c r="H36" s="126" t="s">
        <v>619</v>
      </c>
      <c r="I36" s="126" t="s">
        <v>802</v>
      </c>
      <c r="J36" s="126" t="s">
        <v>535</v>
      </c>
      <c r="K36" s="126" t="s">
        <v>710</v>
      </c>
      <c r="L36" s="126" t="s">
        <v>552</v>
      </c>
      <c r="M36" s="126" t="s">
        <v>803</v>
      </c>
      <c r="N36" s="126" t="s">
        <v>804</v>
      </c>
      <c r="O36" s="126" t="s">
        <v>805</v>
      </c>
      <c r="P36" s="126" t="s">
        <v>663</v>
      </c>
      <c r="Q36" s="126" t="s">
        <v>584</v>
      </c>
      <c r="R36" s="126" t="s">
        <v>806</v>
      </c>
    </row>
    <row r="37" spans="1:18" ht="12" customHeight="1" x14ac:dyDescent="0.2">
      <c r="A37" s="122">
        <v>34</v>
      </c>
      <c r="B37" s="124" t="s">
        <v>990</v>
      </c>
      <c r="C37" s="126">
        <v>20</v>
      </c>
      <c r="D37" s="126">
        <v>650</v>
      </c>
      <c r="E37" s="126" t="s">
        <v>761</v>
      </c>
      <c r="F37" s="126" t="s">
        <v>807</v>
      </c>
      <c r="G37" s="126" t="s">
        <v>1044</v>
      </c>
      <c r="H37" s="126" t="s">
        <v>554</v>
      </c>
      <c r="I37" s="126" t="s">
        <v>518</v>
      </c>
      <c r="J37" s="126" t="s">
        <v>808</v>
      </c>
      <c r="K37" s="126" t="s">
        <v>809</v>
      </c>
      <c r="L37" s="126" t="s">
        <v>810</v>
      </c>
      <c r="M37" s="126" t="s">
        <v>811</v>
      </c>
      <c r="N37" s="126" t="s">
        <v>812</v>
      </c>
      <c r="O37" s="126" t="s">
        <v>813</v>
      </c>
      <c r="P37" s="126" t="s">
        <v>814</v>
      </c>
      <c r="Q37" s="126" t="s">
        <v>815</v>
      </c>
      <c r="R37" s="126" t="s">
        <v>816</v>
      </c>
    </row>
    <row r="38" spans="1:18" ht="12" customHeight="1" x14ac:dyDescent="0.2">
      <c r="A38" s="122">
        <v>35</v>
      </c>
      <c r="B38" s="124" t="s">
        <v>991</v>
      </c>
      <c r="C38" s="126">
        <v>10</v>
      </c>
      <c r="D38" s="126">
        <v>250</v>
      </c>
      <c r="E38" s="126" t="s">
        <v>582</v>
      </c>
      <c r="F38" s="126" t="s">
        <v>817</v>
      </c>
      <c r="G38" s="126" t="s">
        <v>1045</v>
      </c>
      <c r="H38" s="126" t="s">
        <v>537</v>
      </c>
      <c r="I38" s="126" t="s">
        <v>818</v>
      </c>
      <c r="J38" s="126" t="s">
        <v>537</v>
      </c>
      <c r="K38" s="126" t="s">
        <v>819</v>
      </c>
      <c r="L38" s="126" t="s">
        <v>617</v>
      </c>
      <c r="M38" s="126" t="s">
        <v>820</v>
      </c>
      <c r="N38" s="126" t="s">
        <v>821</v>
      </c>
      <c r="O38" s="126" t="s">
        <v>822</v>
      </c>
      <c r="P38" s="126" t="s">
        <v>823</v>
      </c>
      <c r="Q38" s="126" t="s">
        <v>824</v>
      </c>
      <c r="R38" s="126" t="s">
        <v>825</v>
      </c>
    </row>
    <row r="39" spans="1:18" ht="12" customHeight="1" x14ac:dyDescent="0.2">
      <c r="A39" s="122">
        <v>36</v>
      </c>
      <c r="B39" s="124" t="s">
        <v>992</v>
      </c>
      <c r="C39" s="126">
        <v>16</v>
      </c>
      <c r="D39" s="126">
        <v>400</v>
      </c>
      <c r="E39" s="126" t="s">
        <v>576</v>
      </c>
      <c r="F39" s="126" t="s">
        <v>826</v>
      </c>
      <c r="G39" s="126" t="s">
        <v>1016</v>
      </c>
      <c r="H39" s="126" t="s">
        <v>516</v>
      </c>
      <c r="I39" s="126" t="s">
        <v>827</v>
      </c>
      <c r="J39" s="126" t="s">
        <v>516</v>
      </c>
      <c r="K39" s="126" t="s">
        <v>828</v>
      </c>
      <c r="L39" s="126" t="s">
        <v>516</v>
      </c>
      <c r="M39" s="126" t="s">
        <v>829</v>
      </c>
      <c r="N39" s="126" t="s">
        <v>830</v>
      </c>
      <c r="O39" s="126" t="s">
        <v>831</v>
      </c>
      <c r="P39" s="126" t="s">
        <v>832</v>
      </c>
      <c r="Q39" s="126" t="s">
        <v>833</v>
      </c>
      <c r="R39" s="126" t="s">
        <v>829</v>
      </c>
    </row>
    <row r="40" spans="1:18" ht="12" customHeight="1" x14ac:dyDescent="0.2">
      <c r="A40" s="122">
        <v>37</v>
      </c>
      <c r="B40" s="124" t="s">
        <v>993</v>
      </c>
      <c r="C40" s="126">
        <v>8</v>
      </c>
      <c r="D40" s="126">
        <v>300</v>
      </c>
      <c r="E40" s="126" t="s">
        <v>617</v>
      </c>
      <c r="F40" s="126" t="s">
        <v>834</v>
      </c>
      <c r="G40" s="126" t="s">
        <v>1046</v>
      </c>
      <c r="H40" s="126">
        <v>0</v>
      </c>
      <c r="I40" s="126" t="s">
        <v>836</v>
      </c>
      <c r="J40" s="126" t="s">
        <v>555</v>
      </c>
      <c r="K40" s="126" t="s">
        <v>667</v>
      </c>
      <c r="L40" s="126" t="s">
        <v>516</v>
      </c>
      <c r="M40" s="126" t="s">
        <v>802</v>
      </c>
      <c r="N40" s="126" t="s">
        <v>837</v>
      </c>
      <c r="O40" s="126" t="s">
        <v>838</v>
      </c>
      <c r="P40" s="126" t="s">
        <v>839</v>
      </c>
      <c r="Q40" s="126" t="s">
        <v>840</v>
      </c>
      <c r="R40" s="126" t="s">
        <v>841</v>
      </c>
    </row>
    <row r="41" spans="1:18" ht="12" customHeight="1" x14ac:dyDescent="0.2">
      <c r="A41" s="122">
        <v>38</v>
      </c>
      <c r="B41" s="124" t="s">
        <v>994</v>
      </c>
      <c r="C41" s="126">
        <v>10</v>
      </c>
      <c r="D41" s="126">
        <v>250</v>
      </c>
      <c r="E41" s="126" t="s">
        <v>578</v>
      </c>
      <c r="F41" s="126" t="s">
        <v>802</v>
      </c>
      <c r="G41" s="126" t="s">
        <v>1047</v>
      </c>
      <c r="H41" s="126" t="s">
        <v>842</v>
      </c>
      <c r="I41" s="126" t="s">
        <v>843</v>
      </c>
      <c r="J41" s="126" t="s">
        <v>736</v>
      </c>
      <c r="K41" s="126" t="s">
        <v>844</v>
      </c>
      <c r="L41" s="126" t="s">
        <v>537</v>
      </c>
      <c r="M41" s="126" t="s">
        <v>845</v>
      </c>
      <c r="N41" s="126" t="s">
        <v>846</v>
      </c>
      <c r="O41" s="126" t="s">
        <v>847</v>
      </c>
      <c r="P41" s="126" t="s">
        <v>848</v>
      </c>
      <c r="Q41" s="126" t="s">
        <v>849</v>
      </c>
      <c r="R41" s="126" t="s">
        <v>850</v>
      </c>
    </row>
    <row r="42" spans="1:18" ht="12" customHeight="1" x14ac:dyDescent="0.2">
      <c r="A42" s="122">
        <v>39</v>
      </c>
      <c r="B42" s="124" t="s">
        <v>995</v>
      </c>
      <c r="C42" s="126">
        <v>12</v>
      </c>
      <c r="D42" s="126">
        <v>280</v>
      </c>
      <c r="E42" s="126" t="s">
        <v>578</v>
      </c>
      <c r="F42" s="126" t="s">
        <v>642</v>
      </c>
      <c r="G42" s="126" t="s">
        <v>1048</v>
      </c>
      <c r="H42" s="126" t="s">
        <v>851</v>
      </c>
      <c r="I42" s="126" t="s">
        <v>852</v>
      </c>
      <c r="J42" s="126" t="s">
        <v>729</v>
      </c>
      <c r="K42" s="126" t="s">
        <v>711</v>
      </c>
      <c r="L42" s="126" t="s">
        <v>621</v>
      </c>
      <c r="M42" s="126" t="s">
        <v>853</v>
      </c>
      <c r="N42" s="126" t="s">
        <v>854</v>
      </c>
      <c r="O42" s="126" t="s">
        <v>855</v>
      </c>
      <c r="P42" s="126" t="s">
        <v>856</v>
      </c>
      <c r="Q42" s="126" t="s">
        <v>857</v>
      </c>
      <c r="R42" s="126" t="s">
        <v>858</v>
      </c>
    </row>
    <row r="43" spans="1:18" ht="12" customHeight="1" x14ac:dyDescent="0.2">
      <c r="A43" s="122">
        <v>40</v>
      </c>
      <c r="B43" s="124" t="s">
        <v>996</v>
      </c>
      <c r="C43" s="126">
        <v>20</v>
      </c>
      <c r="D43" s="126">
        <v>500</v>
      </c>
      <c r="E43" s="126" t="s">
        <v>859</v>
      </c>
      <c r="F43" s="126" t="s">
        <v>860</v>
      </c>
      <c r="G43" s="126" t="s">
        <v>1049</v>
      </c>
      <c r="H43" s="126" t="s">
        <v>552</v>
      </c>
      <c r="I43" s="126" t="s">
        <v>818</v>
      </c>
      <c r="J43" s="126" t="s">
        <v>780</v>
      </c>
      <c r="K43" s="126" t="s">
        <v>639</v>
      </c>
      <c r="L43" s="126" t="s">
        <v>617</v>
      </c>
      <c r="M43" s="126" t="s">
        <v>558</v>
      </c>
      <c r="N43" s="126" t="s">
        <v>861</v>
      </c>
      <c r="O43" s="126" t="s">
        <v>862</v>
      </c>
      <c r="P43" s="126" t="s">
        <v>863</v>
      </c>
      <c r="Q43" s="126" t="s">
        <v>864</v>
      </c>
      <c r="R43" s="126" t="s">
        <v>865</v>
      </c>
    </row>
    <row r="44" spans="1:18" ht="12" customHeight="1" x14ac:dyDescent="0.2">
      <c r="A44" s="122">
        <v>41</v>
      </c>
      <c r="B44" s="124" t="s">
        <v>997</v>
      </c>
      <c r="C44" s="126">
        <v>15</v>
      </c>
      <c r="D44" s="126">
        <v>325</v>
      </c>
      <c r="E44" s="126" t="s">
        <v>503</v>
      </c>
      <c r="F44" s="126" t="s">
        <v>866</v>
      </c>
      <c r="G44" s="126" t="s">
        <v>1050</v>
      </c>
      <c r="H44" s="126" t="s">
        <v>579</v>
      </c>
      <c r="I44" s="126" t="s">
        <v>554</v>
      </c>
      <c r="J44" s="126" t="s">
        <v>867</v>
      </c>
      <c r="K44" s="126" t="s">
        <v>632</v>
      </c>
      <c r="L44" s="126" t="s">
        <v>516</v>
      </c>
      <c r="M44" s="126" t="s">
        <v>868</v>
      </c>
      <c r="N44" s="126" t="s">
        <v>869</v>
      </c>
      <c r="O44" s="126" t="s">
        <v>870</v>
      </c>
      <c r="P44" s="126" t="s">
        <v>871</v>
      </c>
      <c r="Q44" s="126" t="s">
        <v>872</v>
      </c>
      <c r="R44" s="126" t="s">
        <v>873</v>
      </c>
    </row>
    <row r="45" spans="1:18" ht="12" customHeight="1" x14ac:dyDescent="0.2">
      <c r="A45" s="122">
        <v>42</v>
      </c>
      <c r="B45" s="124" t="s">
        <v>998</v>
      </c>
      <c r="C45" s="126">
        <v>10</v>
      </c>
      <c r="D45" s="126">
        <v>250</v>
      </c>
      <c r="E45" s="126" t="s">
        <v>578</v>
      </c>
      <c r="F45" s="126" t="s">
        <v>611</v>
      </c>
      <c r="G45" s="126" t="s">
        <v>1051</v>
      </c>
      <c r="H45" s="126" t="s">
        <v>555</v>
      </c>
      <c r="I45" s="126" t="s">
        <v>534</v>
      </c>
      <c r="J45" s="126" t="s">
        <v>701</v>
      </c>
      <c r="K45" s="126" t="s">
        <v>598</v>
      </c>
      <c r="L45" s="126" t="s">
        <v>602</v>
      </c>
      <c r="M45" s="126" t="s">
        <v>513</v>
      </c>
      <c r="N45" s="126" t="s">
        <v>541</v>
      </c>
      <c r="O45" s="126" t="s">
        <v>874</v>
      </c>
      <c r="P45" s="126" t="s">
        <v>875</v>
      </c>
      <c r="Q45" s="126" t="s">
        <v>662</v>
      </c>
      <c r="R45" s="126" t="s">
        <v>518</v>
      </c>
    </row>
    <row r="46" spans="1:18" ht="12" customHeight="1" x14ac:dyDescent="0.2">
      <c r="A46" s="122">
        <v>43</v>
      </c>
      <c r="B46" s="124" t="s">
        <v>999</v>
      </c>
      <c r="C46" s="126">
        <v>15</v>
      </c>
      <c r="D46" s="126">
        <v>350</v>
      </c>
      <c r="E46" s="126" t="s">
        <v>503</v>
      </c>
      <c r="F46" s="126" t="s">
        <v>876</v>
      </c>
      <c r="G46" s="126" t="s">
        <v>1052</v>
      </c>
      <c r="H46" s="126" t="s">
        <v>810</v>
      </c>
      <c r="I46" s="126" t="s">
        <v>877</v>
      </c>
      <c r="J46" s="126" t="s">
        <v>722</v>
      </c>
      <c r="K46" s="126" t="s">
        <v>852</v>
      </c>
      <c r="L46" s="126" t="s">
        <v>537</v>
      </c>
      <c r="M46" s="126" t="s">
        <v>674</v>
      </c>
      <c r="N46" s="126" t="s">
        <v>878</v>
      </c>
      <c r="O46" s="126" t="s">
        <v>879</v>
      </c>
      <c r="P46" s="126" t="s">
        <v>880</v>
      </c>
      <c r="Q46" s="126" t="s">
        <v>881</v>
      </c>
      <c r="R46" s="126" t="s">
        <v>503</v>
      </c>
    </row>
    <row r="47" spans="1:18" ht="12" customHeight="1" x14ac:dyDescent="0.2">
      <c r="A47" s="122">
        <v>44</v>
      </c>
      <c r="B47" s="124" t="s">
        <v>1000</v>
      </c>
      <c r="C47" s="126">
        <v>12</v>
      </c>
      <c r="D47" s="126">
        <v>300</v>
      </c>
      <c r="E47" s="126" t="s">
        <v>582</v>
      </c>
      <c r="F47" s="126" t="s">
        <v>882</v>
      </c>
      <c r="G47" s="126" t="s">
        <v>1053</v>
      </c>
      <c r="H47" s="126" t="s">
        <v>877</v>
      </c>
      <c r="I47" s="126" t="s">
        <v>883</v>
      </c>
      <c r="J47" s="126" t="s">
        <v>753</v>
      </c>
      <c r="K47" s="126" t="s">
        <v>651</v>
      </c>
      <c r="L47" s="126" t="s">
        <v>621</v>
      </c>
      <c r="M47" s="126" t="s">
        <v>884</v>
      </c>
      <c r="N47" s="126" t="s">
        <v>885</v>
      </c>
      <c r="O47" s="126" t="s">
        <v>886</v>
      </c>
      <c r="P47" s="126" t="s">
        <v>887</v>
      </c>
      <c r="Q47" s="126" t="s">
        <v>888</v>
      </c>
      <c r="R47" s="126" t="s">
        <v>889</v>
      </c>
    </row>
    <row r="48" spans="1:18" ht="12" customHeight="1" x14ac:dyDescent="0.2">
      <c r="A48" s="122">
        <v>45</v>
      </c>
      <c r="B48" s="124" t="s">
        <v>1001</v>
      </c>
      <c r="C48" s="126">
        <v>14</v>
      </c>
      <c r="D48" s="126">
        <v>350</v>
      </c>
      <c r="E48" s="126" t="s">
        <v>503</v>
      </c>
      <c r="F48" s="126" t="s">
        <v>890</v>
      </c>
      <c r="G48" s="126" t="s">
        <v>1054</v>
      </c>
      <c r="H48" s="126" t="s">
        <v>595</v>
      </c>
      <c r="I48" s="126" t="s">
        <v>891</v>
      </c>
      <c r="J48" s="126" t="s">
        <v>617</v>
      </c>
      <c r="K48" s="126" t="s">
        <v>772</v>
      </c>
      <c r="L48" s="126" t="s">
        <v>602</v>
      </c>
      <c r="M48" s="126" t="s">
        <v>892</v>
      </c>
      <c r="N48" s="126" t="s">
        <v>893</v>
      </c>
      <c r="O48" s="126" t="s">
        <v>894</v>
      </c>
      <c r="P48" s="126" t="s">
        <v>895</v>
      </c>
      <c r="Q48" s="126" t="s">
        <v>896</v>
      </c>
      <c r="R48" s="126" t="s">
        <v>897</v>
      </c>
    </row>
    <row r="49" spans="1:18" ht="12" customHeight="1" x14ac:dyDescent="0.2">
      <c r="A49" s="122">
        <v>46</v>
      </c>
      <c r="B49" s="124" t="s">
        <v>1002</v>
      </c>
      <c r="C49" s="126">
        <v>10</v>
      </c>
      <c r="D49" s="126">
        <v>300</v>
      </c>
      <c r="E49" s="126" t="s">
        <v>617</v>
      </c>
      <c r="F49" s="126" t="s">
        <v>835</v>
      </c>
      <c r="G49" s="126" t="s">
        <v>1055</v>
      </c>
      <c r="H49" s="126">
        <v>0</v>
      </c>
      <c r="I49" s="126" t="s">
        <v>711</v>
      </c>
      <c r="J49" s="126" t="s">
        <v>898</v>
      </c>
      <c r="K49" s="126" t="s">
        <v>762</v>
      </c>
      <c r="L49" s="126" t="s">
        <v>537</v>
      </c>
      <c r="M49" s="126" t="s">
        <v>570</v>
      </c>
      <c r="N49" s="126" t="s">
        <v>899</v>
      </c>
      <c r="O49" s="126" t="s">
        <v>900</v>
      </c>
      <c r="P49" s="126" t="s">
        <v>901</v>
      </c>
      <c r="Q49" s="126" t="s">
        <v>902</v>
      </c>
      <c r="R49" s="126" t="s">
        <v>903</v>
      </c>
    </row>
    <row r="50" spans="1:18" ht="12" customHeight="1" x14ac:dyDescent="0.2">
      <c r="A50" s="122">
        <v>47</v>
      </c>
      <c r="B50" s="124" t="s">
        <v>1003</v>
      </c>
      <c r="C50" s="126">
        <v>14</v>
      </c>
      <c r="D50" s="126">
        <v>360</v>
      </c>
      <c r="E50" s="126" t="s">
        <v>524</v>
      </c>
      <c r="F50" s="126" t="s">
        <v>904</v>
      </c>
      <c r="G50" s="126" t="s">
        <v>1056</v>
      </c>
      <c r="H50" s="126">
        <v>0</v>
      </c>
      <c r="I50" s="126" t="s">
        <v>818</v>
      </c>
      <c r="J50" s="126">
        <v>0</v>
      </c>
      <c r="K50" s="126" t="s">
        <v>746</v>
      </c>
      <c r="L50" s="126" t="s">
        <v>905</v>
      </c>
      <c r="M50" s="126" t="s">
        <v>868</v>
      </c>
      <c r="N50" s="126" t="s">
        <v>906</v>
      </c>
      <c r="O50" s="126" t="s">
        <v>907</v>
      </c>
      <c r="P50" s="126" t="s">
        <v>908</v>
      </c>
      <c r="Q50" s="126" t="s">
        <v>909</v>
      </c>
      <c r="R50" s="126" t="s">
        <v>910</v>
      </c>
    </row>
    <row r="51" spans="1:18" ht="12" customHeight="1" x14ac:dyDescent="0.2">
      <c r="A51" s="122">
        <v>48</v>
      </c>
      <c r="B51" s="124" t="s">
        <v>1004</v>
      </c>
      <c r="C51" s="126">
        <v>16</v>
      </c>
      <c r="D51" s="126">
        <v>400</v>
      </c>
      <c r="E51" s="126" t="s">
        <v>587</v>
      </c>
      <c r="F51" s="126" t="s">
        <v>911</v>
      </c>
      <c r="G51" s="126" t="s">
        <v>1057</v>
      </c>
      <c r="H51" s="126" t="s">
        <v>787</v>
      </c>
      <c r="I51" s="126" t="s">
        <v>912</v>
      </c>
      <c r="J51" s="126" t="s">
        <v>515</v>
      </c>
      <c r="K51" s="126" t="s">
        <v>622</v>
      </c>
      <c r="L51" s="126" t="s">
        <v>537</v>
      </c>
      <c r="M51" s="126" t="s">
        <v>913</v>
      </c>
      <c r="N51" s="126" t="s">
        <v>914</v>
      </c>
      <c r="O51" s="126" t="s">
        <v>915</v>
      </c>
      <c r="P51" s="126" t="s">
        <v>916</v>
      </c>
      <c r="Q51" s="126" t="s">
        <v>917</v>
      </c>
      <c r="R51" s="126" t="s">
        <v>553</v>
      </c>
    </row>
    <row r="52" spans="1:18" ht="12" customHeight="1" x14ac:dyDescent="0.2">
      <c r="A52" s="122">
        <v>49</v>
      </c>
      <c r="B52" s="124" t="s">
        <v>1005</v>
      </c>
      <c r="C52" s="126">
        <v>18</v>
      </c>
      <c r="D52" s="126">
        <v>476</v>
      </c>
      <c r="E52" s="126" t="s">
        <v>595</v>
      </c>
      <c r="F52" s="126" t="s">
        <v>918</v>
      </c>
      <c r="G52" s="126" t="s">
        <v>1058</v>
      </c>
      <c r="H52" s="126" t="s">
        <v>919</v>
      </c>
      <c r="I52" s="126" t="s">
        <v>708</v>
      </c>
      <c r="J52" s="126" t="s">
        <v>779</v>
      </c>
      <c r="K52" s="126" t="s">
        <v>727</v>
      </c>
      <c r="L52" s="126" t="s">
        <v>621</v>
      </c>
      <c r="M52" s="126" t="s">
        <v>920</v>
      </c>
      <c r="N52" s="126" t="s">
        <v>921</v>
      </c>
      <c r="O52" s="126" t="s">
        <v>922</v>
      </c>
      <c r="P52" s="126" t="s">
        <v>923</v>
      </c>
      <c r="Q52" s="126" t="s">
        <v>924</v>
      </c>
      <c r="R52" s="126" t="s">
        <v>925</v>
      </c>
    </row>
    <row r="53" spans="1:18" ht="12" customHeight="1" x14ac:dyDescent="0.2">
      <c r="A53" s="122">
        <v>50</v>
      </c>
      <c r="B53" s="124" t="s">
        <v>1006</v>
      </c>
      <c r="C53" s="126">
        <v>10</v>
      </c>
      <c r="D53" s="126">
        <v>350</v>
      </c>
      <c r="E53" s="126" t="s">
        <v>582</v>
      </c>
      <c r="F53" s="126" t="s">
        <v>926</v>
      </c>
      <c r="G53" s="126" t="s">
        <v>1059</v>
      </c>
      <c r="H53" s="126" t="s">
        <v>528</v>
      </c>
      <c r="I53" s="126" t="s">
        <v>534</v>
      </c>
      <c r="J53" s="126" t="s">
        <v>702</v>
      </c>
      <c r="K53" s="126" t="s">
        <v>600</v>
      </c>
      <c r="L53" s="126" t="s">
        <v>576</v>
      </c>
      <c r="M53" s="126" t="s">
        <v>927</v>
      </c>
      <c r="N53" s="126" t="s">
        <v>928</v>
      </c>
      <c r="O53" s="126" t="s">
        <v>929</v>
      </c>
      <c r="P53" s="126" t="s">
        <v>930</v>
      </c>
      <c r="Q53" s="126" t="s">
        <v>931</v>
      </c>
      <c r="R53" s="126" t="s">
        <v>932</v>
      </c>
    </row>
    <row r="54" spans="1:18" ht="12" customHeight="1" x14ac:dyDescent="0.2">
      <c r="A54" s="122">
        <v>51</v>
      </c>
      <c r="B54" s="124" t="s">
        <v>1007</v>
      </c>
      <c r="C54" s="126">
        <v>15</v>
      </c>
      <c r="D54" s="126">
        <v>350</v>
      </c>
      <c r="E54" s="126" t="s">
        <v>524</v>
      </c>
      <c r="F54" s="126" t="s">
        <v>737</v>
      </c>
      <c r="G54" s="126" t="s">
        <v>1060</v>
      </c>
      <c r="H54" s="126" t="s">
        <v>558</v>
      </c>
      <c r="I54" s="126" t="s">
        <v>933</v>
      </c>
      <c r="J54" s="126" t="s">
        <v>842</v>
      </c>
      <c r="K54" s="126" t="s">
        <v>934</v>
      </c>
      <c r="L54" s="126" t="s">
        <v>504</v>
      </c>
      <c r="M54" s="126" t="s">
        <v>935</v>
      </c>
      <c r="N54" s="126" t="s">
        <v>936</v>
      </c>
      <c r="O54" s="126" t="s">
        <v>937</v>
      </c>
      <c r="P54" s="126" t="s">
        <v>938</v>
      </c>
      <c r="Q54" s="126" t="s">
        <v>939</v>
      </c>
      <c r="R54" s="126" t="s">
        <v>940</v>
      </c>
    </row>
    <row r="55" spans="1:18" s="91" customFormat="1" ht="12" customHeight="1" x14ac:dyDescent="0.2">
      <c r="A55" s="128"/>
      <c r="B55" s="128" t="s">
        <v>0</v>
      </c>
      <c r="C55" s="129">
        <v>736</v>
      </c>
      <c r="D55" s="129">
        <v>19196</v>
      </c>
      <c r="E55" s="129" t="s">
        <v>941</v>
      </c>
      <c r="F55" s="129" t="s">
        <v>942</v>
      </c>
      <c r="G55" s="129" t="s">
        <v>1061</v>
      </c>
      <c r="H55" s="129" t="s">
        <v>943</v>
      </c>
      <c r="I55" s="129" t="s">
        <v>944</v>
      </c>
      <c r="J55" s="129" t="s">
        <v>945</v>
      </c>
      <c r="K55" s="129" t="s">
        <v>946</v>
      </c>
      <c r="L55" s="129" t="s">
        <v>947</v>
      </c>
      <c r="M55" s="129" t="s">
        <v>948</v>
      </c>
      <c r="N55" s="129" t="s">
        <v>949</v>
      </c>
      <c r="O55" s="129" t="s">
        <v>950</v>
      </c>
      <c r="P55" s="129" t="s">
        <v>951</v>
      </c>
      <c r="Q55" s="129" t="s">
        <v>952</v>
      </c>
      <c r="R55" s="129" t="s">
        <v>953</v>
      </c>
    </row>
    <row r="56" spans="1:18" x14ac:dyDescent="0.2">
      <c r="I56" s="91" t="s">
        <v>382</v>
      </c>
    </row>
  </sheetData>
  <mergeCells count="4">
    <mergeCell ref="C2:D2"/>
    <mergeCell ref="E2:L2"/>
    <mergeCell ref="M2:R2"/>
    <mergeCell ref="A1:R1"/>
  </mergeCells>
  <pageMargins left="1.45" right="0.7" top="0.25" bottom="0.25" header="0.3" footer="0.3"/>
  <pageSetup scale="75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zoomScaleNormal="10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K7" sqref="K7"/>
    </sheetView>
  </sheetViews>
  <sheetFormatPr defaultColWidth="9.140625" defaultRowHeight="12.75" x14ac:dyDescent="0.2"/>
  <cols>
    <col min="1" max="1" width="4.140625" style="90" customWidth="1"/>
    <col min="2" max="2" width="30.140625" style="90" customWidth="1"/>
    <col min="3" max="3" width="10" style="90" customWidth="1"/>
    <col min="4" max="4" width="10" style="186" customWidth="1"/>
    <col min="5" max="5" width="9.5703125" style="90" customWidth="1"/>
    <col min="6" max="6" width="9.140625" style="186"/>
    <col min="7" max="7" width="8.42578125" style="90" customWidth="1"/>
    <col min="8" max="8" width="9.140625" style="186"/>
    <col min="9" max="9" width="8" style="90" bestFit="1" customWidth="1"/>
    <col min="10" max="10" width="9.140625" style="186"/>
    <col min="11" max="11" width="18.42578125" style="90" customWidth="1"/>
    <col min="12" max="16384" width="9.140625" style="90"/>
  </cols>
  <sheetData>
    <row r="1" spans="1:10" ht="18.75" x14ac:dyDescent="0.2">
      <c r="A1" s="457" t="s">
        <v>1079</v>
      </c>
      <c r="B1" s="457"/>
      <c r="C1" s="457"/>
      <c r="D1" s="457"/>
      <c r="E1" s="457"/>
      <c r="F1" s="457"/>
      <c r="G1" s="457"/>
      <c r="H1" s="457"/>
      <c r="I1" s="457"/>
      <c r="J1" s="457"/>
    </row>
    <row r="2" spans="1:10" ht="18.75" x14ac:dyDescent="0.2">
      <c r="A2" s="387"/>
      <c r="B2" s="387"/>
      <c r="C2" s="387"/>
      <c r="D2" s="387"/>
      <c r="E2" s="387"/>
      <c r="F2" s="387"/>
      <c r="G2" s="387"/>
      <c r="H2" s="387"/>
      <c r="I2" s="387"/>
      <c r="J2" s="387"/>
    </row>
    <row r="3" spans="1:10" x14ac:dyDescent="0.2">
      <c r="A3" s="116" t="s">
        <v>388</v>
      </c>
      <c r="B3" s="116"/>
      <c r="H3" s="580" t="s">
        <v>475</v>
      </c>
      <c r="I3" s="580"/>
      <c r="J3" s="580"/>
    </row>
    <row r="4" spans="1:10" x14ac:dyDescent="0.2">
      <c r="A4" s="581" t="s">
        <v>110</v>
      </c>
      <c r="B4" s="582" t="s">
        <v>94</v>
      </c>
      <c r="C4" s="584" t="s">
        <v>252</v>
      </c>
      <c r="D4" s="584"/>
      <c r="E4" s="584" t="s">
        <v>253</v>
      </c>
      <c r="F4" s="584"/>
      <c r="G4" s="584" t="s">
        <v>254</v>
      </c>
      <c r="H4" s="584"/>
      <c r="I4" s="584" t="s">
        <v>1</v>
      </c>
      <c r="J4" s="584"/>
    </row>
    <row r="5" spans="1:10" ht="20.100000000000001" customHeight="1" x14ac:dyDescent="0.2">
      <c r="A5" s="581"/>
      <c r="B5" s="583"/>
      <c r="C5" s="390" t="s">
        <v>255</v>
      </c>
      <c r="D5" s="389" t="s">
        <v>93</v>
      </c>
      <c r="E5" s="390" t="s">
        <v>255</v>
      </c>
      <c r="F5" s="389" t="s">
        <v>93</v>
      </c>
      <c r="G5" s="390" t="s">
        <v>255</v>
      </c>
      <c r="H5" s="389" t="s">
        <v>93</v>
      </c>
      <c r="I5" s="390" t="s">
        <v>255</v>
      </c>
      <c r="J5" s="389" t="s">
        <v>93</v>
      </c>
    </row>
    <row r="6" spans="1:10" x14ac:dyDescent="0.2">
      <c r="A6" s="574" t="s">
        <v>223</v>
      </c>
      <c r="B6" s="575"/>
      <c r="C6" s="575"/>
      <c r="D6" s="575"/>
      <c r="E6" s="575"/>
      <c r="F6" s="575"/>
      <c r="G6" s="575"/>
      <c r="H6" s="575"/>
      <c r="I6" s="575"/>
      <c r="J6" s="576"/>
    </row>
    <row r="7" spans="1:10" x14ac:dyDescent="0.2">
      <c r="A7" s="408">
        <v>1</v>
      </c>
      <c r="B7" s="409" t="s">
        <v>51</v>
      </c>
      <c r="C7" s="410">
        <v>2220</v>
      </c>
      <c r="D7" s="410">
        <v>4.93</v>
      </c>
      <c r="E7" s="410">
        <v>3805</v>
      </c>
      <c r="F7" s="410">
        <v>109.67</v>
      </c>
      <c r="G7" s="410">
        <v>2860</v>
      </c>
      <c r="H7" s="410">
        <v>245.02</v>
      </c>
      <c r="I7" s="410">
        <f t="shared" ref="I7:I18" si="0">C7+E7+G7</f>
        <v>8885</v>
      </c>
      <c r="J7" s="410">
        <f t="shared" ref="J7:J18" si="1">D7+F7+H7</f>
        <v>359.62</v>
      </c>
    </row>
    <row r="8" spans="1:10" x14ac:dyDescent="0.2">
      <c r="A8" s="408">
        <v>2</v>
      </c>
      <c r="B8" s="409" t="s">
        <v>52</v>
      </c>
      <c r="C8" s="410">
        <v>92213</v>
      </c>
      <c r="D8" s="410">
        <v>84.53</v>
      </c>
      <c r="E8" s="410">
        <v>21286</v>
      </c>
      <c r="F8" s="410">
        <v>326.88</v>
      </c>
      <c r="G8" s="410">
        <v>2731</v>
      </c>
      <c r="H8" s="410">
        <v>143.85</v>
      </c>
      <c r="I8" s="410">
        <f t="shared" si="0"/>
        <v>116230</v>
      </c>
      <c r="J8" s="410">
        <f t="shared" si="1"/>
        <v>555.26</v>
      </c>
    </row>
    <row r="9" spans="1:10" x14ac:dyDescent="0.2">
      <c r="A9" s="408">
        <v>3</v>
      </c>
      <c r="B9" s="409" t="s">
        <v>53</v>
      </c>
      <c r="C9" s="410">
        <v>54047</v>
      </c>
      <c r="D9" s="410">
        <v>131.22</v>
      </c>
      <c r="E9" s="410">
        <v>4123</v>
      </c>
      <c r="F9" s="410">
        <v>63.77</v>
      </c>
      <c r="G9" s="410">
        <v>358</v>
      </c>
      <c r="H9" s="410">
        <v>27.53</v>
      </c>
      <c r="I9" s="410">
        <f t="shared" si="0"/>
        <v>58528</v>
      </c>
      <c r="J9" s="410">
        <f t="shared" si="1"/>
        <v>222.52</v>
      </c>
    </row>
    <row r="10" spans="1:10" x14ac:dyDescent="0.2">
      <c r="A10" s="408">
        <v>4</v>
      </c>
      <c r="B10" s="409" t="s">
        <v>54</v>
      </c>
      <c r="C10" s="410">
        <v>27928</v>
      </c>
      <c r="D10" s="410">
        <v>36.78</v>
      </c>
      <c r="E10" s="410">
        <v>7477</v>
      </c>
      <c r="F10" s="410">
        <v>186.67</v>
      </c>
      <c r="G10" s="410">
        <v>2164</v>
      </c>
      <c r="H10" s="410">
        <v>177.23</v>
      </c>
      <c r="I10" s="410">
        <f t="shared" si="0"/>
        <v>37569</v>
      </c>
      <c r="J10" s="410">
        <f t="shared" si="1"/>
        <v>400.67999999999995</v>
      </c>
    </row>
    <row r="11" spans="1:10" x14ac:dyDescent="0.2">
      <c r="A11" s="408">
        <v>5</v>
      </c>
      <c r="B11" s="409" t="s">
        <v>55</v>
      </c>
      <c r="C11" s="410">
        <v>70805</v>
      </c>
      <c r="D11" s="410">
        <v>64.540000000000006</v>
      </c>
      <c r="E11" s="410">
        <v>15787</v>
      </c>
      <c r="F11" s="410">
        <v>262.99</v>
      </c>
      <c r="G11" s="410">
        <v>3361</v>
      </c>
      <c r="H11" s="410">
        <v>233.65</v>
      </c>
      <c r="I11" s="410">
        <f t="shared" si="0"/>
        <v>89953</v>
      </c>
      <c r="J11" s="410">
        <f t="shared" si="1"/>
        <v>561.18000000000006</v>
      </c>
    </row>
    <row r="12" spans="1:10" x14ac:dyDescent="0.2">
      <c r="A12" s="408">
        <v>6</v>
      </c>
      <c r="B12" s="409" t="s">
        <v>56</v>
      </c>
      <c r="C12" s="410">
        <v>42466</v>
      </c>
      <c r="D12" s="410">
        <v>98.42</v>
      </c>
      <c r="E12" s="410">
        <v>2805</v>
      </c>
      <c r="F12" s="410">
        <v>44.01</v>
      </c>
      <c r="G12" s="410">
        <v>283</v>
      </c>
      <c r="H12" s="410">
        <v>19.46</v>
      </c>
      <c r="I12" s="410">
        <f t="shared" si="0"/>
        <v>45554</v>
      </c>
      <c r="J12" s="410">
        <f t="shared" si="1"/>
        <v>161.89000000000001</v>
      </c>
    </row>
    <row r="13" spans="1:10" x14ac:dyDescent="0.2">
      <c r="A13" s="408">
        <v>7</v>
      </c>
      <c r="B13" s="409" t="s">
        <v>57</v>
      </c>
      <c r="C13" s="410">
        <v>3103</v>
      </c>
      <c r="D13" s="410">
        <v>3.53</v>
      </c>
      <c r="E13" s="410">
        <v>692</v>
      </c>
      <c r="F13" s="410">
        <v>13.96</v>
      </c>
      <c r="G13" s="410">
        <v>101</v>
      </c>
      <c r="H13" s="410">
        <v>7.47</v>
      </c>
      <c r="I13" s="410">
        <f t="shared" si="0"/>
        <v>3896</v>
      </c>
      <c r="J13" s="410">
        <f t="shared" si="1"/>
        <v>24.96</v>
      </c>
    </row>
    <row r="14" spans="1:10" x14ac:dyDescent="0.2">
      <c r="A14" s="408">
        <v>8</v>
      </c>
      <c r="B14" s="409" t="s">
        <v>77</v>
      </c>
      <c r="C14" s="410">
        <v>6429</v>
      </c>
      <c r="D14" s="410">
        <v>2.97</v>
      </c>
      <c r="E14" s="410">
        <v>648</v>
      </c>
      <c r="F14" s="410">
        <v>12.03</v>
      </c>
      <c r="G14" s="410">
        <v>119</v>
      </c>
      <c r="H14" s="410">
        <v>9.09</v>
      </c>
      <c r="I14" s="410">
        <f t="shared" si="0"/>
        <v>7196</v>
      </c>
      <c r="J14" s="410">
        <f t="shared" si="1"/>
        <v>24.09</v>
      </c>
    </row>
    <row r="15" spans="1:10" x14ac:dyDescent="0.2">
      <c r="A15" s="408">
        <v>9</v>
      </c>
      <c r="B15" s="409" t="s">
        <v>58</v>
      </c>
      <c r="C15" s="410">
        <v>33999</v>
      </c>
      <c r="D15" s="410">
        <v>33.979999999999997</v>
      </c>
      <c r="E15" s="410">
        <v>6976</v>
      </c>
      <c r="F15" s="410">
        <v>108.57</v>
      </c>
      <c r="G15" s="410">
        <v>2336</v>
      </c>
      <c r="H15" s="410">
        <v>164.76</v>
      </c>
      <c r="I15" s="410">
        <f t="shared" si="0"/>
        <v>43311</v>
      </c>
      <c r="J15" s="410">
        <f t="shared" si="1"/>
        <v>307.30999999999995</v>
      </c>
    </row>
    <row r="16" spans="1:10" x14ac:dyDescent="0.2">
      <c r="A16" s="408">
        <v>10</v>
      </c>
      <c r="B16" s="409" t="s">
        <v>64</v>
      </c>
      <c r="C16" s="410">
        <v>124226</v>
      </c>
      <c r="D16" s="410">
        <v>137.04</v>
      </c>
      <c r="E16" s="410">
        <v>24304</v>
      </c>
      <c r="F16" s="410">
        <v>733</v>
      </c>
      <c r="G16" s="410">
        <v>17530</v>
      </c>
      <c r="H16" s="410">
        <v>1303.2</v>
      </c>
      <c r="I16" s="410">
        <f t="shared" si="0"/>
        <v>166060</v>
      </c>
      <c r="J16" s="410">
        <f t="shared" si="1"/>
        <v>2173.2399999999998</v>
      </c>
    </row>
    <row r="17" spans="1:10" x14ac:dyDescent="0.2">
      <c r="A17" s="408">
        <v>11</v>
      </c>
      <c r="B17" s="409" t="s">
        <v>182</v>
      </c>
      <c r="C17" s="410">
        <v>15275</v>
      </c>
      <c r="D17" s="410">
        <v>11.19</v>
      </c>
      <c r="E17" s="410">
        <v>2598</v>
      </c>
      <c r="F17" s="410">
        <v>38.369999999999997</v>
      </c>
      <c r="G17" s="410">
        <v>570</v>
      </c>
      <c r="H17" s="410">
        <v>41.65</v>
      </c>
      <c r="I17" s="410">
        <f t="shared" si="0"/>
        <v>18443</v>
      </c>
      <c r="J17" s="410">
        <f t="shared" si="1"/>
        <v>91.21</v>
      </c>
    </row>
    <row r="18" spans="1:10" x14ac:dyDescent="0.2">
      <c r="A18" s="408">
        <v>12</v>
      </c>
      <c r="B18" s="409" t="s">
        <v>60</v>
      </c>
      <c r="C18" s="410">
        <v>32090</v>
      </c>
      <c r="D18" s="410">
        <v>25.53</v>
      </c>
      <c r="E18" s="410">
        <v>6449</v>
      </c>
      <c r="F18" s="410">
        <v>109.28</v>
      </c>
      <c r="G18" s="410">
        <v>1642</v>
      </c>
      <c r="H18" s="410">
        <v>108.5</v>
      </c>
      <c r="I18" s="410">
        <f t="shared" si="0"/>
        <v>40181</v>
      </c>
      <c r="J18" s="410">
        <f t="shared" si="1"/>
        <v>243.31</v>
      </c>
    </row>
    <row r="19" spans="1:10" x14ac:dyDescent="0.2">
      <c r="A19" s="411"/>
      <c r="B19" s="412" t="s">
        <v>1062</v>
      </c>
      <c r="C19" s="413">
        <f t="shared" ref="C19:J19" si="2">SUM(C7:C18)</f>
        <v>504801</v>
      </c>
      <c r="D19" s="413">
        <f t="shared" si="2"/>
        <v>634.66000000000008</v>
      </c>
      <c r="E19" s="413">
        <f t="shared" si="2"/>
        <v>96950</v>
      </c>
      <c r="F19" s="413">
        <f t="shared" si="2"/>
        <v>2009.1999999999998</v>
      </c>
      <c r="G19" s="413">
        <f t="shared" si="2"/>
        <v>34055</v>
      </c>
      <c r="H19" s="413">
        <f t="shared" si="2"/>
        <v>2481.4100000000003</v>
      </c>
      <c r="I19" s="413">
        <f t="shared" si="2"/>
        <v>635806</v>
      </c>
      <c r="J19" s="413">
        <f t="shared" si="2"/>
        <v>5125.2700000000004</v>
      </c>
    </row>
    <row r="20" spans="1:10" x14ac:dyDescent="0.2">
      <c r="A20" s="577" t="s">
        <v>257</v>
      </c>
      <c r="B20" s="578"/>
      <c r="C20" s="578"/>
      <c r="D20" s="578"/>
      <c r="E20" s="578"/>
      <c r="F20" s="578"/>
      <c r="G20" s="578"/>
      <c r="H20" s="578"/>
      <c r="I20" s="578"/>
      <c r="J20" s="579"/>
    </row>
    <row r="21" spans="1:10" x14ac:dyDescent="0.2">
      <c r="A21" s="408">
        <v>13</v>
      </c>
      <c r="B21" s="409" t="s">
        <v>41</v>
      </c>
      <c r="C21" s="410">
        <v>43586</v>
      </c>
      <c r="D21" s="410">
        <v>158.69999999999999</v>
      </c>
      <c r="E21" s="410">
        <v>350</v>
      </c>
      <c r="F21" s="410">
        <v>10.77</v>
      </c>
      <c r="G21" s="410">
        <v>303</v>
      </c>
      <c r="H21" s="410">
        <v>25.24</v>
      </c>
      <c r="I21" s="410">
        <f t="shared" ref="I21:I35" si="3">C21+E21+G21</f>
        <v>44239</v>
      </c>
      <c r="J21" s="410">
        <f t="shared" ref="J21:J35" si="4">D21+F21+H21</f>
        <v>194.71</v>
      </c>
    </row>
    <row r="22" spans="1:10" x14ac:dyDescent="0.2">
      <c r="A22" s="408">
        <v>14</v>
      </c>
      <c r="B22" s="409" t="s">
        <v>183</v>
      </c>
      <c r="C22" s="410">
        <v>146897</v>
      </c>
      <c r="D22" s="410">
        <v>508.55</v>
      </c>
      <c r="E22" s="410">
        <v>103552</v>
      </c>
      <c r="F22" s="410">
        <v>1009.09</v>
      </c>
      <c r="G22" s="410">
        <v>1271</v>
      </c>
      <c r="H22" s="410">
        <v>87.31</v>
      </c>
      <c r="I22" s="410">
        <f t="shared" si="3"/>
        <v>251720</v>
      </c>
      <c r="J22" s="410">
        <f t="shared" si="4"/>
        <v>1604.95</v>
      </c>
    </row>
    <row r="23" spans="1:10" x14ac:dyDescent="0.2">
      <c r="A23" s="408">
        <v>15</v>
      </c>
      <c r="B23" s="409" t="s">
        <v>89</v>
      </c>
      <c r="C23" s="410">
        <v>21</v>
      </c>
      <c r="D23" s="410">
        <v>0.03</v>
      </c>
      <c r="E23" s="410">
        <v>813</v>
      </c>
      <c r="F23" s="410">
        <v>27.74</v>
      </c>
      <c r="G23" s="410">
        <v>342</v>
      </c>
      <c r="H23" s="410">
        <v>19.829999999999998</v>
      </c>
      <c r="I23" s="410">
        <f t="shared" si="3"/>
        <v>1176</v>
      </c>
      <c r="J23" s="410">
        <f t="shared" si="4"/>
        <v>47.599999999999994</v>
      </c>
    </row>
    <row r="24" spans="1:10" x14ac:dyDescent="0.2">
      <c r="A24" s="408">
        <v>16</v>
      </c>
      <c r="B24" s="409" t="s">
        <v>1074</v>
      </c>
      <c r="C24" s="410">
        <v>0</v>
      </c>
      <c r="D24" s="410">
        <v>0</v>
      </c>
      <c r="E24" s="410">
        <v>1</v>
      </c>
      <c r="F24" s="410">
        <v>0.02</v>
      </c>
      <c r="G24" s="410">
        <v>0</v>
      </c>
      <c r="H24" s="410">
        <v>0</v>
      </c>
      <c r="I24" s="410">
        <f t="shared" si="3"/>
        <v>1</v>
      </c>
      <c r="J24" s="410">
        <f t="shared" si="4"/>
        <v>0.02</v>
      </c>
    </row>
    <row r="25" spans="1:10" x14ac:dyDescent="0.2">
      <c r="A25" s="408">
        <v>17</v>
      </c>
      <c r="B25" s="409" t="s">
        <v>258</v>
      </c>
      <c r="C25" s="410">
        <v>20</v>
      </c>
      <c r="D25" s="410">
        <v>0.04</v>
      </c>
      <c r="E25" s="410">
        <v>13</v>
      </c>
      <c r="F25" s="410">
        <v>0.31</v>
      </c>
      <c r="G25" s="410">
        <v>1</v>
      </c>
      <c r="H25" s="410">
        <v>0.1</v>
      </c>
      <c r="I25" s="410">
        <f t="shared" si="3"/>
        <v>34</v>
      </c>
      <c r="J25" s="410">
        <f t="shared" si="4"/>
        <v>0.44999999999999996</v>
      </c>
    </row>
    <row r="26" spans="1:10" x14ac:dyDescent="0.2">
      <c r="A26" s="408">
        <v>18</v>
      </c>
      <c r="B26" s="409" t="s">
        <v>65</v>
      </c>
      <c r="C26" s="410">
        <v>32742</v>
      </c>
      <c r="D26" s="410">
        <v>91.33</v>
      </c>
      <c r="E26" s="410">
        <v>1543</v>
      </c>
      <c r="F26" s="410">
        <v>36.4</v>
      </c>
      <c r="G26" s="410">
        <v>955</v>
      </c>
      <c r="H26" s="410">
        <v>56.78</v>
      </c>
      <c r="I26" s="410">
        <f t="shared" si="3"/>
        <v>35240</v>
      </c>
      <c r="J26" s="410">
        <f t="shared" si="4"/>
        <v>184.51</v>
      </c>
    </row>
    <row r="27" spans="1:10" x14ac:dyDescent="0.2">
      <c r="A27" s="408">
        <v>19</v>
      </c>
      <c r="B27" s="409" t="s">
        <v>66</v>
      </c>
      <c r="C27" s="410">
        <v>142</v>
      </c>
      <c r="D27" s="410">
        <v>0.55000000000000004</v>
      </c>
      <c r="E27" s="410">
        <v>4157</v>
      </c>
      <c r="F27" s="410">
        <v>141.91</v>
      </c>
      <c r="G27" s="410">
        <v>1829</v>
      </c>
      <c r="H27" s="410">
        <v>110.89</v>
      </c>
      <c r="I27" s="410">
        <f t="shared" si="3"/>
        <v>6128</v>
      </c>
      <c r="J27" s="410">
        <f t="shared" si="4"/>
        <v>253.35000000000002</v>
      </c>
    </row>
    <row r="28" spans="1:10" x14ac:dyDescent="0.2">
      <c r="A28" s="408">
        <v>20</v>
      </c>
      <c r="B28" s="409" t="s">
        <v>256</v>
      </c>
      <c r="C28" s="410">
        <v>4867</v>
      </c>
      <c r="D28" s="410">
        <v>11.8</v>
      </c>
      <c r="E28" s="410">
        <v>1888</v>
      </c>
      <c r="F28" s="410">
        <v>18.97</v>
      </c>
      <c r="G28" s="410">
        <v>1201</v>
      </c>
      <c r="H28" s="410">
        <v>39.35</v>
      </c>
      <c r="I28" s="410">
        <f t="shared" si="3"/>
        <v>7956</v>
      </c>
      <c r="J28" s="410">
        <f t="shared" si="4"/>
        <v>70.12</v>
      </c>
    </row>
    <row r="29" spans="1:10" x14ac:dyDescent="0.2">
      <c r="A29" s="408">
        <v>21</v>
      </c>
      <c r="B29" s="409" t="s">
        <v>259</v>
      </c>
      <c r="C29" s="410">
        <v>55104</v>
      </c>
      <c r="D29" s="410">
        <v>185.61</v>
      </c>
      <c r="E29" s="410">
        <v>28988</v>
      </c>
      <c r="F29" s="410">
        <v>329.45</v>
      </c>
      <c r="G29" s="410">
        <v>549</v>
      </c>
      <c r="H29" s="410">
        <v>32.31</v>
      </c>
      <c r="I29" s="410">
        <f t="shared" si="3"/>
        <v>84641</v>
      </c>
      <c r="J29" s="410">
        <f t="shared" si="4"/>
        <v>547.36999999999989</v>
      </c>
    </row>
    <row r="30" spans="1:10" x14ac:dyDescent="0.2">
      <c r="A30" s="408">
        <v>22</v>
      </c>
      <c r="B30" s="409" t="s">
        <v>229</v>
      </c>
      <c r="C30" s="410">
        <v>420686</v>
      </c>
      <c r="D30" s="410">
        <v>973.5</v>
      </c>
      <c r="E30" s="410">
        <v>57969</v>
      </c>
      <c r="F30" s="410">
        <v>566.21</v>
      </c>
      <c r="G30" s="410">
        <v>4787</v>
      </c>
      <c r="H30" s="410">
        <v>218.85</v>
      </c>
      <c r="I30" s="410">
        <f t="shared" si="3"/>
        <v>483442</v>
      </c>
      <c r="J30" s="410">
        <f t="shared" si="4"/>
        <v>1758.56</v>
      </c>
    </row>
    <row r="31" spans="1:10" x14ac:dyDescent="0.2">
      <c r="A31" s="408">
        <v>23</v>
      </c>
      <c r="B31" s="409" t="s">
        <v>260</v>
      </c>
      <c r="C31" s="410">
        <v>33</v>
      </c>
      <c r="D31" s="410">
        <v>0.05</v>
      </c>
      <c r="E31" s="410">
        <v>86</v>
      </c>
      <c r="F31" s="410">
        <v>1.98</v>
      </c>
      <c r="G31" s="410">
        <v>16</v>
      </c>
      <c r="H31" s="410">
        <v>1.19</v>
      </c>
      <c r="I31" s="410">
        <f t="shared" si="3"/>
        <v>135</v>
      </c>
      <c r="J31" s="410">
        <f t="shared" si="4"/>
        <v>3.2199999999999998</v>
      </c>
    </row>
    <row r="32" spans="1:10" x14ac:dyDescent="0.2">
      <c r="A32" s="408">
        <v>24</v>
      </c>
      <c r="B32" s="409" t="s">
        <v>261</v>
      </c>
      <c r="C32" s="410">
        <v>42</v>
      </c>
      <c r="D32" s="410">
        <v>0.05</v>
      </c>
      <c r="E32" s="410">
        <v>47</v>
      </c>
      <c r="F32" s="410">
        <v>0.64</v>
      </c>
      <c r="G32" s="410">
        <v>31</v>
      </c>
      <c r="H32" s="410">
        <v>0.62</v>
      </c>
      <c r="I32" s="410">
        <f t="shared" si="3"/>
        <v>120</v>
      </c>
      <c r="J32" s="410">
        <f t="shared" si="4"/>
        <v>1.31</v>
      </c>
    </row>
    <row r="33" spans="1:11" x14ac:dyDescent="0.2">
      <c r="A33" s="408">
        <v>25</v>
      </c>
      <c r="B33" s="409" t="s">
        <v>67</v>
      </c>
      <c r="C33" s="410">
        <v>38240</v>
      </c>
      <c r="D33" s="410">
        <v>131.63999999999999</v>
      </c>
      <c r="E33" s="410">
        <v>3039</v>
      </c>
      <c r="F33" s="410">
        <v>10.59</v>
      </c>
      <c r="G33" s="410">
        <v>47</v>
      </c>
      <c r="H33" s="410">
        <v>0.93</v>
      </c>
      <c r="I33" s="410">
        <f t="shared" si="3"/>
        <v>41326</v>
      </c>
      <c r="J33" s="410">
        <f t="shared" si="4"/>
        <v>143.16</v>
      </c>
    </row>
    <row r="34" spans="1:11" x14ac:dyDescent="0.2">
      <c r="A34" s="408">
        <v>26</v>
      </c>
      <c r="B34" s="409" t="s">
        <v>69</v>
      </c>
      <c r="C34" s="410">
        <v>7607</v>
      </c>
      <c r="D34" s="410">
        <v>12.58</v>
      </c>
      <c r="E34" s="410">
        <v>104</v>
      </c>
      <c r="F34" s="410">
        <v>3.28</v>
      </c>
      <c r="G34" s="410">
        <v>39</v>
      </c>
      <c r="H34" s="410">
        <v>2.6</v>
      </c>
      <c r="I34" s="410">
        <f t="shared" si="3"/>
        <v>7750</v>
      </c>
      <c r="J34" s="410">
        <f t="shared" si="4"/>
        <v>18.46</v>
      </c>
    </row>
    <row r="35" spans="1:11" x14ac:dyDescent="0.2">
      <c r="A35" s="414">
        <v>27</v>
      </c>
      <c r="B35" s="415" t="s">
        <v>70</v>
      </c>
      <c r="C35" s="416">
        <v>46655</v>
      </c>
      <c r="D35" s="416">
        <v>156.63999999999999</v>
      </c>
      <c r="E35" s="416">
        <v>11</v>
      </c>
      <c r="F35" s="416">
        <v>0.06</v>
      </c>
      <c r="G35" s="416">
        <v>0</v>
      </c>
      <c r="H35" s="416">
        <v>0</v>
      </c>
      <c r="I35" s="410">
        <f t="shared" si="3"/>
        <v>46666</v>
      </c>
      <c r="J35" s="410">
        <f t="shared" si="4"/>
        <v>156.69999999999999</v>
      </c>
    </row>
    <row r="36" spans="1:11" x14ac:dyDescent="0.2">
      <c r="A36" s="417"/>
      <c r="B36" s="418" t="s">
        <v>1068</v>
      </c>
      <c r="C36" s="419">
        <f t="shared" ref="C36:J36" si="5">SUM(C21:C35)</f>
        <v>796642</v>
      </c>
      <c r="D36" s="419">
        <f t="shared" si="5"/>
        <v>2231.0699999999997</v>
      </c>
      <c r="E36" s="419">
        <f t="shared" si="5"/>
        <v>202561</v>
      </c>
      <c r="F36" s="419">
        <f t="shared" si="5"/>
        <v>2157.42</v>
      </c>
      <c r="G36" s="419">
        <f t="shared" si="5"/>
        <v>11371</v>
      </c>
      <c r="H36" s="419">
        <f t="shared" si="5"/>
        <v>596</v>
      </c>
      <c r="I36" s="419">
        <f t="shared" si="5"/>
        <v>1010574</v>
      </c>
      <c r="J36" s="419">
        <f t="shared" si="5"/>
        <v>4984.49</v>
      </c>
    </row>
    <row r="37" spans="1:11" x14ac:dyDescent="0.2">
      <c r="A37" s="547" t="s">
        <v>251</v>
      </c>
      <c r="B37" s="547"/>
      <c r="C37" s="547"/>
      <c r="D37" s="547"/>
      <c r="E37" s="547"/>
      <c r="F37" s="547"/>
      <c r="G37" s="547"/>
      <c r="H37" s="547"/>
      <c r="I37" s="547"/>
      <c r="J37" s="547"/>
    </row>
    <row r="38" spans="1:11" x14ac:dyDescent="0.2">
      <c r="A38" s="389">
        <v>28</v>
      </c>
      <c r="B38" s="421" t="s">
        <v>393</v>
      </c>
      <c r="C38" s="417">
        <v>73015</v>
      </c>
      <c r="D38" s="417">
        <v>106.39</v>
      </c>
      <c r="E38" s="417">
        <v>28043</v>
      </c>
      <c r="F38" s="417">
        <v>403.41</v>
      </c>
      <c r="G38" s="417">
        <v>1790</v>
      </c>
      <c r="H38" s="417">
        <v>118.71</v>
      </c>
      <c r="I38" s="425">
        <f>C38+E38+G38</f>
        <v>102848</v>
      </c>
      <c r="J38" s="425">
        <f>D38+F38+H38</f>
        <v>628.51</v>
      </c>
    </row>
    <row r="39" spans="1:11" x14ac:dyDescent="0.2">
      <c r="A39" s="420">
        <v>29</v>
      </c>
      <c r="B39" s="421" t="s">
        <v>367</v>
      </c>
      <c r="C39" s="417">
        <v>5819</v>
      </c>
      <c r="D39" s="417">
        <v>19.61</v>
      </c>
      <c r="E39" s="417">
        <v>1894</v>
      </c>
      <c r="F39" s="417">
        <v>31.59</v>
      </c>
      <c r="G39" s="417">
        <v>122</v>
      </c>
      <c r="H39" s="417">
        <v>8.7100000000000009</v>
      </c>
      <c r="I39" s="417">
        <f>C39+E39+G39</f>
        <v>7835</v>
      </c>
      <c r="J39" s="417">
        <f>D39+F39+H39</f>
        <v>59.910000000000004</v>
      </c>
    </row>
    <row r="40" spans="1:11" x14ac:dyDescent="0.2">
      <c r="A40" s="420"/>
      <c r="B40" s="418" t="s">
        <v>1069</v>
      </c>
      <c r="C40" s="419">
        <f>C39+C38</f>
        <v>78834</v>
      </c>
      <c r="D40" s="419">
        <f t="shared" ref="D40:J40" si="6">D39+D38</f>
        <v>126</v>
      </c>
      <c r="E40" s="419">
        <f t="shared" si="6"/>
        <v>29937</v>
      </c>
      <c r="F40" s="419">
        <f t="shared" si="6"/>
        <v>435</v>
      </c>
      <c r="G40" s="419">
        <f t="shared" si="6"/>
        <v>1912</v>
      </c>
      <c r="H40" s="419">
        <f t="shared" si="6"/>
        <v>127.41999999999999</v>
      </c>
      <c r="I40" s="419">
        <f t="shared" si="6"/>
        <v>110683</v>
      </c>
      <c r="J40" s="419">
        <f t="shared" si="6"/>
        <v>688.42</v>
      </c>
    </row>
    <row r="41" spans="1:11" x14ac:dyDescent="0.2">
      <c r="A41" s="420">
        <v>30</v>
      </c>
      <c r="B41" s="422" t="s">
        <v>314</v>
      </c>
      <c r="C41" s="422">
        <v>43095</v>
      </c>
      <c r="D41" s="422">
        <v>131.32</v>
      </c>
      <c r="E41" s="422">
        <v>80</v>
      </c>
      <c r="F41" s="422">
        <v>1.25</v>
      </c>
      <c r="G41" s="422">
        <v>68</v>
      </c>
      <c r="H41" s="422">
        <v>4.91</v>
      </c>
      <c r="I41" s="422">
        <f>C41+E41+G41</f>
        <v>43243</v>
      </c>
      <c r="J41" s="422">
        <f>D41+F41+H41</f>
        <v>137.47999999999999</v>
      </c>
    </row>
    <row r="42" spans="1:11" x14ac:dyDescent="0.2">
      <c r="A42" s="420">
        <v>31</v>
      </c>
      <c r="B42" s="421" t="s">
        <v>315</v>
      </c>
      <c r="C42" s="417">
        <v>33665</v>
      </c>
      <c r="D42" s="417">
        <v>110.46</v>
      </c>
      <c r="E42" s="417">
        <v>6123</v>
      </c>
      <c r="F42" s="417">
        <v>39.85</v>
      </c>
      <c r="G42" s="417">
        <v>71</v>
      </c>
      <c r="H42" s="417">
        <v>5.01</v>
      </c>
      <c r="I42" s="422">
        <f t="shared" ref="I42:J48" si="7">C42+E42+G42</f>
        <v>39859</v>
      </c>
      <c r="J42" s="422">
        <f t="shared" ref="J42:J47" si="8">D42+F42+H42</f>
        <v>155.32</v>
      </c>
    </row>
    <row r="43" spans="1:11" x14ac:dyDescent="0.2">
      <c r="A43" s="420">
        <v>32</v>
      </c>
      <c r="B43" s="422" t="s">
        <v>312</v>
      </c>
      <c r="C43" s="422">
        <v>42679</v>
      </c>
      <c r="D43" s="422">
        <v>132.69999999999999</v>
      </c>
      <c r="E43" s="422">
        <v>0</v>
      </c>
      <c r="F43" s="422">
        <v>0</v>
      </c>
      <c r="G43" s="422">
        <v>0</v>
      </c>
      <c r="H43" s="422">
        <v>0</v>
      </c>
      <c r="I43" s="422">
        <f t="shared" si="7"/>
        <v>42679</v>
      </c>
      <c r="J43" s="422">
        <f t="shared" si="8"/>
        <v>132.69999999999999</v>
      </c>
    </row>
    <row r="44" spans="1:11" s="91" customFormat="1" x14ac:dyDescent="0.2">
      <c r="A44" s="420">
        <v>33</v>
      </c>
      <c r="B44" s="422" t="s">
        <v>306</v>
      </c>
      <c r="C44" s="422">
        <v>20156</v>
      </c>
      <c r="D44" s="422">
        <v>72.19</v>
      </c>
      <c r="E44" s="422">
        <v>4259</v>
      </c>
      <c r="F44" s="422">
        <v>32.83</v>
      </c>
      <c r="G44" s="422">
        <v>0</v>
      </c>
      <c r="H44" s="422">
        <v>0</v>
      </c>
      <c r="I44" s="422">
        <f t="shared" si="7"/>
        <v>24415</v>
      </c>
      <c r="J44" s="422">
        <f t="shared" si="8"/>
        <v>105.02</v>
      </c>
      <c r="K44" s="90"/>
    </row>
    <row r="45" spans="1:11" x14ac:dyDescent="0.2">
      <c r="A45" s="420">
        <v>34</v>
      </c>
      <c r="B45" s="196" t="s">
        <v>1075</v>
      </c>
      <c r="C45" s="196">
        <v>47</v>
      </c>
      <c r="D45" s="422">
        <v>0.21</v>
      </c>
      <c r="E45" s="196">
        <v>204</v>
      </c>
      <c r="F45" s="422">
        <v>2.13</v>
      </c>
      <c r="G45" s="196">
        <v>0</v>
      </c>
      <c r="H45" s="422">
        <v>0</v>
      </c>
      <c r="I45" s="422">
        <f t="shared" si="7"/>
        <v>251</v>
      </c>
      <c r="J45" s="422">
        <f t="shared" si="8"/>
        <v>2.34</v>
      </c>
    </row>
    <row r="46" spans="1:11" x14ac:dyDescent="0.2">
      <c r="A46" s="420">
        <v>35</v>
      </c>
      <c r="B46" s="196" t="s">
        <v>311</v>
      </c>
      <c r="C46" s="196">
        <v>23990</v>
      </c>
      <c r="D46" s="422">
        <v>75.53</v>
      </c>
      <c r="E46" s="196">
        <v>0</v>
      </c>
      <c r="F46" s="422">
        <v>0</v>
      </c>
      <c r="G46" s="196">
        <v>0</v>
      </c>
      <c r="H46" s="422">
        <v>0</v>
      </c>
      <c r="I46" s="422">
        <f t="shared" si="7"/>
        <v>23990</v>
      </c>
      <c r="J46" s="422">
        <f t="shared" si="8"/>
        <v>75.53</v>
      </c>
    </row>
    <row r="47" spans="1:11" x14ac:dyDescent="0.2">
      <c r="A47" s="420">
        <v>36</v>
      </c>
      <c r="B47" s="196" t="s">
        <v>1076</v>
      </c>
      <c r="C47" s="196">
        <v>504</v>
      </c>
      <c r="D47" s="422">
        <v>1.34</v>
      </c>
      <c r="E47" s="196">
        <v>8848</v>
      </c>
      <c r="F47" s="422">
        <v>234.05</v>
      </c>
      <c r="G47" s="196">
        <v>2928</v>
      </c>
      <c r="H47" s="422">
        <v>198.13</v>
      </c>
      <c r="I47" s="422">
        <f t="shared" si="7"/>
        <v>12280</v>
      </c>
      <c r="J47" s="422">
        <f t="shared" si="8"/>
        <v>433.52</v>
      </c>
    </row>
    <row r="48" spans="1:11" x14ac:dyDescent="0.2">
      <c r="A48" s="420">
        <v>37</v>
      </c>
      <c r="B48" s="196" t="s">
        <v>1077</v>
      </c>
      <c r="C48" s="196">
        <v>65341</v>
      </c>
      <c r="D48" s="422">
        <v>222.46</v>
      </c>
      <c r="E48" s="196">
        <v>4421</v>
      </c>
      <c r="F48" s="422">
        <v>26.69</v>
      </c>
      <c r="G48" s="196">
        <v>1</v>
      </c>
      <c r="H48" s="422">
        <v>0.1</v>
      </c>
      <c r="I48" s="422">
        <f t="shared" si="7"/>
        <v>69763</v>
      </c>
      <c r="J48" s="422">
        <f t="shared" si="7"/>
        <v>249.25</v>
      </c>
    </row>
    <row r="49" spans="1:10" s="91" customFormat="1" x14ac:dyDescent="0.2">
      <c r="A49" s="423"/>
      <c r="B49" s="423" t="s">
        <v>1078</v>
      </c>
      <c r="C49" s="424">
        <f>SUM(C41:C48)</f>
        <v>229477</v>
      </c>
      <c r="D49" s="424">
        <f t="shared" ref="D49:H49" si="9">SUM(D41:D48)</f>
        <v>746.21</v>
      </c>
      <c r="E49" s="424">
        <f t="shared" si="9"/>
        <v>23935</v>
      </c>
      <c r="F49" s="424">
        <f t="shared" si="9"/>
        <v>336.8</v>
      </c>
      <c r="G49" s="424">
        <f t="shared" si="9"/>
        <v>3068</v>
      </c>
      <c r="H49" s="424">
        <f t="shared" si="9"/>
        <v>208.14999999999998</v>
      </c>
      <c r="I49" s="424">
        <f t="shared" ref="I49" si="10">C49+E49+G49</f>
        <v>256480</v>
      </c>
      <c r="J49" s="424">
        <f t="shared" ref="J49" si="11">D49+F49+H49</f>
        <v>1291.1599999999999</v>
      </c>
    </row>
    <row r="50" spans="1:10" s="91" customFormat="1" x14ac:dyDescent="0.2">
      <c r="A50" s="423"/>
      <c r="B50" s="423" t="s">
        <v>213</v>
      </c>
      <c r="C50" s="424">
        <f t="shared" ref="C50:H50" si="12">C49+C40+C36+C19</f>
        <v>1609754</v>
      </c>
      <c r="D50" s="424">
        <f t="shared" si="12"/>
        <v>3737.9399999999996</v>
      </c>
      <c r="E50" s="424">
        <f t="shared" si="12"/>
        <v>353383</v>
      </c>
      <c r="F50" s="424">
        <f t="shared" si="12"/>
        <v>4938.42</v>
      </c>
      <c r="G50" s="424">
        <f t="shared" si="12"/>
        <v>50406</v>
      </c>
      <c r="H50" s="424">
        <f t="shared" si="12"/>
        <v>3412.9800000000005</v>
      </c>
      <c r="I50" s="424">
        <f t="shared" ref="I50" si="13">C50+E50+G50</f>
        <v>2013543</v>
      </c>
      <c r="J50" s="424">
        <f t="shared" ref="J50" si="14">D50+F50+H50</f>
        <v>12089.34</v>
      </c>
    </row>
    <row r="51" spans="1:10" x14ac:dyDescent="0.2">
      <c r="E51" s="90" t="s">
        <v>495</v>
      </c>
    </row>
  </sheetData>
  <sortState ref="B21:J35">
    <sortCondition ref="B21:B35"/>
  </sortState>
  <mergeCells count="11">
    <mergeCell ref="A6:J6"/>
    <mergeCell ref="A20:J20"/>
    <mergeCell ref="A37:J37"/>
    <mergeCell ref="A1:J1"/>
    <mergeCell ref="H3:J3"/>
    <mergeCell ref="A4:A5"/>
    <mergeCell ref="B4:B5"/>
    <mergeCell ref="C4:D4"/>
    <mergeCell ref="E4:F4"/>
    <mergeCell ref="G4:H4"/>
    <mergeCell ref="I4:J4"/>
  </mergeCells>
  <pageMargins left="0.7" right="0.5" top="1" bottom="0.25" header="0.3" footer="0.3"/>
  <pageSetup paperSize="9" scale="9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3" sqref="A3"/>
    </sheetView>
  </sheetViews>
  <sheetFormatPr defaultColWidth="9.140625" defaultRowHeight="15" x14ac:dyDescent="0.2"/>
  <cols>
    <col min="1" max="1" width="4.5703125" style="103" customWidth="1"/>
    <col min="2" max="2" width="21.7109375" style="102" customWidth="1"/>
    <col min="3" max="3" width="9.7109375" style="118" customWidth="1"/>
    <col min="4" max="4" width="8.85546875" style="184" customWidth="1"/>
    <col min="5" max="5" width="10.5703125" style="118" customWidth="1"/>
    <col min="6" max="6" width="8.5703125" style="184" customWidth="1"/>
    <col min="7" max="7" width="8.42578125" style="118" customWidth="1"/>
    <col min="8" max="8" width="9.28515625" style="184" customWidth="1"/>
    <col min="9" max="9" width="7.5703125" style="118" customWidth="1"/>
    <col min="10" max="10" width="9.85546875" style="118" customWidth="1"/>
    <col min="11" max="11" width="7.5703125" style="118" customWidth="1"/>
    <col min="12" max="12" width="7.42578125" style="118" customWidth="1"/>
    <col min="13" max="13" width="8" style="118" customWidth="1"/>
    <col min="14" max="14" width="8.5703125" style="118" customWidth="1"/>
    <col min="15" max="16384" width="9.140625" style="102"/>
  </cols>
  <sheetData>
    <row r="1" spans="1:14" ht="16.5" x14ac:dyDescent="0.2">
      <c r="A1" s="586" t="s">
        <v>328</v>
      </c>
      <c r="B1" s="586"/>
      <c r="C1" s="586"/>
      <c r="D1" s="586"/>
      <c r="E1" s="586"/>
      <c r="F1" s="586"/>
      <c r="G1" s="586"/>
      <c r="H1" s="586"/>
      <c r="I1" s="131"/>
      <c r="J1" s="131"/>
      <c r="K1" s="131"/>
      <c r="L1" s="131"/>
      <c r="M1" s="131"/>
      <c r="N1" s="131"/>
    </row>
    <row r="2" spans="1:14" ht="16.5" x14ac:dyDescent="0.2">
      <c r="A2" s="586" t="s">
        <v>383</v>
      </c>
      <c r="B2" s="586"/>
      <c r="C2" s="586"/>
      <c r="D2" s="586"/>
      <c r="E2" s="586"/>
      <c r="F2" s="586"/>
      <c r="G2" s="586"/>
      <c r="H2" s="586"/>
      <c r="I2" s="131"/>
      <c r="J2" s="131"/>
      <c r="K2" s="131"/>
      <c r="L2" s="131"/>
      <c r="M2" s="131"/>
      <c r="N2" s="131"/>
    </row>
    <row r="3" spans="1:14" ht="16.5" x14ac:dyDescent="0.2">
      <c r="A3" s="162"/>
      <c r="B3" s="162"/>
      <c r="C3" s="162"/>
      <c r="D3" s="162"/>
      <c r="E3" s="162"/>
      <c r="F3" s="162"/>
      <c r="G3" s="162"/>
      <c r="H3" s="162"/>
      <c r="I3" s="131"/>
      <c r="J3" s="131"/>
      <c r="K3" s="131"/>
      <c r="L3" s="131"/>
      <c r="M3" s="131"/>
      <c r="N3" s="131"/>
    </row>
    <row r="4" spans="1:14" x14ac:dyDescent="0.2">
      <c r="A4" s="89"/>
      <c r="B4" s="88"/>
      <c r="C4" s="119"/>
      <c r="D4" s="180"/>
      <c r="E4" s="117"/>
      <c r="F4" s="184" t="s">
        <v>305</v>
      </c>
    </row>
    <row r="6" spans="1:14" x14ac:dyDescent="0.2">
      <c r="A6" s="589" t="s">
        <v>110</v>
      </c>
      <c r="B6" s="587" t="s">
        <v>286</v>
      </c>
      <c r="C6" s="585" t="s">
        <v>325</v>
      </c>
      <c r="D6" s="585"/>
      <c r="E6" s="585" t="s">
        <v>326</v>
      </c>
      <c r="F6" s="585"/>
      <c r="G6" s="585" t="s">
        <v>1</v>
      </c>
      <c r="H6" s="585"/>
    </row>
    <row r="7" spans="1:14" ht="28.5" x14ac:dyDescent="0.2">
      <c r="A7" s="590"/>
      <c r="B7" s="588"/>
      <c r="C7" s="179" t="s">
        <v>114</v>
      </c>
      <c r="D7" s="181" t="s">
        <v>327</v>
      </c>
      <c r="E7" s="179" t="s">
        <v>114</v>
      </c>
      <c r="F7" s="181" t="s">
        <v>327</v>
      </c>
      <c r="G7" s="179" t="s">
        <v>114</v>
      </c>
      <c r="H7" s="181" t="s">
        <v>327</v>
      </c>
    </row>
    <row r="8" spans="1:14" x14ac:dyDescent="0.2">
      <c r="A8" s="175">
        <v>1</v>
      </c>
      <c r="B8" s="176" t="s">
        <v>287</v>
      </c>
      <c r="C8" s="176"/>
      <c r="D8" s="182"/>
      <c r="E8" s="176"/>
      <c r="F8" s="182"/>
      <c r="G8" s="176"/>
      <c r="H8" s="182"/>
    </row>
    <row r="9" spans="1:14" x14ac:dyDescent="0.2">
      <c r="A9" s="175">
        <v>2</v>
      </c>
      <c r="B9" s="176" t="s">
        <v>288</v>
      </c>
      <c r="C9" s="176"/>
      <c r="D9" s="182"/>
      <c r="E9" s="176"/>
      <c r="F9" s="182"/>
      <c r="G9" s="176"/>
      <c r="H9" s="182"/>
    </row>
    <row r="10" spans="1:14" x14ac:dyDescent="0.2">
      <c r="A10" s="175">
        <v>3</v>
      </c>
      <c r="B10" s="176" t="s">
        <v>289</v>
      </c>
      <c r="C10" s="176"/>
      <c r="D10" s="182"/>
      <c r="E10" s="176"/>
      <c r="F10" s="182"/>
      <c r="G10" s="176"/>
      <c r="H10" s="182"/>
    </row>
    <row r="11" spans="1:14" x14ac:dyDescent="0.2">
      <c r="A11" s="175">
        <v>4</v>
      </c>
      <c r="B11" s="176" t="s">
        <v>290</v>
      </c>
      <c r="C11" s="176"/>
      <c r="D11" s="182"/>
      <c r="E11" s="176"/>
      <c r="F11" s="182"/>
      <c r="G11" s="176"/>
      <c r="H11" s="182"/>
    </row>
    <row r="12" spans="1:14" x14ac:dyDescent="0.2">
      <c r="A12" s="175">
        <v>5</v>
      </c>
      <c r="B12" s="176" t="s">
        <v>291</v>
      </c>
      <c r="C12" s="176"/>
      <c r="D12" s="182"/>
      <c r="E12" s="176"/>
      <c r="F12" s="182"/>
      <c r="G12" s="176"/>
      <c r="H12" s="182"/>
    </row>
    <row r="13" spans="1:14" x14ac:dyDescent="0.2">
      <c r="A13" s="175">
        <v>6</v>
      </c>
      <c r="B13" s="176" t="s">
        <v>292</v>
      </c>
      <c r="C13" s="176"/>
      <c r="D13" s="182"/>
      <c r="E13" s="176"/>
      <c r="F13" s="182"/>
      <c r="G13" s="176"/>
      <c r="H13" s="182"/>
    </row>
    <row r="14" spans="1:14" x14ac:dyDescent="0.2">
      <c r="A14" s="175">
        <v>7</v>
      </c>
      <c r="B14" s="176" t="s">
        <v>293</v>
      </c>
      <c r="C14" s="176"/>
      <c r="D14" s="182"/>
      <c r="E14" s="176"/>
      <c r="F14" s="182"/>
      <c r="G14" s="176"/>
      <c r="H14" s="182"/>
    </row>
    <row r="15" spans="1:14" x14ac:dyDescent="0.2">
      <c r="A15" s="175">
        <v>8</v>
      </c>
      <c r="B15" s="176" t="s">
        <v>294</v>
      </c>
      <c r="C15" s="176"/>
      <c r="D15" s="182"/>
      <c r="E15" s="176"/>
      <c r="F15" s="182"/>
      <c r="G15" s="176"/>
      <c r="H15" s="182"/>
    </row>
    <row r="16" spans="1:14" x14ac:dyDescent="0.2">
      <c r="A16" s="175">
        <v>9</v>
      </c>
      <c r="B16" s="176" t="s">
        <v>295</v>
      </c>
      <c r="C16" s="176"/>
      <c r="D16" s="182"/>
      <c r="E16" s="176"/>
      <c r="F16" s="182"/>
      <c r="G16" s="176"/>
      <c r="H16" s="182"/>
    </row>
    <row r="17" spans="1:8" x14ac:dyDescent="0.2">
      <c r="A17" s="175">
        <v>10</v>
      </c>
      <c r="B17" s="176" t="s">
        <v>296</v>
      </c>
      <c r="C17" s="176"/>
      <c r="D17" s="182"/>
      <c r="E17" s="176"/>
      <c r="F17" s="182"/>
      <c r="G17" s="176"/>
      <c r="H17" s="182"/>
    </row>
    <row r="18" spans="1:8" x14ac:dyDescent="0.2">
      <c r="A18" s="175">
        <v>11</v>
      </c>
      <c r="B18" s="176" t="s">
        <v>297</v>
      </c>
      <c r="C18" s="176"/>
      <c r="D18" s="182"/>
      <c r="E18" s="176"/>
      <c r="F18" s="182"/>
      <c r="G18" s="176"/>
      <c r="H18" s="182"/>
    </row>
    <row r="19" spans="1:8" x14ac:dyDescent="0.2">
      <c r="A19" s="175">
        <v>12</v>
      </c>
      <c r="B19" s="176" t="s">
        <v>298</v>
      </c>
      <c r="C19" s="176"/>
      <c r="D19" s="182"/>
      <c r="E19" s="176"/>
      <c r="F19" s="182"/>
      <c r="G19" s="176"/>
      <c r="H19" s="182"/>
    </row>
    <row r="20" spans="1:8" x14ac:dyDescent="0.2">
      <c r="A20" s="175">
        <v>13</v>
      </c>
      <c r="B20" s="176" t="s">
        <v>299</v>
      </c>
      <c r="C20" s="176"/>
      <c r="D20" s="182"/>
      <c r="E20" s="176"/>
      <c r="F20" s="182"/>
      <c r="G20" s="176"/>
      <c r="H20" s="182"/>
    </row>
    <row r="21" spans="1:8" x14ac:dyDescent="0.2">
      <c r="A21" s="175">
        <v>14</v>
      </c>
      <c r="B21" s="176" t="s">
        <v>300</v>
      </c>
      <c r="C21" s="176"/>
      <c r="D21" s="182"/>
      <c r="E21" s="176"/>
      <c r="F21" s="182"/>
      <c r="G21" s="176"/>
      <c r="H21" s="182"/>
    </row>
    <row r="22" spans="1:8" x14ac:dyDescent="0.2">
      <c r="A22" s="175">
        <v>15</v>
      </c>
      <c r="B22" s="176" t="s">
        <v>301</v>
      </c>
      <c r="C22" s="176"/>
      <c r="D22" s="182"/>
      <c r="E22" s="176"/>
      <c r="F22" s="182"/>
      <c r="G22" s="176"/>
      <c r="H22" s="182"/>
    </row>
    <row r="23" spans="1:8" x14ac:dyDescent="0.2">
      <c r="A23" s="175">
        <v>16</v>
      </c>
      <c r="B23" s="176" t="s">
        <v>302</v>
      </c>
      <c r="C23" s="176"/>
      <c r="D23" s="182"/>
      <c r="E23" s="176"/>
      <c r="F23" s="182"/>
      <c r="G23" s="176"/>
      <c r="H23" s="182"/>
    </row>
    <row r="24" spans="1:8" x14ac:dyDescent="0.2">
      <c r="A24" s="175">
        <v>17</v>
      </c>
      <c r="B24" s="176" t="s">
        <v>303</v>
      </c>
      <c r="C24" s="176"/>
      <c r="D24" s="182"/>
      <c r="E24" s="176"/>
      <c r="F24" s="182"/>
      <c r="G24" s="176"/>
      <c r="H24" s="182"/>
    </row>
    <row r="25" spans="1:8" x14ac:dyDescent="0.2">
      <c r="A25" s="175">
        <v>18</v>
      </c>
      <c r="B25" s="176" t="s">
        <v>304</v>
      </c>
      <c r="C25" s="176"/>
      <c r="D25" s="182"/>
      <c r="E25" s="176"/>
      <c r="F25" s="182"/>
      <c r="G25" s="176"/>
      <c r="H25" s="182"/>
    </row>
    <row r="26" spans="1:8" x14ac:dyDescent="0.2">
      <c r="A26" s="177"/>
      <c r="B26" s="178" t="s">
        <v>0</v>
      </c>
      <c r="C26" s="178">
        <f>SUM(C8:C25)</f>
        <v>0</v>
      </c>
      <c r="D26" s="183">
        <f t="shared" ref="D26:F26" si="0">SUM(D8:D25)</f>
        <v>0</v>
      </c>
      <c r="E26" s="178">
        <f t="shared" si="0"/>
        <v>0</v>
      </c>
      <c r="F26" s="183">
        <f t="shared" si="0"/>
        <v>0</v>
      </c>
      <c r="G26" s="178">
        <f t="shared" ref="G26" si="1">SUM(G8:G25)</f>
        <v>0</v>
      </c>
      <c r="H26" s="183">
        <f t="shared" ref="H26" si="2">SUM(H8:H25)</f>
        <v>0</v>
      </c>
    </row>
    <row r="27" spans="1:8" x14ac:dyDescent="0.2">
      <c r="D27" s="200" t="s">
        <v>382</v>
      </c>
    </row>
  </sheetData>
  <sortState ref="B5:N55">
    <sortCondition ref="B5:B55"/>
  </sortState>
  <mergeCells count="7">
    <mergeCell ref="C6:D6"/>
    <mergeCell ref="E6:F6"/>
    <mergeCell ref="G6:H6"/>
    <mergeCell ref="A1:H1"/>
    <mergeCell ref="B6:B7"/>
    <mergeCell ref="A6:A7"/>
    <mergeCell ref="A2:H2"/>
  </mergeCells>
  <pageMargins left="1.2" right="0.7" top="1.25" bottom="0.75" header="0.3" footer="0.3"/>
  <pageSetup paperSize="9" scale="101" orientation="portrait" verticalDpi="0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8"/>
  <sheetViews>
    <sheetView zoomScaleNormal="100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A2" sqref="A2"/>
    </sheetView>
  </sheetViews>
  <sheetFormatPr defaultRowHeight="12.75" x14ac:dyDescent="0.2"/>
  <cols>
    <col min="1" max="1" width="4.42578125" style="90" customWidth="1"/>
    <col min="2" max="2" width="41.85546875" style="90" customWidth="1"/>
    <col min="3" max="3" width="16.140625" style="90" customWidth="1"/>
    <col min="4" max="4" width="15.5703125" style="90" bestFit="1" customWidth="1"/>
    <col min="5" max="5" width="16.5703125" style="90" bestFit="1" customWidth="1"/>
    <col min="6" max="16384" width="9.140625" style="90"/>
  </cols>
  <sheetData>
    <row r="1" spans="1:5" ht="15.75" x14ac:dyDescent="0.2">
      <c r="A1" s="591" t="s">
        <v>384</v>
      </c>
      <c r="B1" s="591"/>
      <c r="C1" s="591"/>
      <c r="D1" s="591"/>
      <c r="E1" s="591"/>
    </row>
    <row r="2" spans="1:5" x14ac:dyDescent="0.2">
      <c r="E2" s="194" t="s">
        <v>332</v>
      </c>
    </row>
    <row r="3" spans="1:5" s="166" customFormat="1" ht="30" customHeight="1" x14ac:dyDescent="0.2">
      <c r="A3" s="164" t="s">
        <v>211</v>
      </c>
      <c r="B3" s="164" t="s">
        <v>333</v>
      </c>
      <c r="C3" s="164" t="s">
        <v>334</v>
      </c>
      <c r="D3" s="164" t="s">
        <v>335</v>
      </c>
      <c r="E3" s="164" t="s">
        <v>336</v>
      </c>
    </row>
    <row r="4" spans="1:5" x14ac:dyDescent="0.2">
      <c r="A4" s="195">
        <v>1</v>
      </c>
      <c r="B4" s="196" t="s">
        <v>341</v>
      </c>
      <c r="C4" s="196"/>
      <c r="D4" s="197"/>
      <c r="E4" s="197"/>
    </row>
    <row r="5" spans="1:5" x14ac:dyDescent="0.2">
      <c r="A5" s="195">
        <v>2</v>
      </c>
      <c r="B5" s="196" t="s">
        <v>372</v>
      </c>
      <c r="C5" s="196"/>
      <c r="D5" s="197"/>
      <c r="E5" s="197"/>
    </row>
    <row r="6" spans="1:5" x14ac:dyDescent="0.2">
      <c r="A6" s="195">
        <v>3</v>
      </c>
      <c r="B6" s="196" t="s">
        <v>49</v>
      </c>
      <c r="C6" s="196"/>
      <c r="D6" s="197"/>
      <c r="E6" s="197"/>
    </row>
    <row r="7" spans="1:5" x14ac:dyDescent="0.2">
      <c r="A7" s="195">
        <v>4</v>
      </c>
      <c r="B7" s="196" t="s">
        <v>346</v>
      </c>
      <c r="C7" s="196"/>
      <c r="D7" s="197"/>
      <c r="E7" s="197"/>
    </row>
    <row r="8" spans="1:5" x14ac:dyDescent="0.2">
      <c r="A8" s="195">
        <v>5</v>
      </c>
      <c r="B8" s="196" t="s">
        <v>350</v>
      </c>
      <c r="C8" s="196"/>
      <c r="D8" s="197"/>
      <c r="E8" s="197"/>
    </row>
    <row r="9" spans="1:5" x14ac:dyDescent="0.2">
      <c r="A9" s="195">
        <v>6</v>
      </c>
      <c r="B9" s="196" t="s">
        <v>345</v>
      </c>
      <c r="C9" s="196"/>
      <c r="D9" s="197"/>
      <c r="E9" s="197"/>
    </row>
    <row r="10" spans="1:5" x14ac:dyDescent="0.2">
      <c r="A10" s="195">
        <v>7</v>
      </c>
      <c r="B10" s="196" t="s">
        <v>51</v>
      </c>
      <c r="C10" s="196"/>
      <c r="D10" s="197"/>
      <c r="E10" s="197"/>
    </row>
    <row r="11" spans="1:5" x14ac:dyDescent="0.2">
      <c r="A11" s="195">
        <v>8</v>
      </c>
      <c r="B11" s="196" t="s">
        <v>53</v>
      </c>
      <c r="C11" s="196"/>
      <c r="D11" s="197"/>
      <c r="E11" s="197"/>
    </row>
    <row r="12" spans="1:5" x14ac:dyDescent="0.2">
      <c r="A12" s="195">
        <v>9</v>
      </c>
      <c r="B12" s="196" t="s">
        <v>376</v>
      </c>
      <c r="C12" s="196"/>
      <c r="D12" s="197"/>
      <c r="E12" s="197"/>
    </row>
    <row r="13" spans="1:5" x14ac:dyDescent="0.2">
      <c r="A13" s="195">
        <v>10</v>
      </c>
      <c r="B13" s="196" t="s">
        <v>354</v>
      </c>
      <c r="C13" s="196"/>
      <c r="D13" s="197"/>
      <c r="E13" s="197"/>
    </row>
    <row r="14" spans="1:5" x14ac:dyDescent="0.2">
      <c r="A14" s="195">
        <v>11</v>
      </c>
      <c r="B14" s="196" t="s">
        <v>54</v>
      </c>
      <c r="C14" s="196"/>
      <c r="D14" s="197"/>
      <c r="E14" s="197"/>
    </row>
    <row r="15" spans="1:5" x14ac:dyDescent="0.2">
      <c r="A15" s="195">
        <v>12</v>
      </c>
      <c r="B15" s="196" t="s">
        <v>373</v>
      </c>
      <c r="C15" s="196"/>
      <c r="D15" s="197"/>
      <c r="E15" s="197"/>
    </row>
    <row r="16" spans="1:5" x14ac:dyDescent="0.2">
      <c r="A16" s="195">
        <v>13</v>
      </c>
      <c r="B16" s="196" t="s">
        <v>359</v>
      </c>
      <c r="C16" s="196"/>
      <c r="D16" s="197"/>
      <c r="E16" s="197"/>
    </row>
    <row r="17" spans="1:5" x14ac:dyDescent="0.2">
      <c r="A17" s="195">
        <v>14</v>
      </c>
      <c r="B17" s="196" t="s">
        <v>55</v>
      </c>
      <c r="C17" s="196"/>
      <c r="D17" s="197"/>
      <c r="E17" s="197"/>
    </row>
    <row r="18" spans="1:5" x14ac:dyDescent="0.2">
      <c r="A18" s="195">
        <v>15</v>
      </c>
      <c r="B18" s="196" t="s">
        <v>368</v>
      </c>
      <c r="C18" s="196"/>
      <c r="D18" s="197"/>
      <c r="E18" s="197"/>
    </row>
    <row r="19" spans="1:5" x14ac:dyDescent="0.2">
      <c r="A19" s="195">
        <v>16</v>
      </c>
      <c r="B19" s="196" t="s">
        <v>358</v>
      </c>
      <c r="C19" s="196"/>
      <c r="D19" s="197"/>
      <c r="E19" s="197"/>
    </row>
    <row r="20" spans="1:5" x14ac:dyDescent="0.2">
      <c r="A20" s="195">
        <v>17</v>
      </c>
      <c r="B20" s="196" t="s">
        <v>42</v>
      </c>
      <c r="C20" s="196"/>
      <c r="D20" s="197"/>
      <c r="E20" s="197"/>
    </row>
    <row r="21" spans="1:5" x14ac:dyDescent="0.2">
      <c r="A21" s="195">
        <v>18</v>
      </c>
      <c r="B21" s="196" t="s">
        <v>43</v>
      </c>
      <c r="C21" s="196"/>
      <c r="D21" s="197"/>
      <c r="E21" s="197"/>
    </row>
    <row r="22" spans="1:5" x14ac:dyDescent="0.2">
      <c r="A22" s="195">
        <v>19</v>
      </c>
      <c r="B22" s="196" t="s">
        <v>343</v>
      </c>
      <c r="C22" s="196"/>
      <c r="D22" s="197"/>
      <c r="E22" s="197"/>
    </row>
    <row r="23" spans="1:5" x14ac:dyDescent="0.2">
      <c r="A23" s="195">
        <v>20</v>
      </c>
      <c r="B23" s="196" t="s">
        <v>365</v>
      </c>
      <c r="C23" s="196"/>
      <c r="D23" s="197"/>
      <c r="E23" s="197"/>
    </row>
    <row r="24" spans="1:5" x14ac:dyDescent="0.2">
      <c r="A24" s="195">
        <v>21</v>
      </c>
      <c r="B24" s="196" t="s">
        <v>366</v>
      </c>
      <c r="C24" s="196"/>
      <c r="D24" s="197"/>
      <c r="E24" s="197"/>
    </row>
    <row r="25" spans="1:5" x14ac:dyDescent="0.2">
      <c r="A25" s="195">
        <v>22</v>
      </c>
      <c r="B25" s="196" t="s">
        <v>360</v>
      </c>
      <c r="C25" s="196"/>
      <c r="D25" s="197"/>
      <c r="E25" s="197"/>
    </row>
    <row r="26" spans="1:5" x14ac:dyDescent="0.2">
      <c r="A26" s="195">
        <v>23</v>
      </c>
      <c r="B26" s="196" t="s">
        <v>337</v>
      </c>
      <c r="C26" s="196"/>
      <c r="D26" s="197"/>
      <c r="E26" s="197"/>
    </row>
    <row r="27" spans="1:5" x14ac:dyDescent="0.2">
      <c r="A27" s="195">
        <v>24</v>
      </c>
      <c r="B27" s="196" t="s">
        <v>348</v>
      </c>
      <c r="C27" s="196"/>
      <c r="D27" s="197"/>
      <c r="E27" s="197"/>
    </row>
    <row r="28" spans="1:5" x14ac:dyDescent="0.2">
      <c r="A28" s="195">
        <v>25</v>
      </c>
      <c r="B28" s="196" t="s">
        <v>338</v>
      </c>
      <c r="C28" s="196"/>
      <c r="D28" s="197"/>
      <c r="E28" s="197"/>
    </row>
    <row r="29" spans="1:5" x14ac:dyDescent="0.2">
      <c r="A29" s="195">
        <v>26</v>
      </c>
      <c r="B29" s="196" t="s">
        <v>349</v>
      </c>
      <c r="C29" s="196"/>
      <c r="D29" s="197"/>
      <c r="E29" s="197"/>
    </row>
    <row r="30" spans="1:5" x14ac:dyDescent="0.2">
      <c r="A30" s="195">
        <v>27</v>
      </c>
      <c r="B30" s="196" t="s">
        <v>361</v>
      </c>
      <c r="C30" s="196"/>
      <c r="D30" s="197"/>
      <c r="E30" s="197"/>
    </row>
    <row r="31" spans="1:5" x14ac:dyDescent="0.2">
      <c r="A31" s="195">
        <v>28</v>
      </c>
      <c r="B31" s="196" t="s">
        <v>340</v>
      </c>
      <c r="C31" s="196"/>
      <c r="D31" s="197"/>
      <c r="E31" s="197"/>
    </row>
    <row r="32" spans="1:5" x14ac:dyDescent="0.2">
      <c r="A32" s="195">
        <v>29</v>
      </c>
      <c r="B32" s="196" t="s">
        <v>339</v>
      </c>
      <c r="C32" s="196"/>
      <c r="D32" s="197"/>
      <c r="E32" s="197"/>
    </row>
    <row r="33" spans="1:5" x14ac:dyDescent="0.2">
      <c r="A33" s="195">
        <v>30</v>
      </c>
      <c r="B33" s="196" t="s">
        <v>377</v>
      </c>
      <c r="C33" s="196"/>
      <c r="D33" s="197"/>
      <c r="E33" s="197"/>
    </row>
    <row r="34" spans="1:5" x14ac:dyDescent="0.2">
      <c r="A34" s="195">
        <v>31</v>
      </c>
      <c r="B34" s="196" t="s">
        <v>57</v>
      </c>
      <c r="C34" s="196"/>
      <c r="D34" s="197"/>
      <c r="E34" s="197"/>
    </row>
    <row r="35" spans="1:5" x14ac:dyDescent="0.2">
      <c r="A35" s="195">
        <v>32</v>
      </c>
      <c r="B35" s="196" t="s">
        <v>374</v>
      </c>
      <c r="C35" s="196"/>
      <c r="D35" s="197"/>
      <c r="E35" s="197"/>
    </row>
    <row r="36" spans="1:5" x14ac:dyDescent="0.2">
      <c r="A36" s="195">
        <v>33</v>
      </c>
      <c r="B36" s="196" t="s">
        <v>369</v>
      </c>
      <c r="C36" s="196"/>
      <c r="D36" s="197"/>
      <c r="E36" s="197"/>
    </row>
    <row r="37" spans="1:5" x14ac:dyDescent="0.2">
      <c r="A37" s="195">
        <v>34</v>
      </c>
      <c r="B37" s="196" t="s">
        <v>347</v>
      </c>
      <c r="C37" s="196"/>
      <c r="D37" s="197"/>
      <c r="E37" s="197"/>
    </row>
    <row r="38" spans="1:5" x14ac:dyDescent="0.2">
      <c r="A38" s="195">
        <v>35</v>
      </c>
      <c r="B38" s="196" t="s">
        <v>367</v>
      </c>
      <c r="C38" s="196"/>
      <c r="D38" s="197"/>
      <c r="E38" s="197"/>
    </row>
    <row r="39" spans="1:5" x14ac:dyDescent="0.2">
      <c r="A39" s="195">
        <v>36</v>
      </c>
      <c r="B39" s="196" t="s">
        <v>378</v>
      </c>
      <c r="C39" s="196"/>
      <c r="D39" s="197"/>
      <c r="E39" s="197"/>
    </row>
    <row r="40" spans="1:5" x14ac:dyDescent="0.2">
      <c r="A40" s="195">
        <v>37</v>
      </c>
      <c r="B40" s="196" t="s">
        <v>370</v>
      </c>
      <c r="C40" s="196"/>
      <c r="D40" s="197"/>
      <c r="E40" s="197"/>
    </row>
    <row r="41" spans="1:5" x14ac:dyDescent="0.2">
      <c r="A41" s="195">
        <v>38</v>
      </c>
      <c r="B41" s="196" t="s">
        <v>353</v>
      </c>
      <c r="C41" s="196"/>
      <c r="D41" s="197"/>
      <c r="E41" s="197"/>
    </row>
    <row r="42" spans="1:5" x14ac:dyDescent="0.2">
      <c r="A42" s="195">
        <v>39</v>
      </c>
      <c r="B42" s="196" t="s">
        <v>352</v>
      </c>
      <c r="C42" s="196"/>
      <c r="D42" s="197"/>
      <c r="E42" s="197"/>
    </row>
    <row r="43" spans="1:5" x14ac:dyDescent="0.2">
      <c r="A43" s="195">
        <v>40</v>
      </c>
      <c r="B43" s="196" t="s">
        <v>379</v>
      </c>
      <c r="C43" s="196"/>
      <c r="D43" s="197"/>
      <c r="E43" s="197"/>
    </row>
    <row r="44" spans="1:5" x14ac:dyDescent="0.2">
      <c r="A44" s="195">
        <v>41</v>
      </c>
      <c r="B44" s="196" t="s">
        <v>363</v>
      </c>
      <c r="C44" s="196"/>
      <c r="D44" s="197"/>
      <c r="E44" s="197"/>
    </row>
    <row r="45" spans="1:5" x14ac:dyDescent="0.2">
      <c r="A45" s="195">
        <v>42</v>
      </c>
      <c r="B45" s="196" t="s">
        <v>351</v>
      </c>
      <c r="C45" s="196"/>
      <c r="D45" s="197"/>
      <c r="E45" s="197"/>
    </row>
    <row r="46" spans="1:5" x14ac:dyDescent="0.2">
      <c r="A46" s="195">
        <v>43</v>
      </c>
      <c r="B46" s="196" t="s">
        <v>76</v>
      </c>
      <c r="C46" s="196"/>
      <c r="D46" s="197"/>
      <c r="E46" s="197"/>
    </row>
    <row r="47" spans="1:5" x14ac:dyDescent="0.2">
      <c r="A47" s="195">
        <v>44</v>
      </c>
      <c r="B47" s="196" t="s">
        <v>355</v>
      </c>
      <c r="C47" s="196"/>
      <c r="D47" s="197"/>
      <c r="E47" s="197"/>
    </row>
    <row r="48" spans="1:5" x14ac:dyDescent="0.2">
      <c r="A48" s="195">
        <v>45</v>
      </c>
      <c r="B48" s="196" t="s">
        <v>58</v>
      </c>
      <c r="C48" s="196"/>
      <c r="D48" s="197"/>
      <c r="E48" s="197"/>
    </row>
    <row r="49" spans="1:5" x14ac:dyDescent="0.2">
      <c r="A49" s="195">
        <v>46</v>
      </c>
      <c r="B49" s="196" t="s">
        <v>356</v>
      </c>
      <c r="C49" s="196"/>
      <c r="D49" s="197"/>
      <c r="E49" s="197"/>
    </row>
    <row r="50" spans="1:5" x14ac:dyDescent="0.2">
      <c r="A50" s="195">
        <v>47</v>
      </c>
      <c r="B50" s="196" t="s">
        <v>362</v>
      </c>
      <c r="C50" s="196"/>
      <c r="D50" s="197"/>
      <c r="E50" s="197"/>
    </row>
    <row r="51" spans="1:5" x14ac:dyDescent="0.2">
      <c r="A51" s="195">
        <v>48</v>
      </c>
      <c r="B51" s="196" t="s">
        <v>364</v>
      </c>
      <c r="C51" s="196"/>
      <c r="D51" s="197"/>
      <c r="E51" s="197"/>
    </row>
    <row r="52" spans="1:5" x14ac:dyDescent="0.2">
      <c r="A52" s="195">
        <v>49</v>
      </c>
      <c r="B52" s="196" t="s">
        <v>380</v>
      </c>
      <c r="C52" s="196"/>
      <c r="D52" s="197"/>
      <c r="E52" s="197"/>
    </row>
    <row r="53" spans="1:5" x14ac:dyDescent="0.2">
      <c r="A53" s="195">
        <v>50</v>
      </c>
      <c r="B53" s="196" t="s">
        <v>357</v>
      </c>
      <c r="C53" s="196"/>
      <c r="D53" s="197"/>
      <c r="E53" s="197"/>
    </row>
    <row r="54" spans="1:5" x14ac:dyDescent="0.2">
      <c r="A54" s="195">
        <v>51</v>
      </c>
      <c r="B54" s="196" t="s">
        <v>344</v>
      </c>
      <c r="C54" s="196"/>
      <c r="D54" s="197"/>
      <c r="E54" s="197"/>
    </row>
    <row r="55" spans="1:5" x14ac:dyDescent="0.2">
      <c r="A55" s="195">
        <v>52</v>
      </c>
      <c r="B55" s="196" t="s">
        <v>64</v>
      </c>
      <c r="C55" s="196"/>
      <c r="D55" s="197"/>
      <c r="E55" s="197"/>
    </row>
    <row r="56" spans="1:5" x14ac:dyDescent="0.2">
      <c r="A56" s="195">
        <v>53</v>
      </c>
      <c r="B56" s="196" t="s">
        <v>381</v>
      </c>
      <c r="C56" s="196"/>
      <c r="D56" s="197"/>
      <c r="E56" s="197"/>
    </row>
    <row r="57" spans="1:5" x14ac:dyDescent="0.2">
      <c r="A57" s="195">
        <v>54</v>
      </c>
      <c r="B57" s="196" t="s">
        <v>371</v>
      </c>
      <c r="C57" s="196"/>
      <c r="D57" s="197"/>
      <c r="E57" s="197"/>
    </row>
    <row r="58" spans="1:5" x14ac:dyDescent="0.2">
      <c r="A58" s="195">
        <v>55</v>
      </c>
      <c r="B58" s="196" t="s">
        <v>59</v>
      </c>
      <c r="C58" s="196"/>
      <c r="D58" s="197"/>
      <c r="E58" s="197"/>
    </row>
    <row r="59" spans="1:5" x14ac:dyDescent="0.2">
      <c r="A59" s="195">
        <v>56</v>
      </c>
      <c r="B59" s="196" t="s">
        <v>342</v>
      </c>
      <c r="C59" s="196"/>
      <c r="D59" s="197"/>
      <c r="E59" s="197"/>
    </row>
    <row r="60" spans="1:5" x14ac:dyDescent="0.2">
      <c r="A60" s="195">
        <v>57</v>
      </c>
      <c r="B60" s="196" t="s">
        <v>182</v>
      </c>
      <c r="C60" s="196"/>
      <c r="D60" s="197"/>
      <c r="E60" s="197"/>
    </row>
    <row r="61" spans="1:5" x14ac:dyDescent="0.2">
      <c r="A61" s="195">
        <v>58</v>
      </c>
      <c r="B61" s="196" t="s">
        <v>306</v>
      </c>
      <c r="C61" s="196"/>
      <c r="D61" s="197"/>
      <c r="E61" s="197"/>
    </row>
    <row r="62" spans="1:5" x14ac:dyDescent="0.2">
      <c r="A62" s="195">
        <v>59</v>
      </c>
      <c r="B62" s="196" t="s">
        <v>60</v>
      </c>
      <c r="C62" s="196"/>
      <c r="D62" s="197"/>
      <c r="E62" s="197"/>
    </row>
    <row r="63" spans="1:5" x14ac:dyDescent="0.2">
      <c r="A63" s="195">
        <v>60</v>
      </c>
      <c r="B63" s="196" t="s">
        <v>61</v>
      </c>
      <c r="C63" s="196"/>
      <c r="D63" s="197"/>
      <c r="E63" s="197"/>
    </row>
    <row r="64" spans="1:5" x14ac:dyDescent="0.2">
      <c r="A64" s="195">
        <v>61</v>
      </c>
      <c r="B64" s="196" t="s">
        <v>375</v>
      </c>
      <c r="C64" s="196"/>
      <c r="D64" s="197"/>
      <c r="E64" s="197"/>
    </row>
    <row r="65" spans="1:5" x14ac:dyDescent="0.2">
      <c r="A65" s="195">
        <v>62</v>
      </c>
      <c r="B65" s="196" t="s">
        <v>44</v>
      </c>
      <c r="C65" s="196"/>
      <c r="D65" s="197"/>
      <c r="E65" s="197"/>
    </row>
    <row r="66" spans="1:5" x14ac:dyDescent="0.2">
      <c r="A66" s="195">
        <v>63</v>
      </c>
      <c r="B66" s="196" t="s">
        <v>70</v>
      </c>
      <c r="C66" s="196"/>
      <c r="D66" s="197"/>
      <c r="E66" s="197"/>
    </row>
    <row r="67" spans="1:5" ht="14.25" x14ac:dyDescent="0.2">
      <c r="A67" s="196"/>
      <c r="B67" s="189" t="s">
        <v>1</v>
      </c>
      <c r="C67" s="189">
        <f>SUM(C4:C66)</f>
        <v>0</v>
      </c>
      <c r="D67" s="190">
        <f t="shared" ref="D67:E67" si="0">SUM(D4:D66)</f>
        <v>0</v>
      </c>
      <c r="E67" s="190">
        <f t="shared" si="0"/>
        <v>0</v>
      </c>
    </row>
    <row r="68" spans="1:5" x14ac:dyDescent="0.2">
      <c r="C68" s="91" t="s">
        <v>382</v>
      </c>
    </row>
  </sheetData>
  <sortState ref="B4:E66">
    <sortCondition ref="B4:B66"/>
  </sortState>
  <mergeCells count="1">
    <mergeCell ref="A1:E1"/>
  </mergeCells>
  <pageMargins left="0.7" right="0.7" top="0.75" bottom="0.75" header="0.3" footer="0.3"/>
  <pageSetup scale="73" orientation="portrait" verticalDpi="0" r:id="rId1"/>
  <colBreaks count="1" manualBreakCount="1">
    <brk id="9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zoomScaleNormal="100" workbookViewId="0">
      <pane xSplit="2" ySplit="3" topLeftCell="C36" activePane="bottomRight" state="frozen"/>
      <selection pane="topRight" activeCell="B1" sqref="B1"/>
      <selection pane="bottomLeft" activeCell="A4" sqref="A4"/>
      <selection pane="bottomRight" activeCell="K47" sqref="K47"/>
    </sheetView>
  </sheetViews>
  <sheetFormatPr defaultRowHeight="12.75" x14ac:dyDescent="0.2"/>
  <cols>
    <col min="1" max="1" width="6.85546875" style="166" customWidth="1"/>
    <col min="2" max="2" width="28.85546875" style="167" bestFit="1" customWidth="1"/>
    <col min="3" max="3" width="13.140625" style="174" customWidth="1"/>
    <col min="4" max="4" width="11.28515625" style="174" customWidth="1"/>
    <col min="5" max="5" width="10.5703125" style="174" customWidth="1"/>
    <col min="6" max="6" width="11.28515625" style="174" customWidth="1"/>
    <col min="7" max="7" width="9.140625" style="174"/>
    <col min="8" max="16384" width="9.140625" style="167"/>
  </cols>
  <sheetData>
    <row r="1" spans="1:14" ht="15.75" x14ac:dyDescent="0.2">
      <c r="B1" s="592" t="s">
        <v>385</v>
      </c>
      <c r="C1" s="592"/>
      <c r="D1" s="592"/>
      <c r="E1" s="592"/>
      <c r="F1" s="592"/>
      <c r="G1" s="592"/>
    </row>
    <row r="2" spans="1:14" x14ac:dyDescent="0.2">
      <c r="F2" s="593" t="s">
        <v>309</v>
      </c>
      <c r="G2" s="593"/>
    </row>
    <row r="3" spans="1:14" ht="54" x14ac:dyDescent="0.2">
      <c r="A3" s="161" t="s">
        <v>110</v>
      </c>
      <c r="B3" s="161" t="s">
        <v>268</v>
      </c>
      <c r="C3" s="160" t="s">
        <v>269</v>
      </c>
      <c r="D3" s="160" t="s">
        <v>270</v>
      </c>
      <c r="E3" s="160" t="s">
        <v>271</v>
      </c>
      <c r="F3" s="160" t="s">
        <v>272</v>
      </c>
      <c r="G3" s="160" t="s">
        <v>273</v>
      </c>
      <c r="H3" s="73"/>
      <c r="I3" s="73"/>
      <c r="J3" s="73"/>
      <c r="K3" s="73"/>
      <c r="L3" s="73"/>
      <c r="M3" s="73"/>
      <c r="N3" s="73"/>
    </row>
    <row r="4" spans="1:14" ht="13.5" x14ac:dyDescent="0.2">
      <c r="A4" s="169">
        <v>1</v>
      </c>
      <c r="B4" s="37" t="s">
        <v>49</v>
      </c>
      <c r="C4" s="45"/>
      <c r="D4" s="45"/>
      <c r="E4" s="45"/>
      <c r="F4" s="45"/>
      <c r="G4" s="45"/>
      <c r="H4" s="73"/>
      <c r="I4" s="73"/>
      <c r="J4" s="73"/>
      <c r="K4" s="73"/>
      <c r="L4" s="73"/>
      <c r="M4" s="73"/>
      <c r="N4" s="73"/>
    </row>
    <row r="5" spans="1:14" ht="13.5" x14ac:dyDescent="0.2">
      <c r="A5" s="169">
        <v>2</v>
      </c>
      <c r="B5" s="37" t="s">
        <v>50</v>
      </c>
      <c r="C5" s="45"/>
      <c r="D5" s="45"/>
      <c r="E5" s="45"/>
      <c r="F5" s="45"/>
      <c r="G5" s="45"/>
      <c r="H5" s="73"/>
      <c r="I5" s="73"/>
      <c r="J5" s="73"/>
      <c r="K5" s="73"/>
      <c r="L5" s="73"/>
      <c r="M5" s="73"/>
      <c r="N5" s="73"/>
    </row>
    <row r="6" spans="1:14" ht="13.5" x14ac:dyDescent="0.2">
      <c r="A6" s="169">
        <v>3</v>
      </c>
      <c r="B6" s="37" t="s">
        <v>51</v>
      </c>
      <c r="C6" s="45"/>
      <c r="D6" s="45"/>
      <c r="E6" s="45"/>
      <c r="F6" s="45"/>
      <c r="G6" s="45"/>
      <c r="H6" s="73"/>
      <c r="I6" s="73"/>
      <c r="J6" s="73"/>
      <c r="K6" s="73"/>
      <c r="L6" s="73"/>
      <c r="M6" s="73"/>
      <c r="N6" s="73"/>
    </row>
    <row r="7" spans="1:14" ht="13.5" x14ac:dyDescent="0.2">
      <c r="A7" s="169">
        <v>4</v>
      </c>
      <c r="B7" s="37" t="s">
        <v>52</v>
      </c>
      <c r="C7" s="45"/>
      <c r="D7" s="45"/>
      <c r="E7" s="45"/>
      <c r="F7" s="45"/>
      <c r="G7" s="45"/>
      <c r="H7" s="73"/>
      <c r="I7" s="73"/>
      <c r="J7" s="73"/>
      <c r="K7" s="73"/>
      <c r="L7" s="73"/>
      <c r="M7" s="73"/>
      <c r="N7" s="73"/>
    </row>
    <row r="8" spans="1:14" ht="13.5" x14ac:dyDescent="0.2">
      <c r="A8" s="169">
        <v>5</v>
      </c>
      <c r="B8" s="37" t="s">
        <v>53</v>
      </c>
      <c r="C8" s="45"/>
      <c r="D8" s="45"/>
      <c r="E8" s="45"/>
      <c r="F8" s="45"/>
      <c r="G8" s="45"/>
      <c r="H8" s="73"/>
      <c r="I8" s="73"/>
      <c r="J8" s="73"/>
      <c r="K8" s="73"/>
      <c r="L8" s="73"/>
      <c r="M8" s="73"/>
      <c r="N8" s="73"/>
    </row>
    <row r="9" spans="1:14" ht="13.5" x14ac:dyDescent="0.2">
      <c r="A9" s="169">
        <v>6</v>
      </c>
      <c r="B9" s="37" t="s">
        <v>54</v>
      </c>
      <c r="C9" s="45"/>
      <c r="D9" s="45"/>
      <c r="E9" s="45"/>
      <c r="F9" s="45"/>
      <c r="G9" s="45"/>
      <c r="H9" s="73"/>
      <c r="I9" s="73"/>
      <c r="J9" s="73"/>
      <c r="K9" s="73"/>
      <c r="L9" s="73"/>
      <c r="M9" s="73"/>
      <c r="N9" s="73"/>
    </row>
    <row r="10" spans="1:14" ht="13.5" x14ac:dyDescent="0.2">
      <c r="A10" s="169">
        <v>7</v>
      </c>
      <c r="B10" s="37" t="s">
        <v>55</v>
      </c>
      <c r="C10" s="45"/>
      <c r="D10" s="45"/>
      <c r="E10" s="45"/>
      <c r="F10" s="45"/>
      <c r="G10" s="45"/>
      <c r="H10" s="73"/>
      <c r="I10" s="73"/>
      <c r="J10" s="73"/>
      <c r="K10" s="73"/>
      <c r="L10" s="73"/>
      <c r="M10" s="73"/>
      <c r="N10" s="73"/>
    </row>
    <row r="11" spans="1:14" ht="13.5" x14ac:dyDescent="0.2">
      <c r="A11" s="169">
        <v>8</v>
      </c>
      <c r="B11" s="37" t="s">
        <v>42</v>
      </c>
      <c r="C11" s="45"/>
      <c r="D11" s="45"/>
      <c r="E11" s="45"/>
      <c r="F11" s="45"/>
      <c r="G11" s="45"/>
      <c r="H11" s="73"/>
      <c r="I11" s="73"/>
      <c r="J11" s="73"/>
      <c r="K11" s="73"/>
      <c r="L11" s="73"/>
      <c r="M11" s="73"/>
      <c r="N11" s="73"/>
    </row>
    <row r="12" spans="1:14" ht="13.5" x14ac:dyDescent="0.2">
      <c r="A12" s="169">
        <v>9</v>
      </c>
      <c r="B12" s="37" t="s">
        <v>43</v>
      </c>
      <c r="C12" s="45"/>
      <c r="D12" s="45"/>
      <c r="E12" s="45"/>
      <c r="F12" s="45"/>
      <c r="G12" s="45"/>
      <c r="H12" s="73"/>
      <c r="I12" s="73"/>
      <c r="J12" s="73"/>
      <c r="K12" s="73"/>
      <c r="L12" s="73"/>
      <c r="M12" s="73"/>
      <c r="N12" s="73"/>
    </row>
    <row r="13" spans="1:14" ht="13.5" x14ac:dyDescent="0.2">
      <c r="A13" s="169">
        <v>10</v>
      </c>
      <c r="B13" s="37" t="s">
        <v>228</v>
      </c>
      <c r="C13" s="45"/>
      <c r="D13" s="45"/>
      <c r="E13" s="45"/>
      <c r="F13" s="45"/>
      <c r="G13" s="45"/>
      <c r="H13" s="73"/>
      <c r="I13" s="73"/>
      <c r="J13" s="73"/>
      <c r="K13" s="73"/>
      <c r="L13" s="73"/>
      <c r="M13" s="73"/>
      <c r="N13" s="73"/>
    </row>
    <row r="14" spans="1:14" ht="13.5" x14ac:dyDescent="0.2">
      <c r="A14" s="169">
        <v>11</v>
      </c>
      <c r="B14" s="37" t="s">
        <v>56</v>
      </c>
      <c r="C14" s="45"/>
      <c r="D14" s="45"/>
      <c r="E14" s="45"/>
      <c r="F14" s="45"/>
      <c r="G14" s="45"/>
      <c r="H14" s="73"/>
      <c r="I14" s="73"/>
      <c r="J14" s="73"/>
      <c r="K14" s="73"/>
      <c r="L14" s="73"/>
      <c r="M14" s="73"/>
      <c r="N14" s="73"/>
    </row>
    <row r="15" spans="1:14" ht="13.5" x14ac:dyDescent="0.2">
      <c r="A15" s="169">
        <v>12</v>
      </c>
      <c r="B15" s="37" t="s">
        <v>57</v>
      </c>
      <c r="C15" s="45"/>
      <c r="D15" s="45"/>
      <c r="E15" s="45"/>
      <c r="F15" s="45"/>
      <c r="G15" s="45"/>
      <c r="H15" s="73"/>
      <c r="I15" s="73"/>
      <c r="J15" s="73"/>
      <c r="K15" s="73"/>
      <c r="L15" s="73"/>
      <c r="M15" s="73"/>
      <c r="N15" s="73"/>
    </row>
    <row r="16" spans="1:14" ht="13.5" x14ac:dyDescent="0.2">
      <c r="A16" s="169">
        <v>13</v>
      </c>
      <c r="B16" s="37" t="s">
        <v>76</v>
      </c>
      <c r="C16" s="45"/>
      <c r="D16" s="45"/>
      <c r="E16" s="45"/>
      <c r="F16" s="45"/>
      <c r="G16" s="45"/>
      <c r="H16" s="73"/>
      <c r="I16" s="73"/>
      <c r="J16" s="73"/>
      <c r="K16" s="73"/>
      <c r="L16" s="73"/>
      <c r="M16" s="73"/>
      <c r="N16" s="73"/>
    </row>
    <row r="17" spans="1:14" ht="13.5" x14ac:dyDescent="0.2">
      <c r="A17" s="169">
        <v>14</v>
      </c>
      <c r="B17" s="37" t="s">
        <v>77</v>
      </c>
      <c r="C17" s="45"/>
      <c r="D17" s="45"/>
      <c r="E17" s="45"/>
      <c r="F17" s="45"/>
      <c r="G17" s="45"/>
      <c r="H17" s="73"/>
      <c r="I17" s="73"/>
      <c r="J17" s="73"/>
      <c r="K17" s="73"/>
      <c r="L17" s="73"/>
      <c r="M17" s="73"/>
      <c r="N17" s="73"/>
    </row>
    <row r="18" spans="1:14" ht="13.5" x14ac:dyDescent="0.2">
      <c r="A18" s="169">
        <v>15</v>
      </c>
      <c r="B18" s="37" t="s">
        <v>58</v>
      </c>
      <c r="C18" s="45"/>
      <c r="D18" s="45"/>
      <c r="E18" s="45"/>
      <c r="F18" s="45"/>
      <c r="G18" s="45"/>
      <c r="H18" s="73"/>
      <c r="I18" s="73"/>
      <c r="J18" s="73"/>
      <c r="K18" s="73"/>
      <c r="L18" s="73"/>
      <c r="M18" s="73"/>
      <c r="N18" s="73"/>
    </row>
    <row r="19" spans="1:14" ht="13.5" x14ac:dyDescent="0.2">
      <c r="A19" s="169">
        <v>16</v>
      </c>
      <c r="B19" s="37" t="s">
        <v>64</v>
      </c>
      <c r="C19" s="45"/>
      <c r="D19" s="45"/>
      <c r="E19" s="45"/>
      <c r="F19" s="45"/>
      <c r="G19" s="45"/>
      <c r="H19" s="73"/>
      <c r="I19" s="73"/>
      <c r="J19" s="73"/>
      <c r="K19" s="73"/>
      <c r="L19" s="73"/>
      <c r="M19" s="73"/>
      <c r="N19" s="73"/>
    </row>
    <row r="20" spans="1:14" ht="13.5" x14ac:dyDescent="0.2">
      <c r="A20" s="169">
        <v>17</v>
      </c>
      <c r="B20" s="37" t="s">
        <v>59</v>
      </c>
      <c r="C20" s="45"/>
      <c r="D20" s="45"/>
      <c r="E20" s="45"/>
      <c r="F20" s="45"/>
      <c r="G20" s="45"/>
      <c r="H20" s="73"/>
      <c r="I20" s="73"/>
      <c r="J20" s="73"/>
      <c r="K20" s="73"/>
      <c r="L20" s="73"/>
      <c r="M20" s="73"/>
      <c r="N20" s="73"/>
    </row>
    <row r="21" spans="1:14" ht="13.5" x14ac:dyDescent="0.2">
      <c r="A21" s="169">
        <v>18</v>
      </c>
      <c r="B21" s="37" t="s">
        <v>182</v>
      </c>
      <c r="C21" s="45"/>
      <c r="D21" s="45"/>
      <c r="E21" s="45"/>
      <c r="F21" s="45"/>
      <c r="G21" s="45"/>
      <c r="H21" s="73"/>
      <c r="I21" s="73"/>
      <c r="J21" s="73"/>
      <c r="K21" s="73"/>
      <c r="L21" s="73"/>
      <c r="M21" s="73"/>
      <c r="N21" s="73"/>
    </row>
    <row r="22" spans="1:14" ht="13.5" x14ac:dyDescent="0.2">
      <c r="A22" s="169">
        <v>19</v>
      </c>
      <c r="B22" s="37" t="s">
        <v>60</v>
      </c>
      <c r="C22" s="45"/>
      <c r="D22" s="45"/>
      <c r="E22" s="45"/>
      <c r="F22" s="45"/>
      <c r="G22" s="45"/>
      <c r="H22" s="73"/>
      <c r="I22" s="73"/>
      <c r="J22" s="73"/>
      <c r="K22" s="73"/>
      <c r="L22" s="73"/>
      <c r="M22" s="73"/>
      <c r="N22" s="73"/>
    </row>
    <row r="23" spans="1:14" ht="13.5" x14ac:dyDescent="0.2">
      <c r="A23" s="169">
        <v>20</v>
      </c>
      <c r="B23" s="37" t="s">
        <v>61</v>
      </c>
      <c r="C23" s="45"/>
      <c r="D23" s="45"/>
      <c r="E23" s="45"/>
      <c r="F23" s="45"/>
      <c r="G23" s="45"/>
      <c r="H23" s="73"/>
      <c r="I23" s="73"/>
      <c r="J23" s="73"/>
      <c r="K23" s="73"/>
      <c r="L23" s="73"/>
      <c r="M23" s="73"/>
      <c r="N23" s="73"/>
    </row>
    <row r="24" spans="1:14" ht="13.5" x14ac:dyDescent="0.2">
      <c r="A24" s="169">
        <v>21</v>
      </c>
      <c r="B24" s="37" t="s">
        <v>44</v>
      </c>
      <c r="C24" s="45"/>
      <c r="D24" s="45"/>
      <c r="E24" s="45"/>
      <c r="F24" s="45"/>
      <c r="G24" s="45"/>
      <c r="H24" s="73"/>
      <c r="I24" s="73"/>
      <c r="J24" s="73"/>
      <c r="K24" s="73"/>
      <c r="L24" s="73"/>
      <c r="M24" s="73"/>
      <c r="N24" s="73"/>
    </row>
    <row r="25" spans="1:14" s="171" customFormat="1" ht="13.5" x14ac:dyDescent="0.2">
      <c r="A25" s="161"/>
      <c r="B25" s="79" t="s">
        <v>322</v>
      </c>
      <c r="C25" s="43"/>
      <c r="D25" s="43"/>
      <c r="E25" s="43"/>
      <c r="F25" s="43"/>
      <c r="G25" s="43"/>
      <c r="H25" s="170"/>
      <c r="I25" s="170"/>
      <c r="J25" s="170"/>
      <c r="K25" s="170"/>
      <c r="L25" s="170"/>
      <c r="M25" s="170"/>
      <c r="N25" s="170"/>
    </row>
    <row r="26" spans="1:14" ht="13.5" x14ac:dyDescent="0.2">
      <c r="A26" s="169">
        <v>22</v>
      </c>
      <c r="B26" s="37" t="s">
        <v>274</v>
      </c>
      <c r="C26" s="45"/>
      <c r="D26" s="45"/>
      <c r="E26" s="45"/>
      <c r="F26" s="45"/>
      <c r="G26" s="45"/>
      <c r="H26" s="73"/>
      <c r="I26" s="73"/>
      <c r="J26" s="73"/>
      <c r="K26" s="73"/>
      <c r="L26" s="73"/>
      <c r="M26" s="73"/>
      <c r="N26" s="73"/>
    </row>
    <row r="27" spans="1:14" ht="13.5" x14ac:dyDescent="0.2">
      <c r="A27" s="169">
        <v>23</v>
      </c>
      <c r="B27" s="37" t="s">
        <v>239</v>
      </c>
      <c r="C27" s="45"/>
      <c r="D27" s="45"/>
      <c r="E27" s="45"/>
      <c r="F27" s="45"/>
      <c r="G27" s="45"/>
      <c r="H27" s="73"/>
      <c r="I27" s="73"/>
      <c r="J27" s="73"/>
      <c r="K27" s="73"/>
      <c r="L27" s="73"/>
      <c r="M27" s="73"/>
      <c r="N27" s="73"/>
    </row>
    <row r="28" spans="1:14" ht="13.5" x14ac:dyDescent="0.2">
      <c r="A28" s="169">
        <v>24</v>
      </c>
      <c r="B28" s="37" t="s">
        <v>183</v>
      </c>
      <c r="C28" s="45"/>
      <c r="D28" s="45"/>
      <c r="E28" s="45"/>
      <c r="F28" s="45"/>
      <c r="G28" s="45"/>
      <c r="H28" s="73"/>
      <c r="I28" s="73"/>
      <c r="J28" s="73"/>
      <c r="K28" s="73"/>
      <c r="L28" s="73"/>
      <c r="M28" s="73"/>
      <c r="N28" s="73"/>
    </row>
    <row r="29" spans="1:14" ht="13.5" x14ac:dyDescent="0.2">
      <c r="A29" s="169">
        <v>25</v>
      </c>
      <c r="B29" s="37" t="s">
        <v>307</v>
      </c>
      <c r="C29" s="45"/>
      <c r="D29" s="45"/>
      <c r="E29" s="45"/>
      <c r="F29" s="45"/>
      <c r="G29" s="45"/>
      <c r="H29" s="73"/>
      <c r="I29" s="73"/>
      <c r="J29" s="73"/>
      <c r="K29" s="73"/>
      <c r="L29" s="73"/>
      <c r="M29" s="73"/>
      <c r="N29" s="73"/>
    </row>
    <row r="30" spans="1:14" ht="13.5" x14ac:dyDescent="0.2">
      <c r="A30" s="169">
        <v>26</v>
      </c>
      <c r="B30" s="37" t="s">
        <v>240</v>
      </c>
      <c r="C30" s="45"/>
      <c r="D30" s="45"/>
      <c r="E30" s="45"/>
      <c r="F30" s="45"/>
      <c r="G30" s="45"/>
      <c r="H30" s="73"/>
      <c r="I30" s="73"/>
      <c r="J30" s="73"/>
      <c r="K30" s="73"/>
      <c r="L30" s="73"/>
      <c r="M30" s="73"/>
      <c r="N30" s="73"/>
    </row>
    <row r="31" spans="1:14" ht="13.5" x14ac:dyDescent="0.2">
      <c r="A31" s="169">
        <v>27</v>
      </c>
      <c r="B31" s="37" t="s">
        <v>275</v>
      </c>
      <c r="C31" s="45"/>
      <c r="D31" s="45"/>
      <c r="E31" s="45"/>
      <c r="F31" s="45"/>
      <c r="G31" s="45"/>
      <c r="H31" s="73"/>
      <c r="I31" s="73"/>
      <c r="J31" s="73"/>
      <c r="K31" s="73"/>
      <c r="L31" s="73"/>
      <c r="M31" s="73"/>
      <c r="N31" s="73"/>
    </row>
    <row r="32" spans="1:14" ht="13.5" x14ac:dyDescent="0.2">
      <c r="A32" s="169">
        <v>28</v>
      </c>
      <c r="B32" s="37" t="s">
        <v>276</v>
      </c>
      <c r="C32" s="45"/>
      <c r="D32" s="45"/>
      <c r="E32" s="45"/>
      <c r="F32" s="45"/>
      <c r="G32" s="45"/>
      <c r="H32" s="73"/>
      <c r="I32" s="73"/>
      <c r="J32" s="73"/>
      <c r="K32" s="73"/>
      <c r="L32" s="73"/>
      <c r="M32" s="73"/>
      <c r="N32" s="73"/>
    </row>
    <row r="33" spans="1:14" ht="13.5" x14ac:dyDescent="0.2">
      <c r="A33" s="169">
        <v>29</v>
      </c>
      <c r="B33" s="37" t="s">
        <v>241</v>
      </c>
      <c r="C33" s="45"/>
      <c r="D33" s="45"/>
      <c r="E33" s="45"/>
      <c r="F33" s="45"/>
      <c r="G33" s="45"/>
      <c r="H33" s="73"/>
      <c r="I33" s="73"/>
      <c r="J33" s="73"/>
      <c r="K33" s="73"/>
      <c r="L33" s="73"/>
      <c r="M33" s="73"/>
      <c r="N33" s="73"/>
    </row>
    <row r="34" spans="1:14" ht="13.5" x14ac:dyDescent="0.2">
      <c r="A34" s="169">
        <v>30</v>
      </c>
      <c r="B34" s="37" t="s">
        <v>242</v>
      </c>
      <c r="C34" s="45"/>
      <c r="D34" s="45"/>
      <c r="E34" s="45"/>
      <c r="F34" s="45"/>
      <c r="G34" s="45"/>
      <c r="H34" s="73"/>
      <c r="I34" s="73"/>
      <c r="J34" s="73"/>
      <c r="K34" s="73"/>
      <c r="L34" s="73"/>
      <c r="M34" s="73"/>
      <c r="N34" s="73"/>
    </row>
    <row r="35" spans="1:14" ht="13.5" x14ac:dyDescent="0.2">
      <c r="A35" s="169">
        <v>31</v>
      </c>
      <c r="B35" s="37" t="s">
        <v>243</v>
      </c>
      <c r="C35" s="45"/>
      <c r="D35" s="45"/>
      <c r="E35" s="45"/>
      <c r="F35" s="45"/>
      <c r="G35" s="45"/>
      <c r="H35" s="73"/>
      <c r="I35" s="73"/>
      <c r="J35" s="73"/>
      <c r="K35" s="73"/>
      <c r="L35" s="73"/>
      <c r="M35" s="73"/>
      <c r="N35" s="73"/>
    </row>
    <row r="36" spans="1:14" ht="13.5" x14ac:dyDescent="0.2">
      <c r="A36" s="169">
        <v>32</v>
      </c>
      <c r="B36" s="37" t="s">
        <v>277</v>
      </c>
      <c r="C36" s="45"/>
      <c r="D36" s="45"/>
      <c r="E36" s="45"/>
      <c r="F36" s="45"/>
      <c r="G36" s="45"/>
      <c r="H36" s="73"/>
      <c r="I36" s="73"/>
      <c r="J36" s="73"/>
      <c r="K36" s="73"/>
      <c r="L36" s="73"/>
      <c r="M36" s="73"/>
      <c r="N36" s="73"/>
    </row>
    <row r="37" spans="1:14" ht="13.5" x14ac:dyDescent="0.2">
      <c r="A37" s="169">
        <v>33</v>
      </c>
      <c r="B37" s="37" t="s">
        <v>244</v>
      </c>
      <c r="C37" s="45"/>
      <c r="D37" s="45"/>
      <c r="E37" s="45"/>
      <c r="F37" s="45"/>
      <c r="G37" s="45"/>
      <c r="H37" s="73"/>
      <c r="I37" s="73"/>
      <c r="J37" s="73"/>
      <c r="K37" s="73"/>
      <c r="L37" s="73"/>
      <c r="M37" s="73"/>
      <c r="N37" s="73"/>
    </row>
    <row r="38" spans="1:14" ht="13.5" x14ac:dyDescent="0.2">
      <c r="A38" s="169">
        <v>34</v>
      </c>
      <c r="B38" s="37" t="s">
        <v>245</v>
      </c>
      <c r="C38" s="45"/>
      <c r="D38" s="45"/>
      <c r="E38" s="45"/>
      <c r="F38" s="45"/>
      <c r="G38" s="45"/>
      <c r="H38" s="73"/>
      <c r="I38" s="73"/>
      <c r="J38" s="73"/>
      <c r="K38" s="73"/>
      <c r="L38" s="73"/>
      <c r="M38" s="73"/>
      <c r="N38" s="73"/>
    </row>
    <row r="39" spans="1:14" ht="13.5" x14ac:dyDescent="0.2">
      <c r="A39" s="169">
        <v>35</v>
      </c>
      <c r="B39" s="37" t="s">
        <v>82</v>
      </c>
      <c r="C39" s="45"/>
      <c r="D39" s="45"/>
      <c r="E39" s="45"/>
      <c r="F39" s="45"/>
      <c r="G39" s="45"/>
      <c r="H39" s="73"/>
      <c r="I39" s="73"/>
      <c r="J39" s="73"/>
      <c r="K39" s="73"/>
      <c r="L39" s="73"/>
      <c r="M39" s="73"/>
      <c r="N39" s="73"/>
    </row>
    <row r="40" spans="1:14" ht="13.5" x14ac:dyDescent="0.2">
      <c r="A40" s="169">
        <v>36</v>
      </c>
      <c r="B40" s="37" t="s">
        <v>87</v>
      </c>
      <c r="C40" s="45"/>
      <c r="D40" s="45"/>
      <c r="E40" s="45"/>
      <c r="F40" s="45"/>
      <c r="G40" s="45"/>
      <c r="H40" s="73"/>
      <c r="I40" s="73"/>
      <c r="J40" s="73"/>
      <c r="K40" s="73"/>
      <c r="L40" s="73"/>
      <c r="M40" s="73"/>
      <c r="N40" s="73"/>
    </row>
    <row r="41" spans="1:14" ht="13.5" x14ac:dyDescent="0.2">
      <c r="A41" s="169">
        <v>37</v>
      </c>
      <c r="B41" s="37" t="s">
        <v>246</v>
      </c>
      <c r="C41" s="45"/>
      <c r="D41" s="45"/>
      <c r="E41" s="45"/>
      <c r="F41" s="45"/>
      <c r="G41" s="45"/>
      <c r="H41" s="73"/>
      <c r="I41" s="73"/>
      <c r="J41" s="73"/>
      <c r="K41" s="73"/>
      <c r="L41" s="73"/>
      <c r="M41" s="73"/>
      <c r="N41" s="73"/>
    </row>
    <row r="42" spans="1:14" ht="13.5" x14ac:dyDescent="0.2">
      <c r="A42" s="169">
        <v>38</v>
      </c>
      <c r="B42" s="37" t="s">
        <v>247</v>
      </c>
      <c r="C42" s="45"/>
      <c r="D42" s="45"/>
      <c r="E42" s="45"/>
      <c r="F42" s="45"/>
      <c r="G42" s="45"/>
      <c r="H42" s="73"/>
      <c r="I42" s="73"/>
      <c r="J42" s="73"/>
      <c r="K42" s="73"/>
      <c r="L42" s="73"/>
      <c r="M42" s="73"/>
      <c r="N42" s="73"/>
    </row>
    <row r="43" spans="1:14" ht="13.5" x14ac:dyDescent="0.2">
      <c r="A43" s="169">
        <v>39</v>
      </c>
      <c r="B43" s="37" t="s">
        <v>248</v>
      </c>
      <c r="C43" s="45"/>
      <c r="D43" s="45"/>
      <c r="E43" s="45"/>
      <c r="F43" s="45"/>
      <c r="G43" s="45"/>
      <c r="H43" s="73"/>
      <c r="I43" s="73"/>
      <c r="J43" s="73"/>
      <c r="K43" s="73"/>
      <c r="L43" s="73"/>
      <c r="M43" s="73"/>
      <c r="N43" s="73"/>
    </row>
    <row r="44" spans="1:14" ht="13.5" x14ac:dyDescent="0.2">
      <c r="A44" s="169">
        <v>40</v>
      </c>
      <c r="B44" s="37" t="s">
        <v>249</v>
      </c>
      <c r="C44" s="45"/>
      <c r="D44" s="45"/>
      <c r="E44" s="45"/>
      <c r="F44" s="45"/>
      <c r="G44" s="45"/>
      <c r="H44" s="73"/>
      <c r="I44" s="73"/>
      <c r="J44" s="73"/>
      <c r="K44" s="73"/>
      <c r="L44" s="73"/>
      <c r="M44" s="73"/>
      <c r="N44" s="73"/>
    </row>
    <row r="45" spans="1:14" ht="13.5" x14ac:dyDescent="0.2">
      <c r="A45" s="169">
        <v>41</v>
      </c>
      <c r="B45" s="37" t="s">
        <v>308</v>
      </c>
      <c r="C45" s="45"/>
      <c r="D45" s="45"/>
      <c r="E45" s="45"/>
      <c r="F45" s="45"/>
      <c r="G45" s="45"/>
      <c r="H45" s="73"/>
      <c r="I45" s="73"/>
      <c r="J45" s="73"/>
      <c r="K45" s="73"/>
      <c r="L45" s="73"/>
      <c r="M45" s="73"/>
      <c r="N45" s="73"/>
    </row>
    <row r="46" spans="1:14" ht="13.5" x14ac:dyDescent="0.2">
      <c r="A46" s="169">
        <v>42</v>
      </c>
      <c r="B46" s="37" t="s">
        <v>250</v>
      </c>
      <c r="C46" s="45"/>
      <c r="D46" s="45"/>
      <c r="E46" s="45"/>
      <c r="F46" s="45"/>
      <c r="G46" s="45"/>
      <c r="H46" s="73"/>
      <c r="I46" s="73"/>
      <c r="J46" s="73"/>
      <c r="K46" s="73"/>
      <c r="L46" s="73"/>
      <c r="M46" s="73"/>
      <c r="N46" s="73"/>
    </row>
    <row r="47" spans="1:14" ht="13.5" x14ac:dyDescent="0.2">
      <c r="A47" s="169"/>
      <c r="B47" s="79" t="s">
        <v>323</v>
      </c>
      <c r="C47" s="43"/>
      <c r="D47" s="43"/>
      <c r="E47" s="43"/>
      <c r="F47" s="43"/>
      <c r="G47" s="43"/>
      <c r="H47" s="73"/>
      <c r="I47" s="73"/>
      <c r="J47" s="73"/>
      <c r="K47" s="73"/>
      <c r="L47" s="73"/>
      <c r="M47" s="73"/>
      <c r="N47" s="73"/>
    </row>
    <row r="48" spans="1:14" ht="13.5" x14ac:dyDescent="0.2">
      <c r="A48" s="169">
        <v>43</v>
      </c>
      <c r="B48" s="37" t="s">
        <v>46</v>
      </c>
      <c r="C48" s="45"/>
      <c r="D48" s="45"/>
      <c r="E48" s="45"/>
      <c r="F48" s="45"/>
      <c r="G48" s="45"/>
      <c r="H48" s="73"/>
      <c r="I48" s="73"/>
      <c r="J48" s="73"/>
      <c r="K48" s="73"/>
      <c r="L48" s="73"/>
      <c r="M48" s="73"/>
      <c r="N48" s="73"/>
    </row>
    <row r="49" spans="1:14" ht="13.5" x14ac:dyDescent="0.2">
      <c r="A49" s="169">
        <v>44</v>
      </c>
      <c r="B49" s="37" t="s">
        <v>40</v>
      </c>
      <c r="C49" s="45"/>
      <c r="D49" s="45"/>
      <c r="E49" s="45"/>
      <c r="F49" s="45"/>
      <c r="G49" s="45"/>
      <c r="H49" s="73"/>
      <c r="I49" s="73"/>
      <c r="J49" s="73"/>
      <c r="K49" s="73"/>
      <c r="L49" s="73"/>
      <c r="M49" s="73"/>
      <c r="N49" s="73"/>
    </row>
    <row r="50" spans="1:14" ht="13.5" x14ac:dyDescent="0.2">
      <c r="A50" s="169">
        <v>45</v>
      </c>
      <c r="B50" s="37" t="s">
        <v>196</v>
      </c>
      <c r="C50" s="45"/>
      <c r="D50" s="45"/>
      <c r="E50" s="45"/>
      <c r="F50" s="45"/>
      <c r="G50" s="45"/>
      <c r="H50" s="73"/>
      <c r="I50" s="73"/>
      <c r="J50" s="73"/>
      <c r="K50" s="73"/>
      <c r="L50" s="73"/>
      <c r="M50" s="73"/>
      <c r="N50" s="73"/>
    </row>
    <row r="51" spans="1:14" s="171" customFormat="1" ht="13.5" x14ac:dyDescent="0.2">
      <c r="A51" s="161"/>
      <c r="B51" s="79" t="s">
        <v>324</v>
      </c>
      <c r="C51" s="43"/>
      <c r="D51" s="43"/>
      <c r="E51" s="43"/>
      <c r="F51" s="43"/>
      <c r="G51" s="43"/>
      <c r="H51" s="170"/>
      <c r="I51" s="170"/>
      <c r="J51" s="170"/>
      <c r="K51" s="170"/>
      <c r="L51" s="170"/>
      <c r="M51" s="170"/>
      <c r="N51" s="170"/>
    </row>
    <row r="52" spans="1:14" ht="13.5" x14ac:dyDescent="0.2">
      <c r="A52" s="161"/>
      <c r="B52" s="172" t="s">
        <v>0</v>
      </c>
      <c r="C52" s="173">
        <f>C51+C47+C25</f>
        <v>0</v>
      </c>
      <c r="D52" s="173">
        <f t="shared" ref="D52:F52" si="0">D51+D47+D25</f>
        <v>0</v>
      </c>
      <c r="E52" s="43" t="e">
        <f t="shared" ref="E52" si="1">D52*100/C52</f>
        <v>#DIV/0!</v>
      </c>
      <c r="F52" s="173">
        <f t="shared" si="0"/>
        <v>0</v>
      </c>
      <c r="G52" s="43" t="e">
        <f t="shared" ref="G52" si="2">F52*100/C52</f>
        <v>#DIV/0!</v>
      </c>
      <c r="H52" s="73"/>
      <c r="I52" s="73"/>
      <c r="J52" s="73"/>
      <c r="K52" s="73"/>
      <c r="L52" s="73"/>
      <c r="M52" s="73"/>
      <c r="N52" s="73"/>
    </row>
    <row r="53" spans="1:14" ht="13.5" x14ac:dyDescent="0.2">
      <c r="A53" s="168"/>
      <c r="B53" s="73"/>
      <c r="C53" s="111"/>
      <c r="D53" s="201" t="s">
        <v>382</v>
      </c>
      <c r="E53" s="111"/>
      <c r="F53" s="111"/>
      <c r="G53" s="111"/>
      <c r="H53" s="73"/>
      <c r="I53" s="73"/>
      <c r="J53" s="73"/>
      <c r="K53" s="73"/>
      <c r="L53" s="73"/>
      <c r="M53" s="73"/>
      <c r="N53" s="73"/>
    </row>
    <row r="54" spans="1:14" ht="13.5" x14ac:dyDescent="0.2">
      <c r="A54" s="168"/>
      <c r="B54" s="73"/>
      <c r="C54" s="111"/>
      <c r="D54" s="111"/>
      <c r="E54" s="111"/>
      <c r="F54" s="111"/>
      <c r="G54" s="111"/>
      <c r="H54" s="73"/>
      <c r="I54" s="73"/>
      <c r="J54" s="73"/>
      <c r="K54" s="73"/>
      <c r="L54" s="73"/>
      <c r="M54" s="73"/>
      <c r="N54" s="73"/>
    </row>
    <row r="55" spans="1:14" ht="13.5" x14ac:dyDescent="0.2">
      <c r="A55" s="168"/>
      <c r="B55" s="73"/>
      <c r="C55" s="111"/>
      <c r="D55" s="111"/>
      <c r="E55" s="111"/>
      <c r="F55" s="111"/>
      <c r="G55" s="111"/>
      <c r="H55" s="73"/>
      <c r="I55" s="73"/>
      <c r="J55" s="73"/>
      <c r="K55" s="73"/>
      <c r="L55" s="73"/>
      <c r="M55" s="73"/>
      <c r="N55" s="73"/>
    </row>
    <row r="56" spans="1:14" ht="13.5" x14ac:dyDescent="0.2">
      <c r="A56" s="168"/>
      <c r="B56" s="73"/>
      <c r="C56" s="111"/>
      <c r="D56" s="111"/>
      <c r="E56" s="111"/>
      <c r="F56" s="111"/>
      <c r="G56" s="111"/>
      <c r="H56" s="73"/>
      <c r="I56" s="73"/>
      <c r="J56" s="73"/>
      <c r="K56" s="73"/>
      <c r="L56" s="73"/>
      <c r="M56" s="73"/>
      <c r="N56" s="73"/>
    </row>
    <row r="57" spans="1:14" ht="13.5" x14ac:dyDescent="0.2">
      <c r="A57" s="168"/>
      <c r="B57" s="73"/>
      <c r="C57" s="111"/>
      <c r="D57" s="111"/>
      <c r="E57" s="111"/>
      <c r="F57" s="111"/>
      <c r="G57" s="111"/>
      <c r="H57" s="73"/>
      <c r="I57" s="73"/>
      <c r="J57" s="73"/>
      <c r="K57" s="73"/>
      <c r="L57" s="73"/>
      <c r="M57" s="73"/>
      <c r="N57" s="73"/>
    </row>
    <row r="58" spans="1:14" ht="13.5" x14ac:dyDescent="0.2">
      <c r="A58" s="168"/>
      <c r="B58" s="73"/>
      <c r="C58" s="111"/>
      <c r="D58" s="111"/>
      <c r="E58" s="111"/>
      <c r="F58" s="111"/>
      <c r="G58" s="111"/>
      <c r="H58" s="73"/>
      <c r="I58" s="73"/>
      <c r="J58" s="73"/>
      <c r="K58" s="73"/>
      <c r="L58" s="73"/>
      <c r="M58" s="73"/>
      <c r="N58" s="73"/>
    </row>
    <row r="59" spans="1:14" ht="13.5" x14ac:dyDescent="0.2">
      <c r="A59" s="168"/>
      <c r="B59" s="73"/>
      <c r="C59" s="111"/>
      <c r="D59" s="111"/>
      <c r="E59" s="111"/>
      <c r="F59" s="111"/>
      <c r="G59" s="111"/>
      <c r="H59" s="73"/>
      <c r="I59" s="73"/>
      <c r="J59" s="73"/>
      <c r="K59" s="73"/>
      <c r="L59" s="73"/>
      <c r="M59" s="73"/>
      <c r="N59" s="73"/>
    </row>
    <row r="60" spans="1:14" ht="13.5" x14ac:dyDescent="0.2">
      <c r="A60" s="168"/>
      <c r="B60" s="73"/>
      <c r="C60" s="111"/>
      <c r="D60" s="111"/>
      <c r="E60" s="111"/>
      <c r="F60" s="111"/>
      <c r="G60" s="111"/>
      <c r="H60" s="73"/>
      <c r="I60" s="73"/>
      <c r="J60" s="73"/>
      <c r="K60" s="73"/>
      <c r="L60" s="73"/>
      <c r="M60" s="73"/>
      <c r="N60" s="73"/>
    </row>
    <row r="61" spans="1:14" ht="13.5" x14ac:dyDescent="0.2">
      <c r="A61" s="168"/>
      <c r="B61" s="73"/>
      <c r="C61" s="111"/>
      <c r="D61" s="111"/>
      <c r="E61" s="111"/>
      <c r="F61" s="111"/>
      <c r="G61" s="111"/>
      <c r="H61" s="73"/>
      <c r="I61" s="73"/>
      <c r="J61" s="73"/>
      <c r="K61" s="73"/>
      <c r="L61" s="73"/>
      <c r="M61" s="73"/>
      <c r="N61" s="73"/>
    </row>
    <row r="62" spans="1:14" ht="13.5" x14ac:dyDescent="0.2">
      <c r="A62" s="168"/>
      <c r="B62" s="73"/>
      <c r="C62" s="111"/>
      <c r="D62" s="111"/>
      <c r="E62" s="111"/>
      <c r="F62" s="111"/>
      <c r="G62" s="111"/>
      <c r="H62" s="73"/>
      <c r="I62" s="73"/>
      <c r="J62" s="73"/>
      <c r="K62" s="73"/>
      <c r="L62" s="73"/>
      <c r="M62" s="73"/>
      <c r="N62" s="73"/>
    </row>
    <row r="63" spans="1:14" ht="13.5" x14ac:dyDescent="0.2">
      <c r="A63" s="168"/>
      <c r="B63" s="73"/>
      <c r="C63" s="111"/>
      <c r="D63" s="111"/>
      <c r="E63" s="111"/>
      <c r="F63" s="111"/>
      <c r="G63" s="111"/>
      <c r="H63" s="73"/>
      <c r="I63" s="73"/>
      <c r="J63" s="73"/>
      <c r="K63" s="73"/>
      <c r="L63" s="73"/>
      <c r="M63" s="73"/>
      <c r="N63" s="73"/>
    </row>
    <row r="64" spans="1:14" ht="13.5" x14ac:dyDescent="0.2">
      <c r="A64" s="168"/>
      <c r="B64" s="73"/>
      <c r="C64" s="111"/>
      <c r="D64" s="111"/>
      <c r="E64" s="111"/>
      <c r="F64" s="111"/>
      <c r="G64" s="111"/>
      <c r="H64" s="73"/>
      <c r="I64" s="73"/>
      <c r="J64" s="73"/>
      <c r="K64" s="73"/>
      <c r="L64" s="73"/>
      <c r="M64" s="73"/>
      <c r="N64" s="73"/>
    </row>
    <row r="65" spans="1:14" ht="13.5" x14ac:dyDescent="0.2">
      <c r="A65" s="168"/>
      <c r="B65" s="73"/>
      <c r="C65" s="111"/>
      <c r="D65" s="111"/>
      <c r="E65" s="111"/>
      <c r="F65" s="111"/>
      <c r="G65" s="111"/>
      <c r="H65" s="73"/>
      <c r="I65" s="73"/>
      <c r="J65" s="73"/>
      <c r="K65" s="73"/>
      <c r="L65" s="73"/>
      <c r="M65" s="73"/>
      <c r="N65" s="73"/>
    </row>
    <row r="66" spans="1:14" ht="13.5" x14ac:dyDescent="0.2">
      <c r="A66" s="168"/>
      <c r="B66" s="73"/>
      <c r="C66" s="111"/>
      <c r="D66" s="111"/>
      <c r="E66" s="111"/>
      <c r="F66" s="111"/>
      <c r="G66" s="111"/>
      <c r="H66" s="73"/>
      <c r="I66" s="73"/>
      <c r="J66" s="73"/>
      <c r="K66" s="73"/>
      <c r="L66" s="73"/>
      <c r="M66" s="73"/>
      <c r="N66" s="73"/>
    </row>
    <row r="67" spans="1:14" ht="13.5" x14ac:dyDescent="0.2">
      <c r="A67" s="168"/>
      <c r="B67" s="73"/>
      <c r="C67" s="111"/>
      <c r="D67" s="111"/>
      <c r="E67" s="111"/>
      <c r="F67" s="111"/>
      <c r="G67" s="111"/>
      <c r="H67" s="73"/>
      <c r="I67" s="73"/>
      <c r="J67" s="73"/>
      <c r="K67" s="73"/>
      <c r="L67" s="73"/>
      <c r="M67" s="73"/>
      <c r="N67" s="73"/>
    </row>
    <row r="68" spans="1:14" ht="13.5" x14ac:dyDescent="0.2">
      <c r="A68" s="168"/>
      <c r="B68" s="73"/>
      <c r="C68" s="111"/>
      <c r="D68" s="111"/>
      <c r="E68" s="111"/>
      <c r="F68" s="111"/>
      <c r="G68" s="111"/>
      <c r="H68" s="73"/>
      <c r="I68" s="73"/>
      <c r="J68" s="73"/>
      <c r="K68" s="73"/>
      <c r="L68" s="73"/>
      <c r="M68" s="73"/>
      <c r="N68" s="73"/>
    </row>
  </sheetData>
  <mergeCells count="2">
    <mergeCell ref="B1:G1"/>
    <mergeCell ref="F2:G2"/>
  </mergeCells>
  <pageMargins left="1.45" right="0.7" top="0.5" bottom="0.5" header="0.3" footer="0.3"/>
  <pageSetup scale="92" orientation="portrait" verticalDpi="0" r:id="rId1"/>
  <rowBreaks count="1" manualBreakCount="1">
    <brk id="53" max="6" man="1"/>
  </rowBreaks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8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52" sqref="C52"/>
    </sheetView>
  </sheetViews>
  <sheetFormatPr defaultRowHeight="12.75" x14ac:dyDescent="0.2"/>
  <cols>
    <col min="1" max="1" width="35.7109375" style="104" customWidth="1"/>
    <col min="2" max="2" width="10.85546875" style="104" customWidth="1"/>
    <col min="3" max="16384" width="9.140625" style="104"/>
  </cols>
  <sheetData>
    <row r="1" spans="1:6" ht="15.75" x14ac:dyDescent="0.25">
      <c r="A1" s="594" t="s">
        <v>279</v>
      </c>
      <c r="B1" s="594"/>
      <c r="C1" s="594"/>
      <c r="D1" s="594"/>
      <c r="E1" s="594"/>
      <c r="F1" s="594"/>
    </row>
    <row r="2" spans="1:6" ht="13.5" thickBot="1" x14ac:dyDescent="0.25">
      <c r="D2" s="104" t="s">
        <v>278</v>
      </c>
    </row>
    <row r="3" spans="1:6" ht="72" thickBot="1" x14ac:dyDescent="0.25">
      <c r="A3" s="105" t="s">
        <v>268</v>
      </c>
      <c r="B3" s="106" t="s">
        <v>269</v>
      </c>
      <c r="C3" s="106" t="s">
        <v>270</v>
      </c>
      <c r="D3" s="106" t="s">
        <v>271</v>
      </c>
      <c r="E3" s="106" t="s">
        <v>272</v>
      </c>
      <c r="F3" s="106" t="s">
        <v>273</v>
      </c>
    </row>
    <row r="4" spans="1:6" ht="15" customHeight="1" thickBot="1" x14ac:dyDescent="0.25">
      <c r="A4" s="107" t="s">
        <v>49</v>
      </c>
      <c r="B4" s="108">
        <v>17.739999999999998</v>
      </c>
      <c r="C4" s="108">
        <v>15.53</v>
      </c>
      <c r="D4" s="108">
        <v>87.5</v>
      </c>
      <c r="E4" s="108">
        <v>10.43</v>
      </c>
      <c r="F4" s="108">
        <v>58.8</v>
      </c>
    </row>
    <row r="5" spans="1:6" ht="15" customHeight="1" thickBot="1" x14ac:dyDescent="0.25">
      <c r="A5" s="107" t="s">
        <v>50</v>
      </c>
      <c r="B5" s="108">
        <v>1.46</v>
      </c>
      <c r="C5" s="108">
        <v>1.01</v>
      </c>
      <c r="D5" s="108">
        <v>69.3</v>
      </c>
      <c r="E5" s="108">
        <v>0.94</v>
      </c>
      <c r="F5" s="108">
        <v>64.5</v>
      </c>
    </row>
    <row r="6" spans="1:6" ht="15" customHeight="1" thickBot="1" x14ac:dyDescent="0.25">
      <c r="A6" s="107" t="s">
        <v>51</v>
      </c>
      <c r="B6" s="108">
        <v>20.89</v>
      </c>
      <c r="C6" s="108">
        <v>16.18</v>
      </c>
      <c r="D6" s="108">
        <v>77.400000000000006</v>
      </c>
      <c r="E6" s="108">
        <v>12.2</v>
      </c>
      <c r="F6" s="108">
        <v>58.4</v>
      </c>
    </row>
    <row r="7" spans="1:6" ht="15" customHeight="1" thickBot="1" x14ac:dyDescent="0.25">
      <c r="A7" s="107" t="s">
        <v>52</v>
      </c>
      <c r="B7" s="108">
        <v>66.290000000000006</v>
      </c>
      <c r="C7" s="108">
        <v>54.92</v>
      </c>
      <c r="D7" s="108">
        <v>82.8</v>
      </c>
      <c r="E7" s="108">
        <v>33.21</v>
      </c>
      <c r="F7" s="108">
        <v>50.1</v>
      </c>
    </row>
    <row r="8" spans="1:6" ht="15" customHeight="1" thickBot="1" x14ac:dyDescent="0.25">
      <c r="A8" s="107" t="s">
        <v>53</v>
      </c>
      <c r="B8" s="108">
        <v>14.13</v>
      </c>
      <c r="C8" s="108">
        <v>10.57</v>
      </c>
      <c r="D8" s="108">
        <v>74.8</v>
      </c>
      <c r="E8" s="108">
        <v>5.85</v>
      </c>
      <c r="F8" s="108">
        <v>41.4</v>
      </c>
    </row>
    <row r="9" spans="1:6" ht="15" customHeight="1" thickBot="1" x14ac:dyDescent="0.25">
      <c r="A9" s="107" t="s">
        <v>54</v>
      </c>
      <c r="B9" s="108">
        <v>20.29</v>
      </c>
      <c r="C9" s="108">
        <v>15.96</v>
      </c>
      <c r="D9" s="108">
        <v>78.599999999999994</v>
      </c>
      <c r="E9" s="108">
        <v>10.93</v>
      </c>
      <c r="F9" s="108">
        <v>53.8</v>
      </c>
    </row>
    <row r="10" spans="1:6" ht="15" customHeight="1" thickBot="1" x14ac:dyDescent="0.25">
      <c r="A10" s="107" t="s">
        <v>55</v>
      </c>
      <c r="B10" s="108">
        <v>40.770000000000003</v>
      </c>
      <c r="C10" s="108">
        <v>37.07</v>
      </c>
      <c r="D10" s="108">
        <v>90.9</v>
      </c>
      <c r="E10" s="108">
        <v>26.12</v>
      </c>
      <c r="F10" s="108">
        <v>64.099999999999994</v>
      </c>
    </row>
    <row r="11" spans="1:6" ht="15" customHeight="1" thickBot="1" x14ac:dyDescent="0.25">
      <c r="A11" s="107" t="s">
        <v>42</v>
      </c>
      <c r="B11" s="108">
        <v>4.05</v>
      </c>
      <c r="C11" s="108">
        <v>2.86</v>
      </c>
      <c r="D11" s="108">
        <v>70.5</v>
      </c>
      <c r="E11" s="108">
        <v>2.06</v>
      </c>
      <c r="F11" s="108">
        <v>50.8</v>
      </c>
    </row>
    <row r="12" spans="1:6" ht="15" customHeight="1" thickBot="1" x14ac:dyDescent="0.25">
      <c r="A12" s="107" t="s">
        <v>43</v>
      </c>
      <c r="B12" s="108">
        <v>3.59</v>
      </c>
      <c r="C12" s="108">
        <v>3.22</v>
      </c>
      <c r="D12" s="108">
        <v>89.9</v>
      </c>
      <c r="E12" s="108">
        <v>2.0699999999999998</v>
      </c>
      <c r="F12" s="108">
        <v>57.6</v>
      </c>
    </row>
    <row r="13" spans="1:6" ht="15" customHeight="1" thickBot="1" x14ac:dyDescent="0.25">
      <c r="A13" s="107" t="s">
        <v>228</v>
      </c>
      <c r="B13" s="108">
        <v>4.67</v>
      </c>
      <c r="C13" s="108">
        <v>3.31</v>
      </c>
      <c r="D13" s="108">
        <v>70.900000000000006</v>
      </c>
      <c r="E13" s="108">
        <v>2.4300000000000002</v>
      </c>
      <c r="F13" s="108">
        <v>52</v>
      </c>
    </row>
    <row r="14" spans="1:6" ht="15" customHeight="1" thickBot="1" x14ac:dyDescent="0.25">
      <c r="A14" s="107" t="s">
        <v>56</v>
      </c>
      <c r="B14" s="108">
        <v>1.79</v>
      </c>
      <c r="C14" s="108">
        <v>1.38</v>
      </c>
      <c r="D14" s="108">
        <v>77.099999999999994</v>
      </c>
      <c r="E14" s="108">
        <v>0.73</v>
      </c>
      <c r="F14" s="108">
        <v>41</v>
      </c>
    </row>
    <row r="15" spans="1:6" ht="15" customHeight="1" thickBot="1" x14ac:dyDescent="0.25">
      <c r="A15" s="107" t="s">
        <v>57</v>
      </c>
      <c r="B15" s="108">
        <v>1.91</v>
      </c>
      <c r="C15" s="108">
        <v>1.47</v>
      </c>
      <c r="D15" s="108">
        <v>77</v>
      </c>
      <c r="E15" s="108">
        <v>0.8</v>
      </c>
      <c r="F15" s="108">
        <v>42</v>
      </c>
    </row>
    <row r="16" spans="1:6" ht="15" customHeight="1" thickBot="1" x14ac:dyDescent="0.25">
      <c r="A16" s="107" t="s">
        <v>76</v>
      </c>
      <c r="B16" s="108">
        <v>4.3099999999999996</v>
      </c>
      <c r="C16" s="108">
        <v>2.92</v>
      </c>
      <c r="D16" s="108">
        <v>67.8</v>
      </c>
      <c r="E16" s="108">
        <v>2.62</v>
      </c>
      <c r="F16" s="108">
        <v>60.9</v>
      </c>
    </row>
    <row r="17" spans="1:6" ht="15" customHeight="1" thickBot="1" x14ac:dyDescent="0.25">
      <c r="A17" s="107" t="s">
        <v>77</v>
      </c>
      <c r="B17" s="108">
        <v>0.94</v>
      </c>
      <c r="C17" s="108">
        <v>0.81</v>
      </c>
      <c r="D17" s="108">
        <v>85.8</v>
      </c>
      <c r="E17" s="108">
        <v>0.62</v>
      </c>
      <c r="F17" s="108">
        <v>66.099999999999994</v>
      </c>
    </row>
    <row r="18" spans="1:6" ht="15" customHeight="1" thickBot="1" x14ac:dyDescent="0.25">
      <c r="A18" s="107" t="s">
        <v>58</v>
      </c>
      <c r="B18" s="108">
        <v>28.07</v>
      </c>
      <c r="C18" s="108">
        <v>25.99</v>
      </c>
      <c r="D18" s="108">
        <v>92.6</v>
      </c>
      <c r="E18" s="108">
        <v>19.03</v>
      </c>
      <c r="F18" s="108">
        <v>67.8</v>
      </c>
    </row>
    <row r="19" spans="1:6" ht="15" customHeight="1" thickBot="1" x14ac:dyDescent="0.25">
      <c r="A19" s="107" t="s">
        <v>64</v>
      </c>
      <c r="B19" s="108">
        <v>214.91</v>
      </c>
      <c r="C19" s="108">
        <v>173.98</v>
      </c>
      <c r="D19" s="108">
        <v>81</v>
      </c>
      <c r="E19" s="108">
        <v>88.35</v>
      </c>
      <c r="F19" s="108">
        <v>41.1</v>
      </c>
    </row>
    <row r="20" spans="1:6" ht="15" customHeight="1" thickBot="1" x14ac:dyDescent="0.25">
      <c r="A20" s="107" t="s">
        <v>59</v>
      </c>
      <c r="B20" s="108">
        <v>3.95</v>
      </c>
      <c r="C20" s="108">
        <v>3.28</v>
      </c>
      <c r="D20" s="108">
        <v>83.2</v>
      </c>
      <c r="E20" s="108">
        <v>2.34</v>
      </c>
      <c r="F20" s="108">
        <v>59.4</v>
      </c>
    </row>
    <row r="21" spans="1:6" ht="15" customHeight="1" thickBot="1" x14ac:dyDescent="0.25">
      <c r="A21" s="107" t="s">
        <v>182</v>
      </c>
      <c r="B21" s="108">
        <v>11.26</v>
      </c>
      <c r="C21" s="108">
        <v>9.08</v>
      </c>
      <c r="D21" s="108">
        <v>80.599999999999994</v>
      </c>
      <c r="E21" s="108">
        <v>3.11</v>
      </c>
      <c r="F21" s="108">
        <v>27.6</v>
      </c>
    </row>
    <row r="22" spans="1:6" ht="15" customHeight="1" thickBot="1" x14ac:dyDescent="0.25">
      <c r="A22" s="107" t="s">
        <v>60</v>
      </c>
      <c r="B22" s="108">
        <v>25.71</v>
      </c>
      <c r="C22" s="108">
        <v>20.68</v>
      </c>
      <c r="D22" s="108">
        <v>80.400000000000006</v>
      </c>
      <c r="E22" s="108">
        <v>9.66</v>
      </c>
      <c r="F22" s="108">
        <v>37.6</v>
      </c>
    </row>
    <row r="23" spans="1:6" ht="15" customHeight="1" thickBot="1" x14ac:dyDescent="0.25">
      <c r="A23" s="107" t="s">
        <v>61</v>
      </c>
      <c r="B23" s="108">
        <v>0.57999999999999996</v>
      </c>
      <c r="C23" s="108">
        <v>0.42</v>
      </c>
      <c r="D23" s="108">
        <v>71.3</v>
      </c>
      <c r="E23" s="108">
        <v>0.32</v>
      </c>
      <c r="F23" s="108">
        <v>55.6</v>
      </c>
    </row>
    <row r="24" spans="1:6" ht="15" customHeight="1" thickBot="1" x14ac:dyDescent="0.25">
      <c r="A24" s="107" t="s">
        <v>44</v>
      </c>
      <c r="B24" s="108">
        <v>2.44</v>
      </c>
      <c r="C24" s="108">
        <v>1.88</v>
      </c>
      <c r="D24" s="108">
        <v>77.099999999999994</v>
      </c>
      <c r="E24" s="108">
        <v>1.63</v>
      </c>
      <c r="F24" s="108">
        <v>66.900000000000006</v>
      </c>
    </row>
    <row r="25" spans="1:6" ht="15" customHeight="1" thickBot="1" x14ac:dyDescent="0.25">
      <c r="A25" s="107" t="s">
        <v>274</v>
      </c>
      <c r="B25" s="108">
        <v>7.22</v>
      </c>
      <c r="C25" s="108">
        <v>7.22</v>
      </c>
      <c r="D25" s="108">
        <v>100</v>
      </c>
      <c r="E25" s="108">
        <v>7.22</v>
      </c>
      <c r="F25" s="108">
        <v>100</v>
      </c>
    </row>
    <row r="26" spans="1:6" ht="15" customHeight="1" thickBot="1" x14ac:dyDescent="0.25">
      <c r="A26" s="107" t="s">
        <v>239</v>
      </c>
      <c r="B26" s="108">
        <v>6.09</v>
      </c>
      <c r="C26" s="108">
        <v>4.16</v>
      </c>
      <c r="D26" s="108">
        <v>68.3</v>
      </c>
      <c r="E26" s="108">
        <v>4</v>
      </c>
      <c r="F26" s="108">
        <v>65.7</v>
      </c>
    </row>
    <row r="27" spans="1:6" ht="15" customHeight="1" thickBot="1" x14ac:dyDescent="0.25">
      <c r="A27" s="107" t="s">
        <v>183</v>
      </c>
      <c r="B27" s="108">
        <v>4.16</v>
      </c>
      <c r="C27" s="108">
        <v>2.34</v>
      </c>
      <c r="D27" s="108">
        <v>56.2</v>
      </c>
      <c r="E27" s="108">
        <v>1.82</v>
      </c>
      <c r="F27" s="108">
        <v>43.7</v>
      </c>
    </row>
    <row r="28" spans="1:6" ht="15" customHeight="1" thickBot="1" x14ac:dyDescent="0.25">
      <c r="A28" s="107" t="s">
        <v>240</v>
      </c>
      <c r="B28" s="108">
        <v>0.04</v>
      </c>
      <c r="C28" s="108">
        <v>0.02</v>
      </c>
      <c r="D28" s="108">
        <v>63.3</v>
      </c>
      <c r="E28" s="108">
        <v>0.01</v>
      </c>
      <c r="F28" s="108">
        <v>15</v>
      </c>
    </row>
    <row r="29" spans="1:6" ht="15" customHeight="1" thickBot="1" x14ac:dyDescent="0.25">
      <c r="A29" s="107" t="s">
        <v>275</v>
      </c>
      <c r="B29" s="108">
        <v>0.36</v>
      </c>
      <c r="C29" s="108">
        <v>0.21</v>
      </c>
      <c r="D29" s="108">
        <v>57.4</v>
      </c>
      <c r="E29" s="108">
        <v>0.19</v>
      </c>
      <c r="F29" s="108">
        <v>52.9</v>
      </c>
    </row>
    <row r="30" spans="1:6" ht="15" customHeight="1" thickBot="1" x14ac:dyDescent="0.25">
      <c r="A30" s="107" t="s">
        <v>276</v>
      </c>
      <c r="B30" s="108">
        <v>0.01</v>
      </c>
      <c r="C30" s="108">
        <v>0</v>
      </c>
      <c r="D30" s="108">
        <v>56.6</v>
      </c>
      <c r="E30" s="108">
        <v>0</v>
      </c>
      <c r="F30" s="108">
        <v>46.2</v>
      </c>
    </row>
    <row r="31" spans="1:6" ht="15" customHeight="1" thickBot="1" x14ac:dyDescent="0.25">
      <c r="A31" s="107" t="s">
        <v>241</v>
      </c>
      <c r="B31" s="108">
        <v>0.28999999999999998</v>
      </c>
      <c r="C31" s="108">
        <v>0.23</v>
      </c>
      <c r="D31" s="108">
        <v>79.3</v>
      </c>
      <c r="E31" s="108">
        <v>0.18</v>
      </c>
      <c r="F31" s="108">
        <v>61.3</v>
      </c>
    </row>
    <row r="32" spans="1:6" ht="15" customHeight="1" thickBot="1" x14ac:dyDescent="0.25">
      <c r="A32" s="107" t="s">
        <v>242</v>
      </c>
      <c r="B32" s="108">
        <v>6.77</v>
      </c>
      <c r="C32" s="108">
        <v>4.76</v>
      </c>
      <c r="D32" s="108">
        <v>70.400000000000006</v>
      </c>
      <c r="E32" s="108">
        <v>4.62</v>
      </c>
      <c r="F32" s="108">
        <v>68.2</v>
      </c>
    </row>
    <row r="33" spans="1:6" ht="15" customHeight="1" thickBot="1" x14ac:dyDescent="0.25">
      <c r="A33" s="107" t="s">
        <v>243</v>
      </c>
      <c r="B33" s="108">
        <v>7.48</v>
      </c>
      <c r="C33" s="108">
        <v>5.14</v>
      </c>
      <c r="D33" s="108">
        <v>68.7</v>
      </c>
      <c r="E33" s="108">
        <v>4.82</v>
      </c>
      <c r="F33" s="108">
        <v>64.5</v>
      </c>
    </row>
    <row r="34" spans="1:6" ht="15" customHeight="1" thickBot="1" x14ac:dyDescent="0.25">
      <c r="A34" s="107" t="s">
        <v>277</v>
      </c>
      <c r="B34" s="108">
        <v>2.0299999999999998</v>
      </c>
      <c r="C34" s="108">
        <v>1.86</v>
      </c>
      <c r="D34" s="108">
        <v>91.4</v>
      </c>
      <c r="E34" s="108">
        <v>1.84</v>
      </c>
      <c r="F34" s="108">
        <v>90.7</v>
      </c>
    </row>
    <row r="35" spans="1:6" ht="15" customHeight="1" thickBot="1" x14ac:dyDescent="0.25">
      <c r="A35" s="107" t="s">
        <v>244</v>
      </c>
      <c r="B35" s="108">
        <v>1.07</v>
      </c>
      <c r="C35" s="108">
        <v>0.94</v>
      </c>
      <c r="D35" s="108">
        <v>87.3</v>
      </c>
      <c r="E35" s="108">
        <v>0.94</v>
      </c>
      <c r="F35" s="108">
        <v>87.3</v>
      </c>
    </row>
    <row r="36" spans="1:6" ht="15" customHeight="1" thickBot="1" x14ac:dyDescent="0.25">
      <c r="A36" s="107" t="s">
        <v>245</v>
      </c>
      <c r="B36" s="108">
        <v>0.03</v>
      </c>
      <c r="C36" s="108">
        <v>0.01</v>
      </c>
      <c r="D36" s="108">
        <v>47.9</v>
      </c>
      <c r="E36" s="108">
        <v>0</v>
      </c>
      <c r="F36" s="108">
        <v>0</v>
      </c>
    </row>
    <row r="37" spans="1:6" ht="15" customHeight="1" thickBot="1" x14ac:dyDescent="0.25">
      <c r="A37" s="107" t="s">
        <v>82</v>
      </c>
      <c r="B37" s="108">
        <v>0.36</v>
      </c>
      <c r="C37" s="108">
        <v>0.25</v>
      </c>
      <c r="D37" s="108">
        <v>69.900000000000006</v>
      </c>
      <c r="E37" s="108">
        <v>0.23</v>
      </c>
      <c r="F37" s="108">
        <v>62.5</v>
      </c>
    </row>
    <row r="38" spans="1:6" ht="15" customHeight="1" thickBot="1" x14ac:dyDescent="0.25">
      <c r="A38" s="107" t="s">
        <v>87</v>
      </c>
      <c r="B38" s="108">
        <v>0.12</v>
      </c>
      <c r="C38" s="108">
        <v>0.08</v>
      </c>
      <c r="D38" s="108">
        <v>61.4</v>
      </c>
      <c r="E38" s="108">
        <v>0.04</v>
      </c>
      <c r="F38" s="108">
        <v>29</v>
      </c>
    </row>
    <row r="39" spans="1:6" ht="15" customHeight="1" thickBot="1" x14ac:dyDescent="0.25">
      <c r="A39" s="107" t="s">
        <v>246</v>
      </c>
      <c r="B39" s="108">
        <v>1.08</v>
      </c>
      <c r="C39" s="108">
        <v>0.9</v>
      </c>
      <c r="D39" s="108">
        <v>82.6</v>
      </c>
      <c r="E39" s="108">
        <v>0.75</v>
      </c>
      <c r="F39" s="108">
        <v>69.599999999999994</v>
      </c>
    </row>
    <row r="40" spans="1:6" ht="15" customHeight="1" thickBot="1" x14ac:dyDescent="0.25">
      <c r="A40" s="107" t="s">
        <v>247</v>
      </c>
      <c r="B40" s="108">
        <v>0.05</v>
      </c>
      <c r="C40" s="108">
        <v>0.03</v>
      </c>
      <c r="D40" s="108">
        <v>55.4</v>
      </c>
      <c r="E40" s="108">
        <v>0.03</v>
      </c>
      <c r="F40" s="108">
        <v>49.2</v>
      </c>
    </row>
    <row r="41" spans="1:6" ht="15" customHeight="1" thickBot="1" x14ac:dyDescent="0.25">
      <c r="A41" s="107" t="s">
        <v>248</v>
      </c>
      <c r="B41" s="108">
        <v>1.56</v>
      </c>
      <c r="C41" s="108">
        <v>1.28</v>
      </c>
      <c r="D41" s="108">
        <v>82.3</v>
      </c>
      <c r="E41" s="108">
        <v>0.88</v>
      </c>
      <c r="F41" s="108">
        <v>56.4</v>
      </c>
    </row>
    <row r="42" spans="1:6" ht="15" customHeight="1" thickBot="1" x14ac:dyDescent="0.25">
      <c r="A42" s="107" t="s">
        <v>249</v>
      </c>
      <c r="B42" s="108">
        <v>7.0000000000000007E-2</v>
      </c>
      <c r="C42" s="108">
        <v>0.05</v>
      </c>
      <c r="D42" s="108">
        <v>66.8</v>
      </c>
      <c r="E42" s="108">
        <v>0.03</v>
      </c>
      <c r="F42" s="108">
        <v>35.299999999999997</v>
      </c>
    </row>
    <row r="43" spans="1:6" ht="15" customHeight="1" thickBot="1" x14ac:dyDescent="0.25">
      <c r="A43" s="107" t="s">
        <v>250</v>
      </c>
      <c r="B43" s="108">
        <v>0.54</v>
      </c>
      <c r="C43" s="108">
        <v>0.34</v>
      </c>
      <c r="D43" s="108">
        <v>62.8</v>
      </c>
      <c r="E43" s="108">
        <v>0.21</v>
      </c>
      <c r="F43" s="108">
        <v>38.5</v>
      </c>
    </row>
    <row r="44" spans="1:6" ht="15" customHeight="1" thickBot="1" x14ac:dyDescent="0.25">
      <c r="A44" s="107" t="s">
        <v>52</v>
      </c>
      <c r="B44" s="108">
        <v>20.8</v>
      </c>
      <c r="C44" s="108">
        <v>16.43</v>
      </c>
      <c r="D44" s="108">
        <v>79</v>
      </c>
      <c r="E44" s="108">
        <v>9.66</v>
      </c>
      <c r="F44" s="108">
        <v>46.4</v>
      </c>
    </row>
    <row r="45" spans="1:6" ht="15" customHeight="1" thickBot="1" x14ac:dyDescent="0.25">
      <c r="A45" s="107" t="s">
        <v>55</v>
      </c>
      <c r="B45" s="108">
        <v>8.77</v>
      </c>
      <c r="C45" s="108">
        <v>6.95</v>
      </c>
      <c r="D45" s="108">
        <v>79.2</v>
      </c>
      <c r="E45" s="108">
        <v>4.84</v>
      </c>
      <c r="F45" s="108">
        <v>55.2</v>
      </c>
    </row>
    <row r="46" spans="1:6" ht="15" customHeight="1" thickBot="1" x14ac:dyDescent="0.25">
      <c r="A46" s="107" t="s">
        <v>64</v>
      </c>
      <c r="B46" s="108">
        <v>22.89</v>
      </c>
      <c r="C46" s="108">
        <v>16.96</v>
      </c>
      <c r="D46" s="108">
        <v>74.099999999999994</v>
      </c>
      <c r="E46" s="108">
        <v>0</v>
      </c>
      <c r="F46" s="108">
        <v>0</v>
      </c>
    </row>
    <row r="47" spans="1:6" ht="15" customHeight="1" thickBot="1" x14ac:dyDescent="0.25">
      <c r="A47" s="109"/>
      <c r="B47" s="110">
        <v>581.55999999999995</v>
      </c>
      <c r="C47" s="110">
        <v>472.69</v>
      </c>
      <c r="D47" s="110">
        <v>81.28</v>
      </c>
      <c r="E47" s="110">
        <v>277.8</v>
      </c>
      <c r="F47" s="110">
        <v>47.77</v>
      </c>
    </row>
    <row r="48" spans="1:6" ht="15" customHeight="1" x14ac:dyDescent="0.2">
      <c r="C48" s="104" t="s">
        <v>280</v>
      </c>
    </row>
  </sheetData>
  <mergeCells count="1">
    <mergeCell ref="A1:F1"/>
  </mergeCells>
  <pageMargins left="1.45" right="0.7" top="0.75" bottom="0.75" header="0.3" footer="0.3"/>
  <pageSetup scale="85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zoomScaleNormal="100" workbookViewId="0">
      <pane xSplit="2" ySplit="3" topLeftCell="C52" activePane="bottomRight" state="frozen"/>
      <selection pane="topRight" activeCell="C1" sqref="C1"/>
      <selection pane="bottomLeft" activeCell="A4" sqref="A4"/>
      <selection pane="bottomRight" activeCell="I53" sqref="I53"/>
    </sheetView>
  </sheetViews>
  <sheetFormatPr defaultRowHeight="15" x14ac:dyDescent="0.2"/>
  <cols>
    <col min="1" max="1" width="5.28515625" style="188" customWidth="1"/>
    <col min="2" max="2" width="28.140625" style="187" customWidth="1"/>
    <col min="3" max="3" width="19" style="118" customWidth="1"/>
    <col min="4" max="4" width="19.28515625" style="118" customWidth="1"/>
    <col min="5" max="5" width="16.42578125" style="187" customWidth="1"/>
    <col min="6" max="16384" width="9.140625" style="187"/>
  </cols>
  <sheetData>
    <row r="1" spans="1:5" ht="15.75" x14ac:dyDescent="0.2">
      <c r="A1" s="455" t="s">
        <v>455</v>
      </c>
      <c r="B1" s="455"/>
      <c r="C1" s="455"/>
      <c r="D1" s="455"/>
      <c r="E1" s="455"/>
    </row>
    <row r="2" spans="1:5" ht="15" customHeight="1" x14ac:dyDescent="0.2">
      <c r="A2" s="456" t="s">
        <v>387</v>
      </c>
      <c r="B2" s="456"/>
      <c r="C2" s="456"/>
      <c r="D2" s="456"/>
      <c r="E2" s="456"/>
    </row>
    <row r="3" spans="1:5" s="191" customFormat="1" ht="20.100000000000001" customHeight="1" x14ac:dyDescent="0.2">
      <c r="A3" s="227" t="s">
        <v>110</v>
      </c>
      <c r="B3" s="189" t="s">
        <v>329</v>
      </c>
      <c r="C3" s="226" t="s">
        <v>214</v>
      </c>
      <c r="D3" s="226" t="s">
        <v>330</v>
      </c>
      <c r="E3" s="203" t="s">
        <v>331</v>
      </c>
    </row>
    <row r="4" spans="1:5" x14ac:dyDescent="0.2">
      <c r="A4" s="192">
        <v>1</v>
      </c>
      <c r="B4" s="1" t="s">
        <v>396</v>
      </c>
      <c r="C4" s="193">
        <v>94675</v>
      </c>
      <c r="D4" s="193">
        <v>154787</v>
      </c>
      <c r="E4" s="182">
        <f>(D4/C4)*100</f>
        <v>163.49300237655135</v>
      </c>
    </row>
    <row r="5" spans="1:5" x14ac:dyDescent="0.2">
      <c r="A5" s="192">
        <v>2</v>
      </c>
      <c r="B5" s="1" t="s">
        <v>397</v>
      </c>
      <c r="C5" s="193">
        <v>145108</v>
      </c>
      <c r="D5" s="193">
        <v>66978</v>
      </c>
      <c r="E5" s="182">
        <f t="shared" ref="E5:E55" si="0">(D5/C5)*100</f>
        <v>46.157344874162689</v>
      </c>
    </row>
    <row r="6" spans="1:5" x14ac:dyDescent="0.2">
      <c r="A6" s="192">
        <v>3</v>
      </c>
      <c r="B6" s="1" t="s">
        <v>398</v>
      </c>
      <c r="C6" s="193">
        <v>393769</v>
      </c>
      <c r="D6" s="193">
        <v>91621</v>
      </c>
      <c r="E6" s="182">
        <f t="shared" si="0"/>
        <v>23.267702637840966</v>
      </c>
    </row>
    <row r="7" spans="1:5" x14ac:dyDescent="0.2">
      <c r="A7" s="192">
        <v>4</v>
      </c>
      <c r="B7" s="1" t="s">
        <v>399</v>
      </c>
      <c r="C7" s="193">
        <v>215312</v>
      </c>
      <c r="D7" s="193">
        <v>233633</v>
      </c>
      <c r="E7" s="182">
        <f t="shared" si="0"/>
        <v>108.50904733595898</v>
      </c>
    </row>
    <row r="8" spans="1:5" x14ac:dyDescent="0.2">
      <c r="A8" s="192">
        <v>5</v>
      </c>
      <c r="B8" s="1" t="s">
        <v>400</v>
      </c>
      <c r="C8" s="193">
        <v>550959</v>
      </c>
      <c r="D8" s="193">
        <v>266886</v>
      </c>
      <c r="E8" s="182">
        <f t="shared" si="0"/>
        <v>48.440265065095588</v>
      </c>
    </row>
    <row r="9" spans="1:5" x14ac:dyDescent="0.2">
      <c r="A9" s="192">
        <v>6</v>
      </c>
      <c r="B9" s="1" t="s">
        <v>401</v>
      </c>
      <c r="C9" s="193">
        <v>361170</v>
      </c>
      <c r="D9" s="193">
        <v>368759</v>
      </c>
      <c r="E9" s="182">
        <f t="shared" si="0"/>
        <v>102.10122656920564</v>
      </c>
    </row>
    <row r="10" spans="1:5" x14ac:dyDescent="0.2">
      <c r="A10" s="192">
        <v>7</v>
      </c>
      <c r="B10" s="1" t="s">
        <v>402</v>
      </c>
      <c r="C10" s="193">
        <v>760011</v>
      </c>
      <c r="D10" s="193">
        <v>355061</v>
      </c>
      <c r="E10" s="182">
        <f t="shared" si="0"/>
        <v>46.7178764517882</v>
      </c>
    </row>
    <row r="11" spans="1:5" x14ac:dyDescent="0.2">
      <c r="A11" s="192">
        <v>8</v>
      </c>
      <c r="B11" s="1" t="s">
        <v>403</v>
      </c>
      <c r="C11" s="193">
        <v>435522</v>
      </c>
      <c r="D11" s="193">
        <v>184012</v>
      </c>
      <c r="E11" s="182">
        <f t="shared" si="0"/>
        <v>42.250908105675492</v>
      </c>
    </row>
    <row r="12" spans="1:5" x14ac:dyDescent="0.2">
      <c r="A12" s="192">
        <v>9</v>
      </c>
      <c r="B12" s="1" t="s">
        <v>404</v>
      </c>
      <c r="C12" s="193">
        <v>10293115</v>
      </c>
      <c r="D12" s="193">
        <v>8429795</v>
      </c>
      <c r="E12" s="182">
        <f t="shared" si="0"/>
        <v>81.897413950975974</v>
      </c>
    </row>
    <row r="13" spans="1:5" ht="15.75" customHeight="1" x14ac:dyDescent="0.2">
      <c r="A13" s="192">
        <v>10</v>
      </c>
      <c r="B13" s="1" t="s">
        <v>405</v>
      </c>
      <c r="C13" s="193">
        <v>327426</v>
      </c>
      <c r="D13" s="193">
        <v>250396</v>
      </c>
      <c r="E13" s="182">
        <f t="shared" si="0"/>
        <v>76.474073531118478</v>
      </c>
    </row>
    <row r="14" spans="1:5" x14ac:dyDescent="0.2">
      <c r="A14" s="192">
        <v>11</v>
      </c>
      <c r="B14" s="1" t="s">
        <v>406</v>
      </c>
      <c r="C14" s="193">
        <v>690173</v>
      </c>
      <c r="D14" s="193">
        <v>288416</v>
      </c>
      <c r="E14" s="182">
        <f t="shared" si="0"/>
        <v>41.788942772319402</v>
      </c>
    </row>
    <row r="15" spans="1:5" x14ac:dyDescent="0.2">
      <c r="A15" s="192">
        <v>12</v>
      </c>
      <c r="B15" s="1" t="s">
        <v>407</v>
      </c>
      <c r="C15" s="193">
        <v>1040317</v>
      </c>
      <c r="D15" s="193">
        <v>619072</v>
      </c>
      <c r="E15" s="182">
        <f t="shared" si="0"/>
        <v>59.508015345322626</v>
      </c>
    </row>
    <row r="16" spans="1:5" x14ac:dyDescent="0.2">
      <c r="A16" s="192">
        <v>13</v>
      </c>
      <c r="B16" s="1" t="s">
        <v>408</v>
      </c>
      <c r="C16" s="193">
        <v>401908</v>
      </c>
      <c r="D16" s="193">
        <v>227264</v>
      </c>
      <c r="E16" s="182">
        <f t="shared" si="0"/>
        <v>56.546274271723874</v>
      </c>
    </row>
    <row r="17" spans="1:9" x14ac:dyDescent="0.2">
      <c r="A17" s="192">
        <v>14</v>
      </c>
      <c r="B17" s="1" t="s">
        <v>409</v>
      </c>
      <c r="C17" s="193">
        <v>280132</v>
      </c>
      <c r="D17" s="193">
        <v>189969</v>
      </c>
      <c r="E17" s="182">
        <f t="shared" si="0"/>
        <v>67.814101923378985</v>
      </c>
    </row>
    <row r="18" spans="1:9" x14ac:dyDescent="0.2">
      <c r="A18" s="192">
        <v>15</v>
      </c>
      <c r="B18" s="1" t="s">
        <v>410</v>
      </c>
      <c r="C18" s="193">
        <v>683581</v>
      </c>
      <c r="D18" s="193">
        <v>719323</v>
      </c>
      <c r="E18" s="182">
        <f t="shared" si="0"/>
        <v>105.22864152163388</v>
      </c>
    </row>
    <row r="19" spans="1:9" x14ac:dyDescent="0.2">
      <c r="A19" s="192">
        <v>16</v>
      </c>
      <c r="B19" s="1" t="s">
        <v>411</v>
      </c>
      <c r="C19" s="193">
        <v>905982</v>
      </c>
      <c r="D19" s="193">
        <v>867940</v>
      </c>
      <c r="E19" s="182">
        <f t="shared" si="0"/>
        <v>95.801020329322213</v>
      </c>
    </row>
    <row r="20" spans="1:9" x14ac:dyDescent="0.2">
      <c r="A20" s="192">
        <v>17</v>
      </c>
      <c r="B20" s="1" t="s">
        <v>412</v>
      </c>
      <c r="C20" s="193">
        <v>147050</v>
      </c>
      <c r="D20" s="193">
        <v>55985</v>
      </c>
      <c r="E20" s="182">
        <f t="shared" si="0"/>
        <v>38.0720843250595</v>
      </c>
    </row>
    <row r="21" spans="1:9" x14ac:dyDescent="0.2">
      <c r="A21" s="192">
        <v>18</v>
      </c>
      <c r="B21" s="1" t="s">
        <v>413</v>
      </c>
      <c r="C21" s="193">
        <v>434295</v>
      </c>
      <c r="D21" s="193">
        <v>388982</v>
      </c>
      <c r="E21" s="182">
        <f t="shared" si="0"/>
        <v>89.566308615111851</v>
      </c>
    </row>
    <row r="22" spans="1:9" x14ac:dyDescent="0.2">
      <c r="A22" s="192">
        <v>19</v>
      </c>
      <c r="B22" s="1" t="s">
        <v>414</v>
      </c>
      <c r="C22" s="193">
        <v>2585822</v>
      </c>
      <c r="D22" s="193">
        <v>1283636</v>
      </c>
      <c r="E22" s="182">
        <f t="shared" si="0"/>
        <v>49.641313284518425</v>
      </c>
    </row>
    <row r="23" spans="1:9" x14ac:dyDescent="0.2">
      <c r="A23" s="192">
        <v>20</v>
      </c>
      <c r="B23" s="1" t="s">
        <v>415</v>
      </c>
      <c r="C23" s="193">
        <v>246073</v>
      </c>
      <c r="D23" s="193">
        <v>322089</v>
      </c>
      <c r="E23" s="182">
        <f t="shared" si="0"/>
        <v>130.89164597497492</v>
      </c>
    </row>
    <row r="24" spans="1:9" x14ac:dyDescent="0.2">
      <c r="A24" s="192">
        <v>21</v>
      </c>
      <c r="B24" s="1" t="s">
        <v>416</v>
      </c>
      <c r="C24" s="193">
        <v>814887</v>
      </c>
      <c r="D24" s="193">
        <v>716498</v>
      </c>
      <c r="E24" s="182">
        <f t="shared" si="0"/>
        <v>87.926056005311167</v>
      </c>
    </row>
    <row r="25" spans="1:9" x14ac:dyDescent="0.2">
      <c r="A25" s="192">
        <v>22</v>
      </c>
      <c r="B25" s="1" t="s">
        <v>417</v>
      </c>
      <c r="C25" s="193">
        <v>7275028.7901675999</v>
      </c>
      <c r="D25" s="193">
        <v>5864218.349999994</v>
      </c>
      <c r="E25" s="182">
        <f t="shared" si="0"/>
        <v>80.607493374124445</v>
      </c>
      <c r="H25" s="118"/>
      <c r="I25" s="118"/>
    </row>
    <row r="26" spans="1:9" x14ac:dyDescent="0.2">
      <c r="A26" s="192">
        <v>23</v>
      </c>
      <c r="B26" s="1" t="s">
        <v>418</v>
      </c>
      <c r="C26" s="193">
        <v>3299856</v>
      </c>
      <c r="D26" s="193">
        <v>2284062</v>
      </c>
      <c r="E26" s="182">
        <f t="shared" si="0"/>
        <v>69.217020379071087</v>
      </c>
    </row>
    <row r="27" spans="1:9" x14ac:dyDescent="0.2">
      <c r="A27" s="192">
        <v>24</v>
      </c>
      <c r="B27" s="1" t="s">
        <v>419</v>
      </c>
      <c r="C27" s="193">
        <v>241635</v>
      </c>
      <c r="D27" s="193">
        <v>208581</v>
      </c>
      <c r="E27" s="182">
        <f t="shared" si="0"/>
        <v>86.320690297349316</v>
      </c>
    </row>
    <row r="28" spans="1:9" x14ac:dyDescent="0.2">
      <c r="A28" s="192">
        <v>25</v>
      </c>
      <c r="B28" s="1" t="s">
        <v>420</v>
      </c>
      <c r="C28" s="193">
        <v>628089</v>
      </c>
      <c r="D28" s="193">
        <v>318762</v>
      </c>
      <c r="E28" s="182">
        <f t="shared" si="0"/>
        <v>50.751087823540928</v>
      </c>
    </row>
    <row r="29" spans="1:9" x14ac:dyDescent="0.2">
      <c r="A29" s="192">
        <v>26</v>
      </c>
      <c r="B29" s="1" t="s">
        <v>421</v>
      </c>
      <c r="C29" s="193">
        <v>514888</v>
      </c>
      <c r="D29" s="193">
        <v>520575</v>
      </c>
      <c r="E29" s="182">
        <f t="shared" si="0"/>
        <v>101.10451204922235</v>
      </c>
    </row>
    <row r="30" spans="1:9" x14ac:dyDescent="0.2">
      <c r="A30" s="192">
        <v>27</v>
      </c>
      <c r="B30" s="1" t="s">
        <v>422</v>
      </c>
      <c r="C30" s="193">
        <v>700830</v>
      </c>
      <c r="D30" s="193">
        <v>883999</v>
      </c>
      <c r="E30" s="182">
        <f t="shared" si="0"/>
        <v>126.13601015938245</v>
      </c>
    </row>
    <row r="31" spans="1:9" x14ac:dyDescent="0.2">
      <c r="A31" s="192">
        <v>28</v>
      </c>
      <c r="B31" s="1" t="s">
        <v>423</v>
      </c>
      <c r="C31" s="193">
        <v>367040</v>
      </c>
      <c r="D31" s="193">
        <v>149312</v>
      </c>
      <c r="E31" s="182">
        <f t="shared" si="0"/>
        <v>40.68003487358326</v>
      </c>
    </row>
    <row r="32" spans="1:9" x14ac:dyDescent="0.2">
      <c r="A32" s="192">
        <v>29</v>
      </c>
      <c r="B32" s="1" t="s">
        <v>424</v>
      </c>
      <c r="C32" s="193">
        <v>528915</v>
      </c>
      <c r="D32" s="193">
        <v>466903</v>
      </c>
      <c r="E32" s="182">
        <f t="shared" si="0"/>
        <v>88.275620846449812</v>
      </c>
    </row>
    <row r="33" spans="1:5" x14ac:dyDescent="0.2">
      <c r="A33" s="192">
        <v>30</v>
      </c>
      <c r="B33" s="1" t="s">
        <v>425</v>
      </c>
      <c r="C33" s="193">
        <v>496472</v>
      </c>
      <c r="D33" s="193">
        <v>287392</v>
      </c>
      <c r="E33" s="182">
        <f t="shared" si="0"/>
        <v>57.886849610854185</v>
      </c>
    </row>
    <row r="34" spans="1:5" x14ac:dyDescent="0.2">
      <c r="A34" s="192">
        <v>31</v>
      </c>
      <c r="B34" s="1" t="s">
        <v>426</v>
      </c>
      <c r="C34" s="193">
        <v>487673</v>
      </c>
      <c r="D34" s="193">
        <v>461513</v>
      </c>
      <c r="E34" s="182">
        <f t="shared" si="0"/>
        <v>94.635749774951663</v>
      </c>
    </row>
    <row r="35" spans="1:5" x14ac:dyDescent="0.2">
      <c r="A35" s="192">
        <v>32</v>
      </c>
      <c r="B35" s="1" t="s">
        <v>427</v>
      </c>
      <c r="C35" s="193">
        <v>424324</v>
      </c>
      <c r="D35" s="193">
        <v>301073</v>
      </c>
      <c r="E35" s="182">
        <f t="shared" si="0"/>
        <v>70.9535637861634</v>
      </c>
    </row>
    <row r="36" spans="1:5" x14ac:dyDescent="0.2">
      <c r="A36" s="192">
        <v>33</v>
      </c>
      <c r="B36" s="1" t="s">
        <v>428</v>
      </c>
      <c r="C36" s="193">
        <v>121923</v>
      </c>
      <c r="D36" s="193">
        <v>41636</v>
      </c>
      <c r="E36" s="182">
        <f t="shared" si="0"/>
        <v>34.149422176291594</v>
      </c>
    </row>
    <row r="37" spans="1:5" x14ac:dyDescent="0.2">
      <c r="A37" s="192">
        <v>34</v>
      </c>
      <c r="B37" s="1" t="s">
        <v>429</v>
      </c>
      <c r="C37" s="193">
        <v>294427</v>
      </c>
      <c r="D37" s="193">
        <v>124871</v>
      </c>
      <c r="E37" s="182">
        <f t="shared" si="0"/>
        <v>42.411531551114543</v>
      </c>
    </row>
    <row r="38" spans="1:5" x14ac:dyDescent="0.2">
      <c r="A38" s="192">
        <v>35</v>
      </c>
      <c r="B38" s="1" t="s">
        <v>430</v>
      </c>
      <c r="C38" s="193">
        <v>409142</v>
      </c>
      <c r="D38" s="193">
        <v>661457</v>
      </c>
      <c r="E38" s="182">
        <f t="shared" si="0"/>
        <v>161.66929818987052</v>
      </c>
    </row>
    <row r="39" spans="1:5" x14ac:dyDescent="0.2">
      <c r="A39" s="192">
        <v>36</v>
      </c>
      <c r="B39" s="1" t="s">
        <v>431</v>
      </c>
      <c r="C39" s="193">
        <v>381489</v>
      </c>
      <c r="D39" s="193">
        <v>512596</v>
      </c>
      <c r="E39" s="182">
        <f t="shared" si="0"/>
        <v>134.36717703524872</v>
      </c>
    </row>
    <row r="40" spans="1:5" x14ac:dyDescent="0.2">
      <c r="A40" s="192">
        <v>37</v>
      </c>
      <c r="B40" s="1" t="s">
        <v>432</v>
      </c>
      <c r="C40" s="193">
        <v>721693</v>
      </c>
      <c r="D40" s="193">
        <v>699610</v>
      </c>
      <c r="E40" s="182">
        <f t="shared" si="0"/>
        <v>96.940111654124394</v>
      </c>
    </row>
    <row r="41" spans="1:5" x14ac:dyDescent="0.2">
      <c r="A41" s="192">
        <v>38</v>
      </c>
      <c r="B41" s="1" t="s">
        <v>433</v>
      </c>
      <c r="C41" s="193">
        <v>1263953</v>
      </c>
      <c r="D41" s="193">
        <v>411658</v>
      </c>
      <c r="E41" s="182">
        <f t="shared" si="0"/>
        <v>32.569090781065434</v>
      </c>
    </row>
    <row r="42" spans="1:5" x14ac:dyDescent="0.2">
      <c r="A42" s="192">
        <v>39</v>
      </c>
      <c r="B42" s="1" t="s">
        <v>434</v>
      </c>
      <c r="C42" s="193">
        <v>1235881</v>
      </c>
      <c r="D42" s="193">
        <v>648905</v>
      </c>
      <c r="E42" s="182">
        <f t="shared" si="0"/>
        <v>52.505459668042477</v>
      </c>
    </row>
    <row r="43" spans="1:5" x14ac:dyDescent="0.2">
      <c r="A43" s="192">
        <v>40</v>
      </c>
      <c r="B43" s="1" t="s">
        <v>435</v>
      </c>
      <c r="C43" s="193">
        <v>1140701</v>
      </c>
      <c r="D43" s="193">
        <v>476063</v>
      </c>
      <c r="E43" s="182">
        <f t="shared" si="0"/>
        <v>41.734249378233208</v>
      </c>
    </row>
    <row r="44" spans="1:5" x14ac:dyDescent="0.2">
      <c r="A44" s="192">
        <v>41</v>
      </c>
      <c r="B44" s="1" t="s">
        <v>436</v>
      </c>
      <c r="C44" s="193">
        <v>475581</v>
      </c>
      <c r="D44" s="193">
        <v>613005</v>
      </c>
      <c r="E44" s="182">
        <f t="shared" si="0"/>
        <v>128.89602402114465</v>
      </c>
    </row>
    <row r="45" spans="1:5" x14ac:dyDescent="0.2">
      <c r="A45" s="192">
        <v>42</v>
      </c>
      <c r="B45" s="1" t="s">
        <v>437</v>
      </c>
      <c r="C45" s="193">
        <v>459740</v>
      </c>
      <c r="D45" s="193">
        <v>287993</v>
      </c>
      <c r="E45" s="182">
        <f t="shared" si="0"/>
        <v>62.642580589028583</v>
      </c>
    </row>
    <row r="46" spans="1:5" x14ac:dyDescent="0.2">
      <c r="A46" s="192">
        <v>43</v>
      </c>
      <c r="B46" s="1" t="s">
        <v>438</v>
      </c>
      <c r="C46" s="193">
        <v>524801</v>
      </c>
      <c r="D46" s="193">
        <v>159443</v>
      </c>
      <c r="E46" s="182">
        <f t="shared" si="0"/>
        <v>30.38161131552722</v>
      </c>
    </row>
    <row r="47" spans="1:5" x14ac:dyDescent="0.2">
      <c r="A47" s="192">
        <v>44</v>
      </c>
      <c r="B47" s="1" t="s">
        <v>439</v>
      </c>
      <c r="C47" s="193">
        <v>340509</v>
      </c>
      <c r="D47" s="193">
        <v>497307</v>
      </c>
      <c r="E47" s="182">
        <f t="shared" si="0"/>
        <v>146.04812207606847</v>
      </c>
    </row>
    <row r="48" spans="1:5" x14ac:dyDescent="0.2">
      <c r="A48" s="192">
        <v>45</v>
      </c>
      <c r="B48" s="1" t="s">
        <v>440</v>
      </c>
      <c r="C48" s="193">
        <v>133899</v>
      </c>
      <c r="D48" s="193">
        <v>117230</v>
      </c>
      <c r="E48" s="182">
        <f t="shared" si="0"/>
        <v>87.55106460839886</v>
      </c>
    </row>
    <row r="49" spans="1:5" x14ac:dyDescent="0.2">
      <c r="A49" s="192">
        <v>46</v>
      </c>
      <c r="B49" s="1" t="s">
        <v>441</v>
      </c>
      <c r="C49" s="193">
        <v>493105</v>
      </c>
      <c r="D49" s="193">
        <v>282170</v>
      </c>
      <c r="E49" s="182">
        <f t="shared" si="0"/>
        <v>57.223106640573505</v>
      </c>
    </row>
    <row r="50" spans="1:5" x14ac:dyDescent="0.2">
      <c r="A50" s="192">
        <v>47</v>
      </c>
      <c r="B50" s="1" t="s">
        <v>442</v>
      </c>
      <c r="C50" s="193">
        <v>414293</v>
      </c>
      <c r="D50" s="193">
        <v>146387</v>
      </c>
      <c r="E50" s="182">
        <f t="shared" si="0"/>
        <v>35.334171709394077</v>
      </c>
    </row>
    <row r="51" spans="1:5" x14ac:dyDescent="0.2">
      <c r="A51" s="192">
        <v>48</v>
      </c>
      <c r="B51" s="1" t="s">
        <v>443</v>
      </c>
      <c r="C51" s="193">
        <v>1055251</v>
      </c>
      <c r="D51" s="193">
        <v>207632</v>
      </c>
      <c r="E51" s="182">
        <f t="shared" si="0"/>
        <v>19.676077066025048</v>
      </c>
    </row>
    <row r="52" spans="1:5" x14ac:dyDescent="0.2">
      <c r="A52" s="192">
        <v>49</v>
      </c>
      <c r="B52" s="1" t="s">
        <v>444</v>
      </c>
      <c r="C52" s="193">
        <v>374697</v>
      </c>
      <c r="D52" s="193">
        <v>145315</v>
      </c>
      <c r="E52" s="182">
        <f t="shared" si="0"/>
        <v>38.782002524706627</v>
      </c>
    </row>
    <row r="53" spans="1:5" x14ac:dyDescent="0.2">
      <c r="A53" s="192">
        <v>50</v>
      </c>
      <c r="B53" s="1" t="s">
        <v>445</v>
      </c>
      <c r="C53" s="193">
        <v>1436276</v>
      </c>
      <c r="D53" s="193">
        <v>1362459</v>
      </c>
      <c r="E53" s="182">
        <f t="shared" si="0"/>
        <v>94.860528199315453</v>
      </c>
    </row>
    <row r="54" spans="1:5" x14ac:dyDescent="0.2">
      <c r="A54" s="192">
        <v>51</v>
      </c>
      <c r="B54" s="1" t="s">
        <v>446</v>
      </c>
      <c r="C54" s="193">
        <v>274999</v>
      </c>
      <c r="D54" s="193">
        <v>70541</v>
      </c>
      <c r="E54" s="182">
        <f t="shared" si="0"/>
        <v>25.65136600496729</v>
      </c>
    </row>
    <row r="55" spans="1:5" x14ac:dyDescent="0.2">
      <c r="A55" s="192">
        <v>52</v>
      </c>
      <c r="B55" s="1" t="s">
        <v>447</v>
      </c>
      <c r="C55" s="193">
        <v>544373</v>
      </c>
      <c r="D55" s="193">
        <v>584768</v>
      </c>
      <c r="E55" s="182">
        <f t="shared" si="0"/>
        <v>107.42046354246078</v>
      </c>
    </row>
    <row r="56" spans="1:5" s="191" customFormat="1" ht="14.25" x14ac:dyDescent="0.2">
      <c r="A56" s="227"/>
      <c r="B56" s="189" t="s">
        <v>1</v>
      </c>
      <c r="C56" s="190">
        <f>SUM(C4:C55)</f>
        <v>48868770.7901676</v>
      </c>
      <c r="D56" s="190">
        <f>SUM(D4:D55)</f>
        <v>35878538.349999994</v>
      </c>
      <c r="E56" s="183">
        <f>(D56/C56)*100</f>
        <v>73.418131395313836</v>
      </c>
    </row>
  </sheetData>
  <autoFilter ref="A3:E56"/>
  <mergeCells count="2">
    <mergeCell ref="A1:E1"/>
    <mergeCell ref="A2:E2"/>
  </mergeCells>
  <conditionalFormatting sqref="E3">
    <cfRule type="cellIs" dxfId="37" priority="1" operator="lessThan">
      <formula>40</formula>
    </cfRule>
    <cfRule type="cellIs" dxfId="36" priority="2" operator="lessThan">
      <formula>40</formula>
    </cfRule>
  </conditionalFormatting>
  <pageMargins left="1.45" right="0.7" top="0.75" bottom="0.75" header="0.3" footer="0.3"/>
  <pageSetup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61"/>
  <sheetViews>
    <sheetView tabSelected="1" zoomScale="90" zoomScaleNormal="90" workbookViewId="0">
      <pane xSplit="2" ySplit="5" topLeftCell="C39" activePane="bottomRight" state="frozen"/>
      <selection pane="topRight" activeCell="C1" sqref="C1"/>
      <selection pane="bottomLeft" activeCell="A6" sqref="A6"/>
      <selection pane="bottomRight" activeCell="F42" sqref="F42"/>
    </sheetView>
  </sheetViews>
  <sheetFormatPr defaultColWidth="4.42578125" defaultRowHeight="13.5" x14ac:dyDescent="0.2"/>
  <cols>
    <col min="1" max="1" width="4.42578125" style="84"/>
    <col min="2" max="2" width="24.85546875" style="38" customWidth="1"/>
    <col min="3" max="3" width="10.7109375" style="50" customWidth="1"/>
    <col min="4" max="4" width="10.85546875" style="50" customWidth="1"/>
    <col min="5" max="5" width="10.42578125" style="50" customWidth="1"/>
    <col min="6" max="6" width="10.5703125" style="50" customWidth="1"/>
    <col min="7" max="8" width="9.140625" style="50" customWidth="1"/>
    <col min="9" max="9" width="9.5703125" style="50" customWidth="1"/>
    <col min="10" max="10" width="10.7109375" style="50" customWidth="1"/>
    <col min="11" max="11" width="10" style="50" customWidth="1"/>
    <col min="12" max="12" width="9.85546875" style="50" customWidth="1"/>
    <col min="13" max="13" width="9" style="48" customWidth="1"/>
    <col min="14" max="14" width="11.42578125" style="50" hidden="1" customWidth="1"/>
    <col min="15" max="15" width="9.28515625" style="50" hidden="1" customWidth="1"/>
    <col min="16" max="16" width="9.7109375" style="48" hidden="1" customWidth="1"/>
    <col min="17" max="17" width="11" style="50" customWidth="1"/>
    <col min="18" max="21" width="4.42578125" style="50"/>
    <col min="22" max="16384" width="4.42578125" style="38"/>
  </cols>
  <sheetData>
    <row r="1" spans="1:16" ht="15" customHeight="1" x14ac:dyDescent="0.2">
      <c r="A1" s="457" t="s">
        <v>456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</row>
    <row r="2" spans="1:16" ht="15" customHeight="1" x14ac:dyDescent="0.2">
      <c r="B2" s="47" t="s">
        <v>124</v>
      </c>
      <c r="H2" s="50" t="s">
        <v>133</v>
      </c>
      <c r="J2" s="51" t="s">
        <v>115</v>
      </c>
    </row>
    <row r="3" spans="1:16" ht="21.95" customHeight="1" x14ac:dyDescent="0.2">
      <c r="A3" s="459" t="s">
        <v>110</v>
      </c>
      <c r="B3" s="459" t="s">
        <v>94</v>
      </c>
      <c r="C3" s="460" t="s">
        <v>448</v>
      </c>
      <c r="D3" s="460"/>
      <c r="E3" s="460"/>
      <c r="F3" s="460"/>
      <c r="G3" s="460"/>
      <c r="H3" s="460"/>
      <c r="I3" s="460"/>
      <c r="J3" s="460"/>
      <c r="K3" s="460"/>
      <c r="L3" s="460"/>
      <c r="M3" s="458" t="s">
        <v>202</v>
      </c>
    </row>
    <row r="4" spans="1:16" ht="24.95" customHeight="1" x14ac:dyDescent="0.2">
      <c r="A4" s="459"/>
      <c r="B4" s="459"/>
      <c r="C4" s="460" t="s">
        <v>29</v>
      </c>
      <c r="D4" s="460"/>
      <c r="E4" s="460" t="s">
        <v>116</v>
      </c>
      <c r="F4" s="460"/>
      <c r="G4" s="460" t="s">
        <v>112</v>
      </c>
      <c r="H4" s="460"/>
      <c r="I4" s="460" t="s">
        <v>113</v>
      </c>
      <c r="J4" s="460"/>
      <c r="K4" s="460" t="s">
        <v>30</v>
      </c>
      <c r="L4" s="460"/>
      <c r="M4" s="458"/>
    </row>
    <row r="5" spans="1:16" ht="21.95" customHeight="1" x14ac:dyDescent="0.2">
      <c r="A5" s="459"/>
      <c r="B5" s="459"/>
      <c r="C5" s="378" t="s">
        <v>27</v>
      </c>
      <c r="D5" s="378" t="s">
        <v>15</v>
      </c>
      <c r="E5" s="378" t="s">
        <v>27</v>
      </c>
      <c r="F5" s="378" t="s">
        <v>15</v>
      </c>
      <c r="G5" s="378" t="s">
        <v>27</v>
      </c>
      <c r="H5" s="378" t="s">
        <v>15</v>
      </c>
      <c r="I5" s="378" t="s">
        <v>27</v>
      </c>
      <c r="J5" s="378" t="s">
        <v>15</v>
      </c>
      <c r="K5" s="378" t="s">
        <v>27</v>
      </c>
      <c r="L5" s="378" t="s">
        <v>15</v>
      </c>
      <c r="M5" s="458"/>
    </row>
    <row r="6" spans="1:16" ht="14.1" customHeight="1" x14ac:dyDescent="0.2">
      <c r="A6" s="192">
        <v>1</v>
      </c>
      <c r="B6" s="1" t="s">
        <v>51</v>
      </c>
      <c r="C6" s="193">
        <v>92579</v>
      </c>
      <c r="D6" s="193">
        <v>197710</v>
      </c>
      <c r="E6" s="193">
        <v>66874</v>
      </c>
      <c r="F6" s="193">
        <v>161017</v>
      </c>
      <c r="G6" s="193">
        <v>4087</v>
      </c>
      <c r="H6" s="193">
        <v>22587</v>
      </c>
      <c r="I6" s="193">
        <v>2804</v>
      </c>
      <c r="J6" s="193">
        <v>161214</v>
      </c>
      <c r="K6" s="193">
        <f t="shared" ref="K6:K41" si="0">C6+G6+I6</f>
        <v>99470</v>
      </c>
      <c r="L6" s="193">
        <f t="shared" ref="L6:L41" si="1">D6+H6+J6</f>
        <v>381511</v>
      </c>
      <c r="M6" s="182">
        <f>L6*100/'CD Ratio_3(i)'!F6</f>
        <v>24.257188726931698</v>
      </c>
      <c r="N6" s="50">
        <f>E6*100/C6</f>
        <v>72.234524028127325</v>
      </c>
      <c r="O6" s="50">
        <f>F6*100/D6</f>
        <v>81.440999443629565</v>
      </c>
      <c r="P6" s="48">
        <f>L6/K6</f>
        <v>3.8354378204483766</v>
      </c>
    </row>
    <row r="7" spans="1:16" ht="14.1" customHeight="1" x14ac:dyDescent="0.2">
      <c r="A7" s="192">
        <v>2</v>
      </c>
      <c r="B7" s="1" t="s">
        <v>52</v>
      </c>
      <c r="C7" s="193">
        <v>393813</v>
      </c>
      <c r="D7" s="193">
        <v>873004</v>
      </c>
      <c r="E7" s="193">
        <v>371131</v>
      </c>
      <c r="F7" s="193">
        <v>790169</v>
      </c>
      <c r="G7" s="193">
        <v>62665</v>
      </c>
      <c r="H7" s="193">
        <v>83394</v>
      </c>
      <c r="I7" s="193">
        <v>25681</v>
      </c>
      <c r="J7" s="193">
        <v>64930</v>
      </c>
      <c r="K7" s="193">
        <f t="shared" si="0"/>
        <v>482159</v>
      </c>
      <c r="L7" s="193">
        <f t="shared" si="1"/>
        <v>1021328</v>
      </c>
      <c r="M7" s="182">
        <f>L7*100/'CD Ratio_3(i)'!F7</f>
        <v>39.891651417534582</v>
      </c>
      <c r="N7" s="50">
        <f t="shared" ref="N7:N57" si="2">E7*100/C7</f>
        <v>94.24041359731649</v>
      </c>
      <c r="O7" s="50">
        <f t="shared" ref="O7:O57" si="3">F7*100/D7</f>
        <v>90.511498229103182</v>
      </c>
      <c r="P7" s="48">
        <f t="shared" ref="P7:P57" si="4">L7/K7</f>
        <v>2.1182390041459351</v>
      </c>
    </row>
    <row r="8" spans="1:16" ht="14.1" customHeight="1" x14ac:dyDescent="0.2">
      <c r="A8" s="192">
        <v>3</v>
      </c>
      <c r="B8" s="1" t="s">
        <v>53</v>
      </c>
      <c r="C8" s="193">
        <v>44887</v>
      </c>
      <c r="D8" s="193">
        <v>81255.820000000007</v>
      </c>
      <c r="E8" s="193">
        <v>43332</v>
      </c>
      <c r="F8" s="193">
        <v>78669.56</v>
      </c>
      <c r="G8" s="193">
        <v>133</v>
      </c>
      <c r="H8" s="193">
        <v>3788.91</v>
      </c>
      <c r="I8" s="193">
        <v>6532</v>
      </c>
      <c r="J8" s="193">
        <v>28968.35</v>
      </c>
      <c r="K8" s="193">
        <f t="shared" si="0"/>
        <v>51552</v>
      </c>
      <c r="L8" s="193">
        <f t="shared" si="1"/>
        <v>114013.08000000002</v>
      </c>
      <c r="M8" s="182">
        <f>L8*100/'CD Ratio_3(i)'!F8</f>
        <v>30.621923571559165</v>
      </c>
      <c r="N8" s="50">
        <f t="shared" si="2"/>
        <v>96.535745316015777</v>
      </c>
      <c r="O8" s="50">
        <f t="shared" si="3"/>
        <v>96.817138760029735</v>
      </c>
      <c r="P8" s="48">
        <f t="shared" si="4"/>
        <v>2.2116131284916203</v>
      </c>
    </row>
    <row r="9" spans="1:16" ht="14.1" customHeight="1" x14ac:dyDescent="0.2">
      <c r="A9" s="192">
        <v>4</v>
      </c>
      <c r="B9" s="1" t="s">
        <v>54</v>
      </c>
      <c r="C9" s="193">
        <v>120121</v>
      </c>
      <c r="D9" s="193">
        <v>215024</v>
      </c>
      <c r="E9" s="193">
        <v>81017</v>
      </c>
      <c r="F9" s="193">
        <v>131352</v>
      </c>
      <c r="G9" s="193">
        <v>1845</v>
      </c>
      <c r="H9" s="193">
        <v>10147</v>
      </c>
      <c r="I9" s="193">
        <v>4353</v>
      </c>
      <c r="J9" s="193">
        <v>27488</v>
      </c>
      <c r="K9" s="193">
        <f t="shared" si="0"/>
        <v>126319</v>
      </c>
      <c r="L9" s="193">
        <f t="shared" si="1"/>
        <v>252659</v>
      </c>
      <c r="M9" s="182">
        <f>L9*100/'CD Ratio_3(i)'!F9</f>
        <v>17.371589576179939</v>
      </c>
      <c r="N9" s="50">
        <f t="shared" si="2"/>
        <v>67.446158456889307</v>
      </c>
      <c r="O9" s="50">
        <f t="shared" si="3"/>
        <v>61.087134459409185</v>
      </c>
      <c r="P9" s="48">
        <f t="shared" si="4"/>
        <v>2.0001662457745866</v>
      </c>
    </row>
    <row r="10" spans="1:16" ht="14.1" customHeight="1" x14ac:dyDescent="0.2">
      <c r="A10" s="192">
        <v>5</v>
      </c>
      <c r="B10" s="1" t="s">
        <v>55</v>
      </c>
      <c r="C10" s="193">
        <v>369852</v>
      </c>
      <c r="D10" s="193">
        <v>537022</v>
      </c>
      <c r="E10" s="193">
        <v>266402</v>
      </c>
      <c r="F10" s="193">
        <v>459334</v>
      </c>
      <c r="G10" s="193">
        <v>485</v>
      </c>
      <c r="H10" s="193">
        <v>22264</v>
      </c>
      <c r="I10" s="193">
        <v>676</v>
      </c>
      <c r="J10" s="193">
        <v>30322</v>
      </c>
      <c r="K10" s="193">
        <f t="shared" si="0"/>
        <v>371013</v>
      </c>
      <c r="L10" s="193">
        <f t="shared" si="1"/>
        <v>589608</v>
      </c>
      <c r="M10" s="182">
        <f>L10*100/'CD Ratio_3(i)'!F10</f>
        <v>39.2034415580098</v>
      </c>
      <c r="N10" s="50">
        <f t="shared" si="2"/>
        <v>72.029352281453129</v>
      </c>
      <c r="O10" s="50">
        <f t="shared" si="3"/>
        <v>85.533553560189347</v>
      </c>
      <c r="P10" s="48">
        <f t="shared" si="4"/>
        <v>1.5891842064833308</v>
      </c>
    </row>
    <row r="11" spans="1:16" ht="14.1" customHeight="1" x14ac:dyDescent="0.2">
      <c r="A11" s="192">
        <v>6</v>
      </c>
      <c r="B11" s="1" t="s">
        <v>56</v>
      </c>
      <c r="C11" s="193">
        <v>97517</v>
      </c>
      <c r="D11" s="193">
        <v>199998</v>
      </c>
      <c r="E11" s="193">
        <v>75537</v>
      </c>
      <c r="F11" s="193">
        <v>157390</v>
      </c>
      <c r="G11" s="193">
        <v>195</v>
      </c>
      <c r="H11" s="193">
        <v>3538</v>
      </c>
      <c r="I11" s="193">
        <v>2547</v>
      </c>
      <c r="J11" s="193">
        <v>24271</v>
      </c>
      <c r="K11" s="193">
        <f t="shared" si="0"/>
        <v>100259</v>
      </c>
      <c r="L11" s="193">
        <f t="shared" si="1"/>
        <v>227807</v>
      </c>
      <c r="M11" s="182">
        <f>L11*100/'CD Ratio_3(i)'!F11</f>
        <v>21.871186701037363</v>
      </c>
      <c r="N11" s="50">
        <f t="shared" si="2"/>
        <v>77.460340248366947</v>
      </c>
      <c r="O11" s="50">
        <f t="shared" si="3"/>
        <v>78.695786957869572</v>
      </c>
      <c r="P11" s="48">
        <f t="shared" si="4"/>
        <v>2.2721850407444717</v>
      </c>
    </row>
    <row r="12" spans="1:16" ht="14.1" customHeight="1" x14ac:dyDescent="0.2">
      <c r="A12" s="192">
        <v>7</v>
      </c>
      <c r="B12" s="1" t="s">
        <v>57</v>
      </c>
      <c r="C12" s="193">
        <v>4881</v>
      </c>
      <c r="D12" s="193">
        <v>11555</v>
      </c>
      <c r="E12" s="193">
        <v>3923</v>
      </c>
      <c r="F12" s="193">
        <v>8523</v>
      </c>
      <c r="G12" s="193">
        <v>9</v>
      </c>
      <c r="H12" s="193">
        <v>328</v>
      </c>
      <c r="I12" s="193">
        <v>144</v>
      </c>
      <c r="J12" s="193">
        <v>1993</v>
      </c>
      <c r="K12" s="193">
        <f t="shared" si="0"/>
        <v>5034</v>
      </c>
      <c r="L12" s="193">
        <f t="shared" si="1"/>
        <v>13876</v>
      </c>
      <c r="M12" s="182">
        <f>L12*100/'CD Ratio_3(i)'!F12</f>
        <v>12.067537159683017</v>
      </c>
      <c r="N12" s="50">
        <f t="shared" si="2"/>
        <v>80.372874410981353</v>
      </c>
      <c r="O12" s="50">
        <f t="shared" si="3"/>
        <v>73.760276936391179</v>
      </c>
      <c r="P12" s="48">
        <f t="shared" si="4"/>
        <v>2.7564560985299962</v>
      </c>
    </row>
    <row r="13" spans="1:16" ht="14.1" customHeight="1" x14ac:dyDescent="0.2">
      <c r="A13" s="192">
        <v>8</v>
      </c>
      <c r="B13" s="1" t="s">
        <v>181</v>
      </c>
      <c r="C13" s="193">
        <v>5942</v>
      </c>
      <c r="D13" s="193">
        <v>10689</v>
      </c>
      <c r="E13" s="193">
        <v>5207</v>
      </c>
      <c r="F13" s="193">
        <v>9899</v>
      </c>
      <c r="G13" s="193">
        <v>99</v>
      </c>
      <c r="H13" s="193">
        <v>4032</v>
      </c>
      <c r="I13" s="193">
        <v>420</v>
      </c>
      <c r="J13" s="193">
        <v>965</v>
      </c>
      <c r="K13" s="193">
        <f t="shared" si="0"/>
        <v>6461</v>
      </c>
      <c r="L13" s="193">
        <f t="shared" si="1"/>
        <v>15686</v>
      </c>
      <c r="M13" s="182">
        <f>L13*100/'CD Ratio_3(i)'!F13</f>
        <v>17.446529268482578</v>
      </c>
      <c r="N13" s="50">
        <f t="shared" si="2"/>
        <v>87.630427465499835</v>
      </c>
      <c r="O13" s="50">
        <f t="shared" si="3"/>
        <v>92.609224436336419</v>
      </c>
      <c r="P13" s="48">
        <f t="shared" si="4"/>
        <v>2.4277975545581181</v>
      </c>
    </row>
    <row r="14" spans="1:16" ht="14.1" customHeight="1" x14ac:dyDescent="0.2">
      <c r="A14" s="192">
        <v>9</v>
      </c>
      <c r="B14" s="1" t="s">
        <v>58</v>
      </c>
      <c r="C14" s="193">
        <v>212262</v>
      </c>
      <c r="D14" s="193">
        <v>382658</v>
      </c>
      <c r="E14" s="193">
        <v>184125</v>
      </c>
      <c r="F14" s="193">
        <v>339578</v>
      </c>
      <c r="G14" s="193">
        <v>717</v>
      </c>
      <c r="H14" s="193">
        <v>19299</v>
      </c>
      <c r="I14" s="193">
        <v>1786</v>
      </c>
      <c r="J14" s="193">
        <v>75035</v>
      </c>
      <c r="K14" s="193">
        <f t="shared" si="0"/>
        <v>214765</v>
      </c>
      <c r="L14" s="193">
        <f t="shared" si="1"/>
        <v>476992</v>
      </c>
      <c r="M14" s="182">
        <f>L14*100/'CD Ratio_3(i)'!F14</f>
        <v>21.977015434389678</v>
      </c>
      <c r="N14" s="50">
        <f t="shared" si="2"/>
        <v>86.744212341351727</v>
      </c>
      <c r="O14" s="50">
        <f t="shared" si="3"/>
        <v>88.741905304475537</v>
      </c>
      <c r="P14" s="48">
        <f t="shared" si="4"/>
        <v>2.2209950410914256</v>
      </c>
    </row>
    <row r="15" spans="1:16" ht="14.1" customHeight="1" x14ac:dyDescent="0.2">
      <c r="A15" s="192">
        <v>10</v>
      </c>
      <c r="B15" s="1" t="s">
        <v>64</v>
      </c>
      <c r="C15" s="193">
        <v>596827</v>
      </c>
      <c r="D15" s="193">
        <v>1339751</v>
      </c>
      <c r="E15" s="193">
        <v>511987</v>
      </c>
      <c r="F15" s="193">
        <v>1195528</v>
      </c>
      <c r="G15" s="193">
        <v>641</v>
      </c>
      <c r="H15" s="193">
        <v>4677</v>
      </c>
      <c r="I15" s="193">
        <v>27209</v>
      </c>
      <c r="J15" s="193">
        <v>63941</v>
      </c>
      <c r="K15" s="193">
        <f t="shared" si="0"/>
        <v>624677</v>
      </c>
      <c r="L15" s="193">
        <f t="shared" si="1"/>
        <v>1408369</v>
      </c>
      <c r="M15" s="182">
        <f>L15*100/'CD Ratio_3(i)'!F15</f>
        <v>18.709251120633621</v>
      </c>
      <c r="N15" s="50">
        <f t="shared" si="2"/>
        <v>85.784825418421079</v>
      </c>
      <c r="O15" s="50">
        <f t="shared" si="3"/>
        <v>89.235089206875003</v>
      </c>
      <c r="P15" s="48">
        <f t="shared" si="4"/>
        <v>2.2545555543104676</v>
      </c>
    </row>
    <row r="16" spans="1:16" ht="14.1" customHeight="1" x14ac:dyDescent="0.2">
      <c r="A16" s="192">
        <v>11</v>
      </c>
      <c r="B16" s="1" t="s">
        <v>182</v>
      </c>
      <c r="C16" s="193">
        <v>62676</v>
      </c>
      <c r="D16" s="193">
        <v>134689</v>
      </c>
      <c r="E16" s="193">
        <v>49285</v>
      </c>
      <c r="F16" s="193">
        <v>91985</v>
      </c>
      <c r="G16" s="193">
        <v>393</v>
      </c>
      <c r="H16" s="193">
        <v>4154</v>
      </c>
      <c r="I16" s="193">
        <v>109</v>
      </c>
      <c r="J16" s="193">
        <v>2101</v>
      </c>
      <c r="K16" s="193">
        <f t="shared" si="0"/>
        <v>63178</v>
      </c>
      <c r="L16" s="193">
        <f t="shared" si="1"/>
        <v>140944</v>
      </c>
      <c r="M16" s="182">
        <f>L16*100/'CD Ratio_3(i)'!F16</f>
        <v>30.574663273916826</v>
      </c>
      <c r="N16" s="50">
        <f t="shared" si="2"/>
        <v>78.63456506477759</v>
      </c>
      <c r="O16" s="50">
        <f t="shared" si="3"/>
        <v>68.29436702329069</v>
      </c>
      <c r="P16" s="48">
        <f t="shared" si="4"/>
        <v>2.2309031624932731</v>
      </c>
    </row>
    <row r="17" spans="1:21" ht="14.1" customHeight="1" x14ac:dyDescent="0.2">
      <c r="A17" s="192">
        <v>12</v>
      </c>
      <c r="B17" s="1" t="s">
        <v>60</v>
      </c>
      <c r="C17" s="193">
        <v>178699</v>
      </c>
      <c r="D17" s="193">
        <v>432921</v>
      </c>
      <c r="E17" s="193">
        <v>154398</v>
      </c>
      <c r="F17" s="193">
        <v>368950</v>
      </c>
      <c r="G17" s="193">
        <v>903</v>
      </c>
      <c r="H17" s="193">
        <v>10684</v>
      </c>
      <c r="I17" s="193">
        <v>2634</v>
      </c>
      <c r="J17" s="193">
        <v>82165</v>
      </c>
      <c r="K17" s="193">
        <f t="shared" si="0"/>
        <v>182236</v>
      </c>
      <c r="L17" s="193">
        <f t="shared" si="1"/>
        <v>525770</v>
      </c>
      <c r="M17" s="182">
        <f>L17*100/'CD Ratio_3(i)'!F17</f>
        <v>26.033656536167456</v>
      </c>
      <c r="N17" s="50">
        <f t="shared" si="2"/>
        <v>86.40115501485738</v>
      </c>
      <c r="O17" s="50">
        <f t="shared" si="3"/>
        <v>85.223401036216771</v>
      </c>
      <c r="P17" s="48">
        <f t="shared" si="4"/>
        <v>2.8851050286441757</v>
      </c>
    </row>
    <row r="18" spans="1:21" s="47" customFormat="1" ht="14.1" customHeight="1" x14ac:dyDescent="0.2">
      <c r="A18" s="375"/>
      <c r="B18" s="189" t="s">
        <v>218</v>
      </c>
      <c r="C18" s="190">
        <f>SUM(C6:C17)</f>
        <v>2180056</v>
      </c>
      <c r="D18" s="190">
        <f t="shared" ref="D18:J18" si="5">SUM(D6:D17)</f>
        <v>4416276.82</v>
      </c>
      <c r="E18" s="190">
        <f t="shared" si="5"/>
        <v>1813218</v>
      </c>
      <c r="F18" s="190">
        <f t="shared" si="5"/>
        <v>3792394.56</v>
      </c>
      <c r="G18" s="190">
        <f t="shared" si="5"/>
        <v>72172</v>
      </c>
      <c r="H18" s="190">
        <f t="shared" si="5"/>
        <v>188892.91</v>
      </c>
      <c r="I18" s="190">
        <f t="shared" si="5"/>
        <v>74895</v>
      </c>
      <c r="J18" s="190">
        <f t="shared" si="5"/>
        <v>563393.35</v>
      </c>
      <c r="K18" s="190">
        <f t="shared" si="0"/>
        <v>2327123</v>
      </c>
      <c r="L18" s="190">
        <f t="shared" si="1"/>
        <v>5168563.08</v>
      </c>
      <c r="M18" s="183">
        <f>L18*100/'CD Ratio_3(i)'!F18</f>
        <v>24.743133800618907</v>
      </c>
      <c r="N18" s="50">
        <f t="shared" si="2"/>
        <v>83.17300106052322</v>
      </c>
      <c r="O18" s="50">
        <f t="shared" si="3"/>
        <v>85.873116984546272</v>
      </c>
      <c r="P18" s="48">
        <f t="shared" si="4"/>
        <v>2.2210098391877011</v>
      </c>
      <c r="Q18" s="51"/>
      <c r="R18" s="51"/>
      <c r="S18" s="51"/>
      <c r="T18" s="51"/>
      <c r="U18" s="51"/>
    </row>
    <row r="19" spans="1:21" ht="14.1" customHeight="1" x14ac:dyDescent="0.2">
      <c r="A19" s="192">
        <v>13</v>
      </c>
      <c r="B19" s="1" t="s">
        <v>41</v>
      </c>
      <c r="C19" s="193">
        <v>84850</v>
      </c>
      <c r="D19" s="193">
        <v>242834.94</v>
      </c>
      <c r="E19" s="193">
        <v>19647</v>
      </c>
      <c r="F19" s="193">
        <v>71714.87</v>
      </c>
      <c r="G19" s="193">
        <v>102</v>
      </c>
      <c r="H19" s="193">
        <v>3612.11</v>
      </c>
      <c r="I19" s="193">
        <v>245</v>
      </c>
      <c r="J19" s="193">
        <v>50265.4</v>
      </c>
      <c r="K19" s="193">
        <f t="shared" si="0"/>
        <v>85197</v>
      </c>
      <c r="L19" s="193">
        <f t="shared" si="1"/>
        <v>296712.45</v>
      </c>
      <c r="M19" s="182">
        <f>L19*100/'CD Ratio_3(i)'!F19</f>
        <v>24.540983554897743</v>
      </c>
      <c r="N19" s="50">
        <f t="shared" si="2"/>
        <v>23.154979375368296</v>
      </c>
      <c r="O19" s="50">
        <f t="shared" si="3"/>
        <v>29.532352304820716</v>
      </c>
      <c r="P19" s="48">
        <f t="shared" si="4"/>
        <v>3.4826631219409134</v>
      </c>
    </row>
    <row r="20" spans="1:21" s="247" customFormat="1" ht="14.1" customHeight="1" x14ac:dyDescent="0.2">
      <c r="A20" s="192">
        <v>14</v>
      </c>
      <c r="B20" s="1" t="s">
        <v>183</v>
      </c>
      <c r="C20" s="193">
        <v>271741</v>
      </c>
      <c r="D20" s="193">
        <v>108322</v>
      </c>
      <c r="E20" s="193">
        <v>464</v>
      </c>
      <c r="F20" s="193">
        <v>3653.81</v>
      </c>
      <c r="G20" s="193">
        <v>4642</v>
      </c>
      <c r="H20" s="193">
        <v>1302.3900000000001</v>
      </c>
      <c r="I20" s="193">
        <v>82638</v>
      </c>
      <c r="J20" s="193">
        <v>27990.880000000001</v>
      </c>
      <c r="K20" s="193">
        <f t="shared" si="0"/>
        <v>359021</v>
      </c>
      <c r="L20" s="193">
        <f t="shared" si="1"/>
        <v>137615.26999999999</v>
      </c>
      <c r="M20" s="182">
        <f>L20*100/'CD Ratio_3(i)'!F20</f>
        <v>20.613857188364371</v>
      </c>
      <c r="N20" s="50">
        <f t="shared" si="2"/>
        <v>0.17075082523432239</v>
      </c>
      <c r="O20" s="50">
        <f t="shared" si="3"/>
        <v>3.3731005705212236</v>
      </c>
      <c r="P20" s="48">
        <f t="shared" si="4"/>
        <v>0.38330702103776654</v>
      </c>
      <c r="Q20" s="253"/>
      <c r="R20" s="253"/>
      <c r="S20" s="253"/>
      <c r="T20" s="253"/>
      <c r="U20" s="253"/>
    </row>
    <row r="21" spans="1:21" ht="14.1" customHeight="1" x14ac:dyDescent="0.2">
      <c r="A21" s="192">
        <v>15</v>
      </c>
      <c r="B21" s="1" t="s">
        <v>184</v>
      </c>
      <c r="C21" s="193">
        <v>0</v>
      </c>
      <c r="D21" s="193">
        <v>0</v>
      </c>
      <c r="E21" s="193">
        <v>0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3">
        <f t="shared" si="0"/>
        <v>0</v>
      </c>
      <c r="L21" s="193">
        <f t="shared" si="1"/>
        <v>0</v>
      </c>
      <c r="M21" s="182">
        <f>L21*100/'CD Ratio_3(i)'!F21</f>
        <v>0</v>
      </c>
      <c r="N21" s="50" t="e">
        <f t="shared" si="2"/>
        <v>#DIV/0!</v>
      </c>
      <c r="O21" s="50" t="e">
        <f t="shared" si="3"/>
        <v>#DIV/0!</v>
      </c>
      <c r="P21" s="48" t="e">
        <f t="shared" si="4"/>
        <v>#DIV/0!</v>
      </c>
    </row>
    <row r="22" spans="1:21" ht="14.1" customHeight="1" x14ac:dyDescent="0.2">
      <c r="A22" s="192">
        <v>16</v>
      </c>
      <c r="B22" s="1" t="s">
        <v>45</v>
      </c>
      <c r="C22" s="193">
        <v>0</v>
      </c>
      <c r="D22" s="193">
        <v>0</v>
      </c>
      <c r="E22" s="193">
        <v>0</v>
      </c>
      <c r="F22" s="193">
        <v>0</v>
      </c>
      <c r="G22" s="193">
        <v>1</v>
      </c>
      <c r="H22" s="193">
        <v>147.22999999999999</v>
      </c>
      <c r="I22" s="193">
        <v>10</v>
      </c>
      <c r="J22" s="193">
        <v>256.55</v>
      </c>
      <c r="K22" s="193">
        <f t="shared" si="0"/>
        <v>11</v>
      </c>
      <c r="L22" s="193">
        <f t="shared" si="1"/>
        <v>403.78</v>
      </c>
      <c r="M22" s="182">
        <f>L22*100/'CD Ratio_3(i)'!F22</f>
        <v>3.2752737033110457</v>
      </c>
      <c r="N22" s="50" t="e">
        <f t="shared" si="2"/>
        <v>#DIV/0!</v>
      </c>
      <c r="O22" s="50" t="e">
        <f t="shared" si="3"/>
        <v>#DIV/0!</v>
      </c>
      <c r="P22" s="48">
        <f t="shared" si="4"/>
        <v>36.707272727272724</v>
      </c>
    </row>
    <row r="23" spans="1:21" ht="12.75" customHeight="1" x14ac:dyDescent="0.2">
      <c r="A23" s="192">
        <v>17</v>
      </c>
      <c r="B23" s="1" t="s">
        <v>185</v>
      </c>
      <c r="C23" s="193">
        <v>75636</v>
      </c>
      <c r="D23" s="193">
        <v>56661</v>
      </c>
      <c r="E23" s="193">
        <v>10417</v>
      </c>
      <c r="F23" s="193">
        <v>36978</v>
      </c>
      <c r="G23" s="193">
        <v>1</v>
      </c>
      <c r="H23" s="193">
        <v>57</v>
      </c>
      <c r="I23" s="193">
        <v>36</v>
      </c>
      <c r="J23" s="193">
        <v>726</v>
      </c>
      <c r="K23" s="193">
        <f t="shared" si="0"/>
        <v>75673</v>
      </c>
      <c r="L23" s="193">
        <f t="shared" si="1"/>
        <v>57444</v>
      </c>
      <c r="M23" s="182">
        <f>L23*100/'CD Ratio_3(i)'!F23</f>
        <v>51.881288271526884</v>
      </c>
      <c r="N23" s="50">
        <f t="shared" si="2"/>
        <v>13.772542175683537</v>
      </c>
      <c r="O23" s="50">
        <f t="shared" si="3"/>
        <v>65.261820299677026</v>
      </c>
      <c r="P23" s="48">
        <f t="shared" si="4"/>
        <v>0.75910826847092094</v>
      </c>
    </row>
    <row r="24" spans="1:21" ht="14.1" customHeight="1" x14ac:dyDescent="0.2">
      <c r="A24" s="192">
        <v>18</v>
      </c>
      <c r="B24" s="1" t="s">
        <v>186</v>
      </c>
      <c r="C24" s="193">
        <v>0</v>
      </c>
      <c r="D24" s="193">
        <v>0</v>
      </c>
      <c r="E24" s="193">
        <v>0</v>
      </c>
      <c r="F24" s="193">
        <v>0</v>
      </c>
      <c r="G24" s="193">
        <v>0</v>
      </c>
      <c r="H24" s="193">
        <v>0</v>
      </c>
      <c r="I24" s="193">
        <v>0</v>
      </c>
      <c r="J24" s="193">
        <v>0</v>
      </c>
      <c r="K24" s="193">
        <f t="shared" si="0"/>
        <v>0</v>
      </c>
      <c r="L24" s="193">
        <f t="shared" si="1"/>
        <v>0</v>
      </c>
      <c r="M24" s="182">
        <f>L24*100/'CD Ratio_3(i)'!F24</f>
        <v>0</v>
      </c>
      <c r="N24" s="50" t="e">
        <f t="shared" si="2"/>
        <v>#DIV/0!</v>
      </c>
      <c r="O24" s="50" t="e">
        <f t="shared" si="3"/>
        <v>#DIV/0!</v>
      </c>
      <c r="P24" s="48" t="e">
        <f t="shared" si="4"/>
        <v>#DIV/0!</v>
      </c>
    </row>
    <row r="25" spans="1:21" ht="14.1" customHeight="1" x14ac:dyDescent="0.2">
      <c r="A25" s="192">
        <v>19</v>
      </c>
      <c r="B25" s="1" t="s">
        <v>187</v>
      </c>
      <c r="C25" s="193">
        <v>8320</v>
      </c>
      <c r="D25" s="193">
        <v>14590</v>
      </c>
      <c r="E25" s="193">
        <v>7683</v>
      </c>
      <c r="F25" s="193">
        <v>12073</v>
      </c>
      <c r="G25" s="193">
        <v>4</v>
      </c>
      <c r="H25" s="193">
        <v>1697</v>
      </c>
      <c r="I25" s="193">
        <v>33</v>
      </c>
      <c r="J25" s="193">
        <v>475</v>
      </c>
      <c r="K25" s="193">
        <f t="shared" si="0"/>
        <v>8357</v>
      </c>
      <c r="L25" s="193">
        <f t="shared" si="1"/>
        <v>16762</v>
      </c>
      <c r="M25" s="182">
        <f>L25*100/'CD Ratio_3(i)'!F25</f>
        <v>27.742010228231905</v>
      </c>
      <c r="N25" s="50">
        <f t="shared" si="2"/>
        <v>92.34375</v>
      </c>
      <c r="O25" s="50">
        <f t="shared" si="3"/>
        <v>82.748457847840982</v>
      </c>
      <c r="P25" s="48">
        <f t="shared" si="4"/>
        <v>2.0057436879262895</v>
      </c>
    </row>
    <row r="26" spans="1:21" ht="14.1" customHeight="1" x14ac:dyDescent="0.2">
      <c r="A26" s="192">
        <v>20</v>
      </c>
      <c r="B26" s="1" t="s">
        <v>65</v>
      </c>
      <c r="C26" s="193">
        <v>293461</v>
      </c>
      <c r="D26" s="193">
        <v>489927.48</v>
      </c>
      <c r="E26" s="193">
        <v>52699</v>
      </c>
      <c r="F26" s="193">
        <v>282534.37</v>
      </c>
      <c r="G26" s="193">
        <v>194</v>
      </c>
      <c r="H26" s="193">
        <v>5658.59</v>
      </c>
      <c r="I26" s="193">
        <v>1328</v>
      </c>
      <c r="J26" s="193">
        <v>114037.15</v>
      </c>
      <c r="K26" s="193">
        <f t="shared" si="0"/>
        <v>294983</v>
      </c>
      <c r="L26" s="193">
        <f t="shared" si="1"/>
        <v>609623.22</v>
      </c>
      <c r="M26" s="182">
        <f>L26*100/'CD Ratio_3(i)'!F26</f>
        <v>24.483846674497343</v>
      </c>
      <c r="N26" s="50">
        <f t="shared" si="2"/>
        <v>17.95775247818279</v>
      </c>
      <c r="O26" s="50">
        <f t="shared" si="3"/>
        <v>57.668610464552835</v>
      </c>
      <c r="P26" s="48">
        <f t="shared" si="4"/>
        <v>2.0666384842516345</v>
      </c>
    </row>
    <row r="27" spans="1:21" ht="14.1" customHeight="1" x14ac:dyDescent="0.2">
      <c r="A27" s="192">
        <v>21</v>
      </c>
      <c r="B27" s="1" t="s">
        <v>66</v>
      </c>
      <c r="C27" s="193">
        <v>163334</v>
      </c>
      <c r="D27" s="193">
        <v>507164</v>
      </c>
      <c r="E27" s="193">
        <v>72563</v>
      </c>
      <c r="F27" s="193">
        <v>375552</v>
      </c>
      <c r="G27" s="193">
        <v>41</v>
      </c>
      <c r="H27" s="193">
        <v>781</v>
      </c>
      <c r="I27" s="193">
        <v>128</v>
      </c>
      <c r="J27" s="193">
        <v>37620</v>
      </c>
      <c r="K27" s="193">
        <f t="shared" si="0"/>
        <v>163503</v>
      </c>
      <c r="L27" s="193">
        <f t="shared" si="1"/>
        <v>545565</v>
      </c>
      <c r="M27" s="182">
        <f>L27*100/'CD Ratio_3(i)'!F27</f>
        <v>24.030768051651847</v>
      </c>
      <c r="N27" s="50">
        <f t="shared" si="2"/>
        <v>44.426145199407351</v>
      </c>
      <c r="O27" s="50">
        <f t="shared" si="3"/>
        <v>74.049419911507911</v>
      </c>
      <c r="P27" s="48">
        <f t="shared" si="4"/>
        <v>3.3367277664630008</v>
      </c>
    </row>
    <row r="28" spans="1:21" ht="14.1" customHeight="1" x14ac:dyDescent="0.2">
      <c r="A28" s="192">
        <v>22</v>
      </c>
      <c r="B28" s="1" t="s">
        <v>75</v>
      </c>
      <c r="C28" s="193">
        <v>23510</v>
      </c>
      <c r="D28" s="193">
        <v>51636.090324999997</v>
      </c>
      <c r="E28" s="193">
        <v>21443.75</v>
      </c>
      <c r="F28" s="193">
        <v>34310</v>
      </c>
      <c r="G28" s="193">
        <v>702</v>
      </c>
      <c r="H28" s="193">
        <v>7633.7960231000015</v>
      </c>
      <c r="I28" s="193">
        <v>23419</v>
      </c>
      <c r="J28" s="193">
        <v>72619.678860800021</v>
      </c>
      <c r="K28" s="193">
        <f t="shared" si="0"/>
        <v>47631</v>
      </c>
      <c r="L28" s="193">
        <f t="shared" si="1"/>
        <v>131889.56520890002</v>
      </c>
      <c r="M28" s="182">
        <f>L28*100/'CD Ratio_3(i)'!F28</f>
        <v>40.353191859239139</v>
      </c>
      <c r="N28" s="50">
        <f t="shared" si="2"/>
        <v>91.211186729051462</v>
      </c>
      <c r="O28" s="50">
        <f t="shared" si="3"/>
        <v>66.44577423281126</v>
      </c>
      <c r="P28" s="48">
        <f t="shared" si="4"/>
        <v>2.7689858539375622</v>
      </c>
    </row>
    <row r="29" spans="1:21" ht="15" x14ac:dyDescent="0.2">
      <c r="A29" s="192">
        <v>23</v>
      </c>
      <c r="B29" s="1" t="s">
        <v>386</v>
      </c>
      <c r="C29" s="193">
        <v>144259</v>
      </c>
      <c r="D29" s="193">
        <v>65659.22</v>
      </c>
      <c r="E29" s="193">
        <v>1946</v>
      </c>
      <c r="F29" s="193">
        <v>17315.75</v>
      </c>
      <c r="G29" s="193">
        <v>1</v>
      </c>
      <c r="H29" s="193">
        <v>122.36</v>
      </c>
      <c r="I29" s="193">
        <v>150</v>
      </c>
      <c r="J29" s="193">
        <v>9495.5400000000009</v>
      </c>
      <c r="K29" s="193">
        <f t="shared" si="0"/>
        <v>144410</v>
      </c>
      <c r="L29" s="193">
        <f t="shared" si="1"/>
        <v>75277.119999999995</v>
      </c>
      <c r="M29" s="182">
        <f>L29*100/'CD Ratio_3(i)'!F29</f>
        <v>21.478537760074868</v>
      </c>
      <c r="N29" s="50">
        <f t="shared" si="2"/>
        <v>1.3489626297146105</v>
      </c>
      <c r="O29" s="50">
        <f t="shared" si="3"/>
        <v>26.372153065479608</v>
      </c>
      <c r="P29" s="48">
        <f t="shared" si="4"/>
        <v>0.52127359601135648</v>
      </c>
    </row>
    <row r="30" spans="1:21" ht="14.1" customHeight="1" x14ac:dyDescent="0.2">
      <c r="A30" s="192">
        <v>24</v>
      </c>
      <c r="B30" s="1" t="s">
        <v>188</v>
      </c>
      <c r="C30" s="193">
        <v>324139</v>
      </c>
      <c r="D30" s="193">
        <v>219219.78</v>
      </c>
      <c r="E30" s="193">
        <v>5297</v>
      </c>
      <c r="F30" s="193">
        <v>50815.7</v>
      </c>
      <c r="G30" s="193">
        <v>3</v>
      </c>
      <c r="H30" s="193">
        <v>236.38</v>
      </c>
      <c r="I30" s="193">
        <v>12</v>
      </c>
      <c r="J30" s="193">
        <v>3349.33</v>
      </c>
      <c r="K30" s="193">
        <f t="shared" si="0"/>
        <v>324154</v>
      </c>
      <c r="L30" s="193">
        <f t="shared" si="1"/>
        <v>222805.49</v>
      </c>
      <c r="M30" s="182">
        <f>L30*100/'CD Ratio_3(i)'!F30</f>
        <v>35.92929939592532</v>
      </c>
      <c r="N30" s="50">
        <f t="shared" si="2"/>
        <v>1.634175461761775</v>
      </c>
      <c r="O30" s="50">
        <f t="shared" si="3"/>
        <v>23.180253168760593</v>
      </c>
      <c r="P30" s="48">
        <f t="shared" si="4"/>
        <v>0.68734456462051985</v>
      </c>
    </row>
    <row r="31" spans="1:21" ht="14.1" customHeight="1" x14ac:dyDescent="0.2">
      <c r="A31" s="192">
        <v>25</v>
      </c>
      <c r="B31" s="1" t="s">
        <v>189</v>
      </c>
      <c r="C31" s="193">
        <v>0</v>
      </c>
      <c r="D31" s="193">
        <v>0</v>
      </c>
      <c r="E31" s="193">
        <v>0</v>
      </c>
      <c r="F31" s="193">
        <v>0</v>
      </c>
      <c r="G31" s="193">
        <v>0</v>
      </c>
      <c r="H31" s="193">
        <v>0</v>
      </c>
      <c r="I31" s="193">
        <v>9</v>
      </c>
      <c r="J31" s="193">
        <v>60.85</v>
      </c>
      <c r="K31" s="193">
        <f t="shared" si="0"/>
        <v>9</v>
      </c>
      <c r="L31" s="193">
        <f t="shared" si="1"/>
        <v>60.85</v>
      </c>
      <c r="M31" s="182">
        <f>L31*100/'CD Ratio_3(i)'!F31</f>
        <v>1.5174563591022443</v>
      </c>
      <c r="N31" s="50" t="e">
        <f t="shared" si="2"/>
        <v>#DIV/0!</v>
      </c>
      <c r="O31" s="50" t="e">
        <f t="shared" si="3"/>
        <v>#DIV/0!</v>
      </c>
      <c r="P31" s="48">
        <f t="shared" si="4"/>
        <v>6.7611111111111111</v>
      </c>
    </row>
    <row r="32" spans="1:21" ht="14.1" customHeight="1" x14ac:dyDescent="0.2">
      <c r="A32" s="192">
        <v>26</v>
      </c>
      <c r="B32" s="1" t="s">
        <v>190</v>
      </c>
      <c r="C32" s="193">
        <v>2438</v>
      </c>
      <c r="D32" s="193">
        <v>12950.49</v>
      </c>
      <c r="E32" s="193">
        <v>701</v>
      </c>
      <c r="F32" s="193">
        <v>4391.5</v>
      </c>
      <c r="G32" s="193">
        <v>38</v>
      </c>
      <c r="H32" s="193">
        <v>683.89</v>
      </c>
      <c r="I32" s="193">
        <v>107</v>
      </c>
      <c r="J32" s="193">
        <v>5703.88</v>
      </c>
      <c r="K32" s="193">
        <f t="shared" si="0"/>
        <v>2583</v>
      </c>
      <c r="L32" s="193">
        <f t="shared" si="1"/>
        <v>19338.259999999998</v>
      </c>
      <c r="M32" s="182">
        <f>L32*100/'CD Ratio_3(i)'!F32</f>
        <v>46.057392102518591</v>
      </c>
      <c r="N32" s="50">
        <f t="shared" si="2"/>
        <v>28.753076292042657</v>
      </c>
      <c r="O32" s="50">
        <f t="shared" si="3"/>
        <v>33.909913833376187</v>
      </c>
      <c r="P32" s="48">
        <f t="shared" si="4"/>
        <v>7.4867440960123881</v>
      </c>
    </row>
    <row r="33" spans="1:21" ht="14.1" customHeight="1" x14ac:dyDescent="0.2">
      <c r="A33" s="192">
        <v>27</v>
      </c>
      <c r="B33" s="1" t="s">
        <v>191</v>
      </c>
      <c r="C33" s="193">
        <v>0</v>
      </c>
      <c r="D33" s="193">
        <v>0</v>
      </c>
      <c r="E33" s="193">
        <v>0</v>
      </c>
      <c r="F33" s="193">
        <v>0</v>
      </c>
      <c r="G33" s="193">
        <v>0</v>
      </c>
      <c r="H33" s="193">
        <v>0</v>
      </c>
      <c r="I33" s="193">
        <v>85</v>
      </c>
      <c r="J33" s="193">
        <v>276.27999999999997</v>
      </c>
      <c r="K33" s="193">
        <f t="shared" si="0"/>
        <v>85</v>
      </c>
      <c r="L33" s="193">
        <f t="shared" si="1"/>
        <v>276.27999999999997</v>
      </c>
      <c r="M33" s="182">
        <f>L33*100/'CD Ratio_3(i)'!F33</f>
        <v>3.6794994559593421</v>
      </c>
      <c r="N33" s="50" t="e">
        <f t="shared" si="2"/>
        <v>#DIV/0!</v>
      </c>
      <c r="O33" s="50" t="e">
        <f t="shared" si="3"/>
        <v>#DIV/0!</v>
      </c>
      <c r="P33" s="48">
        <f t="shared" si="4"/>
        <v>3.2503529411764704</v>
      </c>
    </row>
    <row r="34" spans="1:21" ht="14.1" customHeight="1" x14ac:dyDescent="0.2">
      <c r="A34" s="192">
        <v>28</v>
      </c>
      <c r="B34" s="1" t="s">
        <v>67</v>
      </c>
      <c r="C34" s="193">
        <v>109833</v>
      </c>
      <c r="D34" s="193">
        <v>147363.17000000001</v>
      </c>
      <c r="E34" s="193">
        <v>1926</v>
      </c>
      <c r="F34" s="193">
        <v>1479.68</v>
      </c>
      <c r="G34" s="193">
        <v>57</v>
      </c>
      <c r="H34" s="193">
        <v>4680.05</v>
      </c>
      <c r="I34" s="193">
        <v>391</v>
      </c>
      <c r="J34" s="193">
        <v>56910.21</v>
      </c>
      <c r="K34" s="193">
        <f t="shared" si="0"/>
        <v>110281</v>
      </c>
      <c r="L34" s="193">
        <f t="shared" si="1"/>
        <v>208953.43</v>
      </c>
      <c r="M34" s="182">
        <f>L34*100/'CD Ratio_3(i)'!F34</f>
        <v>38.569817006342824</v>
      </c>
      <c r="N34" s="50">
        <f t="shared" si="2"/>
        <v>1.7535713310207315</v>
      </c>
      <c r="O34" s="50">
        <f t="shared" si="3"/>
        <v>1.0041043498182076</v>
      </c>
      <c r="P34" s="48">
        <f t="shared" si="4"/>
        <v>1.8947364459879761</v>
      </c>
    </row>
    <row r="35" spans="1:21" ht="14.1" customHeight="1" x14ac:dyDescent="0.2">
      <c r="A35" s="192">
        <v>29</v>
      </c>
      <c r="B35" s="1" t="s">
        <v>192</v>
      </c>
      <c r="C35" s="193">
        <v>0</v>
      </c>
      <c r="D35" s="193">
        <v>0</v>
      </c>
      <c r="E35" s="193">
        <v>0</v>
      </c>
      <c r="F35" s="193">
        <v>0</v>
      </c>
      <c r="G35" s="193">
        <v>0</v>
      </c>
      <c r="H35" s="193">
        <v>0</v>
      </c>
      <c r="I35" s="193">
        <v>21</v>
      </c>
      <c r="J35" s="193">
        <v>51</v>
      </c>
      <c r="K35" s="193">
        <f t="shared" si="0"/>
        <v>21</v>
      </c>
      <c r="L35" s="193">
        <f t="shared" si="1"/>
        <v>51</v>
      </c>
      <c r="M35" s="182">
        <f>L35*100/'CD Ratio_3(i)'!F35</f>
        <v>0.79291044776119401</v>
      </c>
      <c r="N35" s="50" t="e">
        <f t="shared" si="2"/>
        <v>#DIV/0!</v>
      </c>
      <c r="O35" s="50" t="e">
        <f t="shared" si="3"/>
        <v>#DIV/0!</v>
      </c>
      <c r="P35" s="48">
        <f t="shared" si="4"/>
        <v>2.4285714285714284</v>
      </c>
    </row>
    <row r="36" spans="1:21" ht="14.1" customHeight="1" x14ac:dyDescent="0.2">
      <c r="A36" s="192">
        <v>30</v>
      </c>
      <c r="B36" s="1" t="s">
        <v>193</v>
      </c>
      <c r="C36" s="193">
        <v>132986</v>
      </c>
      <c r="D36" s="193">
        <v>50226</v>
      </c>
      <c r="E36" s="193">
        <v>4788</v>
      </c>
      <c r="F36" s="193">
        <v>14613</v>
      </c>
      <c r="G36" s="193">
        <v>1</v>
      </c>
      <c r="H36" s="193">
        <v>3</v>
      </c>
      <c r="I36" s="193">
        <v>42</v>
      </c>
      <c r="J36" s="193">
        <v>961</v>
      </c>
      <c r="K36" s="193">
        <f t="shared" si="0"/>
        <v>133029</v>
      </c>
      <c r="L36" s="193">
        <f t="shared" si="1"/>
        <v>51190</v>
      </c>
      <c r="M36" s="182">
        <f>L36*100/'CD Ratio_3(i)'!F36</f>
        <v>58.731743136107575</v>
      </c>
      <c r="N36" s="50">
        <f t="shared" si="2"/>
        <v>3.6003789872618168</v>
      </c>
      <c r="O36" s="50">
        <f t="shared" si="3"/>
        <v>29.094492892127583</v>
      </c>
      <c r="P36" s="48">
        <f t="shared" si="4"/>
        <v>0.38480331356320802</v>
      </c>
    </row>
    <row r="37" spans="1:21" ht="14.1" customHeight="1" x14ac:dyDescent="0.2">
      <c r="A37" s="192">
        <v>31</v>
      </c>
      <c r="B37" s="1" t="s">
        <v>194</v>
      </c>
      <c r="C37" s="193">
        <v>0</v>
      </c>
      <c r="D37" s="193">
        <v>0</v>
      </c>
      <c r="E37" s="193">
        <v>0</v>
      </c>
      <c r="F37" s="193">
        <v>0</v>
      </c>
      <c r="G37" s="193">
        <v>0</v>
      </c>
      <c r="H37" s="193">
        <v>0</v>
      </c>
      <c r="I37" s="193">
        <v>150</v>
      </c>
      <c r="J37" s="193">
        <v>426</v>
      </c>
      <c r="K37" s="193">
        <f t="shared" si="0"/>
        <v>150</v>
      </c>
      <c r="L37" s="193">
        <f t="shared" si="1"/>
        <v>426</v>
      </c>
      <c r="M37" s="182">
        <f>L37*100/'CD Ratio_3(i)'!F37</f>
        <v>4.313487241798299</v>
      </c>
      <c r="N37" s="50" t="e">
        <f t="shared" si="2"/>
        <v>#DIV/0!</v>
      </c>
      <c r="O37" s="50" t="e">
        <f t="shared" si="3"/>
        <v>#DIV/0!</v>
      </c>
      <c r="P37" s="48">
        <f t="shared" si="4"/>
        <v>2.84</v>
      </c>
    </row>
    <row r="38" spans="1:21" ht="14.1" customHeight="1" x14ac:dyDescent="0.2">
      <c r="A38" s="192">
        <v>32</v>
      </c>
      <c r="B38" s="1" t="s">
        <v>71</v>
      </c>
      <c r="C38" s="193">
        <v>0</v>
      </c>
      <c r="D38" s="193">
        <v>0</v>
      </c>
      <c r="E38" s="193">
        <v>0</v>
      </c>
      <c r="F38" s="193">
        <v>0</v>
      </c>
      <c r="G38" s="193">
        <v>0</v>
      </c>
      <c r="H38" s="193">
        <v>0</v>
      </c>
      <c r="I38" s="193">
        <v>0</v>
      </c>
      <c r="J38" s="193">
        <v>159</v>
      </c>
      <c r="K38" s="193">
        <f t="shared" si="0"/>
        <v>0</v>
      </c>
      <c r="L38" s="193">
        <f t="shared" si="1"/>
        <v>159</v>
      </c>
      <c r="M38" s="182">
        <f>L38*100/'CD Ratio_3(i)'!F38</f>
        <v>0.64988146815989534</v>
      </c>
      <c r="N38" s="50" t="e">
        <f t="shared" si="2"/>
        <v>#DIV/0!</v>
      </c>
      <c r="O38" s="50" t="e">
        <f t="shared" si="3"/>
        <v>#DIV/0!</v>
      </c>
      <c r="P38" s="48" t="e">
        <f t="shared" si="4"/>
        <v>#DIV/0!</v>
      </c>
    </row>
    <row r="39" spans="1:21" ht="14.1" customHeight="1" x14ac:dyDescent="0.2">
      <c r="A39" s="192">
        <v>33</v>
      </c>
      <c r="B39" s="1" t="s">
        <v>195</v>
      </c>
      <c r="C39" s="193">
        <v>280</v>
      </c>
      <c r="D39" s="193">
        <v>436</v>
      </c>
      <c r="E39" s="193">
        <v>280</v>
      </c>
      <c r="F39" s="193">
        <v>436</v>
      </c>
      <c r="G39" s="193">
        <v>0</v>
      </c>
      <c r="H39" s="193">
        <v>0</v>
      </c>
      <c r="I39" s="193">
        <v>0</v>
      </c>
      <c r="J39" s="193">
        <v>0</v>
      </c>
      <c r="K39" s="193">
        <f t="shared" si="0"/>
        <v>280</v>
      </c>
      <c r="L39" s="193">
        <f t="shared" si="1"/>
        <v>436</v>
      </c>
      <c r="M39" s="182">
        <f>L39*100/'CD Ratio_3(i)'!F39</f>
        <v>6.524992517210416</v>
      </c>
      <c r="N39" s="50">
        <f t="shared" si="2"/>
        <v>100</v>
      </c>
      <c r="O39" s="50">
        <f t="shared" si="3"/>
        <v>100</v>
      </c>
      <c r="P39" s="48">
        <f t="shared" si="4"/>
        <v>1.5571428571428572</v>
      </c>
    </row>
    <row r="40" spans="1:21" ht="14.1" customHeight="1" x14ac:dyDescent="0.2">
      <c r="A40" s="192">
        <v>34</v>
      </c>
      <c r="B40" s="1" t="s">
        <v>70</v>
      </c>
      <c r="C40" s="193">
        <v>110815</v>
      </c>
      <c r="D40" s="193">
        <v>33289</v>
      </c>
      <c r="E40" s="193">
        <v>1208</v>
      </c>
      <c r="F40" s="193">
        <v>5688</v>
      </c>
      <c r="G40" s="193">
        <v>6</v>
      </c>
      <c r="H40" s="193">
        <v>504</v>
      </c>
      <c r="I40" s="193">
        <v>101</v>
      </c>
      <c r="J40" s="193">
        <v>27062</v>
      </c>
      <c r="K40" s="193">
        <f t="shared" si="0"/>
        <v>110922</v>
      </c>
      <c r="L40" s="193">
        <f t="shared" si="1"/>
        <v>60855</v>
      </c>
      <c r="M40" s="182">
        <f>L40*100/'CD Ratio_3(i)'!F40</f>
        <v>26.556956390819948</v>
      </c>
      <c r="N40" s="50">
        <f t="shared" si="2"/>
        <v>1.0901051301719082</v>
      </c>
      <c r="O40" s="50">
        <f t="shared" si="3"/>
        <v>17.086725344708462</v>
      </c>
      <c r="P40" s="48">
        <f t="shared" si="4"/>
        <v>0.54862876616000433</v>
      </c>
    </row>
    <row r="41" spans="1:21" s="47" customFormat="1" ht="14.1" customHeight="1" x14ac:dyDescent="0.2">
      <c r="A41" s="375"/>
      <c r="B41" s="189" t="s">
        <v>215</v>
      </c>
      <c r="C41" s="190">
        <f>SUM(C19:C40)</f>
        <v>1745602</v>
      </c>
      <c r="D41" s="190">
        <f t="shared" ref="D41:J41" si="6">SUM(D19:D40)</f>
        <v>2000279.1703249998</v>
      </c>
      <c r="E41" s="190">
        <f t="shared" si="6"/>
        <v>201062.75</v>
      </c>
      <c r="F41" s="190">
        <f t="shared" si="6"/>
        <v>911555.68</v>
      </c>
      <c r="G41" s="190">
        <f t="shared" si="6"/>
        <v>5793</v>
      </c>
      <c r="H41" s="190">
        <f t="shared" si="6"/>
        <v>27118.796023100003</v>
      </c>
      <c r="I41" s="190">
        <f t="shared" si="6"/>
        <v>108905</v>
      </c>
      <c r="J41" s="190">
        <f t="shared" si="6"/>
        <v>408445.7488608</v>
      </c>
      <c r="K41" s="190">
        <f t="shared" si="0"/>
        <v>1860300</v>
      </c>
      <c r="L41" s="190">
        <f t="shared" si="1"/>
        <v>2435843.7152088997</v>
      </c>
      <c r="M41" s="183">
        <f>L41*100/'CD Ratio_3(i)'!F41</f>
        <v>26.828278934023512</v>
      </c>
      <c r="N41" s="50">
        <f t="shared" si="2"/>
        <v>11.518247000175299</v>
      </c>
      <c r="O41" s="50">
        <f t="shared" si="3"/>
        <v>45.571422905528379</v>
      </c>
      <c r="P41" s="48">
        <f t="shared" si="4"/>
        <v>1.3093822045954415</v>
      </c>
      <c r="Q41" s="51"/>
      <c r="R41" s="51"/>
      <c r="S41" s="51"/>
      <c r="T41" s="51"/>
      <c r="U41" s="51"/>
    </row>
    <row r="42" spans="1:21" s="47" customFormat="1" ht="14.1" customHeight="1" x14ac:dyDescent="0.2">
      <c r="A42" s="375"/>
      <c r="B42" s="287" t="s">
        <v>317</v>
      </c>
      <c r="C42" s="190">
        <f>C41+C18</f>
        <v>3925658</v>
      </c>
      <c r="D42" s="190">
        <f t="shared" ref="D42:L42" si="7">D41+D18</f>
        <v>6416555.9903250001</v>
      </c>
      <c r="E42" s="190">
        <f t="shared" si="7"/>
        <v>2014280.75</v>
      </c>
      <c r="F42" s="190">
        <f t="shared" si="7"/>
        <v>4703950.24</v>
      </c>
      <c r="G42" s="190">
        <f t="shared" si="7"/>
        <v>77965</v>
      </c>
      <c r="H42" s="190">
        <f t="shared" si="7"/>
        <v>216011.70602310001</v>
      </c>
      <c r="I42" s="190">
        <f t="shared" si="7"/>
        <v>183800</v>
      </c>
      <c r="J42" s="190">
        <f t="shared" si="7"/>
        <v>971839.09886080003</v>
      </c>
      <c r="K42" s="190">
        <f t="shared" si="7"/>
        <v>4187423</v>
      </c>
      <c r="L42" s="190">
        <f t="shared" si="7"/>
        <v>7604406.7952088993</v>
      </c>
      <c r="M42" s="183">
        <f>L42*100/'CD Ratio_3(i)'!F42</f>
        <v>25.374863462312302</v>
      </c>
      <c r="N42" s="50">
        <f t="shared" si="2"/>
        <v>51.310652889273591</v>
      </c>
      <c r="O42" s="50">
        <f t="shared" si="3"/>
        <v>73.309579891342054</v>
      </c>
      <c r="P42" s="48">
        <f t="shared" si="4"/>
        <v>1.8160111350606087</v>
      </c>
      <c r="Q42" s="51"/>
      <c r="R42" s="51"/>
      <c r="S42" s="51"/>
      <c r="T42" s="51"/>
      <c r="U42" s="51"/>
    </row>
    <row r="43" spans="1:21" ht="14.1" customHeight="1" x14ac:dyDescent="0.2">
      <c r="A43" s="192">
        <v>35</v>
      </c>
      <c r="B43" s="1" t="s">
        <v>196</v>
      </c>
      <c r="C43" s="193">
        <v>177985</v>
      </c>
      <c r="D43" s="193">
        <v>167771</v>
      </c>
      <c r="E43" s="193">
        <v>169783</v>
      </c>
      <c r="F43" s="193">
        <v>160737</v>
      </c>
      <c r="G43" s="193">
        <v>69</v>
      </c>
      <c r="H43" s="193">
        <v>2080</v>
      </c>
      <c r="I43" s="193">
        <v>539</v>
      </c>
      <c r="J43" s="193">
        <v>570</v>
      </c>
      <c r="K43" s="193">
        <f t="shared" ref="K43:K55" si="8">C43+G43+I43</f>
        <v>178593</v>
      </c>
      <c r="L43" s="193">
        <f t="shared" ref="L43:L55" si="9">D43+H43+J43</f>
        <v>170421</v>
      </c>
      <c r="M43" s="182">
        <f>L43*100/'CD Ratio_3(i)'!F43</f>
        <v>62.533161608489372</v>
      </c>
      <c r="N43" s="50">
        <f t="shared" si="2"/>
        <v>95.391746495491191</v>
      </c>
      <c r="O43" s="50">
        <f t="shared" si="3"/>
        <v>95.807380298144494</v>
      </c>
      <c r="P43" s="48">
        <f t="shared" si="4"/>
        <v>0.9542423275268348</v>
      </c>
    </row>
    <row r="44" spans="1:21" ht="14.1" customHeight="1" x14ac:dyDescent="0.2">
      <c r="A44" s="192">
        <v>36</v>
      </c>
      <c r="B44" s="1" t="s">
        <v>390</v>
      </c>
      <c r="C44" s="193">
        <v>374229</v>
      </c>
      <c r="D44" s="193">
        <v>641202.97</v>
      </c>
      <c r="E44" s="193">
        <v>323292</v>
      </c>
      <c r="F44" s="193">
        <v>589780.99</v>
      </c>
      <c r="G44" s="193">
        <v>99</v>
      </c>
      <c r="H44" s="193">
        <v>5427.92</v>
      </c>
      <c r="I44" s="193">
        <v>118</v>
      </c>
      <c r="J44" s="193">
        <v>1146.52</v>
      </c>
      <c r="K44" s="193">
        <f t="shared" si="8"/>
        <v>374446</v>
      </c>
      <c r="L44" s="193">
        <f t="shared" si="9"/>
        <v>647777.41</v>
      </c>
      <c r="M44" s="182">
        <f>L44*100/'CD Ratio_3(i)'!F44</f>
        <v>59.566228526053351</v>
      </c>
      <c r="N44" s="50">
        <f t="shared" si="2"/>
        <v>86.3888154044716</v>
      </c>
      <c r="O44" s="50">
        <f t="shared" si="3"/>
        <v>91.980389610484806</v>
      </c>
      <c r="P44" s="48">
        <f t="shared" si="4"/>
        <v>1.7299621574272392</v>
      </c>
    </row>
    <row r="45" spans="1:21" s="47" customFormat="1" ht="14.1" customHeight="1" x14ac:dyDescent="0.2">
      <c r="A45" s="375"/>
      <c r="B45" s="189" t="s">
        <v>219</v>
      </c>
      <c r="C45" s="190">
        <f>SUM(C43:C44)</f>
        <v>552214</v>
      </c>
      <c r="D45" s="190">
        <f t="shared" ref="D45:J45" si="10">SUM(D43:D44)</f>
        <v>808973.97</v>
      </c>
      <c r="E45" s="190">
        <f t="shared" si="10"/>
        <v>493075</v>
      </c>
      <c r="F45" s="190">
        <f t="shared" si="10"/>
        <v>750517.99</v>
      </c>
      <c r="G45" s="190">
        <f t="shared" si="10"/>
        <v>168</v>
      </c>
      <c r="H45" s="190">
        <f t="shared" si="10"/>
        <v>7507.92</v>
      </c>
      <c r="I45" s="190">
        <f t="shared" si="10"/>
        <v>657</v>
      </c>
      <c r="J45" s="190">
        <f t="shared" si="10"/>
        <v>1716.52</v>
      </c>
      <c r="K45" s="190">
        <f t="shared" si="8"/>
        <v>553039</v>
      </c>
      <c r="L45" s="190">
        <f t="shared" si="9"/>
        <v>818198.41</v>
      </c>
      <c r="M45" s="183">
        <f>L45*100/'CD Ratio_3(i)'!F45</f>
        <v>60.160760422901404</v>
      </c>
      <c r="N45" s="50">
        <f t="shared" si="2"/>
        <v>89.290564889698558</v>
      </c>
      <c r="O45" s="50">
        <f t="shared" si="3"/>
        <v>92.774059219729907</v>
      </c>
      <c r="P45" s="48">
        <f t="shared" si="4"/>
        <v>1.4794587904288847</v>
      </c>
      <c r="Q45" s="51"/>
      <c r="R45" s="51"/>
      <c r="S45" s="51"/>
      <c r="T45" s="51"/>
      <c r="U45" s="51"/>
    </row>
    <row r="46" spans="1:21" ht="14.1" customHeight="1" x14ac:dyDescent="0.2">
      <c r="A46" s="192">
        <v>37</v>
      </c>
      <c r="B46" s="1" t="s">
        <v>318</v>
      </c>
      <c r="C46" s="193">
        <v>3882439</v>
      </c>
      <c r="D46" s="193">
        <v>3121072</v>
      </c>
      <c r="E46" s="193">
        <v>3792408</v>
      </c>
      <c r="F46" s="193">
        <v>3082759</v>
      </c>
      <c r="G46" s="193">
        <v>0</v>
      </c>
      <c r="H46" s="193">
        <v>0</v>
      </c>
      <c r="I46" s="193">
        <v>0</v>
      </c>
      <c r="J46" s="193">
        <v>0</v>
      </c>
      <c r="K46" s="193">
        <f t="shared" si="8"/>
        <v>3882439</v>
      </c>
      <c r="L46" s="193">
        <f t="shared" si="9"/>
        <v>3121072</v>
      </c>
      <c r="M46" s="182">
        <f>L46*100/'CD Ratio_3(i)'!F46</f>
        <v>86.150037829510779</v>
      </c>
      <c r="N46" s="50">
        <f t="shared" si="2"/>
        <v>97.681071099893643</v>
      </c>
      <c r="O46" s="50">
        <f t="shared" si="3"/>
        <v>98.77244100744872</v>
      </c>
      <c r="P46" s="48">
        <f t="shared" si="4"/>
        <v>0.80389466518340658</v>
      </c>
    </row>
    <row r="47" spans="1:21" s="47" customFormat="1" ht="14.1" customHeight="1" x14ac:dyDescent="0.2">
      <c r="A47" s="375"/>
      <c r="B47" s="189" t="s">
        <v>217</v>
      </c>
      <c r="C47" s="190">
        <f>C46</f>
        <v>3882439</v>
      </c>
      <c r="D47" s="190">
        <f t="shared" ref="D47:J47" si="11">D46</f>
        <v>3121072</v>
      </c>
      <c r="E47" s="190">
        <f t="shared" si="11"/>
        <v>3792408</v>
      </c>
      <c r="F47" s="190">
        <f t="shared" si="11"/>
        <v>3082759</v>
      </c>
      <c r="G47" s="190">
        <f t="shared" si="11"/>
        <v>0</v>
      </c>
      <c r="H47" s="190">
        <f t="shared" si="11"/>
        <v>0</v>
      </c>
      <c r="I47" s="190">
        <f t="shared" si="11"/>
        <v>0</v>
      </c>
      <c r="J47" s="190">
        <f t="shared" si="11"/>
        <v>0</v>
      </c>
      <c r="K47" s="190">
        <f t="shared" si="8"/>
        <v>3882439</v>
      </c>
      <c r="L47" s="190">
        <f t="shared" si="9"/>
        <v>3121072</v>
      </c>
      <c r="M47" s="183">
        <f>L47*100/'CD Ratio_3(i)'!F47</f>
        <v>86.150037829510779</v>
      </c>
      <c r="N47" s="50">
        <f t="shared" si="2"/>
        <v>97.681071099893643</v>
      </c>
      <c r="O47" s="50">
        <f t="shared" si="3"/>
        <v>98.77244100744872</v>
      </c>
      <c r="P47" s="48">
        <f t="shared" si="4"/>
        <v>0.80389466518340658</v>
      </c>
      <c r="Q47" s="51"/>
      <c r="R47" s="51"/>
      <c r="S47" s="51"/>
      <c r="T47" s="51"/>
      <c r="U47" s="51"/>
    </row>
    <row r="48" spans="1:21" s="233" customFormat="1" ht="14.1" customHeight="1" x14ac:dyDescent="0.2">
      <c r="A48" s="192">
        <v>38</v>
      </c>
      <c r="B48" s="1" t="s">
        <v>310</v>
      </c>
      <c r="C48" s="193">
        <v>34612</v>
      </c>
      <c r="D48" s="193">
        <v>111028.32</v>
      </c>
      <c r="E48" s="193">
        <v>5</v>
      </c>
      <c r="F48" s="193">
        <v>14.77</v>
      </c>
      <c r="G48" s="193">
        <v>55</v>
      </c>
      <c r="H48" s="193">
        <v>2324.12</v>
      </c>
      <c r="I48" s="193">
        <v>1777</v>
      </c>
      <c r="J48" s="193">
        <v>14778.15</v>
      </c>
      <c r="K48" s="193">
        <f t="shared" si="8"/>
        <v>36444</v>
      </c>
      <c r="L48" s="193">
        <f t="shared" si="9"/>
        <v>128130.59</v>
      </c>
      <c r="M48" s="182">
        <f>L48*100/'CD Ratio_3(i)'!F48</f>
        <v>21.575308880957714</v>
      </c>
      <c r="N48" s="50">
        <f t="shared" si="2"/>
        <v>1.4445856928232984E-2</v>
      </c>
      <c r="O48" s="50">
        <f t="shared" si="3"/>
        <v>1.3302912265987631E-2</v>
      </c>
      <c r="P48" s="48">
        <f t="shared" si="4"/>
        <v>3.515821260015366</v>
      </c>
      <c r="Q48" s="297"/>
      <c r="R48" s="297"/>
      <c r="S48" s="297"/>
      <c r="T48" s="297"/>
      <c r="U48" s="297"/>
    </row>
    <row r="49" spans="1:21" ht="14.1" customHeight="1" x14ac:dyDescent="0.2">
      <c r="A49" s="192">
        <v>39</v>
      </c>
      <c r="B49" s="1" t="s">
        <v>311</v>
      </c>
      <c r="C49" s="193">
        <v>31193</v>
      </c>
      <c r="D49" s="193">
        <v>9418</v>
      </c>
      <c r="E49" s="193">
        <v>0</v>
      </c>
      <c r="F49" s="193">
        <v>0</v>
      </c>
      <c r="G49" s="193">
        <v>0</v>
      </c>
      <c r="H49" s="193">
        <v>0</v>
      </c>
      <c r="I49" s="193">
        <v>0</v>
      </c>
      <c r="J49" s="193">
        <v>0</v>
      </c>
      <c r="K49" s="193">
        <f t="shared" si="8"/>
        <v>31193</v>
      </c>
      <c r="L49" s="193">
        <f t="shared" si="9"/>
        <v>9418</v>
      </c>
      <c r="M49" s="182">
        <f>L49*100/'CD Ratio_3(i)'!F49</f>
        <v>15.523067033673419</v>
      </c>
      <c r="N49" s="50">
        <f t="shared" si="2"/>
        <v>0</v>
      </c>
      <c r="O49" s="50">
        <f t="shared" si="3"/>
        <v>0</v>
      </c>
      <c r="P49" s="48">
        <f t="shared" si="4"/>
        <v>0.3019267143269323</v>
      </c>
    </row>
    <row r="50" spans="1:21" ht="14.1" customHeight="1" x14ac:dyDescent="0.2">
      <c r="A50" s="192">
        <v>40</v>
      </c>
      <c r="B50" s="1" t="s">
        <v>392</v>
      </c>
      <c r="C50" s="193">
        <v>0</v>
      </c>
      <c r="D50" s="193">
        <v>0</v>
      </c>
      <c r="E50" s="193">
        <v>0</v>
      </c>
      <c r="F50" s="193">
        <v>0</v>
      </c>
      <c r="G50" s="193">
        <v>225</v>
      </c>
      <c r="H50" s="193">
        <v>41.07</v>
      </c>
      <c r="I50" s="193">
        <v>85513</v>
      </c>
      <c r="J50" s="193">
        <v>19109.34</v>
      </c>
      <c r="K50" s="193">
        <f t="shared" si="8"/>
        <v>85738</v>
      </c>
      <c r="L50" s="193">
        <f t="shared" si="9"/>
        <v>19150.41</v>
      </c>
      <c r="M50" s="182">
        <f>L50*100/'CD Ratio_3(i)'!F50</f>
        <v>43.388041877286746</v>
      </c>
      <c r="N50" s="50" t="e">
        <f t="shared" si="2"/>
        <v>#DIV/0!</v>
      </c>
      <c r="O50" s="50" t="e">
        <f t="shared" si="3"/>
        <v>#DIV/0!</v>
      </c>
      <c r="P50" s="48">
        <f t="shared" si="4"/>
        <v>0.22335965382910727</v>
      </c>
    </row>
    <row r="51" spans="1:21" ht="14.1" customHeight="1" x14ac:dyDescent="0.2">
      <c r="A51" s="192">
        <v>41</v>
      </c>
      <c r="B51" s="1" t="s">
        <v>312</v>
      </c>
      <c r="C51" s="193">
        <v>155616</v>
      </c>
      <c r="D51" s="193">
        <v>27334.17</v>
      </c>
      <c r="E51" s="193">
        <v>0</v>
      </c>
      <c r="F51" s="193">
        <v>0</v>
      </c>
      <c r="G51" s="193">
        <v>0</v>
      </c>
      <c r="H51" s="193">
        <v>0</v>
      </c>
      <c r="I51" s="193">
        <v>0</v>
      </c>
      <c r="J51" s="193">
        <v>0</v>
      </c>
      <c r="K51" s="193">
        <f t="shared" si="8"/>
        <v>155616</v>
      </c>
      <c r="L51" s="193">
        <f t="shared" si="9"/>
        <v>27334.17</v>
      </c>
      <c r="M51" s="182">
        <f>L51*100/'CD Ratio_3(i)'!F51</f>
        <v>50.398786631037048</v>
      </c>
      <c r="N51" s="50">
        <f t="shared" si="2"/>
        <v>0</v>
      </c>
      <c r="O51" s="50">
        <f t="shared" si="3"/>
        <v>0</v>
      </c>
      <c r="P51" s="48">
        <f t="shared" si="4"/>
        <v>0.17565141116594693</v>
      </c>
    </row>
    <row r="52" spans="1:21" ht="14.1" customHeight="1" x14ac:dyDescent="0.2">
      <c r="A52" s="192">
        <v>42</v>
      </c>
      <c r="B52" s="1" t="s">
        <v>313</v>
      </c>
      <c r="C52" s="193">
        <v>73175</v>
      </c>
      <c r="D52" s="193">
        <v>22310</v>
      </c>
      <c r="E52" s="193">
        <v>0</v>
      </c>
      <c r="F52" s="193">
        <v>0</v>
      </c>
      <c r="G52" s="193">
        <v>0</v>
      </c>
      <c r="H52" s="193">
        <v>0</v>
      </c>
      <c r="I52" s="193">
        <v>0</v>
      </c>
      <c r="J52" s="193">
        <v>0</v>
      </c>
      <c r="K52" s="193">
        <f t="shared" si="8"/>
        <v>73175</v>
      </c>
      <c r="L52" s="193">
        <f t="shared" si="9"/>
        <v>22310</v>
      </c>
      <c r="M52" s="182">
        <f>L52*100/'CD Ratio_3(i)'!F52</f>
        <v>24.22603728920307</v>
      </c>
      <c r="N52" s="50">
        <f t="shared" si="2"/>
        <v>0</v>
      </c>
      <c r="O52" s="50">
        <f t="shared" si="3"/>
        <v>0</v>
      </c>
      <c r="P52" s="48">
        <f t="shared" si="4"/>
        <v>0.30488554834301335</v>
      </c>
    </row>
    <row r="53" spans="1:21" ht="14.1" customHeight="1" x14ac:dyDescent="0.2">
      <c r="A53" s="192">
        <v>43</v>
      </c>
      <c r="B53" s="1" t="s">
        <v>314</v>
      </c>
      <c r="C53" s="193">
        <v>44832</v>
      </c>
      <c r="D53" s="193">
        <v>9766.6</v>
      </c>
      <c r="E53" s="193">
        <v>0</v>
      </c>
      <c r="F53" s="193">
        <v>0</v>
      </c>
      <c r="G53" s="193">
        <v>506</v>
      </c>
      <c r="H53" s="193">
        <v>98.96</v>
      </c>
      <c r="I53" s="193">
        <v>3588</v>
      </c>
      <c r="J53" s="193">
        <v>846.48</v>
      </c>
      <c r="K53" s="193">
        <f t="shared" si="8"/>
        <v>48926</v>
      </c>
      <c r="L53" s="193">
        <f t="shared" si="9"/>
        <v>10712.039999999999</v>
      </c>
      <c r="M53" s="182">
        <f>L53*100/'CD Ratio_3(i)'!F53</f>
        <v>39.869850287633547</v>
      </c>
      <c r="N53" s="50">
        <f t="shared" si="2"/>
        <v>0</v>
      </c>
      <c r="O53" s="50">
        <f t="shared" si="3"/>
        <v>0</v>
      </c>
      <c r="P53" s="48">
        <f t="shared" si="4"/>
        <v>0.21894371091035439</v>
      </c>
    </row>
    <row r="54" spans="1:21" ht="14.1" customHeight="1" x14ac:dyDescent="0.2">
      <c r="A54" s="192">
        <v>44</v>
      </c>
      <c r="B54" s="1" t="s">
        <v>306</v>
      </c>
      <c r="C54" s="193">
        <v>43086</v>
      </c>
      <c r="D54" s="193">
        <v>8914.7000000000007</v>
      </c>
      <c r="E54" s="193">
        <v>0</v>
      </c>
      <c r="F54" s="193">
        <v>0</v>
      </c>
      <c r="G54" s="193">
        <v>0</v>
      </c>
      <c r="H54" s="193">
        <v>0</v>
      </c>
      <c r="I54" s="193">
        <v>0</v>
      </c>
      <c r="J54" s="193">
        <v>0</v>
      </c>
      <c r="K54" s="193">
        <f t="shared" si="8"/>
        <v>43086</v>
      </c>
      <c r="L54" s="193">
        <f t="shared" si="9"/>
        <v>8914.7000000000007</v>
      </c>
      <c r="M54" s="182">
        <f>L54*100/'CD Ratio_3(i)'!F54</f>
        <v>39.103711885208874</v>
      </c>
      <c r="N54" s="50">
        <f t="shared" si="2"/>
        <v>0</v>
      </c>
      <c r="O54" s="50">
        <f t="shared" si="3"/>
        <v>0</v>
      </c>
      <c r="P54" s="48">
        <f t="shared" si="4"/>
        <v>0.20690479506104073</v>
      </c>
    </row>
    <row r="55" spans="1:21" ht="14.1" customHeight="1" x14ac:dyDescent="0.2">
      <c r="A55" s="192">
        <v>45</v>
      </c>
      <c r="B55" s="1" t="s">
        <v>315</v>
      </c>
      <c r="C55" s="193">
        <v>36989</v>
      </c>
      <c r="D55" s="193">
        <v>10063</v>
      </c>
      <c r="E55" s="193">
        <v>0</v>
      </c>
      <c r="F55" s="193">
        <v>0</v>
      </c>
      <c r="G55" s="193">
        <v>0</v>
      </c>
      <c r="H55" s="193">
        <v>0</v>
      </c>
      <c r="I55" s="193">
        <v>0</v>
      </c>
      <c r="J55" s="193">
        <v>0</v>
      </c>
      <c r="K55" s="193">
        <f t="shared" si="8"/>
        <v>36989</v>
      </c>
      <c r="L55" s="193">
        <f t="shared" si="9"/>
        <v>10063</v>
      </c>
      <c r="M55" s="182">
        <f>L55*100/'CD Ratio_3(i)'!F55</f>
        <v>30.73422515423615</v>
      </c>
      <c r="N55" s="50">
        <f t="shared" si="2"/>
        <v>0</v>
      </c>
      <c r="O55" s="50">
        <f t="shared" si="3"/>
        <v>0</v>
      </c>
      <c r="P55" s="48">
        <f t="shared" si="4"/>
        <v>0.27205385384844144</v>
      </c>
    </row>
    <row r="56" spans="1:21" s="47" customFormat="1" ht="13.5" customHeight="1" x14ac:dyDescent="0.2">
      <c r="A56" s="375"/>
      <c r="B56" s="189" t="s">
        <v>316</v>
      </c>
      <c r="C56" s="190">
        <f>SUM(C48:C55)</f>
        <v>419503</v>
      </c>
      <c r="D56" s="190">
        <f t="shared" ref="D56:L56" si="12">SUM(D48:D55)</f>
        <v>198834.79</v>
      </c>
      <c r="E56" s="190">
        <f t="shared" si="12"/>
        <v>5</v>
      </c>
      <c r="F56" s="190">
        <f t="shared" si="12"/>
        <v>14.77</v>
      </c>
      <c r="G56" s="190">
        <f t="shared" si="12"/>
        <v>786</v>
      </c>
      <c r="H56" s="190">
        <f t="shared" si="12"/>
        <v>2464.15</v>
      </c>
      <c r="I56" s="190">
        <f t="shared" si="12"/>
        <v>90878</v>
      </c>
      <c r="J56" s="190">
        <f t="shared" si="12"/>
        <v>34733.97</v>
      </c>
      <c r="K56" s="190">
        <f t="shared" si="12"/>
        <v>511167</v>
      </c>
      <c r="L56" s="190">
        <f t="shared" si="12"/>
        <v>236032.91</v>
      </c>
      <c r="M56" s="183">
        <f>L56*100/'CD Ratio_3(i)'!F56</f>
        <v>25.450530183549077</v>
      </c>
      <c r="N56" s="50">
        <f t="shared" si="2"/>
        <v>1.1918865896072257E-3</v>
      </c>
      <c r="O56" s="50">
        <f t="shared" si="3"/>
        <v>7.4282775162233926E-3</v>
      </c>
      <c r="P56" s="48">
        <f t="shared" si="4"/>
        <v>0.46175302787543016</v>
      </c>
      <c r="Q56" s="51"/>
      <c r="R56" s="51"/>
      <c r="S56" s="51"/>
      <c r="T56" s="51"/>
      <c r="U56" s="51"/>
    </row>
    <row r="57" spans="1:21" s="47" customFormat="1" ht="14.1" customHeight="1" x14ac:dyDescent="0.2">
      <c r="A57" s="375"/>
      <c r="B57" s="189" t="s">
        <v>0</v>
      </c>
      <c r="C57" s="190">
        <f>C56+C47+C45+C42</f>
        <v>8779814</v>
      </c>
      <c r="D57" s="190">
        <f t="shared" ref="D57:J57" si="13">D56+D47+D45+D42</f>
        <v>10545436.750325</v>
      </c>
      <c r="E57" s="190">
        <f t="shared" si="13"/>
        <v>6299768.75</v>
      </c>
      <c r="F57" s="190">
        <f t="shared" si="13"/>
        <v>8537242</v>
      </c>
      <c r="G57" s="190">
        <f t="shared" si="13"/>
        <v>78919</v>
      </c>
      <c r="H57" s="190">
        <f t="shared" si="13"/>
        <v>225983.77602310001</v>
      </c>
      <c r="I57" s="190">
        <f t="shared" si="13"/>
        <v>275335</v>
      </c>
      <c r="J57" s="190">
        <f t="shared" si="13"/>
        <v>1008289.5888608</v>
      </c>
      <c r="K57" s="190">
        <f>C57+G57+I57</f>
        <v>9134068</v>
      </c>
      <c r="L57" s="190">
        <f>D57+H57+J57</f>
        <v>11779710.1152089</v>
      </c>
      <c r="M57" s="183">
        <f>L57*100/'CD Ratio_3(i)'!F59</f>
        <v>32.832190654748068</v>
      </c>
      <c r="N57" s="50">
        <f t="shared" si="2"/>
        <v>71.752872555158916</v>
      </c>
      <c r="O57" s="50">
        <f t="shared" si="3"/>
        <v>80.956741784420558</v>
      </c>
      <c r="P57" s="48">
        <f t="shared" si="4"/>
        <v>1.2896455462351386</v>
      </c>
      <c r="Q57" s="51"/>
      <c r="R57" s="51"/>
      <c r="S57" s="51"/>
      <c r="T57" s="51"/>
      <c r="U57" s="51"/>
    </row>
    <row r="58" spans="1:21" x14ac:dyDescent="0.2">
      <c r="F58" s="51" t="s">
        <v>382</v>
      </c>
    </row>
    <row r="59" spans="1:21" x14ac:dyDescent="0.2">
      <c r="C59" s="186"/>
      <c r="D59" s="186"/>
      <c r="E59" s="186"/>
      <c r="F59" s="186"/>
      <c r="G59" s="186"/>
      <c r="H59" s="186"/>
      <c r="I59" s="186"/>
      <c r="J59" s="186"/>
      <c r="K59" s="186"/>
      <c r="L59" s="186"/>
      <c r="M59" s="186"/>
    </row>
    <row r="61" spans="1:21" x14ac:dyDescent="0.2">
      <c r="L61" s="48"/>
    </row>
  </sheetData>
  <autoFilter ref="C5:L47"/>
  <sortState ref="B6:L33">
    <sortCondition ref="B6:B33"/>
  </sortState>
  <mergeCells count="10">
    <mergeCell ref="A1:M1"/>
    <mergeCell ref="M3:M5"/>
    <mergeCell ref="A3:A5"/>
    <mergeCell ref="B3:B5"/>
    <mergeCell ref="C3:L3"/>
    <mergeCell ref="C4:D4"/>
    <mergeCell ref="G4:H4"/>
    <mergeCell ref="I4:J4"/>
    <mergeCell ref="K4:L4"/>
    <mergeCell ref="E4:F4"/>
  </mergeCells>
  <conditionalFormatting sqref="M6:M57">
    <cfRule type="cellIs" dxfId="35" priority="3" operator="greaterThan">
      <formula>100</formula>
    </cfRule>
  </conditionalFormatting>
  <conditionalFormatting sqref="N1:O1048576">
    <cfRule type="cellIs" dxfId="34" priority="2" operator="greaterThan">
      <formula>100</formula>
    </cfRule>
  </conditionalFormatting>
  <conditionalFormatting sqref="P6:P58">
    <cfRule type="cellIs" dxfId="33" priority="1" operator="greaterThan">
      <formula>5</formula>
    </cfRule>
  </conditionalFormatting>
  <pageMargins left="0.45" right="0.2" top="0.5" bottom="0.5" header="0.3" footer="0.3"/>
  <pageSetup paperSize="9" scale="7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Q57"/>
  <sheetViews>
    <sheetView zoomScale="90" zoomScaleNormal="90" workbookViewId="0">
      <pane xSplit="3" ySplit="5" topLeftCell="D54" activePane="bottomRight" state="frozen"/>
      <selection pane="topRight" activeCell="D1" sqref="D1"/>
      <selection pane="bottomLeft" activeCell="A6" sqref="A6"/>
      <selection pane="bottomRight" activeCell="N57" sqref="N57"/>
    </sheetView>
  </sheetViews>
  <sheetFormatPr defaultColWidth="4.42578125" defaultRowHeight="13.5" x14ac:dyDescent="0.2"/>
  <cols>
    <col min="1" max="1" width="4.42578125" style="84"/>
    <col min="2" max="2" width="35.5703125" style="38" bestFit="1" customWidth="1"/>
    <col min="3" max="3" width="9.28515625" style="50" customWidth="1"/>
    <col min="4" max="4" width="9.42578125" style="50" bestFit="1" customWidth="1"/>
    <col min="5" max="5" width="7.85546875" style="50" bestFit="1" customWidth="1"/>
    <col min="6" max="6" width="9.42578125" style="50" bestFit="1" customWidth="1"/>
    <col min="7" max="7" width="7.85546875" style="50" bestFit="1" customWidth="1"/>
    <col min="8" max="8" width="9.42578125" style="50" bestFit="1" customWidth="1"/>
    <col min="9" max="9" width="8.28515625" style="50" customWidth="1"/>
    <col min="10" max="10" width="7.140625" style="50" customWidth="1"/>
    <col min="11" max="11" width="7.85546875" style="50" bestFit="1" customWidth="1"/>
    <col min="12" max="12" width="9.42578125" style="50" bestFit="1" customWidth="1"/>
    <col min="13" max="13" width="9.140625" style="50" customWidth="1"/>
    <col min="14" max="14" width="9.42578125" style="50" bestFit="1" customWidth="1"/>
    <col min="15" max="15" width="9" style="48" customWidth="1"/>
    <col min="16" max="16" width="9.28515625" style="48" hidden="1" customWidth="1"/>
    <col min="17" max="17" width="7" style="38" bestFit="1" customWidth="1"/>
    <col min="18" max="16384" width="4.42578125" style="38"/>
  </cols>
  <sheetData>
    <row r="1" spans="1:16" ht="18.75" x14ac:dyDescent="0.2">
      <c r="A1" s="457" t="s">
        <v>457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</row>
    <row r="2" spans="1:16" x14ac:dyDescent="0.2">
      <c r="B2" s="47" t="s">
        <v>124</v>
      </c>
      <c r="I2" s="50" t="s">
        <v>133</v>
      </c>
      <c r="L2" s="50" t="s">
        <v>123</v>
      </c>
    </row>
    <row r="3" spans="1:16" ht="24.95" customHeight="1" x14ac:dyDescent="0.2">
      <c r="A3" s="459" t="s">
        <v>110</v>
      </c>
      <c r="B3" s="459" t="s">
        <v>94</v>
      </c>
      <c r="C3" s="461" t="s">
        <v>449</v>
      </c>
      <c r="D3" s="462"/>
      <c r="E3" s="462"/>
      <c r="F3" s="462"/>
      <c r="G3" s="462"/>
      <c r="H3" s="462"/>
      <c r="I3" s="462"/>
      <c r="J3" s="462"/>
      <c r="K3" s="462"/>
      <c r="L3" s="462"/>
      <c r="M3" s="462"/>
      <c r="N3" s="463"/>
      <c r="O3" s="458" t="s">
        <v>220</v>
      </c>
    </row>
    <row r="4" spans="1:16" ht="24.95" customHeight="1" x14ac:dyDescent="0.2">
      <c r="A4" s="459"/>
      <c r="B4" s="459"/>
      <c r="C4" s="461" t="s">
        <v>117</v>
      </c>
      <c r="D4" s="463"/>
      <c r="E4" s="461" t="s">
        <v>118</v>
      </c>
      <c r="F4" s="463"/>
      <c r="G4" s="461" t="s">
        <v>119</v>
      </c>
      <c r="H4" s="463"/>
      <c r="I4" s="461" t="s">
        <v>120</v>
      </c>
      <c r="J4" s="463"/>
      <c r="K4" s="461" t="s">
        <v>122</v>
      </c>
      <c r="L4" s="463"/>
      <c r="M4" s="461" t="s">
        <v>1</v>
      </c>
      <c r="N4" s="463"/>
      <c r="O4" s="458"/>
    </row>
    <row r="5" spans="1:16" ht="24.95" customHeight="1" x14ac:dyDescent="0.2">
      <c r="A5" s="459"/>
      <c r="B5" s="459"/>
      <c r="C5" s="378" t="s">
        <v>201</v>
      </c>
      <c r="D5" s="378" t="s">
        <v>200</v>
      </c>
      <c r="E5" s="378" t="s">
        <v>201</v>
      </c>
      <c r="F5" s="378" t="s">
        <v>200</v>
      </c>
      <c r="G5" s="378" t="s">
        <v>201</v>
      </c>
      <c r="H5" s="378" t="s">
        <v>200</v>
      </c>
      <c r="I5" s="378" t="s">
        <v>201</v>
      </c>
      <c r="J5" s="378" t="s">
        <v>200</v>
      </c>
      <c r="K5" s="378" t="s">
        <v>201</v>
      </c>
      <c r="L5" s="378" t="s">
        <v>200</v>
      </c>
      <c r="M5" s="378" t="s">
        <v>201</v>
      </c>
      <c r="N5" s="378" t="s">
        <v>200</v>
      </c>
      <c r="O5" s="458"/>
    </row>
    <row r="6" spans="1:16" ht="13.5" customHeight="1" x14ac:dyDescent="0.2">
      <c r="A6" s="192">
        <v>1</v>
      </c>
      <c r="B6" s="1" t="s">
        <v>51</v>
      </c>
      <c r="C6" s="193">
        <v>73202</v>
      </c>
      <c r="D6" s="193">
        <v>263415</v>
      </c>
      <c r="E6" s="193">
        <v>3284</v>
      </c>
      <c r="F6" s="193">
        <v>110012</v>
      </c>
      <c r="G6" s="193">
        <v>277</v>
      </c>
      <c r="H6" s="193">
        <v>55199</v>
      </c>
      <c r="I6" s="193">
        <v>1254</v>
      </c>
      <c r="J6" s="193">
        <v>13014</v>
      </c>
      <c r="K6" s="193">
        <v>1895</v>
      </c>
      <c r="L6" s="193">
        <v>28499</v>
      </c>
      <c r="M6" s="193">
        <f t="shared" ref="M6:M17" si="0">C6+E6+G6+I6+K6</f>
        <v>79912</v>
      </c>
      <c r="N6" s="193">
        <f t="shared" ref="N6:N17" si="1">D6+F6+H6+J6+L6</f>
        <v>470139</v>
      </c>
      <c r="O6" s="182">
        <f>D6/'CD Ratio_3(i)'!F6*100</f>
        <v>16.748422374465516</v>
      </c>
      <c r="P6" s="48">
        <f>N6/M6</f>
        <v>5.8832090299329263</v>
      </c>
    </row>
    <row r="7" spans="1:16" ht="13.5" customHeight="1" x14ac:dyDescent="0.2">
      <c r="A7" s="192">
        <v>2</v>
      </c>
      <c r="B7" s="1" t="s">
        <v>52</v>
      </c>
      <c r="C7" s="193">
        <v>170031</v>
      </c>
      <c r="D7" s="193">
        <v>281341</v>
      </c>
      <c r="E7" s="193">
        <v>1626</v>
      </c>
      <c r="F7" s="193">
        <v>107161</v>
      </c>
      <c r="G7" s="193">
        <v>86</v>
      </c>
      <c r="H7" s="193">
        <v>18609</v>
      </c>
      <c r="I7" s="193">
        <v>0</v>
      </c>
      <c r="J7" s="193">
        <v>0</v>
      </c>
      <c r="K7" s="193">
        <v>160</v>
      </c>
      <c r="L7" s="193">
        <v>28</v>
      </c>
      <c r="M7" s="193">
        <f t="shared" si="0"/>
        <v>171903</v>
      </c>
      <c r="N7" s="193">
        <f t="shared" si="1"/>
        <v>407139</v>
      </c>
      <c r="O7" s="182">
        <f>D7/'CD Ratio_3(i)'!F7*100</f>
        <v>10.988788226172783</v>
      </c>
      <c r="P7" s="48">
        <f t="shared" ref="P7:P57" si="2">N7/M7</f>
        <v>2.3684228896528858</v>
      </c>
    </row>
    <row r="8" spans="1:16" ht="13.5" customHeight="1" x14ac:dyDescent="0.2">
      <c r="A8" s="192">
        <v>3</v>
      </c>
      <c r="B8" s="1" t="s">
        <v>53</v>
      </c>
      <c r="C8" s="193">
        <v>23894</v>
      </c>
      <c r="D8" s="193">
        <v>66402.09</v>
      </c>
      <c r="E8" s="193">
        <v>1101</v>
      </c>
      <c r="F8" s="193">
        <v>52281.01</v>
      </c>
      <c r="G8" s="193">
        <v>44</v>
      </c>
      <c r="H8" s="193">
        <v>5252.61</v>
      </c>
      <c r="I8" s="193">
        <v>3</v>
      </c>
      <c r="J8" s="193">
        <v>9.3800000000000008</v>
      </c>
      <c r="K8" s="193">
        <v>0</v>
      </c>
      <c r="L8" s="193">
        <v>0</v>
      </c>
      <c r="M8" s="193">
        <f t="shared" si="0"/>
        <v>25042</v>
      </c>
      <c r="N8" s="193">
        <f t="shared" si="1"/>
        <v>123945.09000000001</v>
      </c>
      <c r="O8" s="182">
        <f>D8/'CD Ratio_3(i)'!F8*100</f>
        <v>17.834442547923384</v>
      </c>
      <c r="P8" s="48">
        <f t="shared" si="2"/>
        <v>4.9494884593882285</v>
      </c>
    </row>
    <row r="9" spans="1:16" ht="13.5" customHeight="1" x14ac:dyDescent="0.2">
      <c r="A9" s="192">
        <v>4</v>
      </c>
      <c r="B9" s="1" t="s">
        <v>54</v>
      </c>
      <c r="C9" s="193">
        <v>70867</v>
      </c>
      <c r="D9" s="193">
        <v>149894</v>
      </c>
      <c r="E9" s="193">
        <v>4680</v>
      </c>
      <c r="F9" s="193">
        <v>75116</v>
      </c>
      <c r="G9" s="193">
        <v>249</v>
      </c>
      <c r="H9" s="193">
        <v>12333</v>
      </c>
      <c r="I9" s="193">
        <v>0</v>
      </c>
      <c r="J9" s="193">
        <v>0</v>
      </c>
      <c r="K9" s="193">
        <v>1794</v>
      </c>
      <c r="L9" s="193">
        <v>2528</v>
      </c>
      <c r="M9" s="193">
        <f t="shared" si="0"/>
        <v>77590</v>
      </c>
      <c r="N9" s="193">
        <f t="shared" si="1"/>
        <v>239871</v>
      </c>
      <c r="O9" s="182">
        <f>D9/'CD Ratio_3(i)'!F9*100</f>
        <v>10.30597385381845</v>
      </c>
      <c r="P9" s="48">
        <f t="shared" si="2"/>
        <v>3.0915195257120764</v>
      </c>
    </row>
    <row r="10" spans="1:16" ht="13.5" customHeight="1" x14ac:dyDescent="0.2">
      <c r="A10" s="192">
        <v>5</v>
      </c>
      <c r="B10" s="1" t="s">
        <v>55</v>
      </c>
      <c r="C10" s="193">
        <v>132764</v>
      </c>
      <c r="D10" s="193">
        <v>166290</v>
      </c>
      <c r="E10" s="193">
        <v>5907</v>
      </c>
      <c r="F10" s="193">
        <v>147873</v>
      </c>
      <c r="G10" s="193">
        <v>149</v>
      </c>
      <c r="H10" s="193">
        <v>14835</v>
      </c>
      <c r="I10" s="193">
        <v>3312</v>
      </c>
      <c r="J10" s="193">
        <v>7734</v>
      </c>
      <c r="K10" s="193">
        <v>7288</v>
      </c>
      <c r="L10" s="193">
        <v>16591</v>
      </c>
      <c r="M10" s="193">
        <f t="shared" si="0"/>
        <v>149420</v>
      </c>
      <c r="N10" s="193">
        <f t="shared" si="1"/>
        <v>353323</v>
      </c>
      <c r="O10" s="182">
        <f>D10/'CD Ratio_3(i)'!F10*100</f>
        <v>11.056736504052607</v>
      </c>
      <c r="P10" s="48">
        <f t="shared" si="2"/>
        <v>2.3646299022888502</v>
      </c>
    </row>
    <row r="11" spans="1:16" ht="13.5" customHeight="1" x14ac:dyDescent="0.2">
      <c r="A11" s="192">
        <v>6</v>
      </c>
      <c r="B11" s="1" t="s">
        <v>56</v>
      </c>
      <c r="C11" s="193">
        <v>36231</v>
      </c>
      <c r="D11" s="193">
        <v>86269</v>
      </c>
      <c r="E11" s="193">
        <v>1375</v>
      </c>
      <c r="F11" s="193">
        <v>48069</v>
      </c>
      <c r="G11" s="193">
        <v>284</v>
      </c>
      <c r="H11" s="193">
        <v>15893</v>
      </c>
      <c r="I11" s="193">
        <v>609</v>
      </c>
      <c r="J11" s="193">
        <v>2444</v>
      </c>
      <c r="K11" s="193">
        <v>9625</v>
      </c>
      <c r="L11" s="193">
        <v>41778</v>
      </c>
      <c r="M11" s="193">
        <f t="shared" si="0"/>
        <v>48124</v>
      </c>
      <c r="N11" s="193">
        <f t="shared" si="1"/>
        <v>194453</v>
      </c>
      <c r="O11" s="182">
        <f>D11/'CD Ratio_3(i)'!F11*100</f>
        <v>8.2824733459103204</v>
      </c>
      <c r="P11" s="48">
        <f t="shared" si="2"/>
        <v>4.0406657800681574</v>
      </c>
    </row>
    <row r="12" spans="1:16" ht="13.5" customHeight="1" x14ac:dyDescent="0.2">
      <c r="A12" s="192">
        <v>7</v>
      </c>
      <c r="B12" s="1" t="s">
        <v>57</v>
      </c>
      <c r="C12" s="193">
        <v>9042</v>
      </c>
      <c r="D12" s="193">
        <v>20750</v>
      </c>
      <c r="E12" s="193">
        <v>41</v>
      </c>
      <c r="F12" s="193">
        <v>3847</v>
      </c>
      <c r="G12" s="193">
        <v>9</v>
      </c>
      <c r="H12" s="193">
        <v>4323</v>
      </c>
      <c r="I12" s="193">
        <v>164</v>
      </c>
      <c r="J12" s="193">
        <v>788</v>
      </c>
      <c r="K12" s="193">
        <v>0</v>
      </c>
      <c r="L12" s="193">
        <v>0</v>
      </c>
      <c r="M12" s="193">
        <f t="shared" si="0"/>
        <v>9256</v>
      </c>
      <c r="N12" s="193">
        <f t="shared" si="1"/>
        <v>29708</v>
      </c>
      <c r="O12" s="182">
        <f>D12/'CD Ratio_3(i)'!F12*100</f>
        <v>18.045646876868162</v>
      </c>
      <c r="P12" s="48">
        <f t="shared" si="2"/>
        <v>3.2095937770095073</v>
      </c>
    </row>
    <row r="13" spans="1:16" ht="13.5" customHeight="1" x14ac:dyDescent="0.2">
      <c r="A13" s="192">
        <v>8</v>
      </c>
      <c r="B13" s="1" t="s">
        <v>181</v>
      </c>
      <c r="C13" s="193">
        <v>9281</v>
      </c>
      <c r="D13" s="193">
        <v>19178</v>
      </c>
      <c r="E13" s="193">
        <v>507</v>
      </c>
      <c r="F13" s="193">
        <v>14296</v>
      </c>
      <c r="G13" s="193">
        <v>34</v>
      </c>
      <c r="H13" s="193">
        <v>7812</v>
      </c>
      <c r="I13" s="193">
        <v>42</v>
      </c>
      <c r="J13" s="193">
        <v>22</v>
      </c>
      <c r="K13" s="193">
        <v>0</v>
      </c>
      <c r="L13" s="193">
        <v>0</v>
      </c>
      <c r="M13" s="193">
        <f t="shared" si="0"/>
        <v>9864</v>
      </c>
      <c r="N13" s="193">
        <f t="shared" si="1"/>
        <v>41308</v>
      </c>
      <c r="O13" s="182">
        <f>D13/'CD Ratio_3(i)'!F13*100</f>
        <v>21.330456350309756</v>
      </c>
      <c r="P13" s="48">
        <f t="shared" si="2"/>
        <v>4.1877534468775348</v>
      </c>
    </row>
    <row r="14" spans="1:16" ht="13.5" customHeight="1" x14ac:dyDescent="0.2">
      <c r="A14" s="192">
        <v>9</v>
      </c>
      <c r="B14" s="1" t="s">
        <v>58</v>
      </c>
      <c r="C14" s="193">
        <v>98501</v>
      </c>
      <c r="D14" s="193">
        <v>225642</v>
      </c>
      <c r="E14" s="193">
        <v>10303</v>
      </c>
      <c r="F14" s="193">
        <v>161555</v>
      </c>
      <c r="G14" s="193">
        <v>409</v>
      </c>
      <c r="H14" s="193">
        <v>64008</v>
      </c>
      <c r="I14" s="193">
        <v>4</v>
      </c>
      <c r="J14" s="193">
        <v>6</v>
      </c>
      <c r="K14" s="193">
        <v>0</v>
      </c>
      <c r="L14" s="193">
        <v>0</v>
      </c>
      <c r="M14" s="193">
        <f t="shared" si="0"/>
        <v>109217</v>
      </c>
      <c r="N14" s="193">
        <f t="shared" si="1"/>
        <v>451211</v>
      </c>
      <c r="O14" s="182">
        <f>D14/'CD Ratio_3(i)'!F14*100</f>
        <v>10.396270202952158</v>
      </c>
      <c r="P14" s="48">
        <f t="shared" si="2"/>
        <v>4.131325709367589</v>
      </c>
    </row>
    <row r="15" spans="1:16" ht="13.5" customHeight="1" x14ac:dyDescent="0.2">
      <c r="A15" s="192">
        <v>10</v>
      </c>
      <c r="B15" s="1" t="s">
        <v>64</v>
      </c>
      <c r="C15" s="193">
        <v>210621</v>
      </c>
      <c r="D15" s="193">
        <v>399975</v>
      </c>
      <c r="E15" s="193">
        <v>10018</v>
      </c>
      <c r="F15" s="193">
        <v>333115</v>
      </c>
      <c r="G15" s="193">
        <v>532</v>
      </c>
      <c r="H15" s="193">
        <v>102646</v>
      </c>
      <c r="I15" s="193">
        <v>115</v>
      </c>
      <c r="J15" s="193">
        <v>464</v>
      </c>
      <c r="K15" s="193">
        <v>0</v>
      </c>
      <c r="L15" s="193">
        <v>0</v>
      </c>
      <c r="M15" s="193">
        <f t="shared" si="0"/>
        <v>221286</v>
      </c>
      <c r="N15" s="193">
        <f t="shared" si="1"/>
        <v>836200</v>
      </c>
      <c r="O15" s="182">
        <f>D15/'CD Ratio_3(i)'!F15*100</f>
        <v>5.3134034595872475</v>
      </c>
      <c r="P15" s="48">
        <f t="shared" si="2"/>
        <v>3.7788201693735708</v>
      </c>
    </row>
    <row r="16" spans="1:16" ht="13.5" customHeight="1" x14ac:dyDescent="0.2">
      <c r="A16" s="192">
        <v>11</v>
      </c>
      <c r="B16" s="1" t="s">
        <v>182</v>
      </c>
      <c r="C16" s="193">
        <v>31477</v>
      </c>
      <c r="D16" s="193">
        <v>32712</v>
      </c>
      <c r="E16" s="193">
        <v>1903</v>
      </c>
      <c r="F16" s="193">
        <v>70612</v>
      </c>
      <c r="G16" s="193">
        <v>21</v>
      </c>
      <c r="H16" s="193">
        <v>18222</v>
      </c>
      <c r="I16" s="193">
        <v>171</v>
      </c>
      <c r="J16" s="193">
        <v>112</v>
      </c>
      <c r="K16" s="193">
        <v>8485</v>
      </c>
      <c r="L16" s="193">
        <v>4914</v>
      </c>
      <c r="M16" s="193">
        <f t="shared" si="0"/>
        <v>42057</v>
      </c>
      <c r="N16" s="193">
        <f t="shared" si="1"/>
        <v>126572</v>
      </c>
      <c r="O16" s="182">
        <f>D16/'CD Ratio_3(i)'!F16*100</f>
        <v>7.0961402047364004</v>
      </c>
      <c r="P16" s="48">
        <f t="shared" si="2"/>
        <v>3.0095346791259483</v>
      </c>
    </row>
    <row r="17" spans="1:17" ht="13.5" customHeight="1" x14ac:dyDescent="0.2">
      <c r="A17" s="192">
        <v>12</v>
      </c>
      <c r="B17" s="1" t="s">
        <v>60</v>
      </c>
      <c r="C17" s="193">
        <v>97282</v>
      </c>
      <c r="D17" s="193">
        <v>209358</v>
      </c>
      <c r="E17" s="193">
        <v>6244</v>
      </c>
      <c r="F17" s="193">
        <v>118494</v>
      </c>
      <c r="G17" s="193">
        <v>886</v>
      </c>
      <c r="H17" s="193">
        <v>60751</v>
      </c>
      <c r="I17" s="193">
        <v>0</v>
      </c>
      <c r="J17" s="193">
        <v>0</v>
      </c>
      <c r="K17" s="193">
        <v>1</v>
      </c>
      <c r="L17" s="193">
        <v>1455</v>
      </c>
      <c r="M17" s="193">
        <f t="shared" si="0"/>
        <v>104413</v>
      </c>
      <c r="N17" s="193">
        <f t="shared" si="1"/>
        <v>390058</v>
      </c>
      <c r="O17" s="182">
        <f>D17/'CD Ratio_3(i)'!F17*100</f>
        <v>10.366423084426549</v>
      </c>
      <c r="P17" s="48">
        <f t="shared" si="2"/>
        <v>3.7357225632823501</v>
      </c>
    </row>
    <row r="18" spans="1:17" s="47" customFormat="1" ht="13.5" customHeight="1" x14ac:dyDescent="0.2">
      <c r="A18" s="375"/>
      <c r="B18" s="189" t="s">
        <v>218</v>
      </c>
      <c r="C18" s="190">
        <f>SUM(C6:C17)</f>
        <v>963193</v>
      </c>
      <c r="D18" s="190">
        <f t="shared" ref="D18:L18" si="3">SUM(D6:D17)</f>
        <v>1921226.0899999999</v>
      </c>
      <c r="E18" s="190">
        <f t="shared" si="3"/>
        <v>46989</v>
      </c>
      <c r="F18" s="190">
        <f t="shared" si="3"/>
        <v>1242431.01</v>
      </c>
      <c r="G18" s="190">
        <f t="shared" si="3"/>
        <v>2980</v>
      </c>
      <c r="H18" s="190">
        <f t="shared" si="3"/>
        <v>379883.61</v>
      </c>
      <c r="I18" s="190">
        <f t="shared" si="3"/>
        <v>5674</v>
      </c>
      <c r="J18" s="190">
        <f t="shared" si="3"/>
        <v>24593.379999999997</v>
      </c>
      <c r="K18" s="190">
        <f t="shared" si="3"/>
        <v>29248</v>
      </c>
      <c r="L18" s="190">
        <f t="shared" si="3"/>
        <v>95793</v>
      </c>
      <c r="M18" s="190">
        <f t="shared" ref="M18:M40" si="4">C18+E18+G18+I18+K18</f>
        <v>1048084</v>
      </c>
      <c r="N18" s="190">
        <f t="shared" ref="N18:N40" si="5">D18+F18+H18+J18+L18</f>
        <v>3663927.0899999994</v>
      </c>
      <c r="O18" s="183">
        <f>D18/'CD Ratio_3(i)'!F18*100</f>
        <v>9.1973636522029061</v>
      </c>
      <c r="P18" s="48">
        <f t="shared" si="2"/>
        <v>3.4958334351063458</v>
      </c>
    </row>
    <row r="19" spans="1:17" s="431" customFormat="1" ht="13.5" customHeight="1" x14ac:dyDescent="0.2">
      <c r="A19" s="426">
        <v>13</v>
      </c>
      <c r="B19" s="427" t="s">
        <v>41</v>
      </c>
      <c r="C19" s="428">
        <v>5843</v>
      </c>
      <c r="D19" s="428">
        <v>97738</v>
      </c>
      <c r="E19" s="428">
        <v>2317</v>
      </c>
      <c r="F19" s="428">
        <v>124064</v>
      </c>
      <c r="G19" s="428">
        <v>575</v>
      </c>
      <c r="H19" s="428">
        <v>81796</v>
      </c>
      <c r="I19" s="428">
        <v>1</v>
      </c>
      <c r="J19" s="428">
        <v>2.61</v>
      </c>
      <c r="K19" s="428">
        <v>0</v>
      </c>
      <c r="L19" s="428">
        <v>0</v>
      </c>
      <c r="M19" s="428">
        <f t="shared" si="4"/>
        <v>8736</v>
      </c>
      <c r="N19" s="428">
        <f t="shared" si="5"/>
        <v>303600.61</v>
      </c>
      <c r="O19" s="429">
        <f>D19/'CD Ratio_3(i)'!F19*100</f>
        <v>8.0838759906724356</v>
      </c>
      <c r="P19" s="430">
        <f t="shared" si="2"/>
        <v>34.752817078754575</v>
      </c>
      <c r="Q19" s="431">
        <v>121374</v>
      </c>
    </row>
    <row r="20" spans="1:17" ht="13.5" customHeight="1" x14ac:dyDescent="0.2">
      <c r="A20" s="192">
        <v>14</v>
      </c>
      <c r="B20" s="1" t="s">
        <v>183</v>
      </c>
      <c r="C20" s="193">
        <v>382633</v>
      </c>
      <c r="D20" s="193">
        <v>149566.31</v>
      </c>
      <c r="E20" s="193">
        <v>145</v>
      </c>
      <c r="F20" s="193">
        <v>1188.76</v>
      </c>
      <c r="G20" s="193">
        <v>5</v>
      </c>
      <c r="H20" s="193">
        <v>153.66999999999999</v>
      </c>
      <c r="I20" s="193">
        <v>0</v>
      </c>
      <c r="J20" s="193">
        <v>0</v>
      </c>
      <c r="K20" s="193">
        <v>0</v>
      </c>
      <c r="L20" s="193">
        <v>0</v>
      </c>
      <c r="M20" s="193">
        <f t="shared" si="4"/>
        <v>382783</v>
      </c>
      <c r="N20" s="193">
        <f t="shared" si="5"/>
        <v>150908.74000000002</v>
      </c>
      <c r="O20" s="182">
        <f>D20/'CD Ratio_3(i)'!F20*100</f>
        <v>22.404043930085916</v>
      </c>
      <c r="P20" s="48">
        <f t="shared" si="2"/>
        <v>0.39424096681409576</v>
      </c>
    </row>
    <row r="21" spans="1:17" ht="13.5" customHeight="1" x14ac:dyDescent="0.2">
      <c r="A21" s="192">
        <v>15</v>
      </c>
      <c r="B21" s="1" t="s">
        <v>184</v>
      </c>
      <c r="C21" s="193">
        <v>33</v>
      </c>
      <c r="D21" s="193">
        <v>280</v>
      </c>
      <c r="E21" s="193">
        <v>0</v>
      </c>
      <c r="F21" s="193">
        <v>0</v>
      </c>
      <c r="G21" s="193">
        <v>0</v>
      </c>
      <c r="H21" s="193">
        <v>0</v>
      </c>
      <c r="I21" s="193">
        <v>0</v>
      </c>
      <c r="J21" s="193">
        <v>0</v>
      </c>
      <c r="K21" s="193">
        <v>0</v>
      </c>
      <c r="L21" s="193">
        <v>0</v>
      </c>
      <c r="M21" s="193">
        <f t="shared" si="4"/>
        <v>33</v>
      </c>
      <c r="N21" s="193">
        <f t="shared" si="5"/>
        <v>280</v>
      </c>
      <c r="O21" s="182">
        <f>D21/'CD Ratio_3(i)'!F21*100</f>
        <v>12.737636531541572</v>
      </c>
      <c r="P21" s="48">
        <f t="shared" si="2"/>
        <v>8.4848484848484844</v>
      </c>
    </row>
    <row r="22" spans="1:17" ht="13.5" customHeight="1" x14ac:dyDescent="0.2">
      <c r="A22" s="192">
        <v>16</v>
      </c>
      <c r="B22" s="1" t="s">
        <v>45</v>
      </c>
      <c r="C22" s="193">
        <v>83</v>
      </c>
      <c r="D22" s="193">
        <v>2046.78</v>
      </c>
      <c r="E22" s="193">
        <v>49</v>
      </c>
      <c r="F22" s="193">
        <v>4498.67</v>
      </c>
      <c r="G22" s="193">
        <v>10</v>
      </c>
      <c r="H22" s="193">
        <v>1977.74</v>
      </c>
      <c r="I22" s="193">
        <v>0</v>
      </c>
      <c r="J22" s="193">
        <v>0</v>
      </c>
      <c r="K22" s="193">
        <v>0</v>
      </c>
      <c r="L22" s="193">
        <v>0</v>
      </c>
      <c r="M22" s="193">
        <f t="shared" si="4"/>
        <v>142</v>
      </c>
      <c r="N22" s="193">
        <f t="shared" si="5"/>
        <v>8523.19</v>
      </c>
      <c r="O22" s="182">
        <f>D22/'CD Ratio_3(i)'!F22*100</f>
        <v>16.602517981234787</v>
      </c>
      <c r="P22" s="48">
        <f t="shared" si="2"/>
        <v>60.0224647887324</v>
      </c>
    </row>
    <row r="23" spans="1:17" ht="13.5" customHeight="1" x14ac:dyDescent="0.2">
      <c r="A23" s="192">
        <v>17</v>
      </c>
      <c r="B23" s="1" t="s">
        <v>185</v>
      </c>
      <c r="C23" s="193">
        <v>1806</v>
      </c>
      <c r="D23" s="193">
        <v>22296</v>
      </c>
      <c r="E23" s="193">
        <v>845</v>
      </c>
      <c r="F23" s="193">
        <v>6913</v>
      </c>
      <c r="G23" s="193">
        <v>8</v>
      </c>
      <c r="H23" s="193">
        <v>91</v>
      </c>
      <c r="I23" s="193">
        <v>0</v>
      </c>
      <c r="J23" s="193">
        <v>0</v>
      </c>
      <c r="K23" s="193">
        <v>0</v>
      </c>
      <c r="L23" s="193">
        <v>0</v>
      </c>
      <c r="M23" s="193">
        <f t="shared" si="4"/>
        <v>2659</v>
      </c>
      <c r="N23" s="193">
        <f t="shared" si="5"/>
        <v>29300</v>
      </c>
      <c r="O23" s="182">
        <f>D23/'CD Ratio_3(i)'!F23*100</f>
        <v>20.136919492061196</v>
      </c>
      <c r="P23" s="48">
        <f t="shared" si="2"/>
        <v>11.019180142910869</v>
      </c>
    </row>
    <row r="24" spans="1:17" ht="13.5" customHeight="1" x14ac:dyDescent="0.2">
      <c r="A24" s="192">
        <v>18</v>
      </c>
      <c r="B24" s="1" t="s">
        <v>186</v>
      </c>
      <c r="C24" s="193">
        <v>0</v>
      </c>
      <c r="D24" s="193">
        <v>0</v>
      </c>
      <c r="E24" s="193">
        <v>1</v>
      </c>
      <c r="F24" s="193">
        <v>14</v>
      </c>
      <c r="G24" s="193">
        <v>0</v>
      </c>
      <c r="H24" s="193">
        <v>0</v>
      </c>
      <c r="I24" s="193">
        <v>0</v>
      </c>
      <c r="J24" s="193">
        <v>0</v>
      </c>
      <c r="K24" s="193">
        <v>0</v>
      </c>
      <c r="L24" s="193">
        <v>0</v>
      </c>
      <c r="M24" s="193">
        <f t="shared" si="4"/>
        <v>1</v>
      </c>
      <c r="N24" s="193">
        <f t="shared" si="5"/>
        <v>14</v>
      </c>
      <c r="O24" s="182">
        <f>D24/'CD Ratio_3(i)'!F24*100</f>
        <v>0</v>
      </c>
      <c r="P24" s="48">
        <f t="shared" si="2"/>
        <v>14</v>
      </c>
    </row>
    <row r="25" spans="1:17" ht="13.5" customHeight="1" x14ac:dyDescent="0.2">
      <c r="A25" s="192">
        <v>19</v>
      </c>
      <c r="B25" s="1" t="s">
        <v>187</v>
      </c>
      <c r="C25" s="193">
        <v>71</v>
      </c>
      <c r="D25" s="193">
        <v>1010</v>
      </c>
      <c r="E25" s="193">
        <v>12</v>
      </c>
      <c r="F25" s="193">
        <v>521</v>
      </c>
      <c r="G25" s="193">
        <v>6</v>
      </c>
      <c r="H25" s="193">
        <v>1033</v>
      </c>
      <c r="I25" s="193">
        <v>0</v>
      </c>
      <c r="J25" s="193">
        <v>0</v>
      </c>
      <c r="K25" s="193">
        <v>217</v>
      </c>
      <c r="L25" s="193">
        <v>1608</v>
      </c>
      <c r="M25" s="193">
        <f t="shared" si="4"/>
        <v>306</v>
      </c>
      <c r="N25" s="193">
        <f t="shared" si="5"/>
        <v>4172</v>
      </c>
      <c r="O25" s="182">
        <f>D25/'CD Ratio_3(i)'!F25*100</f>
        <v>1.6716042435577032</v>
      </c>
      <c r="P25" s="48">
        <f t="shared" si="2"/>
        <v>13.633986928104575</v>
      </c>
    </row>
    <row r="26" spans="1:17" ht="13.5" customHeight="1" x14ac:dyDescent="0.2">
      <c r="A26" s="192">
        <v>20</v>
      </c>
      <c r="B26" s="1" t="s">
        <v>65</v>
      </c>
      <c r="C26" s="193">
        <v>125107</v>
      </c>
      <c r="D26" s="193">
        <v>98940.86</v>
      </c>
      <c r="E26" s="193">
        <v>9645</v>
      </c>
      <c r="F26" s="193">
        <v>190765.01</v>
      </c>
      <c r="G26" s="193">
        <v>3584</v>
      </c>
      <c r="H26" s="193">
        <v>138607.01999999999</v>
      </c>
      <c r="I26" s="193">
        <v>0</v>
      </c>
      <c r="J26" s="193">
        <v>0</v>
      </c>
      <c r="K26" s="193">
        <v>0</v>
      </c>
      <c r="L26" s="193">
        <v>0</v>
      </c>
      <c r="M26" s="193">
        <f t="shared" si="4"/>
        <v>138336</v>
      </c>
      <c r="N26" s="193">
        <f t="shared" si="5"/>
        <v>428312.89</v>
      </c>
      <c r="O26" s="182">
        <f>D26/'CD Ratio_3(i)'!F26*100</f>
        <v>3.973688610619043</v>
      </c>
      <c r="P26" s="48">
        <f t="shared" si="2"/>
        <v>3.0961780736756883</v>
      </c>
    </row>
    <row r="27" spans="1:17" ht="13.5" customHeight="1" x14ac:dyDescent="0.2">
      <c r="A27" s="192">
        <v>21</v>
      </c>
      <c r="B27" s="1" t="s">
        <v>66</v>
      </c>
      <c r="C27" s="193">
        <v>18269</v>
      </c>
      <c r="D27" s="193">
        <v>253797</v>
      </c>
      <c r="E27" s="193">
        <v>9181</v>
      </c>
      <c r="F27" s="193">
        <v>212345</v>
      </c>
      <c r="G27" s="193">
        <v>1284</v>
      </c>
      <c r="H27" s="193">
        <v>76331</v>
      </c>
      <c r="I27" s="193">
        <v>0</v>
      </c>
      <c r="J27" s="193">
        <v>0</v>
      </c>
      <c r="K27" s="193">
        <v>0</v>
      </c>
      <c r="L27" s="193">
        <v>0</v>
      </c>
      <c r="M27" s="193">
        <f t="shared" si="4"/>
        <v>28734</v>
      </c>
      <c r="N27" s="193">
        <f t="shared" si="5"/>
        <v>542473</v>
      </c>
      <c r="O27" s="182">
        <f>D27/'CD Ratio_3(i)'!F27*100</f>
        <v>11.179120433321572</v>
      </c>
      <c r="P27" s="48">
        <f t="shared" si="2"/>
        <v>18.879132734739333</v>
      </c>
    </row>
    <row r="28" spans="1:17" ht="13.5" customHeight="1" x14ac:dyDescent="0.2">
      <c r="A28" s="192">
        <v>22</v>
      </c>
      <c r="B28" s="1" t="s">
        <v>75</v>
      </c>
      <c r="C28" s="193">
        <v>982</v>
      </c>
      <c r="D28" s="193">
        <v>27862.060129100009</v>
      </c>
      <c r="E28" s="193">
        <v>51</v>
      </c>
      <c r="F28" s="193">
        <v>2382.8545181</v>
      </c>
      <c r="G28" s="193">
        <v>21</v>
      </c>
      <c r="H28" s="193">
        <v>1423.1364741999998</v>
      </c>
      <c r="I28" s="193">
        <v>0</v>
      </c>
      <c r="J28" s="193">
        <v>0</v>
      </c>
      <c r="K28" s="193">
        <v>0</v>
      </c>
      <c r="L28" s="193">
        <v>0</v>
      </c>
      <c r="M28" s="193">
        <f t="shared" si="4"/>
        <v>1054</v>
      </c>
      <c r="N28" s="193">
        <f t="shared" si="5"/>
        <v>31668.051121400011</v>
      </c>
      <c r="O28" s="182">
        <f>D28/'CD Ratio_3(i)'!F28*100</f>
        <v>8.5247309459426415</v>
      </c>
      <c r="P28" s="48">
        <f t="shared" si="2"/>
        <v>30.045589299240998</v>
      </c>
    </row>
    <row r="29" spans="1:17" ht="13.5" customHeight="1" x14ac:dyDescent="0.2">
      <c r="A29" s="192">
        <v>23</v>
      </c>
      <c r="B29" s="1" t="s">
        <v>386</v>
      </c>
      <c r="C29" s="193">
        <v>67207</v>
      </c>
      <c r="D29" s="193">
        <v>66251</v>
      </c>
      <c r="E29" s="193">
        <v>2231</v>
      </c>
      <c r="F29" s="193">
        <v>26043</v>
      </c>
      <c r="G29" s="193">
        <v>289</v>
      </c>
      <c r="H29" s="193">
        <v>3850</v>
      </c>
      <c r="I29" s="193">
        <v>543</v>
      </c>
      <c r="J29" s="193">
        <v>415</v>
      </c>
      <c r="K29" s="193">
        <v>0</v>
      </c>
      <c r="L29" s="193">
        <v>0</v>
      </c>
      <c r="M29" s="193">
        <f t="shared" si="4"/>
        <v>70270</v>
      </c>
      <c r="N29" s="193">
        <f t="shared" si="5"/>
        <v>96559</v>
      </c>
      <c r="O29" s="182">
        <f>D29/'CD Ratio_3(i)'!F29*100</f>
        <v>18.90314886040699</v>
      </c>
      <c r="P29" s="48">
        <f t="shared" si="2"/>
        <v>1.374114131208197</v>
      </c>
    </row>
    <row r="30" spans="1:17" ht="13.5" customHeight="1" x14ac:dyDescent="0.2">
      <c r="A30" s="192">
        <v>24</v>
      </c>
      <c r="B30" s="1" t="s">
        <v>188</v>
      </c>
      <c r="C30" s="193">
        <v>326542</v>
      </c>
      <c r="D30" s="193">
        <v>109431.47</v>
      </c>
      <c r="E30" s="193">
        <v>7039</v>
      </c>
      <c r="F30" s="193">
        <v>80333.88</v>
      </c>
      <c r="G30" s="193">
        <v>516</v>
      </c>
      <c r="H30" s="193">
        <v>18607.150000000001</v>
      </c>
      <c r="I30" s="193">
        <v>0</v>
      </c>
      <c r="J30" s="193">
        <v>0</v>
      </c>
      <c r="K30" s="193">
        <v>0</v>
      </c>
      <c r="L30" s="193">
        <v>0</v>
      </c>
      <c r="M30" s="193">
        <f t="shared" si="4"/>
        <v>334097</v>
      </c>
      <c r="N30" s="193">
        <f t="shared" si="5"/>
        <v>208372.5</v>
      </c>
      <c r="O30" s="182">
        <f>D30/'CD Ratio_3(i)'!F30*100</f>
        <v>17.646764668887734</v>
      </c>
      <c r="P30" s="48">
        <f t="shared" si="2"/>
        <v>0.62368862935015879</v>
      </c>
    </row>
    <row r="31" spans="1:17" ht="13.5" customHeight="1" x14ac:dyDescent="0.2">
      <c r="A31" s="192">
        <v>25</v>
      </c>
      <c r="B31" s="1" t="s">
        <v>189</v>
      </c>
      <c r="C31" s="193">
        <v>310</v>
      </c>
      <c r="D31" s="193">
        <v>914</v>
      </c>
      <c r="E31" s="193">
        <v>28</v>
      </c>
      <c r="F31" s="193">
        <v>760</v>
      </c>
      <c r="G31" s="193">
        <v>0</v>
      </c>
      <c r="H31" s="193">
        <v>0</v>
      </c>
      <c r="I31" s="193">
        <v>0</v>
      </c>
      <c r="J31" s="193">
        <v>0</v>
      </c>
      <c r="K31" s="193">
        <v>0</v>
      </c>
      <c r="L31" s="193">
        <v>0</v>
      </c>
      <c r="M31" s="193">
        <f t="shared" si="4"/>
        <v>338</v>
      </c>
      <c r="N31" s="193">
        <f t="shared" si="5"/>
        <v>1674</v>
      </c>
      <c r="O31" s="182">
        <f>D31/'CD Ratio_3(i)'!F31*100</f>
        <v>22.793017456359102</v>
      </c>
      <c r="P31" s="48">
        <f t="shared" si="2"/>
        <v>4.9526627218934909</v>
      </c>
    </row>
    <row r="32" spans="1:17" ht="13.5" customHeight="1" x14ac:dyDescent="0.2">
      <c r="A32" s="192">
        <v>26</v>
      </c>
      <c r="B32" s="1" t="s">
        <v>190</v>
      </c>
      <c r="C32" s="193">
        <v>274</v>
      </c>
      <c r="D32" s="193">
        <v>7054.46</v>
      </c>
      <c r="E32" s="193">
        <v>106</v>
      </c>
      <c r="F32" s="193">
        <v>5852.12</v>
      </c>
      <c r="G32" s="193">
        <v>10</v>
      </c>
      <c r="H32" s="193">
        <v>4556.2700000000004</v>
      </c>
      <c r="I32" s="193">
        <v>0</v>
      </c>
      <c r="J32" s="193">
        <v>0</v>
      </c>
      <c r="K32" s="193">
        <v>0</v>
      </c>
      <c r="L32" s="193">
        <v>0</v>
      </c>
      <c r="M32" s="193">
        <f t="shared" si="4"/>
        <v>390</v>
      </c>
      <c r="N32" s="193">
        <f t="shared" si="5"/>
        <v>17462.849999999999</v>
      </c>
      <c r="O32" s="182">
        <f>D32/'CD Ratio_3(i)'!F32*100</f>
        <v>16.801409759282031</v>
      </c>
      <c r="P32" s="48">
        <f t="shared" si="2"/>
        <v>44.776538461538458</v>
      </c>
    </row>
    <row r="33" spans="1:16" ht="13.5" customHeight="1" x14ac:dyDescent="0.2">
      <c r="A33" s="192">
        <v>27</v>
      </c>
      <c r="B33" s="1" t="s">
        <v>191</v>
      </c>
      <c r="C33" s="193">
        <v>0</v>
      </c>
      <c r="D33" s="193">
        <v>0</v>
      </c>
      <c r="E33" s="193">
        <v>0</v>
      </c>
      <c r="F33" s="193">
        <v>0</v>
      </c>
      <c r="G33" s="193">
        <v>0</v>
      </c>
      <c r="H33" s="193">
        <v>0</v>
      </c>
      <c r="I33" s="193">
        <v>0</v>
      </c>
      <c r="J33" s="193">
        <v>0</v>
      </c>
      <c r="K33" s="193">
        <v>119</v>
      </c>
      <c r="L33" s="193">
        <v>3060.1</v>
      </c>
      <c r="M33" s="193">
        <f t="shared" si="4"/>
        <v>119</v>
      </c>
      <c r="N33" s="193">
        <f t="shared" si="5"/>
        <v>3060.1</v>
      </c>
      <c r="O33" s="182">
        <f>D33/'CD Ratio_3(i)'!F33*100</f>
        <v>0</v>
      </c>
      <c r="P33" s="48">
        <f t="shared" si="2"/>
        <v>25.715126050420167</v>
      </c>
    </row>
    <row r="34" spans="1:16" ht="13.5" customHeight="1" x14ac:dyDescent="0.2">
      <c r="A34" s="192">
        <v>28</v>
      </c>
      <c r="B34" s="1" t="s">
        <v>67</v>
      </c>
      <c r="C34" s="193">
        <v>4184</v>
      </c>
      <c r="D34" s="193">
        <v>70057.440000000002</v>
      </c>
      <c r="E34" s="193">
        <v>3619</v>
      </c>
      <c r="F34" s="193">
        <v>95830.720000000001</v>
      </c>
      <c r="G34" s="193">
        <v>838</v>
      </c>
      <c r="H34" s="193">
        <v>41884.04</v>
      </c>
      <c r="I34" s="193">
        <v>0</v>
      </c>
      <c r="J34" s="193">
        <v>0</v>
      </c>
      <c r="K34" s="193">
        <v>0</v>
      </c>
      <c r="L34" s="193">
        <v>0</v>
      </c>
      <c r="M34" s="193">
        <f t="shared" si="4"/>
        <v>8641</v>
      </c>
      <c r="N34" s="193">
        <f t="shared" si="5"/>
        <v>207772.2</v>
      </c>
      <c r="O34" s="182">
        <f>D34/'CD Ratio_3(i)'!F34*100</f>
        <v>12.931602227026579</v>
      </c>
      <c r="P34" s="48">
        <f t="shared" si="2"/>
        <v>24.04492535586159</v>
      </c>
    </row>
    <row r="35" spans="1:16" ht="13.5" customHeight="1" x14ac:dyDescent="0.2">
      <c r="A35" s="192">
        <v>29</v>
      </c>
      <c r="B35" s="1" t="s">
        <v>192</v>
      </c>
      <c r="C35" s="193">
        <v>15</v>
      </c>
      <c r="D35" s="193">
        <v>385</v>
      </c>
      <c r="E35" s="193">
        <v>0</v>
      </c>
      <c r="F35" s="193">
        <v>0</v>
      </c>
      <c r="G35" s="193">
        <v>3</v>
      </c>
      <c r="H35" s="193">
        <v>48</v>
      </c>
      <c r="I35" s="193">
        <v>0</v>
      </c>
      <c r="J35" s="193">
        <v>0</v>
      </c>
      <c r="K35" s="193">
        <v>34</v>
      </c>
      <c r="L35" s="193">
        <v>467</v>
      </c>
      <c r="M35" s="193">
        <f t="shared" si="4"/>
        <v>52</v>
      </c>
      <c r="N35" s="193">
        <f t="shared" si="5"/>
        <v>900</v>
      </c>
      <c r="O35" s="182">
        <f>D35/'CD Ratio_3(i)'!F35*100</f>
        <v>5.9856965174129355</v>
      </c>
      <c r="P35" s="48">
        <f t="shared" si="2"/>
        <v>17.307692307692307</v>
      </c>
    </row>
    <row r="36" spans="1:16" ht="13.5" customHeight="1" x14ac:dyDescent="0.2">
      <c r="A36" s="192">
        <v>30</v>
      </c>
      <c r="B36" s="1" t="s">
        <v>193</v>
      </c>
      <c r="C36" s="193">
        <v>22509</v>
      </c>
      <c r="D36" s="193">
        <v>12265</v>
      </c>
      <c r="E36" s="193">
        <v>147</v>
      </c>
      <c r="F36" s="193">
        <v>4718</v>
      </c>
      <c r="G36" s="193">
        <v>11</v>
      </c>
      <c r="H36" s="193">
        <v>941</v>
      </c>
      <c r="I36" s="193">
        <v>0</v>
      </c>
      <c r="J36" s="193">
        <v>0</v>
      </c>
      <c r="K36" s="193">
        <v>0</v>
      </c>
      <c r="L36" s="193">
        <v>0</v>
      </c>
      <c r="M36" s="193">
        <f t="shared" si="4"/>
        <v>22667</v>
      </c>
      <c r="N36" s="193">
        <f t="shared" si="5"/>
        <v>17924</v>
      </c>
      <c r="O36" s="182">
        <f>D36/'CD Ratio_3(i)'!F36*100</f>
        <v>14.071983386684106</v>
      </c>
      <c r="P36" s="48">
        <f t="shared" si="2"/>
        <v>0.79075307716063004</v>
      </c>
    </row>
    <row r="37" spans="1:16" ht="13.5" customHeight="1" x14ac:dyDescent="0.2">
      <c r="A37" s="192">
        <v>31</v>
      </c>
      <c r="B37" s="1" t="s">
        <v>194</v>
      </c>
      <c r="C37" s="193">
        <v>56</v>
      </c>
      <c r="D37" s="193">
        <v>786</v>
      </c>
      <c r="E37" s="193">
        <v>16</v>
      </c>
      <c r="F37" s="193">
        <v>2757</v>
      </c>
      <c r="G37" s="193">
        <v>4</v>
      </c>
      <c r="H37" s="193">
        <v>1981</v>
      </c>
      <c r="I37" s="193">
        <v>0</v>
      </c>
      <c r="J37" s="193">
        <v>0</v>
      </c>
      <c r="K37" s="193">
        <v>0</v>
      </c>
      <c r="L37" s="193">
        <v>0</v>
      </c>
      <c r="M37" s="193">
        <f t="shared" si="4"/>
        <v>76</v>
      </c>
      <c r="N37" s="193">
        <f t="shared" si="5"/>
        <v>5524</v>
      </c>
      <c r="O37" s="182">
        <f>D37/'CD Ratio_3(i)'!F37*100</f>
        <v>7.9586877278250299</v>
      </c>
      <c r="P37" s="48">
        <f t="shared" si="2"/>
        <v>72.684210526315795</v>
      </c>
    </row>
    <row r="38" spans="1:16" ht="13.5" customHeight="1" x14ac:dyDescent="0.2">
      <c r="A38" s="192">
        <v>32</v>
      </c>
      <c r="B38" s="1" t="s">
        <v>71</v>
      </c>
      <c r="C38" s="193">
        <v>0</v>
      </c>
      <c r="D38" s="193">
        <v>0</v>
      </c>
      <c r="E38" s="193">
        <v>0</v>
      </c>
      <c r="F38" s="193">
        <v>0</v>
      </c>
      <c r="G38" s="193">
        <v>0</v>
      </c>
      <c r="H38" s="193">
        <v>0</v>
      </c>
      <c r="I38" s="193">
        <v>0</v>
      </c>
      <c r="J38" s="193">
        <v>0</v>
      </c>
      <c r="K38" s="193">
        <v>0</v>
      </c>
      <c r="L38" s="193">
        <v>15708</v>
      </c>
      <c r="M38" s="193">
        <f t="shared" si="4"/>
        <v>0</v>
      </c>
      <c r="N38" s="193">
        <f t="shared" si="5"/>
        <v>15708</v>
      </c>
      <c r="O38" s="182">
        <f>D38/'CD Ratio_3(i)'!F38*100</f>
        <v>0</v>
      </c>
      <c r="P38" s="48" t="e">
        <f t="shared" si="2"/>
        <v>#DIV/0!</v>
      </c>
    </row>
    <row r="39" spans="1:16" ht="13.5" customHeight="1" x14ac:dyDescent="0.2">
      <c r="A39" s="192">
        <v>33</v>
      </c>
      <c r="B39" s="1" t="s">
        <v>195</v>
      </c>
      <c r="C39" s="193">
        <v>109</v>
      </c>
      <c r="D39" s="193">
        <v>929</v>
      </c>
      <c r="E39" s="193">
        <v>28</v>
      </c>
      <c r="F39" s="193">
        <v>681</v>
      </c>
      <c r="G39" s="193">
        <v>3</v>
      </c>
      <c r="H39" s="193">
        <v>635</v>
      </c>
      <c r="I39" s="193">
        <v>0</v>
      </c>
      <c r="J39" s="193">
        <v>0</v>
      </c>
      <c r="K39" s="193">
        <v>0</v>
      </c>
      <c r="L39" s="193">
        <v>0</v>
      </c>
      <c r="M39" s="193">
        <f t="shared" si="4"/>
        <v>140</v>
      </c>
      <c r="N39" s="193">
        <f t="shared" si="5"/>
        <v>2245</v>
      </c>
      <c r="O39" s="182">
        <f>D39/'CD Ratio_3(i)'!F39*100</f>
        <v>13.903023046991919</v>
      </c>
      <c r="P39" s="48">
        <f t="shared" si="2"/>
        <v>16.035714285714285</v>
      </c>
    </row>
    <row r="40" spans="1:16" ht="13.5" customHeight="1" x14ac:dyDescent="0.2">
      <c r="A40" s="192">
        <v>34</v>
      </c>
      <c r="B40" s="1" t="s">
        <v>70</v>
      </c>
      <c r="C40" s="193">
        <v>5042</v>
      </c>
      <c r="D40" s="193">
        <v>42791</v>
      </c>
      <c r="E40" s="193">
        <v>1771</v>
      </c>
      <c r="F40" s="193">
        <v>33680</v>
      </c>
      <c r="G40" s="193">
        <v>278</v>
      </c>
      <c r="H40" s="193">
        <v>7772</v>
      </c>
      <c r="I40" s="193">
        <v>0</v>
      </c>
      <c r="J40" s="193">
        <v>0</v>
      </c>
      <c r="K40" s="193">
        <v>0</v>
      </c>
      <c r="L40" s="193">
        <v>0</v>
      </c>
      <c r="M40" s="193">
        <f t="shared" si="4"/>
        <v>7091</v>
      </c>
      <c r="N40" s="193">
        <f t="shared" si="5"/>
        <v>84243</v>
      </c>
      <c r="O40" s="182">
        <f>D40/'CD Ratio_3(i)'!F40*100</f>
        <v>18.673875949709579</v>
      </c>
      <c r="P40" s="48">
        <f t="shared" si="2"/>
        <v>11.880270765759413</v>
      </c>
    </row>
    <row r="41" spans="1:16" s="47" customFormat="1" ht="13.5" customHeight="1" x14ac:dyDescent="0.2">
      <c r="A41" s="375"/>
      <c r="B41" s="189" t="s">
        <v>215</v>
      </c>
      <c r="C41" s="190">
        <f>SUM(C19:C40)</f>
        <v>961075</v>
      </c>
      <c r="D41" s="190">
        <f t="shared" ref="D41:L41" si="6">SUM(D19:D40)</f>
        <v>964401.38012909982</v>
      </c>
      <c r="E41" s="190">
        <f t="shared" si="6"/>
        <v>37231</v>
      </c>
      <c r="F41" s="190">
        <f t="shared" si="6"/>
        <v>793348.01451809995</v>
      </c>
      <c r="G41" s="190">
        <f t="shared" si="6"/>
        <v>7445</v>
      </c>
      <c r="H41" s="190">
        <f t="shared" si="6"/>
        <v>381687.02647420001</v>
      </c>
      <c r="I41" s="190">
        <f t="shared" si="6"/>
        <v>544</v>
      </c>
      <c r="J41" s="190">
        <f t="shared" si="6"/>
        <v>417.61</v>
      </c>
      <c r="K41" s="190">
        <f t="shared" si="6"/>
        <v>370</v>
      </c>
      <c r="L41" s="190">
        <f t="shared" si="6"/>
        <v>20843.099999999999</v>
      </c>
      <c r="M41" s="190">
        <f t="shared" ref="M41:M57" si="7">C41+E41+G41+I41+K41</f>
        <v>1006665</v>
      </c>
      <c r="N41" s="190">
        <f t="shared" ref="N41:N57" si="8">D41+F41+H41+J41+L41</f>
        <v>2160697.1311213998</v>
      </c>
      <c r="O41" s="183">
        <f>D41/'CD Ratio_3(i)'!F41*100</f>
        <v>10.621875725816762</v>
      </c>
      <c r="P41" s="48">
        <f t="shared" si="2"/>
        <v>2.1463914322256161</v>
      </c>
    </row>
    <row r="42" spans="1:16" s="47" customFormat="1" ht="13.5" customHeight="1" x14ac:dyDescent="0.2">
      <c r="A42" s="375"/>
      <c r="B42" s="189" t="s">
        <v>317</v>
      </c>
      <c r="C42" s="190">
        <f>C41+C18</f>
        <v>1924268</v>
      </c>
      <c r="D42" s="190">
        <f t="shared" ref="D42:L42" si="9">D41+D18</f>
        <v>2885627.4701290997</v>
      </c>
      <c r="E42" s="190">
        <f t="shared" si="9"/>
        <v>84220</v>
      </c>
      <c r="F42" s="190">
        <f t="shared" si="9"/>
        <v>2035779.0245181001</v>
      </c>
      <c r="G42" s="190">
        <f t="shared" si="9"/>
        <v>10425</v>
      </c>
      <c r="H42" s="190">
        <f t="shared" si="9"/>
        <v>761570.63647420006</v>
      </c>
      <c r="I42" s="190">
        <f t="shared" si="9"/>
        <v>6218</v>
      </c>
      <c r="J42" s="190">
        <f t="shared" si="9"/>
        <v>25010.989999999998</v>
      </c>
      <c r="K42" s="190">
        <f t="shared" si="9"/>
        <v>29618</v>
      </c>
      <c r="L42" s="190">
        <f t="shared" si="9"/>
        <v>116636.1</v>
      </c>
      <c r="M42" s="190">
        <f t="shared" si="7"/>
        <v>2054749</v>
      </c>
      <c r="N42" s="190">
        <f t="shared" si="8"/>
        <v>5824624.2211213987</v>
      </c>
      <c r="O42" s="183">
        <f>D42/'CD Ratio_3(i)'!F42*100</f>
        <v>9.6289434573327686</v>
      </c>
      <c r="P42" s="48">
        <f t="shared" si="2"/>
        <v>2.8347132526266705</v>
      </c>
    </row>
    <row r="43" spans="1:16" ht="13.5" customHeight="1" x14ac:dyDescent="0.2">
      <c r="A43" s="192">
        <v>35</v>
      </c>
      <c r="B43" s="1" t="s">
        <v>196</v>
      </c>
      <c r="C43" s="193">
        <v>68802</v>
      </c>
      <c r="D43" s="193">
        <v>24314</v>
      </c>
      <c r="E43" s="193">
        <v>0</v>
      </c>
      <c r="F43" s="193">
        <v>0</v>
      </c>
      <c r="G43" s="193">
        <v>0</v>
      </c>
      <c r="H43" s="193">
        <v>0</v>
      </c>
      <c r="I43" s="193">
        <v>287</v>
      </c>
      <c r="J43" s="193">
        <v>806</v>
      </c>
      <c r="K43" s="193">
        <v>0</v>
      </c>
      <c r="L43" s="193">
        <v>0</v>
      </c>
      <c r="M43" s="193">
        <f t="shared" si="7"/>
        <v>69089</v>
      </c>
      <c r="N43" s="193">
        <f t="shared" si="8"/>
        <v>25120</v>
      </c>
      <c r="O43" s="182">
        <f>D43/'CD Ratio_3(i)'!F43*100</f>
        <v>8.9216193506012207</v>
      </c>
      <c r="P43" s="48">
        <f t="shared" si="2"/>
        <v>0.36358899390641058</v>
      </c>
    </row>
    <row r="44" spans="1:16" ht="13.5" customHeight="1" x14ac:dyDescent="0.2">
      <c r="A44" s="192">
        <v>36</v>
      </c>
      <c r="B44" s="1" t="s">
        <v>390</v>
      </c>
      <c r="C44" s="193">
        <v>203329</v>
      </c>
      <c r="D44" s="193">
        <v>140360.84</v>
      </c>
      <c r="E44" s="193">
        <v>26</v>
      </c>
      <c r="F44" s="193">
        <v>2017.8</v>
      </c>
      <c r="G44" s="193">
        <v>0</v>
      </c>
      <c r="H44" s="193">
        <v>0</v>
      </c>
      <c r="I44" s="193">
        <v>0</v>
      </c>
      <c r="J44" s="193">
        <v>0</v>
      </c>
      <c r="K44" s="193">
        <v>0</v>
      </c>
      <c r="L44" s="193">
        <v>0</v>
      </c>
      <c r="M44" s="193">
        <f t="shared" si="7"/>
        <v>203355</v>
      </c>
      <c r="N44" s="193">
        <f t="shared" si="8"/>
        <v>142378.63999999998</v>
      </c>
      <c r="O44" s="182">
        <f>D44/'CD Ratio_3(i)'!F44*100</f>
        <v>12.906850011254345</v>
      </c>
      <c r="P44" s="48">
        <f t="shared" si="2"/>
        <v>0.70014821371493197</v>
      </c>
    </row>
    <row r="45" spans="1:16" s="47" customFormat="1" ht="13.5" customHeight="1" x14ac:dyDescent="0.2">
      <c r="A45" s="375"/>
      <c r="B45" s="189" t="s">
        <v>219</v>
      </c>
      <c r="C45" s="190">
        <f>SUM(C43:C44)</f>
        <v>272131</v>
      </c>
      <c r="D45" s="190">
        <f t="shared" ref="D45:L45" si="10">SUM(D43:D44)</f>
        <v>164674.84</v>
      </c>
      <c r="E45" s="190">
        <f t="shared" si="10"/>
        <v>26</v>
      </c>
      <c r="F45" s="190">
        <f t="shared" si="10"/>
        <v>2017.8</v>
      </c>
      <c r="G45" s="190">
        <f t="shared" si="10"/>
        <v>0</v>
      </c>
      <c r="H45" s="190">
        <f t="shared" si="10"/>
        <v>0</v>
      </c>
      <c r="I45" s="190">
        <f t="shared" si="10"/>
        <v>287</v>
      </c>
      <c r="J45" s="190">
        <f t="shared" si="10"/>
        <v>806</v>
      </c>
      <c r="K45" s="190">
        <f t="shared" si="10"/>
        <v>0</v>
      </c>
      <c r="L45" s="190">
        <f t="shared" si="10"/>
        <v>0</v>
      </c>
      <c r="M45" s="190">
        <f t="shared" si="7"/>
        <v>272444</v>
      </c>
      <c r="N45" s="190">
        <f t="shared" si="8"/>
        <v>167498.63999999998</v>
      </c>
      <c r="O45" s="183">
        <f>D45/'CD Ratio_3(i)'!F45*100</f>
        <v>12.108265520730626</v>
      </c>
      <c r="P45" s="48">
        <f t="shared" si="2"/>
        <v>0.61480025252895998</v>
      </c>
    </row>
    <row r="46" spans="1:16" ht="13.5" customHeight="1" x14ac:dyDescent="0.2">
      <c r="A46" s="192">
        <v>37</v>
      </c>
      <c r="B46" s="1" t="s">
        <v>318</v>
      </c>
      <c r="C46" s="193">
        <v>17237</v>
      </c>
      <c r="D46" s="193">
        <v>31584</v>
      </c>
      <c r="E46" s="193">
        <v>4</v>
      </c>
      <c r="F46" s="193">
        <v>816</v>
      </c>
      <c r="G46" s="193">
        <v>10</v>
      </c>
      <c r="H46" s="193">
        <v>6133</v>
      </c>
      <c r="I46" s="193">
        <v>0</v>
      </c>
      <c r="J46" s="193">
        <v>0</v>
      </c>
      <c r="K46" s="193">
        <v>5</v>
      </c>
      <c r="L46" s="193">
        <v>167696</v>
      </c>
      <c r="M46" s="193">
        <f t="shared" si="7"/>
        <v>17256</v>
      </c>
      <c r="N46" s="193">
        <f t="shared" si="8"/>
        <v>206229</v>
      </c>
      <c r="O46" s="182">
        <f>D46/'CD Ratio_3(i)'!F46*100</f>
        <v>0.8718039169898254</v>
      </c>
      <c r="P46" s="48">
        <f t="shared" si="2"/>
        <v>11.951147426981919</v>
      </c>
    </row>
    <row r="47" spans="1:16" s="47" customFormat="1" ht="13.5" customHeight="1" x14ac:dyDescent="0.2">
      <c r="A47" s="375"/>
      <c r="B47" s="189" t="s">
        <v>217</v>
      </c>
      <c r="C47" s="190">
        <f>C46</f>
        <v>17237</v>
      </c>
      <c r="D47" s="190">
        <f t="shared" ref="D47:L47" si="11">D46</f>
        <v>31584</v>
      </c>
      <c r="E47" s="190">
        <f t="shared" si="11"/>
        <v>4</v>
      </c>
      <c r="F47" s="190">
        <f t="shared" si="11"/>
        <v>816</v>
      </c>
      <c r="G47" s="190">
        <f t="shared" si="11"/>
        <v>10</v>
      </c>
      <c r="H47" s="190">
        <f t="shared" si="11"/>
        <v>6133</v>
      </c>
      <c r="I47" s="190">
        <f t="shared" si="11"/>
        <v>0</v>
      </c>
      <c r="J47" s="190">
        <f t="shared" si="11"/>
        <v>0</v>
      </c>
      <c r="K47" s="190">
        <f t="shared" si="11"/>
        <v>5</v>
      </c>
      <c r="L47" s="190">
        <f t="shared" si="11"/>
        <v>167696</v>
      </c>
      <c r="M47" s="190">
        <f t="shared" si="7"/>
        <v>17256</v>
      </c>
      <c r="N47" s="190">
        <f t="shared" si="8"/>
        <v>206229</v>
      </c>
      <c r="O47" s="183">
        <f>D47/'CD Ratio_3(i)'!F47*100</f>
        <v>0.8718039169898254</v>
      </c>
      <c r="P47" s="48">
        <f t="shared" si="2"/>
        <v>11.951147426981919</v>
      </c>
    </row>
    <row r="48" spans="1:16" ht="13.5" customHeight="1" x14ac:dyDescent="0.2">
      <c r="A48" s="192">
        <v>38</v>
      </c>
      <c r="B48" s="1" t="s">
        <v>310</v>
      </c>
      <c r="C48" s="193">
        <v>45198</v>
      </c>
      <c r="D48" s="193">
        <v>259332.94</v>
      </c>
      <c r="E48" s="193">
        <v>4774</v>
      </c>
      <c r="F48" s="193">
        <v>47432.77</v>
      </c>
      <c r="G48" s="193">
        <v>33</v>
      </c>
      <c r="H48" s="193">
        <v>854.17</v>
      </c>
      <c r="I48" s="193">
        <v>0</v>
      </c>
      <c r="J48" s="193">
        <v>0</v>
      </c>
      <c r="K48" s="193">
        <v>0</v>
      </c>
      <c r="L48" s="193">
        <v>0</v>
      </c>
      <c r="M48" s="193">
        <f t="shared" si="7"/>
        <v>50005</v>
      </c>
      <c r="N48" s="193">
        <f t="shared" si="8"/>
        <v>307619.88</v>
      </c>
      <c r="O48" s="182">
        <f>D48/'CD Ratio_3(i)'!F48*100</f>
        <v>43.667857016087055</v>
      </c>
      <c r="P48" s="48">
        <f t="shared" si="2"/>
        <v>6.1517824217578241</v>
      </c>
    </row>
    <row r="49" spans="1:16" ht="13.5" customHeight="1" x14ac:dyDescent="0.2">
      <c r="A49" s="192">
        <v>39</v>
      </c>
      <c r="B49" s="1" t="s">
        <v>311</v>
      </c>
      <c r="C49" s="193">
        <v>4173</v>
      </c>
      <c r="D49" s="193">
        <v>13575</v>
      </c>
      <c r="E49" s="193">
        <v>1010</v>
      </c>
      <c r="F49" s="193">
        <v>7933</v>
      </c>
      <c r="G49" s="193">
        <v>13</v>
      </c>
      <c r="H49" s="193">
        <v>173</v>
      </c>
      <c r="I49" s="193">
        <v>0</v>
      </c>
      <c r="J49" s="193">
        <v>0</v>
      </c>
      <c r="K49" s="193">
        <v>0</v>
      </c>
      <c r="L49" s="193">
        <v>0</v>
      </c>
      <c r="M49" s="193">
        <f t="shared" si="7"/>
        <v>5196</v>
      </c>
      <c r="N49" s="193">
        <f t="shared" si="8"/>
        <v>21681</v>
      </c>
      <c r="O49" s="182">
        <f>D49/'CD Ratio_3(i)'!F49*100</f>
        <v>22.374775428128761</v>
      </c>
      <c r="P49" s="48">
        <f t="shared" si="2"/>
        <v>4.1726327944572752</v>
      </c>
    </row>
    <row r="50" spans="1:16" ht="13.5" customHeight="1" x14ac:dyDescent="0.2">
      <c r="A50" s="192">
        <v>40</v>
      </c>
      <c r="B50" s="1" t="s">
        <v>392</v>
      </c>
      <c r="C50" s="193">
        <v>79912</v>
      </c>
      <c r="D50" s="193">
        <v>19284.759999999998</v>
      </c>
      <c r="E50" s="193">
        <v>0</v>
      </c>
      <c r="F50" s="193">
        <v>0</v>
      </c>
      <c r="G50" s="193">
        <v>0</v>
      </c>
      <c r="H50" s="193">
        <v>0</v>
      </c>
      <c r="I50" s="193">
        <v>0</v>
      </c>
      <c r="J50" s="193">
        <v>0</v>
      </c>
      <c r="K50" s="193">
        <v>0</v>
      </c>
      <c r="L50" s="193">
        <v>0</v>
      </c>
      <c r="M50" s="193">
        <f t="shared" si="7"/>
        <v>79912</v>
      </c>
      <c r="N50" s="193">
        <f t="shared" si="8"/>
        <v>19284.759999999998</v>
      </c>
      <c r="O50" s="182">
        <f>D50/'CD Ratio_3(i)'!F50*100</f>
        <v>43.692431361700571</v>
      </c>
      <c r="P50" s="48">
        <f t="shared" si="2"/>
        <v>0.24132495745319849</v>
      </c>
    </row>
    <row r="51" spans="1:16" ht="13.5" customHeight="1" x14ac:dyDescent="0.2">
      <c r="A51" s="192">
        <v>41</v>
      </c>
      <c r="B51" s="1" t="s">
        <v>312</v>
      </c>
      <c r="C51" s="193">
        <v>53009</v>
      </c>
      <c r="D51" s="193">
        <v>7740.07</v>
      </c>
      <c r="E51" s="193">
        <v>0</v>
      </c>
      <c r="F51" s="193">
        <v>0</v>
      </c>
      <c r="G51" s="193">
        <v>0</v>
      </c>
      <c r="H51" s="193">
        <v>0</v>
      </c>
      <c r="I51" s="193">
        <v>0</v>
      </c>
      <c r="J51" s="193">
        <v>0</v>
      </c>
      <c r="K51" s="193">
        <v>0</v>
      </c>
      <c r="L51" s="193">
        <v>0</v>
      </c>
      <c r="M51" s="193">
        <f t="shared" si="7"/>
        <v>53009</v>
      </c>
      <c r="N51" s="193">
        <f t="shared" si="8"/>
        <v>7740.07</v>
      </c>
      <c r="O51" s="182">
        <f>D51/'CD Ratio_3(i)'!F51*100</f>
        <v>14.271153521006525</v>
      </c>
      <c r="P51" s="48">
        <f t="shared" si="2"/>
        <v>0.14601426172914034</v>
      </c>
    </row>
    <row r="52" spans="1:16" ht="13.5" customHeight="1" x14ac:dyDescent="0.2">
      <c r="A52" s="192">
        <v>42</v>
      </c>
      <c r="B52" s="1" t="s">
        <v>313</v>
      </c>
      <c r="C52" s="193">
        <v>2026</v>
      </c>
      <c r="D52" s="193">
        <v>3226</v>
      </c>
      <c r="E52" s="193">
        <v>4</v>
      </c>
      <c r="F52" s="193">
        <v>267</v>
      </c>
      <c r="G52" s="193">
        <v>0</v>
      </c>
      <c r="H52" s="193">
        <v>0</v>
      </c>
      <c r="I52" s="193">
        <v>0</v>
      </c>
      <c r="J52" s="193">
        <v>0</v>
      </c>
      <c r="K52" s="193">
        <v>0</v>
      </c>
      <c r="L52" s="193">
        <v>0</v>
      </c>
      <c r="M52" s="193">
        <f t="shared" si="7"/>
        <v>2030</v>
      </c>
      <c r="N52" s="193">
        <f t="shared" si="8"/>
        <v>3493</v>
      </c>
      <c r="O52" s="182">
        <f>D52/'CD Ratio_3(i)'!F52*100</f>
        <v>3.5030567590752626</v>
      </c>
      <c r="P52" s="48">
        <f t="shared" si="2"/>
        <v>1.7206896551724138</v>
      </c>
    </row>
    <row r="53" spans="1:16" ht="13.5" customHeight="1" x14ac:dyDescent="0.2">
      <c r="A53" s="192">
        <v>43</v>
      </c>
      <c r="B53" s="1" t="s">
        <v>314</v>
      </c>
      <c r="C53" s="193">
        <v>89</v>
      </c>
      <c r="D53" s="193">
        <v>1144.26</v>
      </c>
      <c r="E53" s="193">
        <v>9</v>
      </c>
      <c r="F53" s="193">
        <v>229.44</v>
      </c>
      <c r="G53" s="193">
        <v>0</v>
      </c>
      <c r="H53" s="193">
        <v>0</v>
      </c>
      <c r="I53" s="193">
        <v>0</v>
      </c>
      <c r="J53" s="193">
        <v>0</v>
      </c>
      <c r="K53" s="193">
        <v>0</v>
      </c>
      <c r="L53" s="193">
        <v>0</v>
      </c>
      <c r="M53" s="193">
        <f t="shared" si="7"/>
        <v>98</v>
      </c>
      <c r="N53" s="193">
        <f t="shared" si="8"/>
        <v>1373.7</v>
      </c>
      <c r="O53" s="182">
        <f>D53/'CD Ratio_3(i)'!F53*100</f>
        <v>4.2588969878872334</v>
      </c>
      <c r="P53" s="48">
        <f t="shared" si="2"/>
        <v>14.017346938775511</v>
      </c>
    </row>
    <row r="54" spans="1:16" ht="13.5" customHeight="1" x14ac:dyDescent="0.2">
      <c r="A54" s="192">
        <v>44</v>
      </c>
      <c r="B54" s="1" t="s">
        <v>306</v>
      </c>
      <c r="C54" s="193">
        <v>9539</v>
      </c>
      <c r="D54" s="193">
        <v>3955.82</v>
      </c>
      <c r="E54" s="193">
        <v>15</v>
      </c>
      <c r="F54" s="193">
        <v>445.45</v>
      </c>
      <c r="G54" s="193">
        <v>0</v>
      </c>
      <c r="H54" s="193">
        <v>0</v>
      </c>
      <c r="I54" s="193">
        <v>0</v>
      </c>
      <c r="J54" s="193">
        <v>0</v>
      </c>
      <c r="K54" s="193">
        <v>0</v>
      </c>
      <c r="L54" s="193">
        <v>0</v>
      </c>
      <c r="M54" s="193">
        <f t="shared" si="7"/>
        <v>9554</v>
      </c>
      <c r="N54" s="193">
        <f t="shared" si="8"/>
        <v>4401.2700000000004</v>
      </c>
      <c r="O54" s="182">
        <f>D54/'CD Ratio_3(i)'!F54*100</f>
        <v>17.351929459179438</v>
      </c>
      <c r="P54" s="48">
        <f t="shared" si="2"/>
        <v>0.46067301653757592</v>
      </c>
    </row>
    <row r="55" spans="1:16" ht="13.5" customHeight="1" x14ac:dyDescent="0.2">
      <c r="A55" s="192">
        <v>45</v>
      </c>
      <c r="B55" s="1" t="s">
        <v>315</v>
      </c>
      <c r="C55" s="193">
        <v>26349</v>
      </c>
      <c r="D55" s="193">
        <v>5677</v>
      </c>
      <c r="E55" s="193">
        <v>0</v>
      </c>
      <c r="F55" s="193">
        <v>0</v>
      </c>
      <c r="G55" s="193">
        <v>0</v>
      </c>
      <c r="H55" s="193">
        <v>0</v>
      </c>
      <c r="I55" s="193">
        <v>0</v>
      </c>
      <c r="J55" s="193">
        <v>0</v>
      </c>
      <c r="K55" s="193">
        <v>0</v>
      </c>
      <c r="L55" s="193">
        <v>0</v>
      </c>
      <c r="M55" s="193">
        <f t="shared" si="7"/>
        <v>26349</v>
      </c>
      <c r="N55" s="193">
        <f t="shared" si="8"/>
        <v>5677</v>
      </c>
      <c r="O55" s="182">
        <f>D55/'CD Ratio_3(i)'!F55*100</f>
        <v>17.33858652495266</v>
      </c>
      <c r="P55" s="48">
        <f t="shared" si="2"/>
        <v>0.21545409692967474</v>
      </c>
    </row>
    <row r="56" spans="1:16" s="47" customFormat="1" ht="13.5" customHeight="1" x14ac:dyDescent="0.2">
      <c r="A56" s="375"/>
      <c r="B56" s="189" t="s">
        <v>316</v>
      </c>
      <c r="C56" s="190">
        <f>SUM(C48:C55)</f>
        <v>220295</v>
      </c>
      <c r="D56" s="190">
        <f t="shared" ref="D56:L56" si="12">SUM(D48:D55)</f>
        <v>313935.85000000003</v>
      </c>
      <c r="E56" s="190">
        <f t="shared" si="12"/>
        <v>5812</v>
      </c>
      <c r="F56" s="190">
        <f t="shared" si="12"/>
        <v>56307.659999999996</v>
      </c>
      <c r="G56" s="190">
        <f t="shared" si="12"/>
        <v>46</v>
      </c>
      <c r="H56" s="190">
        <f t="shared" si="12"/>
        <v>1027.17</v>
      </c>
      <c r="I56" s="190">
        <f t="shared" si="12"/>
        <v>0</v>
      </c>
      <c r="J56" s="190">
        <f t="shared" si="12"/>
        <v>0</v>
      </c>
      <c r="K56" s="190">
        <f t="shared" si="12"/>
        <v>0</v>
      </c>
      <c r="L56" s="190">
        <f t="shared" si="12"/>
        <v>0</v>
      </c>
      <c r="M56" s="190">
        <f t="shared" si="7"/>
        <v>226153</v>
      </c>
      <c r="N56" s="190">
        <f t="shared" si="8"/>
        <v>371270.68</v>
      </c>
      <c r="O56" s="183">
        <f>D56/'CD Ratio_3(i)'!F56*100</f>
        <v>33.850507652187723</v>
      </c>
      <c r="P56" s="48">
        <f t="shared" si="2"/>
        <v>1.641679217167139</v>
      </c>
    </row>
    <row r="57" spans="1:16" s="47" customFormat="1" ht="13.5" customHeight="1" x14ac:dyDescent="0.2">
      <c r="A57" s="375"/>
      <c r="B57" s="189" t="s">
        <v>0</v>
      </c>
      <c r="C57" s="190">
        <f>C56+C47+C45+C42</f>
        <v>2433931</v>
      </c>
      <c r="D57" s="190">
        <f t="shared" ref="D57:L57" si="13">D56+D47+D45+D42</f>
        <v>3395822.1601290996</v>
      </c>
      <c r="E57" s="190">
        <f t="shared" si="13"/>
        <v>90062</v>
      </c>
      <c r="F57" s="190">
        <f t="shared" si="13"/>
        <v>2094920.4845181</v>
      </c>
      <c r="G57" s="190">
        <f t="shared" si="13"/>
        <v>10481</v>
      </c>
      <c r="H57" s="190">
        <f t="shared" si="13"/>
        <v>768730.8064742001</v>
      </c>
      <c r="I57" s="190">
        <f t="shared" si="13"/>
        <v>6505</v>
      </c>
      <c r="J57" s="190">
        <f t="shared" si="13"/>
        <v>25816.989999999998</v>
      </c>
      <c r="K57" s="190">
        <f t="shared" si="13"/>
        <v>29623</v>
      </c>
      <c r="L57" s="190">
        <f t="shared" si="13"/>
        <v>284332.09999999998</v>
      </c>
      <c r="M57" s="190">
        <f t="shared" si="7"/>
        <v>2570602</v>
      </c>
      <c r="N57" s="190">
        <f t="shared" si="8"/>
        <v>6569622.5411214</v>
      </c>
      <c r="O57" s="183">
        <f>D57/'CD Ratio_3(i)'!F59*100</f>
        <v>9.4647728594804921</v>
      </c>
      <c r="P57" s="48">
        <f t="shared" si="2"/>
        <v>2.5556747178759682</v>
      </c>
    </row>
  </sheetData>
  <autoFilter ref="C5:N48"/>
  <mergeCells count="11">
    <mergeCell ref="A1:O1"/>
    <mergeCell ref="O3:O5"/>
    <mergeCell ref="A3:A5"/>
    <mergeCell ref="B3:B5"/>
    <mergeCell ref="C3:N3"/>
    <mergeCell ref="C4:D4"/>
    <mergeCell ref="E4:F4"/>
    <mergeCell ref="G4:H4"/>
    <mergeCell ref="I4:J4"/>
    <mergeCell ref="K4:L4"/>
    <mergeCell ref="M4:N4"/>
  </mergeCells>
  <conditionalFormatting sqref="O6:O57">
    <cfRule type="cellIs" dxfId="32" priority="2" operator="greaterThan">
      <formula>15</formula>
    </cfRule>
  </conditionalFormatting>
  <conditionalFormatting sqref="P1:P1048576">
    <cfRule type="cellIs" dxfId="31" priority="1" operator="greaterThan">
      <formula>20</formula>
    </cfRule>
  </conditionalFormatting>
  <pageMargins left="0.45" right="0" top="0.5" bottom="0.5" header="0.3" footer="0.3"/>
  <pageSetup paperSize="9" scale="7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R62"/>
  <sheetViews>
    <sheetView zoomScaleNormal="100" workbookViewId="0">
      <pane xSplit="2" ySplit="5" topLeftCell="C54" activePane="bottomRight" state="frozen"/>
      <selection pane="topRight" activeCell="C1" sqref="C1"/>
      <selection pane="bottomLeft" activeCell="A6" sqref="A6"/>
      <selection pane="bottomRight" activeCell="F60" sqref="F60"/>
    </sheetView>
  </sheetViews>
  <sheetFormatPr defaultColWidth="4.42578125" defaultRowHeight="13.5" x14ac:dyDescent="0.2"/>
  <cols>
    <col min="1" max="1" width="4.42578125" style="38"/>
    <col min="2" max="2" width="29.140625" style="38" customWidth="1"/>
    <col min="3" max="3" width="6.5703125" style="50" customWidth="1"/>
    <col min="4" max="4" width="8.42578125" style="50" customWidth="1"/>
    <col min="5" max="5" width="8.5703125" style="50" customWidth="1"/>
    <col min="6" max="6" width="8.28515625" style="50" customWidth="1"/>
    <col min="7" max="7" width="10.28515625" style="50" customWidth="1"/>
    <col min="8" max="8" width="9.28515625" style="50" customWidth="1"/>
    <col min="9" max="9" width="6.85546875" style="50" bestFit="1" customWidth="1"/>
    <col min="10" max="10" width="8.140625" style="50" bestFit="1" customWidth="1"/>
    <col min="11" max="11" width="7.42578125" style="50" customWidth="1"/>
    <col min="12" max="12" width="7.5703125" style="50" bestFit="1" customWidth="1"/>
    <col min="13" max="13" width="8.85546875" style="50" customWidth="1"/>
    <col min="14" max="14" width="9.5703125" style="50" customWidth="1"/>
    <col min="15" max="15" width="9" style="50" bestFit="1" customWidth="1"/>
    <col min="16" max="16" width="11.42578125" style="50" customWidth="1"/>
    <col min="17" max="17" width="10" style="48" customWidth="1"/>
    <col min="18" max="18" width="13.28515625" style="48" customWidth="1"/>
    <col min="19" max="19" width="11.85546875" style="38" customWidth="1"/>
    <col min="20" max="16384" width="4.42578125" style="38"/>
  </cols>
  <sheetData>
    <row r="1" spans="1:17" ht="18.75" x14ac:dyDescent="0.2">
      <c r="A1" s="457" t="s">
        <v>459</v>
      </c>
      <c r="B1" s="457"/>
      <c r="C1" s="457"/>
      <c r="D1" s="457"/>
      <c r="E1" s="457"/>
      <c r="F1" s="457"/>
      <c r="G1" s="457"/>
      <c r="H1" s="457"/>
      <c r="I1" s="457"/>
      <c r="J1" s="457"/>
      <c r="K1" s="457"/>
      <c r="L1" s="457"/>
      <c r="M1" s="457"/>
      <c r="N1" s="457"/>
      <c r="O1" s="457"/>
      <c r="P1" s="457"/>
      <c r="Q1" s="457"/>
    </row>
    <row r="2" spans="1:17" x14ac:dyDescent="0.2">
      <c r="B2" s="47" t="s">
        <v>124</v>
      </c>
      <c r="K2" s="50" t="s">
        <v>132</v>
      </c>
      <c r="N2" s="51" t="s">
        <v>131</v>
      </c>
    </row>
    <row r="3" spans="1:17" ht="35.1" customHeight="1" x14ac:dyDescent="0.2">
      <c r="A3" s="467" t="s">
        <v>110</v>
      </c>
      <c r="B3" s="467" t="s">
        <v>94</v>
      </c>
      <c r="C3" s="465" t="s">
        <v>458</v>
      </c>
      <c r="D3" s="470"/>
      <c r="E3" s="470"/>
      <c r="F3" s="470"/>
      <c r="G3" s="470"/>
      <c r="H3" s="470"/>
      <c r="I3" s="470"/>
      <c r="J3" s="470"/>
      <c r="K3" s="470"/>
      <c r="L3" s="470"/>
      <c r="M3" s="470"/>
      <c r="N3" s="470"/>
      <c r="O3" s="470"/>
      <c r="P3" s="466"/>
      <c r="Q3" s="464" t="s">
        <v>142</v>
      </c>
    </row>
    <row r="4" spans="1:17" ht="24.95" customHeight="1" x14ac:dyDescent="0.2">
      <c r="A4" s="468"/>
      <c r="B4" s="468"/>
      <c r="C4" s="465" t="s">
        <v>125</v>
      </c>
      <c r="D4" s="466"/>
      <c r="E4" s="465" t="s">
        <v>126</v>
      </c>
      <c r="F4" s="466"/>
      <c r="G4" s="465" t="s">
        <v>127</v>
      </c>
      <c r="H4" s="466"/>
      <c r="I4" s="465" t="s">
        <v>128</v>
      </c>
      <c r="J4" s="466"/>
      <c r="K4" s="465" t="s">
        <v>129</v>
      </c>
      <c r="L4" s="466"/>
      <c r="M4" s="465" t="s">
        <v>121</v>
      </c>
      <c r="N4" s="466"/>
      <c r="O4" s="465" t="s">
        <v>130</v>
      </c>
      <c r="P4" s="466"/>
      <c r="Q4" s="464"/>
    </row>
    <row r="5" spans="1:17" ht="15" customHeight="1" x14ac:dyDescent="0.2">
      <c r="A5" s="469"/>
      <c r="B5" s="469"/>
      <c r="C5" s="392" t="s">
        <v>201</v>
      </c>
      <c r="D5" s="392" t="s">
        <v>200</v>
      </c>
      <c r="E5" s="392" t="s">
        <v>201</v>
      </c>
      <c r="F5" s="392" t="s">
        <v>200</v>
      </c>
      <c r="G5" s="392" t="s">
        <v>201</v>
      </c>
      <c r="H5" s="392" t="s">
        <v>200</v>
      </c>
      <c r="I5" s="392" t="s">
        <v>201</v>
      </c>
      <c r="J5" s="392" t="s">
        <v>200</v>
      </c>
      <c r="K5" s="392" t="s">
        <v>201</v>
      </c>
      <c r="L5" s="392" t="s">
        <v>200</v>
      </c>
      <c r="M5" s="392" t="s">
        <v>201</v>
      </c>
      <c r="N5" s="392" t="s">
        <v>200</v>
      </c>
      <c r="O5" s="392" t="s">
        <v>201</v>
      </c>
      <c r="P5" s="392" t="s">
        <v>200</v>
      </c>
      <c r="Q5" s="464"/>
    </row>
    <row r="6" spans="1:17" ht="14.1" customHeight="1" x14ac:dyDescent="0.2">
      <c r="A6" s="36">
        <v>1</v>
      </c>
      <c r="B6" s="37" t="s">
        <v>51</v>
      </c>
      <c r="C6" s="44">
        <v>26</v>
      </c>
      <c r="D6" s="44">
        <v>14500</v>
      </c>
      <c r="E6" s="299">
        <v>3653</v>
      </c>
      <c r="F6" s="299">
        <v>14987</v>
      </c>
      <c r="G6" s="299">
        <v>40516</v>
      </c>
      <c r="H6" s="299">
        <v>276465</v>
      </c>
      <c r="I6" s="299">
        <v>339</v>
      </c>
      <c r="J6" s="299">
        <v>1451</v>
      </c>
      <c r="K6" s="299">
        <v>12</v>
      </c>
      <c r="L6" s="299">
        <v>332</v>
      </c>
      <c r="M6" s="299">
        <v>8224</v>
      </c>
      <c r="N6" s="299">
        <v>11862</v>
      </c>
      <c r="O6" s="44">
        <f>OutstandingAgri_4!K6+MSMEoutstanding_5!M6+'Pri Sec_outstanding_6'!C6+'Pri Sec_outstanding_6'!E6+'Pri Sec_outstanding_6'!G6+'Pri Sec_outstanding_6'!I6+'Pri Sec_outstanding_6'!K6+'Pri Sec_outstanding_6'!M6</f>
        <v>232152</v>
      </c>
      <c r="P6" s="44">
        <f>OutstandingAgri_4!L6+MSMEoutstanding_5!N6+'Pri Sec_outstanding_6'!D6+'Pri Sec_outstanding_6'!F6+'Pri Sec_outstanding_6'!H6+'Pri Sec_outstanding_6'!J6+'Pri Sec_outstanding_6'!L6+'Pri Sec_outstanding_6'!N6</f>
        <v>1171247</v>
      </c>
      <c r="Q6" s="45">
        <f>P6*100/'CD Ratio_3(i)'!F6</f>
        <v>74.470092670598149</v>
      </c>
    </row>
    <row r="7" spans="1:17" ht="14.1" customHeight="1" x14ac:dyDescent="0.2">
      <c r="A7" s="36">
        <v>2</v>
      </c>
      <c r="B7" s="37" t="s">
        <v>52</v>
      </c>
      <c r="C7" s="299">
        <v>0</v>
      </c>
      <c r="D7" s="299">
        <v>0</v>
      </c>
      <c r="E7" s="299">
        <v>7324</v>
      </c>
      <c r="F7" s="299">
        <v>16252</v>
      </c>
      <c r="G7" s="299">
        <v>66037</v>
      </c>
      <c r="H7" s="299">
        <v>151357</v>
      </c>
      <c r="I7" s="299">
        <v>0</v>
      </c>
      <c r="J7" s="299">
        <v>0</v>
      </c>
      <c r="K7" s="299">
        <v>76</v>
      </c>
      <c r="L7" s="299">
        <v>58</v>
      </c>
      <c r="M7" s="299">
        <v>67</v>
      </c>
      <c r="N7" s="299">
        <v>722</v>
      </c>
      <c r="O7" s="44">
        <f>OutstandingAgri_4!K7+MSMEoutstanding_5!M7+'Pri Sec_outstanding_6'!C7+'Pri Sec_outstanding_6'!E7+'Pri Sec_outstanding_6'!G7+'Pri Sec_outstanding_6'!I7+'Pri Sec_outstanding_6'!K7+'Pri Sec_outstanding_6'!M7</f>
        <v>727566</v>
      </c>
      <c r="P7" s="44">
        <f>OutstandingAgri_4!L7+MSMEoutstanding_5!N7+'Pri Sec_outstanding_6'!D7+'Pri Sec_outstanding_6'!F7+'Pri Sec_outstanding_6'!H7+'Pri Sec_outstanding_6'!J7+'Pri Sec_outstanding_6'!L7+'Pri Sec_outstanding_6'!N7</f>
        <v>1596856</v>
      </c>
      <c r="Q7" s="45">
        <f>P7*100/'CD Ratio_3(i)'!F7</f>
        <v>62.370974766185398</v>
      </c>
    </row>
    <row r="8" spans="1:17" ht="14.1" customHeight="1" x14ac:dyDescent="0.2">
      <c r="A8" s="36">
        <v>3</v>
      </c>
      <c r="B8" s="37" t="s">
        <v>53</v>
      </c>
      <c r="C8" s="299">
        <v>0</v>
      </c>
      <c r="D8" s="299">
        <v>0</v>
      </c>
      <c r="E8" s="299">
        <v>851</v>
      </c>
      <c r="F8" s="299">
        <v>1900.06</v>
      </c>
      <c r="G8" s="299">
        <v>18274</v>
      </c>
      <c r="H8" s="299">
        <v>40502.68</v>
      </c>
      <c r="I8" s="299">
        <v>0</v>
      </c>
      <c r="J8" s="299">
        <v>0</v>
      </c>
      <c r="K8" s="299">
        <v>1</v>
      </c>
      <c r="L8" s="299">
        <v>10.57</v>
      </c>
      <c r="M8" s="299">
        <v>26715</v>
      </c>
      <c r="N8" s="299">
        <v>75571.31</v>
      </c>
      <c r="O8" s="44">
        <f>OutstandingAgri_4!K8+MSMEoutstanding_5!M8+'Pri Sec_outstanding_6'!C8+'Pri Sec_outstanding_6'!E8+'Pri Sec_outstanding_6'!G8+'Pri Sec_outstanding_6'!I8+'Pri Sec_outstanding_6'!K8+'Pri Sec_outstanding_6'!M8</f>
        <v>122435</v>
      </c>
      <c r="P8" s="44">
        <f>OutstandingAgri_4!L8+MSMEoutstanding_5!N8+'Pri Sec_outstanding_6'!D8+'Pri Sec_outstanding_6'!F8+'Pri Sec_outstanding_6'!H8+'Pri Sec_outstanding_6'!J8+'Pri Sec_outstanding_6'!L8+'Pri Sec_outstanding_6'!N8</f>
        <v>355942.79000000004</v>
      </c>
      <c r="Q8" s="45">
        <f>P8*100/'CD Ratio_3(i)'!F8</f>
        <v>95.600021604780181</v>
      </c>
    </row>
    <row r="9" spans="1:17" ht="14.1" customHeight="1" x14ac:dyDescent="0.2">
      <c r="A9" s="36">
        <v>4</v>
      </c>
      <c r="B9" s="37" t="s">
        <v>54</v>
      </c>
      <c r="C9" s="299">
        <v>0</v>
      </c>
      <c r="D9" s="299">
        <v>0</v>
      </c>
      <c r="E9" s="299">
        <v>4640</v>
      </c>
      <c r="F9" s="299">
        <v>15868</v>
      </c>
      <c r="G9" s="299">
        <v>22020</v>
      </c>
      <c r="H9" s="299">
        <v>167187</v>
      </c>
      <c r="I9" s="299">
        <v>4</v>
      </c>
      <c r="J9" s="299">
        <v>24</v>
      </c>
      <c r="K9" s="299">
        <v>0</v>
      </c>
      <c r="L9" s="299">
        <v>0</v>
      </c>
      <c r="M9" s="299">
        <v>103</v>
      </c>
      <c r="N9" s="299">
        <v>114</v>
      </c>
      <c r="O9" s="44">
        <f>OutstandingAgri_4!K9+MSMEoutstanding_5!M9+'Pri Sec_outstanding_6'!C9+'Pri Sec_outstanding_6'!E9+'Pri Sec_outstanding_6'!G9+'Pri Sec_outstanding_6'!I9+'Pri Sec_outstanding_6'!K9+'Pri Sec_outstanding_6'!M9</f>
        <v>230676</v>
      </c>
      <c r="P9" s="44">
        <f>OutstandingAgri_4!L9+MSMEoutstanding_5!N9+'Pri Sec_outstanding_6'!D9+'Pri Sec_outstanding_6'!F9+'Pri Sec_outstanding_6'!H9+'Pri Sec_outstanding_6'!J9+'Pri Sec_outstanding_6'!L9+'Pri Sec_outstanding_6'!N9</f>
        <v>675723</v>
      </c>
      <c r="Q9" s="45">
        <f>P9*100/'CD Ratio_3(i)'!F9</f>
        <v>46.459388437320804</v>
      </c>
    </row>
    <row r="10" spans="1:17" ht="14.1" customHeight="1" x14ac:dyDescent="0.2">
      <c r="A10" s="36">
        <v>5</v>
      </c>
      <c r="B10" s="37" t="s">
        <v>55</v>
      </c>
      <c r="C10" s="299">
        <v>0</v>
      </c>
      <c r="D10" s="299">
        <v>0</v>
      </c>
      <c r="E10" s="299">
        <v>7908</v>
      </c>
      <c r="F10" s="299">
        <v>24289</v>
      </c>
      <c r="G10" s="299">
        <v>99401</v>
      </c>
      <c r="H10" s="299">
        <v>155398</v>
      </c>
      <c r="I10" s="299">
        <v>2</v>
      </c>
      <c r="J10" s="299">
        <v>34</v>
      </c>
      <c r="K10" s="299">
        <v>0</v>
      </c>
      <c r="L10" s="299">
        <v>0</v>
      </c>
      <c r="M10" s="299">
        <v>1826</v>
      </c>
      <c r="N10" s="299">
        <v>1788</v>
      </c>
      <c r="O10" s="44">
        <f>OutstandingAgri_4!K10+MSMEoutstanding_5!M10+'Pri Sec_outstanding_6'!C10+'Pri Sec_outstanding_6'!E10+'Pri Sec_outstanding_6'!G10+'Pri Sec_outstanding_6'!I10+'Pri Sec_outstanding_6'!K10+'Pri Sec_outstanding_6'!M10</f>
        <v>629570</v>
      </c>
      <c r="P10" s="44">
        <f>OutstandingAgri_4!L10+MSMEoutstanding_5!N10+'Pri Sec_outstanding_6'!D10+'Pri Sec_outstanding_6'!F10+'Pri Sec_outstanding_6'!H10+'Pri Sec_outstanding_6'!J10+'Pri Sec_outstanding_6'!L10+'Pri Sec_outstanding_6'!N10</f>
        <v>1124440</v>
      </c>
      <c r="Q10" s="45">
        <f>P10*100/'CD Ratio_3(i)'!F10</f>
        <v>74.764789191273763</v>
      </c>
    </row>
    <row r="11" spans="1:17" ht="14.1" customHeight="1" x14ac:dyDescent="0.2">
      <c r="A11" s="36">
        <v>6</v>
      </c>
      <c r="B11" s="37" t="s">
        <v>56</v>
      </c>
      <c r="C11" s="299">
        <v>0</v>
      </c>
      <c r="D11" s="299">
        <v>0</v>
      </c>
      <c r="E11" s="299">
        <v>1845</v>
      </c>
      <c r="F11" s="299">
        <v>8000</v>
      </c>
      <c r="G11" s="299">
        <v>23854</v>
      </c>
      <c r="H11" s="299">
        <v>73907</v>
      </c>
      <c r="I11" s="299">
        <v>0</v>
      </c>
      <c r="J11" s="299">
        <v>0</v>
      </c>
      <c r="K11" s="299">
        <v>2</v>
      </c>
      <c r="L11" s="299">
        <v>103</v>
      </c>
      <c r="M11" s="299">
        <v>0</v>
      </c>
      <c r="N11" s="299">
        <v>0</v>
      </c>
      <c r="O11" s="44">
        <f>OutstandingAgri_4!K11+MSMEoutstanding_5!M11+'Pri Sec_outstanding_6'!C11+'Pri Sec_outstanding_6'!E11+'Pri Sec_outstanding_6'!G11+'Pri Sec_outstanding_6'!I11+'Pri Sec_outstanding_6'!K11+'Pri Sec_outstanding_6'!M11</f>
        <v>174084</v>
      </c>
      <c r="P11" s="44">
        <f>OutstandingAgri_4!L11+MSMEoutstanding_5!N11+'Pri Sec_outstanding_6'!D11+'Pri Sec_outstanding_6'!F11+'Pri Sec_outstanding_6'!H11+'Pri Sec_outstanding_6'!J11+'Pri Sec_outstanding_6'!L11+'Pri Sec_outstanding_6'!N11</f>
        <v>504270</v>
      </c>
      <c r="Q11" s="45">
        <f>P11*100/'CD Ratio_3(i)'!F11</f>
        <v>48.413715635305806</v>
      </c>
    </row>
    <row r="12" spans="1:17" ht="14.1" customHeight="1" x14ac:dyDescent="0.2">
      <c r="A12" s="36">
        <v>7</v>
      </c>
      <c r="B12" s="37" t="s">
        <v>57</v>
      </c>
      <c r="C12" s="299">
        <v>0</v>
      </c>
      <c r="D12" s="299">
        <v>0</v>
      </c>
      <c r="E12" s="299">
        <v>321</v>
      </c>
      <c r="F12" s="299">
        <v>1005</v>
      </c>
      <c r="G12" s="299">
        <v>4527</v>
      </c>
      <c r="H12" s="299">
        <v>26493</v>
      </c>
      <c r="I12" s="299">
        <v>2</v>
      </c>
      <c r="J12" s="299">
        <v>357</v>
      </c>
      <c r="K12" s="299">
        <v>2</v>
      </c>
      <c r="L12" s="299">
        <v>517</v>
      </c>
      <c r="M12" s="299">
        <v>0</v>
      </c>
      <c r="N12" s="299">
        <v>0</v>
      </c>
      <c r="O12" s="44">
        <f>OutstandingAgri_4!K12+MSMEoutstanding_5!M12+'Pri Sec_outstanding_6'!C12+'Pri Sec_outstanding_6'!E12+'Pri Sec_outstanding_6'!G12+'Pri Sec_outstanding_6'!I12+'Pri Sec_outstanding_6'!K12+'Pri Sec_outstanding_6'!M12</f>
        <v>19142</v>
      </c>
      <c r="P12" s="44">
        <f>OutstandingAgri_4!L12+MSMEoutstanding_5!N12+'Pri Sec_outstanding_6'!D12+'Pri Sec_outstanding_6'!F12+'Pri Sec_outstanding_6'!H12+'Pri Sec_outstanding_6'!J12+'Pri Sec_outstanding_6'!L12+'Pri Sec_outstanding_6'!N12</f>
        <v>71956</v>
      </c>
      <c r="Q12" s="45">
        <f>P12*100/'CD Ratio_3(i)'!F12</f>
        <v>62.577955020333754</v>
      </c>
    </row>
    <row r="13" spans="1:17" ht="14.1" customHeight="1" x14ac:dyDescent="0.2">
      <c r="A13" s="36">
        <v>8</v>
      </c>
      <c r="B13" s="37" t="s">
        <v>181</v>
      </c>
      <c r="C13" s="299">
        <v>0</v>
      </c>
      <c r="D13" s="299">
        <v>0</v>
      </c>
      <c r="E13" s="299">
        <v>149</v>
      </c>
      <c r="F13" s="299">
        <v>508</v>
      </c>
      <c r="G13" s="299">
        <v>1351</v>
      </c>
      <c r="H13" s="299">
        <v>10847</v>
      </c>
      <c r="I13" s="299">
        <v>12</v>
      </c>
      <c r="J13" s="299">
        <v>147</v>
      </c>
      <c r="K13" s="299">
        <v>0</v>
      </c>
      <c r="L13" s="299">
        <v>0</v>
      </c>
      <c r="M13" s="299">
        <v>205</v>
      </c>
      <c r="N13" s="299">
        <v>641.5</v>
      </c>
      <c r="O13" s="44">
        <f>OutstandingAgri_4!K13+MSMEoutstanding_5!M13+'Pri Sec_outstanding_6'!C13+'Pri Sec_outstanding_6'!E13+'Pri Sec_outstanding_6'!G13+'Pri Sec_outstanding_6'!I13+'Pri Sec_outstanding_6'!K13+'Pri Sec_outstanding_6'!M13</f>
        <v>18042</v>
      </c>
      <c r="P13" s="44">
        <f>OutstandingAgri_4!L13+MSMEoutstanding_5!N13+'Pri Sec_outstanding_6'!D13+'Pri Sec_outstanding_6'!F13+'Pri Sec_outstanding_6'!H13+'Pri Sec_outstanding_6'!J13+'Pri Sec_outstanding_6'!L13+'Pri Sec_outstanding_6'!N13</f>
        <v>69137.5</v>
      </c>
      <c r="Q13" s="45">
        <f>P13*100/'CD Ratio_3(i)'!F13</f>
        <v>76.897196053787724</v>
      </c>
    </row>
    <row r="14" spans="1:17" ht="14.1" customHeight="1" x14ac:dyDescent="0.2">
      <c r="A14" s="36">
        <v>9</v>
      </c>
      <c r="B14" s="37" t="s">
        <v>58</v>
      </c>
      <c r="C14" s="44">
        <v>14</v>
      </c>
      <c r="D14" s="44">
        <v>9009</v>
      </c>
      <c r="E14" s="44">
        <v>7544</v>
      </c>
      <c r="F14" s="44">
        <v>29331</v>
      </c>
      <c r="G14" s="44">
        <v>53157</v>
      </c>
      <c r="H14" s="44">
        <v>142364</v>
      </c>
      <c r="I14" s="44">
        <v>5</v>
      </c>
      <c r="J14" s="44">
        <v>7</v>
      </c>
      <c r="K14" s="44">
        <v>42</v>
      </c>
      <c r="L14" s="44">
        <v>615</v>
      </c>
      <c r="M14" s="44">
        <v>0</v>
      </c>
      <c r="N14" s="44">
        <v>0</v>
      </c>
      <c r="O14" s="44">
        <f>OutstandingAgri_4!K14+MSMEoutstanding_5!M14+'Pri Sec_outstanding_6'!C14+'Pri Sec_outstanding_6'!E14+'Pri Sec_outstanding_6'!G14+'Pri Sec_outstanding_6'!I14+'Pri Sec_outstanding_6'!K14+'Pri Sec_outstanding_6'!M14</f>
        <v>384744</v>
      </c>
      <c r="P14" s="44">
        <f>OutstandingAgri_4!L14+MSMEoutstanding_5!N14+'Pri Sec_outstanding_6'!D14+'Pri Sec_outstanding_6'!F14+'Pri Sec_outstanding_6'!H14+'Pri Sec_outstanding_6'!J14+'Pri Sec_outstanding_6'!L14+'Pri Sec_outstanding_6'!N14</f>
        <v>1109529</v>
      </c>
      <c r="Q14" s="45">
        <f>P14*100/'CD Ratio_3(i)'!F14</f>
        <v>51.120639251607876</v>
      </c>
    </row>
    <row r="15" spans="1:17" ht="14.1" customHeight="1" x14ac:dyDescent="0.2">
      <c r="A15" s="36">
        <v>10</v>
      </c>
      <c r="B15" s="37" t="s">
        <v>64</v>
      </c>
      <c r="C15" s="299">
        <v>10</v>
      </c>
      <c r="D15" s="299">
        <v>10640</v>
      </c>
      <c r="E15" s="299">
        <v>20541</v>
      </c>
      <c r="F15" s="299">
        <v>76743</v>
      </c>
      <c r="G15" s="299">
        <v>185507</v>
      </c>
      <c r="H15" s="299">
        <v>728096</v>
      </c>
      <c r="I15" s="299">
        <v>306</v>
      </c>
      <c r="J15" s="299">
        <v>16044</v>
      </c>
      <c r="K15" s="299">
        <v>21</v>
      </c>
      <c r="L15" s="299">
        <v>2724</v>
      </c>
      <c r="M15" s="299">
        <v>0</v>
      </c>
      <c r="N15" s="299">
        <v>0</v>
      </c>
      <c r="O15" s="44">
        <f>OutstandingAgri_4!K15+MSMEoutstanding_5!M15+'Pri Sec_outstanding_6'!C15+'Pri Sec_outstanding_6'!E15+'Pri Sec_outstanding_6'!G15+'Pri Sec_outstanding_6'!I15+'Pri Sec_outstanding_6'!K15+'Pri Sec_outstanding_6'!M15</f>
        <v>1052348</v>
      </c>
      <c r="P15" s="44">
        <f>OutstandingAgri_4!L15+MSMEoutstanding_5!N15+'Pri Sec_outstanding_6'!D15+'Pri Sec_outstanding_6'!F15+'Pri Sec_outstanding_6'!H15+'Pri Sec_outstanding_6'!J15+'Pri Sec_outstanding_6'!L15+'Pri Sec_outstanding_6'!N15</f>
        <v>3078816</v>
      </c>
      <c r="Q15" s="45">
        <f>P15*100/'CD Ratio_3(i)'!F15</f>
        <v>40.900035216782477</v>
      </c>
    </row>
    <row r="16" spans="1:17" ht="14.1" customHeight="1" x14ac:dyDescent="0.2">
      <c r="A16" s="36">
        <v>11</v>
      </c>
      <c r="B16" s="37" t="s">
        <v>182</v>
      </c>
      <c r="C16" s="299">
        <v>0</v>
      </c>
      <c r="D16" s="299">
        <v>0</v>
      </c>
      <c r="E16" s="299">
        <v>1663</v>
      </c>
      <c r="F16" s="299">
        <v>4630</v>
      </c>
      <c r="G16" s="299">
        <v>6337</v>
      </c>
      <c r="H16" s="299">
        <v>54770</v>
      </c>
      <c r="I16" s="299">
        <v>0</v>
      </c>
      <c r="J16" s="299">
        <v>0</v>
      </c>
      <c r="K16" s="299">
        <v>0</v>
      </c>
      <c r="L16" s="299">
        <v>0</v>
      </c>
      <c r="M16" s="299">
        <v>0</v>
      </c>
      <c r="N16" s="299">
        <v>0</v>
      </c>
      <c r="O16" s="44">
        <f>OutstandingAgri_4!K16+MSMEoutstanding_5!M16+'Pri Sec_outstanding_6'!C16+'Pri Sec_outstanding_6'!E16+'Pri Sec_outstanding_6'!G16+'Pri Sec_outstanding_6'!I16+'Pri Sec_outstanding_6'!K16+'Pri Sec_outstanding_6'!M16</f>
        <v>113235</v>
      </c>
      <c r="P16" s="44">
        <f>OutstandingAgri_4!L16+MSMEoutstanding_5!N16+'Pri Sec_outstanding_6'!D16+'Pri Sec_outstanding_6'!F16+'Pri Sec_outstanding_6'!H16+'Pri Sec_outstanding_6'!J16+'Pri Sec_outstanding_6'!L16+'Pri Sec_outstanding_6'!N16</f>
        <v>326916</v>
      </c>
      <c r="Q16" s="45">
        <f>P16*100/'CD Ratio_3(i)'!F16</f>
        <v>70.917148788567047</v>
      </c>
    </row>
    <row r="17" spans="1:18" ht="14.1" customHeight="1" x14ac:dyDescent="0.2">
      <c r="A17" s="36">
        <v>12</v>
      </c>
      <c r="B17" s="37" t="s">
        <v>60</v>
      </c>
      <c r="C17" s="299">
        <v>0</v>
      </c>
      <c r="D17" s="299">
        <v>0</v>
      </c>
      <c r="E17" s="299">
        <v>3819</v>
      </c>
      <c r="F17" s="299">
        <v>10281</v>
      </c>
      <c r="G17" s="299">
        <v>39994</v>
      </c>
      <c r="H17" s="299">
        <v>117690</v>
      </c>
      <c r="I17" s="299">
        <v>21</v>
      </c>
      <c r="J17" s="299">
        <v>48</v>
      </c>
      <c r="K17" s="299">
        <v>2</v>
      </c>
      <c r="L17" s="299">
        <v>447</v>
      </c>
      <c r="M17" s="299">
        <v>2941</v>
      </c>
      <c r="N17" s="299">
        <v>46</v>
      </c>
      <c r="O17" s="44">
        <f>OutstandingAgri_4!K17+MSMEoutstanding_5!M17+'Pri Sec_outstanding_6'!C17+'Pri Sec_outstanding_6'!E17+'Pri Sec_outstanding_6'!G17+'Pri Sec_outstanding_6'!I17+'Pri Sec_outstanding_6'!K17+'Pri Sec_outstanding_6'!M17</f>
        <v>333426</v>
      </c>
      <c r="P17" s="44">
        <f>OutstandingAgri_4!L17+MSMEoutstanding_5!N17+'Pri Sec_outstanding_6'!D17+'Pri Sec_outstanding_6'!F17+'Pri Sec_outstanding_6'!H17+'Pri Sec_outstanding_6'!J17+'Pri Sec_outstanding_6'!L17+'Pri Sec_outstanding_6'!N17</f>
        <v>1044340</v>
      </c>
      <c r="Q17" s="45">
        <f>P17*100/'CD Ratio_3(i)'!F17</f>
        <v>51.710802949923199</v>
      </c>
    </row>
    <row r="18" spans="1:18" s="47" customFormat="1" ht="14.1" customHeight="1" x14ac:dyDescent="0.2">
      <c r="A18" s="393"/>
      <c r="B18" s="79" t="s">
        <v>218</v>
      </c>
      <c r="C18" s="374">
        <f>SUM(C6:C17)</f>
        <v>50</v>
      </c>
      <c r="D18" s="374">
        <f t="shared" ref="D18:N18" si="0">SUM(D6:D17)</f>
        <v>34149</v>
      </c>
      <c r="E18" s="374">
        <f t="shared" si="0"/>
        <v>60258</v>
      </c>
      <c r="F18" s="374">
        <f t="shared" si="0"/>
        <v>203794.06</v>
      </c>
      <c r="G18" s="374">
        <f t="shared" si="0"/>
        <v>560975</v>
      </c>
      <c r="H18" s="374">
        <f t="shared" si="0"/>
        <v>1945076.68</v>
      </c>
      <c r="I18" s="374">
        <f t="shared" si="0"/>
        <v>691</v>
      </c>
      <c r="J18" s="374">
        <f t="shared" si="0"/>
        <v>18112</v>
      </c>
      <c r="K18" s="374">
        <f t="shared" si="0"/>
        <v>158</v>
      </c>
      <c r="L18" s="374">
        <f t="shared" si="0"/>
        <v>4806.57</v>
      </c>
      <c r="M18" s="374">
        <f t="shared" si="0"/>
        <v>40081</v>
      </c>
      <c r="N18" s="374">
        <f t="shared" si="0"/>
        <v>90744.81</v>
      </c>
      <c r="O18" s="46">
        <f>OutstandingAgri_4!K18+MSMEoutstanding_5!M18+'Pri Sec_outstanding_6'!C18+'Pri Sec_outstanding_6'!E18+'Pri Sec_outstanding_6'!G18+'Pri Sec_outstanding_6'!I18+'Pri Sec_outstanding_6'!K18+'Pri Sec_outstanding_6'!M18</f>
        <v>4037420</v>
      </c>
      <c r="P18" s="46">
        <f>OutstandingAgri_4!L18+MSMEoutstanding_5!N18+'Pri Sec_outstanding_6'!D18+'Pri Sec_outstanding_6'!F18+'Pri Sec_outstanding_6'!H18+'Pri Sec_outstanding_6'!J18+'Pri Sec_outstanding_6'!L18+'Pri Sec_outstanding_6'!N18</f>
        <v>11129173.290000001</v>
      </c>
      <c r="Q18" s="43">
        <f>P18*100/'CD Ratio_3(i)'!F18</f>
        <v>53.277984527325167</v>
      </c>
      <c r="R18" s="48"/>
    </row>
    <row r="19" spans="1:18" ht="14.1" customHeight="1" x14ac:dyDescent="0.2">
      <c r="A19" s="36">
        <v>13</v>
      </c>
      <c r="B19" s="37" t="s">
        <v>41</v>
      </c>
      <c r="C19" s="299">
        <v>13</v>
      </c>
      <c r="D19" s="299">
        <v>8763.4500000000007</v>
      </c>
      <c r="E19" s="299">
        <v>821</v>
      </c>
      <c r="F19" s="299">
        <v>6588.81</v>
      </c>
      <c r="G19" s="299">
        <v>4990</v>
      </c>
      <c r="H19" s="299">
        <v>40172.639999999999</v>
      </c>
      <c r="I19" s="299">
        <v>0</v>
      </c>
      <c r="J19" s="299">
        <v>0</v>
      </c>
      <c r="K19" s="299">
        <v>0</v>
      </c>
      <c r="L19" s="299">
        <v>0</v>
      </c>
      <c r="M19" s="299">
        <v>91545</v>
      </c>
      <c r="N19" s="299">
        <v>16323.54</v>
      </c>
      <c r="O19" s="44">
        <f>OutstandingAgri_4!K19+MSMEoutstanding_5!M19+'Pri Sec_outstanding_6'!C19+'Pri Sec_outstanding_6'!E19+'Pri Sec_outstanding_6'!G19+'Pri Sec_outstanding_6'!I19+'Pri Sec_outstanding_6'!K19+'Pri Sec_outstanding_6'!M19</f>
        <v>191302</v>
      </c>
      <c r="P19" s="44">
        <f>OutstandingAgri_4!L19+MSMEoutstanding_5!N19+'Pri Sec_outstanding_6'!D19+'Pri Sec_outstanding_6'!F19+'Pri Sec_outstanding_6'!H19+'Pri Sec_outstanding_6'!J19+'Pri Sec_outstanding_6'!L19+'Pri Sec_outstanding_6'!N19</f>
        <v>672161.50000000012</v>
      </c>
      <c r="Q19" s="45">
        <f>P19*100/'CD Ratio_3(i)'!F19</f>
        <v>55.59424391438715</v>
      </c>
    </row>
    <row r="20" spans="1:18" ht="14.1" customHeight="1" x14ac:dyDescent="0.2">
      <c r="A20" s="36">
        <v>14</v>
      </c>
      <c r="B20" s="37" t="s">
        <v>183</v>
      </c>
      <c r="C20" s="44">
        <v>0</v>
      </c>
      <c r="D20" s="44">
        <v>0</v>
      </c>
      <c r="E20" s="44">
        <v>0</v>
      </c>
      <c r="F20" s="44">
        <v>0</v>
      </c>
      <c r="G20" s="44">
        <v>42098</v>
      </c>
      <c r="H20" s="44">
        <v>280912.46999999997</v>
      </c>
      <c r="I20" s="44">
        <v>0</v>
      </c>
      <c r="J20" s="44">
        <v>0</v>
      </c>
      <c r="K20" s="44">
        <v>0</v>
      </c>
      <c r="L20" s="44">
        <v>0</v>
      </c>
      <c r="M20" s="44">
        <v>1850</v>
      </c>
      <c r="N20" s="44">
        <v>6897.44</v>
      </c>
      <c r="O20" s="44">
        <f>OutstandingAgri_4!K20+MSMEoutstanding_5!M20+'Pri Sec_outstanding_6'!C20+'Pri Sec_outstanding_6'!E20+'Pri Sec_outstanding_6'!G20+'Pri Sec_outstanding_6'!I20+'Pri Sec_outstanding_6'!K20+'Pri Sec_outstanding_6'!M20</f>
        <v>785752</v>
      </c>
      <c r="P20" s="44">
        <f>OutstandingAgri_4!L20+MSMEoutstanding_5!N20+'Pri Sec_outstanding_6'!D20+'Pri Sec_outstanding_6'!F20+'Pri Sec_outstanding_6'!H20+'Pri Sec_outstanding_6'!J20+'Pri Sec_outstanding_6'!L20+'Pri Sec_outstanding_6'!N20</f>
        <v>576333.91999999993</v>
      </c>
      <c r="Q20" s="45">
        <f>P20*100/'CD Ratio_3(i)'!F20</f>
        <v>86.331009049288042</v>
      </c>
    </row>
    <row r="21" spans="1:18" ht="14.1" customHeight="1" x14ac:dyDescent="0.2">
      <c r="A21" s="36">
        <v>15</v>
      </c>
      <c r="B21" s="37" t="s">
        <v>184</v>
      </c>
      <c r="C21" s="44">
        <v>0</v>
      </c>
      <c r="D21" s="44">
        <v>0</v>
      </c>
      <c r="E21" s="44">
        <v>0</v>
      </c>
      <c r="F21" s="44">
        <v>0</v>
      </c>
      <c r="G21" s="44">
        <v>1</v>
      </c>
      <c r="H21" s="44">
        <v>15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f>OutstandingAgri_4!K21+MSMEoutstanding_5!M21+'Pri Sec_outstanding_6'!C21+'Pri Sec_outstanding_6'!E21+'Pri Sec_outstanding_6'!G21+'Pri Sec_outstanding_6'!I21+'Pri Sec_outstanding_6'!K21+'Pri Sec_outstanding_6'!M21</f>
        <v>34</v>
      </c>
      <c r="P21" s="44">
        <f>OutstandingAgri_4!L21+MSMEoutstanding_5!N21+'Pri Sec_outstanding_6'!D21+'Pri Sec_outstanding_6'!F21+'Pri Sec_outstanding_6'!H21+'Pri Sec_outstanding_6'!J21+'Pri Sec_outstanding_6'!L21+'Pri Sec_outstanding_6'!N21</f>
        <v>295</v>
      </c>
      <c r="Q21" s="45">
        <f>P21*100/'CD Ratio_3(i)'!F21</f>
        <v>13.42000991715987</v>
      </c>
    </row>
    <row r="22" spans="1:18" ht="14.1" customHeight="1" x14ac:dyDescent="0.2">
      <c r="A22" s="36">
        <v>16</v>
      </c>
      <c r="B22" s="37" t="s">
        <v>45</v>
      </c>
      <c r="C22" s="299">
        <v>0</v>
      </c>
      <c r="D22" s="299">
        <v>0</v>
      </c>
      <c r="E22" s="299">
        <v>2</v>
      </c>
      <c r="F22" s="299">
        <v>15.73</v>
      </c>
      <c r="G22" s="299">
        <v>24</v>
      </c>
      <c r="H22" s="299">
        <v>236.81</v>
      </c>
      <c r="I22" s="299">
        <v>0</v>
      </c>
      <c r="J22" s="299">
        <v>0</v>
      </c>
      <c r="K22" s="299">
        <v>0</v>
      </c>
      <c r="L22" s="299">
        <v>0</v>
      </c>
      <c r="M22" s="299">
        <v>0</v>
      </c>
      <c r="N22" s="299">
        <v>0</v>
      </c>
      <c r="O22" s="44">
        <f>OutstandingAgri_4!K22+MSMEoutstanding_5!M22+'Pri Sec_outstanding_6'!C22+'Pri Sec_outstanding_6'!E22+'Pri Sec_outstanding_6'!G22+'Pri Sec_outstanding_6'!I22+'Pri Sec_outstanding_6'!K22+'Pri Sec_outstanding_6'!M22</f>
        <v>179</v>
      </c>
      <c r="P22" s="44">
        <f>OutstandingAgri_4!L22+MSMEoutstanding_5!N22+'Pri Sec_outstanding_6'!D22+'Pri Sec_outstanding_6'!F22+'Pri Sec_outstanding_6'!H22+'Pri Sec_outstanding_6'!J22+'Pri Sec_outstanding_6'!L22+'Pri Sec_outstanding_6'!N22</f>
        <v>9179.51</v>
      </c>
      <c r="Q22" s="45">
        <f>P22*100/'CD Ratio_3(i)'!F22</f>
        <v>74.459873476350438</v>
      </c>
    </row>
    <row r="23" spans="1:18" ht="14.25" customHeight="1" x14ac:dyDescent="0.2">
      <c r="A23" s="36">
        <v>17</v>
      </c>
      <c r="B23" s="37" t="s">
        <v>185</v>
      </c>
      <c r="C23" s="299">
        <v>0</v>
      </c>
      <c r="D23" s="299">
        <v>0</v>
      </c>
      <c r="E23" s="299">
        <v>94</v>
      </c>
      <c r="F23" s="299">
        <v>161</v>
      </c>
      <c r="G23" s="299">
        <v>1059</v>
      </c>
      <c r="H23" s="299">
        <v>7014</v>
      </c>
      <c r="I23" s="299">
        <v>12</v>
      </c>
      <c r="J23" s="299">
        <v>251</v>
      </c>
      <c r="K23" s="299">
        <v>0</v>
      </c>
      <c r="L23" s="299">
        <v>0</v>
      </c>
      <c r="M23" s="299">
        <v>6180</v>
      </c>
      <c r="N23" s="299">
        <v>566</v>
      </c>
      <c r="O23" s="44">
        <f>OutstandingAgri_4!K23+MSMEoutstanding_5!M23+'Pri Sec_outstanding_6'!C23+'Pri Sec_outstanding_6'!E23+'Pri Sec_outstanding_6'!G23+'Pri Sec_outstanding_6'!I23+'Pri Sec_outstanding_6'!K23+'Pri Sec_outstanding_6'!M23</f>
        <v>85677</v>
      </c>
      <c r="P23" s="44">
        <f>OutstandingAgri_4!L23+MSMEoutstanding_5!N23+'Pri Sec_outstanding_6'!D23+'Pri Sec_outstanding_6'!F23+'Pri Sec_outstanding_6'!H23+'Pri Sec_outstanding_6'!J23+'Pri Sec_outstanding_6'!L23+'Pri Sec_outstanding_6'!N23</f>
        <v>94736</v>
      </c>
      <c r="Q23" s="45">
        <f>P23*100/'CD Ratio_3(i)'!F23</f>
        <v>85.562038257979438</v>
      </c>
    </row>
    <row r="24" spans="1:18" ht="14.1" customHeight="1" x14ac:dyDescent="0.2">
      <c r="A24" s="36">
        <v>18</v>
      </c>
      <c r="B24" s="37" t="s">
        <v>186</v>
      </c>
      <c r="C24" s="299">
        <v>0</v>
      </c>
      <c r="D24" s="299">
        <v>0</v>
      </c>
      <c r="E24" s="299">
        <v>0</v>
      </c>
      <c r="F24" s="299">
        <v>0</v>
      </c>
      <c r="G24" s="299">
        <v>8</v>
      </c>
      <c r="H24" s="299">
        <v>107</v>
      </c>
      <c r="I24" s="299">
        <v>0</v>
      </c>
      <c r="J24" s="299">
        <v>0</v>
      </c>
      <c r="K24" s="299">
        <v>0</v>
      </c>
      <c r="L24" s="299">
        <v>0</v>
      </c>
      <c r="M24" s="299">
        <v>3</v>
      </c>
      <c r="N24" s="299">
        <v>7</v>
      </c>
      <c r="O24" s="44">
        <f>OutstandingAgri_4!K24+MSMEoutstanding_5!M24+'Pri Sec_outstanding_6'!C24+'Pri Sec_outstanding_6'!E24+'Pri Sec_outstanding_6'!G24+'Pri Sec_outstanding_6'!I24+'Pri Sec_outstanding_6'!K24+'Pri Sec_outstanding_6'!M24</f>
        <v>12</v>
      </c>
      <c r="P24" s="44">
        <f>OutstandingAgri_4!L24+MSMEoutstanding_5!N24+'Pri Sec_outstanding_6'!D24+'Pri Sec_outstanding_6'!F24+'Pri Sec_outstanding_6'!H24+'Pri Sec_outstanding_6'!J24+'Pri Sec_outstanding_6'!L24+'Pri Sec_outstanding_6'!N24</f>
        <v>128</v>
      </c>
      <c r="Q24" s="45">
        <f>P24*100/'CD Ratio_3(i)'!F24</f>
        <v>28.571428571428573</v>
      </c>
    </row>
    <row r="25" spans="1:18" ht="14.1" customHeight="1" x14ac:dyDescent="0.2">
      <c r="A25" s="36">
        <v>19</v>
      </c>
      <c r="B25" s="37" t="s">
        <v>187</v>
      </c>
      <c r="C25" s="299">
        <v>0</v>
      </c>
      <c r="D25" s="299">
        <v>0</v>
      </c>
      <c r="E25" s="299">
        <v>16</v>
      </c>
      <c r="F25" s="299">
        <v>76</v>
      </c>
      <c r="G25" s="299">
        <v>168</v>
      </c>
      <c r="H25" s="299">
        <v>1521</v>
      </c>
      <c r="I25" s="299">
        <v>0</v>
      </c>
      <c r="J25" s="299">
        <v>0</v>
      </c>
      <c r="K25" s="299">
        <v>0</v>
      </c>
      <c r="L25" s="299">
        <v>0</v>
      </c>
      <c r="M25" s="299">
        <v>33</v>
      </c>
      <c r="N25" s="299">
        <v>11</v>
      </c>
      <c r="O25" s="44">
        <f>OutstandingAgri_4!K25+MSMEoutstanding_5!M25+'Pri Sec_outstanding_6'!C25+'Pri Sec_outstanding_6'!E25+'Pri Sec_outstanding_6'!G25+'Pri Sec_outstanding_6'!I25+'Pri Sec_outstanding_6'!K25+'Pri Sec_outstanding_6'!M25</f>
        <v>8880</v>
      </c>
      <c r="P25" s="44">
        <f>OutstandingAgri_4!L25+MSMEoutstanding_5!N25+'Pri Sec_outstanding_6'!D25+'Pri Sec_outstanding_6'!F25+'Pri Sec_outstanding_6'!H25+'Pri Sec_outstanding_6'!J25+'Pri Sec_outstanding_6'!L25+'Pri Sec_outstanding_6'!N25</f>
        <v>22542</v>
      </c>
      <c r="Q25" s="45">
        <f>P25*100/'CD Ratio_3(i)'!F25</f>
        <v>37.308220651760152</v>
      </c>
    </row>
    <row r="26" spans="1:18" ht="14.1" customHeight="1" x14ac:dyDescent="0.2">
      <c r="A26" s="36">
        <v>20</v>
      </c>
      <c r="B26" s="37" t="s">
        <v>65</v>
      </c>
      <c r="C26" s="299">
        <v>0</v>
      </c>
      <c r="D26" s="299">
        <v>0</v>
      </c>
      <c r="E26" s="299">
        <v>1659</v>
      </c>
      <c r="F26" s="299">
        <v>3632.46</v>
      </c>
      <c r="G26" s="299">
        <v>13437</v>
      </c>
      <c r="H26" s="299">
        <v>110823.13</v>
      </c>
      <c r="I26" s="299">
        <v>45</v>
      </c>
      <c r="J26" s="299">
        <v>2045.55</v>
      </c>
      <c r="K26" s="299">
        <v>1</v>
      </c>
      <c r="L26" s="299">
        <v>0</v>
      </c>
      <c r="M26" s="299">
        <v>0</v>
      </c>
      <c r="N26" s="299">
        <v>0</v>
      </c>
      <c r="O26" s="44">
        <f>OutstandingAgri_4!K26+MSMEoutstanding_5!M26+'Pri Sec_outstanding_6'!C26+'Pri Sec_outstanding_6'!E26+'Pri Sec_outstanding_6'!G26+'Pri Sec_outstanding_6'!I26+'Pri Sec_outstanding_6'!K26+'Pri Sec_outstanding_6'!M26</f>
        <v>448461</v>
      </c>
      <c r="P26" s="44">
        <f>OutstandingAgri_4!L26+MSMEoutstanding_5!N26+'Pri Sec_outstanding_6'!D26+'Pri Sec_outstanding_6'!F26+'Pri Sec_outstanding_6'!H26+'Pri Sec_outstanding_6'!J26+'Pri Sec_outstanding_6'!L26+'Pri Sec_outstanding_6'!N26</f>
        <v>1154437.25</v>
      </c>
      <c r="Q26" s="45">
        <f>P26*100/'CD Ratio_3(i)'!F26</f>
        <v>46.364809766150898</v>
      </c>
    </row>
    <row r="27" spans="1:18" ht="14.1" customHeight="1" x14ac:dyDescent="0.2">
      <c r="A27" s="36">
        <v>21</v>
      </c>
      <c r="B27" s="37" t="s">
        <v>66</v>
      </c>
      <c r="C27" s="299">
        <v>0</v>
      </c>
      <c r="D27" s="299">
        <v>0</v>
      </c>
      <c r="E27" s="299">
        <v>389</v>
      </c>
      <c r="F27" s="299">
        <v>1736</v>
      </c>
      <c r="G27" s="299">
        <v>7537</v>
      </c>
      <c r="H27" s="299">
        <v>57062</v>
      </c>
      <c r="I27" s="299">
        <v>0</v>
      </c>
      <c r="J27" s="299">
        <v>0</v>
      </c>
      <c r="K27" s="299">
        <v>5</v>
      </c>
      <c r="L27" s="299">
        <v>1001</v>
      </c>
      <c r="M27" s="299">
        <v>2850</v>
      </c>
      <c r="N27" s="299">
        <v>2788</v>
      </c>
      <c r="O27" s="44">
        <f>OutstandingAgri_4!K27+MSMEoutstanding_5!M27+'Pri Sec_outstanding_6'!C27+'Pri Sec_outstanding_6'!E27+'Pri Sec_outstanding_6'!G27+'Pri Sec_outstanding_6'!I27+'Pri Sec_outstanding_6'!K27+'Pri Sec_outstanding_6'!M27</f>
        <v>203018</v>
      </c>
      <c r="P27" s="44">
        <f>OutstandingAgri_4!L27+MSMEoutstanding_5!N27+'Pri Sec_outstanding_6'!D27+'Pri Sec_outstanding_6'!F27+'Pri Sec_outstanding_6'!H27+'Pri Sec_outstanding_6'!J27+'Pri Sec_outstanding_6'!L27+'Pri Sec_outstanding_6'!N27</f>
        <v>1150625</v>
      </c>
      <c r="Q27" s="45">
        <f>P27*100/'CD Ratio_3(i)'!F27</f>
        <v>50.682141430318858</v>
      </c>
    </row>
    <row r="28" spans="1:18" ht="14.1" customHeight="1" x14ac:dyDescent="0.2">
      <c r="A28" s="36">
        <v>22</v>
      </c>
      <c r="B28" s="37" t="s">
        <v>75</v>
      </c>
      <c r="C28" s="299">
        <v>0</v>
      </c>
      <c r="D28" s="299">
        <v>0</v>
      </c>
      <c r="E28" s="299">
        <v>686</v>
      </c>
      <c r="F28" s="299">
        <v>2423.9184015000001</v>
      </c>
      <c r="G28" s="299">
        <v>7277</v>
      </c>
      <c r="H28" s="299">
        <v>64781.116448599983</v>
      </c>
      <c r="I28" s="299">
        <v>9</v>
      </c>
      <c r="J28" s="299">
        <v>15.420487100000003</v>
      </c>
      <c r="K28" s="299">
        <v>1</v>
      </c>
      <c r="L28" s="299">
        <v>0.79752999999999996</v>
      </c>
      <c r="M28" s="299">
        <v>4</v>
      </c>
      <c r="N28" s="299">
        <v>0.43259259999999999</v>
      </c>
      <c r="O28" s="44">
        <f>OutstandingAgri_4!K28+MSMEoutstanding_5!M28+'Pri Sec_outstanding_6'!C28+'Pri Sec_outstanding_6'!E28+'Pri Sec_outstanding_6'!G28+'Pri Sec_outstanding_6'!I28+'Pri Sec_outstanding_6'!K28+'Pri Sec_outstanding_6'!M28</f>
        <v>56662</v>
      </c>
      <c r="P28" s="44">
        <f>OutstandingAgri_4!L28+MSMEoutstanding_5!N28+'Pri Sec_outstanding_6'!D28+'Pri Sec_outstanding_6'!F28+'Pri Sec_outstanding_6'!H28+'Pri Sec_outstanding_6'!J28+'Pri Sec_outstanding_6'!L28+'Pri Sec_outstanding_6'!N28</f>
        <v>230779.30179010003</v>
      </c>
      <c r="Q28" s="45">
        <f>P28*100/'CD Ratio_3(i)'!F28</f>
        <v>70.609690975376196</v>
      </c>
    </row>
    <row r="29" spans="1:18" ht="14.1" customHeight="1" x14ac:dyDescent="0.2">
      <c r="A29" s="36">
        <v>23</v>
      </c>
      <c r="B29" s="37" t="s">
        <v>386</v>
      </c>
      <c r="C29" s="299">
        <v>0</v>
      </c>
      <c r="D29" s="299">
        <v>0</v>
      </c>
      <c r="E29" s="299">
        <v>0</v>
      </c>
      <c r="F29" s="299">
        <v>0</v>
      </c>
      <c r="G29" s="299">
        <v>7670</v>
      </c>
      <c r="H29" s="299">
        <v>16124</v>
      </c>
      <c r="I29" s="299">
        <v>2515</v>
      </c>
      <c r="J29" s="299">
        <v>744</v>
      </c>
      <c r="K29" s="299">
        <v>0</v>
      </c>
      <c r="L29" s="299">
        <v>0</v>
      </c>
      <c r="M29" s="299">
        <v>0</v>
      </c>
      <c r="N29" s="299">
        <v>0</v>
      </c>
      <c r="O29" s="44">
        <f>OutstandingAgri_4!K29+MSMEoutstanding_5!M29+'Pri Sec_outstanding_6'!C29+'Pri Sec_outstanding_6'!E29+'Pri Sec_outstanding_6'!G29+'Pri Sec_outstanding_6'!I29+'Pri Sec_outstanding_6'!K29+'Pri Sec_outstanding_6'!M29</f>
        <v>224865</v>
      </c>
      <c r="P29" s="44">
        <f>OutstandingAgri_4!L29+MSMEoutstanding_5!N29+'Pri Sec_outstanding_6'!D29+'Pri Sec_outstanding_6'!F29+'Pri Sec_outstanding_6'!H29+'Pri Sec_outstanding_6'!J29+'Pri Sec_outstanding_6'!L29+'Pri Sec_outstanding_6'!N29</f>
        <v>188704.12</v>
      </c>
      <c r="Q29" s="45">
        <f>P29*100/'CD Ratio_3(i)'!F29</f>
        <v>53.842237414259465</v>
      </c>
    </row>
    <row r="30" spans="1:18" ht="14.1" customHeight="1" x14ac:dyDescent="0.2">
      <c r="A30" s="36">
        <v>24</v>
      </c>
      <c r="B30" s="37" t="s">
        <v>188</v>
      </c>
      <c r="C30" s="299">
        <v>3</v>
      </c>
      <c r="D30" s="299">
        <v>569.20000000000005</v>
      </c>
      <c r="E30" s="299">
        <v>0</v>
      </c>
      <c r="F30" s="299">
        <v>0</v>
      </c>
      <c r="G30" s="299">
        <v>1345</v>
      </c>
      <c r="H30" s="299">
        <v>11543.02</v>
      </c>
      <c r="I30" s="299">
        <v>1430</v>
      </c>
      <c r="J30" s="299">
        <v>358.55</v>
      </c>
      <c r="K30" s="299">
        <v>0</v>
      </c>
      <c r="L30" s="299">
        <v>0</v>
      </c>
      <c r="M30" s="299">
        <v>264</v>
      </c>
      <c r="N30" s="299">
        <v>40.130000000000003</v>
      </c>
      <c r="O30" s="44">
        <f>OutstandingAgri_4!K30+MSMEoutstanding_5!M30+'Pri Sec_outstanding_6'!C30+'Pri Sec_outstanding_6'!E30+'Pri Sec_outstanding_6'!G30+'Pri Sec_outstanding_6'!I30+'Pri Sec_outstanding_6'!K30+'Pri Sec_outstanding_6'!M30</f>
        <v>661293</v>
      </c>
      <c r="P30" s="44">
        <f>OutstandingAgri_4!L30+MSMEoutstanding_5!N30+'Pri Sec_outstanding_6'!D30+'Pri Sec_outstanding_6'!F30+'Pri Sec_outstanding_6'!H30+'Pri Sec_outstanding_6'!J30+'Pri Sec_outstanding_6'!L30+'Pri Sec_outstanding_6'!N30</f>
        <v>443688.89</v>
      </c>
      <c r="Q30" s="45">
        <f>P30*100/'CD Ratio_3(i)'!F30</f>
        <v>71.548645266576571</v>
      </c>
    </row>
    <row r="31" spans="1:18" ht="14.1" customHeight="1" x14ac:dyDescent="0.2">
      <c r="A31" s="36">
        <v>25</v>
      </c>
      <c r="B31" s="37" t="s">
        <v>189</v>
      </c>
      <c r="C31" s="299">
        <v>0</v>
      </c>
      <c r="D31" s="299">
        <v>0</v>
      </c>
      <c r="E31" s="299">
        <v>8</v>
      </c>
      <c r="F31" s="299">
        <v>52</v>
      </c>
      <c r="G31" s="299">
        <v>92</v>
      </c>
      <c r="H31" s="299">
        <v>892</v>
      </c>
      <c r="I31" s="299">
        <v>0</v>
      </c>
      <c r="J31" s="299">
        <v>0</v>
      </c>
      <c r="K31" s="299">
        <v>0</v>
      </c>
      <c r="L31" s="299">
        <v>0</v>
      </c>
      <c r="M31" s="299">
        <v>10</v>
      </c>
      <c r="N31" s="299">
        <v>10</v>
      </c>
      <c r="O31" s="44">
        <f>OutstandingAgri_4!K31+MSMEoutstanding_5!M31+'Pri Sec_outstanding_6'!C31+'Pri Sec_outstanding_6'!E31+'Pri Sec_outstanding_6'!G31+'Pri Sec_outstanding_6'!I31+'Pri Sec_outstanding_6'!K31+'Pri Sec_outstanding_6'!M31</f>
        <v>457</v>
      </c>
      <c r="P31" s="44">
        <f>OutstandingAgri_4!L31+MSMEoutstanding_5!N31+'Pri Sec_outstanding_6'!D31+'Pri Sec_outstanding_6'!F31+'Pri Sec_outstanding_6'!H31+'Pri Sec_outstanding_6'!J31+'Pri Sec_outstanding_6'!L31+'Pri Sec_outstanding_6'!N31</f>
        <v>2688.85</v>
      </c>
      <c r="Q31" s="45">
        <f>P31*100/'CD Ratio_3(i)'!F31</f>
        <v>67.053615960099748</v>
      </c>
    </row>
    <row r="32" spans="1:18" ht="14.1" customHeight="1" x14ac:dyDescent="0.2">
      <c r="A32" s="36">
        <v>26</v>
      </c>
      <c r="B32" s="37" t="s">
        <v>190</v>
      </c>
      <c r="C32" s="299">
        <v>0</v>
      </c>
      <c r="D32" s="299">
        <v>0</v>
      </c>
      <c r="E32" s="299">
        <v>10</v>
      </c>
      <c r="F32" s="299">
        <v>33.229999999999997</v>
      </c>
      <c r="G32" s="299">
        <v>154</v>
      </c>
      <c r="H32" s="299">
        <v>1141.31</v>
      </c>
      <c r="I32" s="299">
        <v>0</v>
      </c>
      <c r="J32" s="299">
        <v>0</v>
      </c>
      <c r="K32" s="299">
        <v>31</v>
      </c>
      <c r="L32" s="299">
        <v>1.9</v>
      </c>
      <c r="M32" s="299">
        <v>0</v>
      </c>
      <c r="N32" s="299">
        <v>0</v>
      </c>
      <c r="O32" s="44">
        <f>OutstandingAgri_4!K32+MSMEoutstanding_5!M32+'Pri Sec_outstanding_6'!C32+'Pri Sec_outstanding_6'!E32+'Pri Sec_outstanding_6'!G32+'Pri Sec_outstanding_6'!I32+'Pri Sec_outstanding_6'!K32+'Pri Sec_outstanding_6'!M32</f>
        <v>3168</v>
      </c>
      <c r="P32" s="44">
        <f>OutstandingAgri_4!L32+MSMEoutstanding_5!N32+'Pri Sec_outstanding_6'!D32+'Pri Sec_outstanding_6'!F32+'Pri Sec_outstanding_6'!H32+'Pri Sec_outstanding_6'!J32+'Pri Sec_outstanding_6'!L32+'Pri Sec_outstanding_6'!N32</f>
        <v>37977.550000000003</v>
      </c>
      <c r="Q32" s="45">
        <f>P32*100/'CD Ratio_3(i)'!F32</f>
        <v>90.45006693689119</v>
      </c>
    </row>
    <row r="33" spans="1:18" ht="14.1" customHeight="1" x14ac:dyDescent="0.2">
      <c r="A33" s="36">
        <v>27</v>
      </c>
      <c r="B33" s="37" t="s">
        <v>191</v>
      </c>
      <c r="C33" s="299">
        <v>0</v>
      </c>
      <c r="D33" s="299">
        <v>0</v>
      </c>
      <c r="E33" s="299">
        <v>4</v>
      </c>
      <c r="F33" s="299">
        <v>9.0500000000000007</v>
      </c>
      <c r="G33" s="299">
        <v>98</v>
      </c>
      <c r="H33" s="299">
        <v>1715.34</v>
      </c>
      <c r="I33" s="299">
        <v>0</v>
      </c>
      <c r="J33" s="299">
        <v>0</v>
      </c>
      <c r="K33" s="299">
        <v>0</v>
      </c>
      <c r="L33" s="299">
        <v>0</v>
      </c>
      <c r="M33" s="299">
        <v>0</v>
      </c>
      <c r="N33" s="299">
        <v>0</v>
      </c>
      <c r="O33" s="44">
        <f>OutstandingAgri_4!K33+MSMEoutstanding_5!M33+'Pri Sec_outstanding_6'!C33+'Pri Sec_outstanding_6'!E33+'Pri Sec_outstanding_6'!G33+'Pri Sec_outstanding_6'!I33+'Pri Sec_outstanding_6'!K33+'Pri Sec_outstanding_6'!M33</f>
        <v>306</v>
      </c>
      <c r="P33" s="44">
        <f>OutstandingAgri_4!L33+MSMEoutstanding_5!N33+'Pri Sec_outstanding_6'!D33+'Pri Sec_outstanding_6'!F33+'Pri Sec_outstanding_6'!H33+'Pri Sec_outstanding_6'!J33+'Pri Sec_outstanding_6'!L33+'Pri Sec_outstanding_6'!N33</f>
        <v>5060.7700000000004</v>
      </c>
      <c r="Q33" s="45">
        <f>P33*100/'CD Ratio_3(i)'!F33</f>
        <v>67.399379114432335</v>
      </c>
    </row>
    <row r="34" spans="1:18" ht="14.1" customHeight="1" x14ac:dyDescent="0.2">
      <c r="A34" s="36">
        <v>28</v>
      </c>
      <c r="B34" s="37" t="s">
        <v>67</v>
      </c>
      <c r="C34" s="299">
        <v>0</v>
      </c>
      <c r="D34" s="299">
        <v>0</v>
      </c>
      <c r="E34" s="299">
        <v>0</v>
      </c>
      <c r="F34" s="299">
        <v>0</v>
      </c>
      <c r="G34" s="299">
        <v>19</v>
      </c>
      <c r="H34" s="299">
        <v>272</v>
      </c>
      <c r="I34" s="299">
        <v>0</v>
      </c>
      <c r="J34" s="299">
        <v>0</v>
      </c>
      <c r="K34" s="299">
        <v>0</v>
      </c>
      <c r="L34" s="299">
        <v>0</v>
      </c>
      <c r="M34" s="299">
        <v>38759</v>
      </c>
      <c r="N34" s="299">
        <v>8382.5400000000009</v>
      </c>
      <c r="O34" s="44">
        <f>OutstandingAgri_4!K34+MSMEoutstanding_5!M34+'Pri Sec_outstanding_6'!C34+'Pri Sec_outstanding_6'!E34+'Pri Sec_outstanding_6'!G34+'Pri Sec_outstanding_6'!I34+'Pri Sec_outstanding_6'!K34+'Pri Sec_outstanding_6'!M34</f>
        <v>157700</v>
      </c>
      <c r="P34" s="44">
        <f>OutstandingAgri_4!L34+MSMEoutstanding_5!N34+'Pri Sec_outstanding_6'!D34+'Pri Sec_outstanding_6'!F34+'Pri Sec_outstanding_6'!H34+'Pri Sec_outstanding_6'!J34+'Pri Sec_outstanding_6'!L34+'Pri Sec_outstanding_6'!N34</f>
        <v>425380.17</v>
      </c>
      <c r="Q34" s="45">
        <f>P34*100/'CD Ratio_3(i)'!F34</f>
        <v>78.519100236961904</v>
      </c>
    </row>
    <row r="35" spans="1:18" ht="14.1" customHeight="1" x14ac:dyDescent="0.2">
      <c r="A35" s="36">
        <v>29</v>
      </c>
      <c r="B35" s="37" t="s">
        <v>192</v>
      </c>
      <c r="C35" s="299">
        <v>0</v>
      </c>
      <c r="D35" s="299">
        <v>0</v>
      </c>
      <c r="E35" s="299">
        <v>1</v>
      </c>
      <c r="F35" s="299">
        <v>1</v>
      </c>
      <c r="G35" s="299">
        <v>9</v>
      </c>
      <c r="H35" s="299">
        <v>85</v>
      </c>
      <c r="I35" s="299">
        <v>0</v>
      </c>
      <c r="J35" s="299">
        <v>0</v>
      </c>
      <c r="K35" s="299">
        <v>0</v>
      </c>
      <c r="L35" s="299">
        <v>0</v>
      </c>
      <c r="M35" s="299">
        <v>93</v>
      </c>
      <c r="N35" s="299">
        <v>781</v>
      </c>
      <c r="O35" s="44">
        <f>OutstandingAgri_4!K35+MSMEoutstanding_5!M35+'Pri Sec_outstanding_6'!C35+'Pri Sec_outstanding_6'!E35+'Pri Sec_outstanding_6'!G35+'Pri Sec_outstanding_6'!I35+'Pri Sec_outstanding_6'!K35+'Pri Sec_outstanding_6'!M35</f>
        <v>176</v>
      </c>
      <c r="P35" s="44">
        <f>OutstandingAgri_4!L35+MSMEoutstanding_5!N35+'Pri Sec_outstanding_6'!D35+'Pri Sec_outstanding_6'!F35+'Pri Sec_outstanding_6'!H35+'Pri Sec_outstanding_6'!J35+'Pri Sec_outstanding_6'!L35+'Pri Sec_outstanding_6'!N35</f>
        <v>1818</v>
      </c>
      <c r="Q35" s="45">
        <f>P35*100/'CD Ratio_3(i)'!F35</f>
        <v>28.264925373134329</v>
      </c>
    </row>
    <row r="36" spans="1:18" ht="14.1" customHeight="1" x14ac:dyDescent="0.2">
      <c r="A36" s="36">
        <v>30</v>
      </c>
      <c r="B36" s="37" t="s">
        <v>193</v>
      </c>
      <c r="C36" s="299">
        <v>0</v>
      </c>
      <c r="D36" s="299">
        <v>0</v>
      </c>
      <c r="E36" s="299">
        <v>137</v>
      </c>
      <c r="F36" s="299">
        <v>12</v>
      </c>
      <c r="G36" s="299">
        <v>54</v>
      </c>
      <c r="H36" s="299">
        <v>5</v>
      </c>
      <c r="I36" s="299">
        <v>0</v>
      </c>
      <c r="J36" s="299">
        <v>0</v>
      </c>
      <c r="K36" s="299">
        <v>0</v>
      </c>
      <c r="L36" s="299">
        <v>0</v>
      </c>
      <c r="M36" s="299">
        <v>17145</v>
      </c>
      <c r="N36" s="299">
        <v>4624</v>
      </c>
      <c r="O36" s="44">
        <f>OutstandingAgri_4!K36+MSMEoutstanding_5!M36+'Pri Sec_outstanding_6'!C36+'Pri Sec_outstanding_6'!E36+'Pri Sec_outstanding_6'!G36+'Pri Sec_outstanding_6'!I36+'Pri Sec_outstanding_6'!K36+'Pri Sec_outstanding_6'!M36</f>
        <v>173032</v>
      </c>
      <c r="P36" s="44">
        <f>OutstandingAgri_4!L36+MSMEoutstanding_5!N36+'Pri Sec_outstanding_6'!D36+'Pri Sec_outstanding_6'!F36+'Pri Sec_outstanding_6'!H36+'Pri Sec_outstanding_6'!J36+'Pri Sec_outstanding_6'!L36+'Pri Sec_outstanding_6'!N36</f>
        <v>73755</v>
      </c>
      <c r="Q36" s="45">
        <f>P36*100/'CD Ratio_3(i)'!F36</f>
        <v>84.621209513647472</v>
      </c>
    </row>
    <row r="37" spans="1:18" ht="14.1" customHeight="1" x14ac:dyDescent="0.2">
      <c r="A37" s="36">
        <v>31</v>
      </c>
      <c r="B37" s="37" t="s">
        <v>194</v>
      </c>
      <c r="C37" s="299">
        <v>0</v>
      </c>
      <c r="D37" s="299">
        <v>0</v>
      </c>
      <c r="E37" s="299">
        <v>12</v>
      </c>
      <c r="F37" s="299">
        <v>40</v>
      </c>
      <c r="G37" s="299">
        <v>46</v>
      </c>
      <c r="H37" s="299">
        <v>490</v>
      </c>
      <c r="I37" s="299">
        <v>4</v>
      </c>
      <c r="J37" s="299">
        <v>576</v>
      </c>
      <c r="K37" s="299">
        <v>0</v>
      </c>
      <c r="L37" s="299">
        <v>0</v>
      </c>
      <c r="M37" s="299">
        <v>11</v>
      </c>
      <c r="N37" s="299">
        <v>2</v>
      </c>
      <c r="O37" s="44">
        <f>OutstandingAgri_4!K37+MSMEoutstanding_5!M37+'Pri Sec_outstanding_6'!C37+'Pri Sec_outstanding_6'!E37+'Pri Sec_outstanding_6'!G37+'Pri Sec_outstanding_6'!I37+'Pri Sec_outstanding_6'!K37+'Pri Sec_outstanding_6'!M37</f>
        <v>299</v>
      </c>
      <c r="P37" s="44">
        <f>OutstandingAgri_4!L37+MSMEoutstanding_5!N37+'Pri Sec_outstanding_6'!D37+'Pri Sec_outstanding_6'!F37+'Pri Sec_outstanding_6'!H37+'Pri Sec_outstanding_6'!J37+'Pri Sec_outstanding_6'!L37+'Pri Sec_outstanding_6'!N37</f>
        <v>7058</v>
      </c>
      <c r="Q37" s="45">
        <f>P37*100/'CD Ratio_3(i)'!F37</f>
        <v>71.466180639935203</v>
      </c>
    </row>
    <row r="38" spans="1:18" ht="14.1" customHeight="1" x14ac:dyDescent="0.2">
      <c r="A38" s="36">
        <v>32</v>
      </c>
      <c r="B38" s="37" t="s">
        <v>71</v>
      </c>
      <c r="C38" s="299">
        <v>0</v>
      </c>
      <c r="D38" s="299">
        <v>0</v>
      </c>
      <c r="E38" s="299">
        <v>0</v>
      </c>
      <c r="F38" s="299">
        <v>0</v>
      </c>
      <c r="G38" s="299">
        <v>0</v>
      </c>
      <c r="H38" s="299">
        <v>41</v>
      </c>
      <c r="I38" s="299">
        <v>0</v>
      </c>
      <c r="J38" s="299">
        <v>0</v>
      </c>
      <c r="K38" s="299">
        <v>0</v>
      </c>
      <c r="L38" s="299">
        <v>0</v>
      </c>
      <c r="M38" s="299">
        <v>0</v>
      </c>
      <c r="N38" s="299">
        <v>0</v>
      </c>
      <c r="O38" s="44">
        <f>OutstandingAgri_4!K38+MSMEoutstanding_5!M38+'Pri Sec_outstanding_6'!C38+'Pri Sec_outstanding_6'!E38+'Pri Sec_outstanding_6'!G38+'Pri Sec_outstanding_6'!I38+'Pri Sec_outstanding_6'!K38+'Pri Sec_outstanding_6'!M38</f>
        <v>0</v>
      </c>
      <c r="P38" s="44">
        <f>OutstandingAgri_4!L38+MSMEoutstanding_5!N38+'Pri Sec_outstanding_6'!D38+'Pri Sec_outstanding_6'!F38+'Pri Sec_outstanding_6'!H38+'Pri Sec_outstanding_6'!J38+'Pri Sec_outstanding_6'!L38+'Pri Sec_outstanding_6'!N38</f>
        <v>15908</v>
      </c>
      <c r="Q38" s="45">
        <f>P38*100/'CD Ratio_3(i)'!F38</f>
        <v>65.020845254639084</v>
      </c>
    </row>
    <row r="39" spans="1:18" ht="14.1" customHeight="1" x14ac:dyDescent="0.2">
      <c r="A39" s="36">
        <v>33</v>
      </c>
      <c r="B39" s="37" t="s">
        <v>195</v>
      </c>
      <c r="C39" s="299">
        <v>0</v>
      </c>
      <c r="D39" s="299">
        <v>0</v>
      </c>
      <c r="E39" s="299">
        <v>0</v>
      </c>
      <c r="F39" s="299">
        <v>0</v>
      </c>
      <c r="G39" s="299">
        <v>34</v>
      </c>
      <c r="H39" s="299">
        <v>302</v>
      </c>
      <c r="I39" s="299">
        <v>0</v>
      </c>
      <c r="J39" s="299">
        <v>0</v>
      </c>
      <c r="K39" s="299">
        <v>0</v>
      </c>
      <c r="L39" s="299">
        <v>0</v>
      </c>
      <c r="M39" s="299">
        <v>5</v>
      </c>
      <c r="N39" s="299">
        <v>0.39</v>
      </c>
      <c r="O39" s="44">
        <f>OutstandingAgri_4!K39+MSMEoutstanding_5!M39+'Pri Sec_outstanding_6'!C39+'Pri Sec_outstanding_6'!E39+'Pri Sec_outstanding_6'!G39+'Pri Sec_outstanding_6'!I39+'Pri Sec_outstanding_6'!K39+'Pri Sec_outstanding_6'!M39</f>
        <v>459</v>
      </c>
      <c r="P39" s="44">
        <f>OutstandingAgri_4!L39+MSMEoutstanding_5!N39+'Pri Sec_outstanding_6'!D39+'Pri Sec_outstanding_6'!F39+'Pri Sec_outstanding_6'!H39+'Pri Sec_outstanding_6'!J39+'Pri Sec_outstanding_6'!L39+'Pri Sec_outstanding_6'!N39</f>
        <v>2983.39</v>
      </c>
      <c r="Q39" s="45">
        <f>P39*100/'CD Ratio_3(i)'!F39</f>
        <v>44.64815923376235</v>
      </c>
    </row>
    <row r="40" spans="1:18" ht="14.1" customHeight="1" x14ac:dyDescent="0.2">
      <c r="A40" s="36">
        <v>34</v>
      </c>
      <c r="B40" s="37" t="s">
        <v>70</v>
      </c>
      <c r="C40" s="44">
        <v>0</v>
      </c>
      <c r="D40" s="44">
        <v>0</v>
      </c>
      <c r="E40" s="44">
        <v>0</v>
      </c>
      <c r="F40" s="44">
        <v>0</v>
      </c>
      <c r="G40" s="44">
        <v>1471</v>
      </c>
      <c r="H40" s="44">
        <v>14249</v>
      </c>
      <c r="I40" s="44">
        <v>0</v>
      </c>
      <c r="J40" s="44">
        <v>0</v>
      </c>
      <c r="K40" s="44">
        <v>0</v>
      </c>
      <c r="L40" s="44">
        <v>0</v>
      </c>
      <c r="M40" s="44">
        <v>4103</v>
      </c>
      <c r="N40" s="44">
        <v>928</v>
      </c>
      <c r="O40" s="44">
        <f>OutstandingAgri_4!K40+MSMEoutstanding_5!M40+'Pri Sec_outstanding_6'!C40+'Pri Sec_outstanding_6'!E40+'Pri Sec_outstanding_6'!G40+'Pri Sec_outstanding_6'!I40+'Pri Sec_outstanding_6'!K40+'Pri Sec_outstanding_6'!M40</f>
        <v>123587</v>
      </c>
      <c r="P40" s="44">
        <f>OutstandingAgri_4!L40+MSMEoutstanding_5!N40+'Pri Sec_outstanding_6'!D40+'Pri Sec_outstanding_6'!F40+'Pri Sec_outstanding_6'!H40+'Pri Sec_outstanding_6'!J40+'Pri Sec_outstanding_6'!L40+'Pri Sec_outstanding_6'!N40</f>
        <v>160275</v>
      </c>
      <c r="Q40" s="45">
        <f>P40*100/'CD Ratio_3(i)'!F40</f>
        <v>69.943573831873579</v>
      </c>
    </row>
    <row r="41" spans="1:18" s="47" customFormat="1" ht="14.1" customHeight="1" x14ac:dyDescent="0.2">
      <c r="A41" s="393"/>
      <c r="B41" s="79" t="s">
        <v>216</v>
      </c>
      <c r="C41" s="374">
        <f>SUM(C19:C40)</f>
        <v>16</v>
      </c>
      <c r="D41" s="374">
        <f t="shared" ref="D41:N41" si="1">SUM(D19:D40)</f>
        <v>9332.6500000000015</v>
      </c>
      <c r="E41" s="374">
        <f t="shared" si="1"/>
        <v>3839</v>
      </c>
      <c r="F41" s="374">
        <f t="shared" si="1"/>
        <v>14781.198401499998</v>
      </c>
      <c r="G41" s="374">
        <f t="shared" si="1"/>
        <v>87591</v>
      </c>
      <c r="H41" s="374">
        <f t="shared" si="1"/>
        <v>609504.83644860005</v>
      </c>
      <c r="I41" s="374">
        <f t="shared" si="1"/>
        <v>4015</v>
      </c>
      <c r="J41" s="374">
        <f t="shared" si="1"/>
        <v>3990.5204871000005</v>
      </c>
      <c r="K41" s="374">
        <f t="shared" si="1"/>
        <v>38</v>
      </c>
      <c r="L41" s="374">
        <f t="shared" si="1"/>
        <v>1003.69753</v>
      </c>
      <c r="M41" s="374">
        <f t="shared" si="1"/>
        <v>162855</v>
      </c>
      <c r="N41" s="374">
        <f t="shared" si="1"/>
        <v>41361.472592599996</v>
      </c>
      <c r="O41" s="46">
        <f>OutstandingAgri_4!K41+MSMEoutstanding_5!M41+'Pri Sec_outstanding_6'!C41+'Pri Sec_outstanding_6'!E41+'Pri Sec_outstanding_6'!G41+'Pri Sec_outstanding_6'!I41+'Pri Sec_outstanding_6'!K41+'Pri Sec_outstanding_6'!M41</f>
        <v>3125319</v>
      </c>
      <c r="P41" s="46">
        <f>OutstandingAgri_4!L41+MSMEoutstanding_5!N41+'Pri Sec_outstanding_6'!D41+'Pri Sec_outstanding_6'!F41+'Pri Sec_outstanding_6'!H41+'Pri Sec_outstanding_6'!J41+'Pri Sec_outstanding_6'!L41+'Pri Sec_outstanding_6'!N41</f>
        <v>5276515.2217900995</v>
      </c>
      <c r="Q41" s="43">
        <f>P41*100/'CD Ratio_3(i)'!F41</f>
        <v>58.115313920156595</v>
      </c>
      <c r="R41" s="48"/>
    </row>
    <row r="42" spans="1:18" s="47" customFormat="1" ht="14.1" customHeight="1" x14ac:dyDescent="0.2">
      <c r="A42" s="393"/>
      <c r="B42" s="79" t="s">
        <v>317</v>
      </c>
      <c r="C42" s="374">
        <f>C41+C18</f>
        <v>66</v>
      </c>
      <c r="D42" s="374">
        <f t="shared" ref="D42:N42" si="2">D41+D18</f>
        <v>43481.65</v>
      </c>
      <c r="E42" s="374">
        <f t="shared" si="2"/>
        <v>64097</v>
      </c>
      <c r="F42" s="374">
        <f t="shared" si="2"/>
        <v>218575.2584015</v>
      </c>
      <c r="G42" s="374">
        <f t="shared" si="2"/>
        <v>648566</v>
      </c>
      <c r="H42" s="374">
        <f t="shared" si="2"/>
        <v>2554581.5164486002</v>
      </c>
      <c r="I42" s="374">
        <f t="shared" si="2"/>
        <v>4706</v>
      </c>
      <c r="J42" s="374">
        <f t="shared" si="2"/>
        <v>22102.520487100002</v>
      </c>
      <c r="K42" s="374">
        <f t="shared" si="2"/>
        <v>196</v>
      </c>
      <c r="L42" s="374">
        <f t="shared" si="2"/>
        <v>5810.2675300000001</v>
      </c>
      <c r="M42" s="374">
        <f t="shared" si="2"/>
        <v>202936</v>
      </c>
      <c r="N42" s="374">
        <f t="shared" si="2"/>
        <v>132106.28259259998</v>
      </c>
      <c r="O42" s="46">
        <f>OutstandingAgri_4!K42+MSMEoutstanding_5!M42+'Pri Sec_outstanding_6'!C42+'Pri Sec_outstanding_6'!E42+'Pri Sec_outstanding_6'!G42+'Pri Sec_outstanding_6'!I42+'Pri Sec_outstanding_6'!K42+'Pri Sec_outstanding_6'!M42</f>
        <v>7162739</v>
      </c>
      <c r="P42" s="46">
        <f>OutstandingAgri_4!L42+MSMEoutstanding_5!N42+'Pri Sec_outstanding_6'!D42+'Pri Sec_outstanding_6'!F42+'Pri Sec_outstanding_6'!H42+'Pri Sec_outstanding_6'!J42+'Pri Sec_outstanding_6'!L42+'Pri Sec_outstanding_6'!N42</f>
        <v>16405688.511790099</v>
      </c>
      <c r="Q42" s="43">
        <f>P42*100/'CD Ratio_3(i)'!F42</f>
        <v>54.743534532395223</v>
      </c>
      <c r="R42" s="48"/>
    </row>
    <row r="43" spans="1:18" ht="14.1" customHeight="1" x14ac:dyDescent="0.2">
      <c r="A43" s="36">
        <v>35</v>
      </c>
      <c r="B43" s="37" t="s">
        <v>196</v>
      </c>
      <c r="C43" s="44">
        <v>0</v>
      </c>
      <c r="D43" s="44">
        <v>0</v>
      </c>
      <c r="E43" s="44">
        <v>365</v>
      </c>
      <c r="F43" s="44">
        <v>779</v>
      </c>
      <c r="G43" s="44">
        <v>59725</v>
      </c>
      <c r="H43" s="44">
        <v>45529</v>
      </c>
      <c r="I43" s="44">
        <v>0</v>
      </c>
      <c r="J43" s="44">
        <v>0</v>
      </c>
      <c r="K43" s="44">
        <v>167</v>
      </c>
      <c r="L43" s="44">
        <v>46</v>
      </c>
      <c r="M43" s="44">
        <v>48280</v>
      </c>
      <c r="N43" s="44">
        <v>9840</v>
      </c>
      <c r="O43" s="44">
        <f>OutstandingAgri_4!K43+MSMEoutstanding_5!M43+'Pri Sec_outstanding_6'!C43+'Pri Sec_outstanding_6'!E43+'Pri Sec_outstanding_6'!G43+'Pri Sec_outstanding_6'!I43+'Pri Sec_outstanding_6'!K43+'Pri Sec_outstanding_6'!M43</f>
        <v>356219</v>
      </c>
      <c r="P43" s="44">
        <f>OutstandingAgri_4!L43+MSMEoutstanding_5!N43+'Pri Sec_outstanding_6'!D43+'Pri Sec_outstanding_6'!F43+'Pri Sec_outstanding_6'!H43+'Pri Sec_outstanding_6'!J43+'Pri Sec_outstanding_6'!L43+'Pri Sec_outstanding_6'!N43</f>
        <v>251735</v>
      </c>
      <c r="Q43" s="45">
        <f>P43*100/'CD Ratio_3(i)'!F43</f>
        <v>92.369986313383166</v>
      </c>
    </row>
    <row r="44" spans="1:18" ht="14.1" customHeight="1" x14ac:dyDescent="0.2">
      <c r="A44" s="36">
        <v>36</v>
      </c>
      <c r="B44" s="37" t="s">
        <v>390</v>
      </c>
      <c r="C44" s="44">
        <v>0</v>
      </c>
      <c r="D44" s="44">
        <v>0</v>
      </c>
      <c r="E44" s="44">
        <v>2929</v>
      </c>
      <c r="F44" s="44">
        <v>6943.71</v>
      </c>
      <c r="G44" s="44">
        <v>207861</v>
      </c>
      <c r="H44" s="44">
        <v>129494.33</v>
      </c>
      <c r="I44" s="44">
        <v>25</v>
      </c>
      <c r="J44" s="44">
        <v>1224.93</v>
      </c>
      <c r="K44" s="44">
        <v>66</v>
      </c>
      <c r="L44" s="44">
        <v>19.21</v>
      </c>
      <c r="M44" s="44">
        <v>45930</v>
      </c>
      <c r="N44" s="44">
        <v>34703.089999999997</v>
      </c>
      <c r="O44" s="44">
        <f>OutstandingAgri_4!K44+MSMEoutstanding_5!M44+'Pri Sec_outstanding_6'!C44+'Pri Sec_outstanding_6'!E44+'Pri Sec_outstanding_6'!G44+'Pri Sec_outstanding_6'!I44+'Pri Sec_outstanding_6'!K44+'Pri Sec_outstanding_6'!M44</f>
        <v>834612</v>
      </c>
      <c r="P44" s="44">
        <f>OutstandingAgri_4!L44+MSMEoutstanding_5!N44+'Pri Sec_outstanding_6'!D44+'Pri Sec_outstanding_6'!F44+'Pri Sec_outstanding_6'!H44+'Pri Sec_outstanding_6'!J44+'Pri Sec_outstanding_6'!L44+'Pri Sec_outstanding_6'!N44</f>
        <v>962541.32</v>
      </c>
      <c r="Q44" s="45">
        <f>P44*100/'CD Ratio_3(i)'!F44</f>
        <v>88.510274282162825</v>
      </c>
    </row>
    <row r="45" spans="1:18" s="47" customFormat="1" ht="14.1" customHeight="1" x14ac:dyDescent="0.2">
      <c r="A45" s="393"/>
      <c r="B45" s="79" t="s">
        <v>219</v>
      </c>
      <c r="C45" s="46">
        <f>SUM(C43:C44)</f>
        <v>0</v>
      </c>
      <c r="D45" s="46">
        <f t="shared" ref="D45:N45" si="3">SUM(D43:D44)</f>
        <v>0</v>
      </c>
      <c r="E45" s="46">
        <f t="shared" si="3"/>
        <v>3294</v>
      </c>
      <c r="F45" s="46">
        <f t="shared" si="3"/>
        <v>7722.71</v>
      </c>
      <c r="G45" s="46">
        <f t="shared" si="3"/>
        <v>267586</v>
      </c>
      <c r="H45" s="46">
        <f t="shared" si="3"/>
        <v>175023.33000000002</v>
      </c>
      <c r="I45" s="46">
        <f t="shared" si="3"/>
        <v>25</v>
      </c>
      <c r="J45" s="46">
        <f t="shared" si="3"/>
        <v>1224.93</v>
      </c>
      <c r="K45" s="46">
        <f t="shared" si="3"/>
        <v>233</v>
      </c>
      <c r="L45" s="46">
        <f t="shared" si="3"/>
        <v>65.210000000000008</v>
      </c>
      <c r="M45" s="46">
        <f t="shared" si="3"/>
        <v>94210</v>
      </c>
      <c r="N45" s="46">
        <f t="shared" si="3"/>
        <v>44543.09</v>
      </c>
      <c r="O45" s="46">
        <f>OutstandingAgri_4!K45+MSMEoutstanding_5!M45+'Pri Sec_outstanding_6'!C45+'Pri Sec_outstanding_6'!E45+'Pri Sec_outstanding_6'!G45+'Pri Sec_outstanding_6'!I45+'Pri Sec_outstanding_6'!K45+'Pri Sec_outstanding_6'!M45</f>
        <v>1190831</v>
      </c>
      <c r="P45" s="46">
        <f>OutstandingAgri_4!L45+MSMEoutstanding_5!N45+'Pri Sec_outstanding_6'!D45+'Pri Sec_outstanding_6'!F45+'Pri Sec_outstanding_6'!H45+'Pri Sec_outstanding_6'!J45+'Pri Sec_outstanding_6'!L45+'Pri Sec_outstanding_6'!N45</f>
        <v>1214276.32</v>
      </c>
      <c r="Q45" s="43">
        <f>P45*100/'CD Ratio_3(i)'!F45</f>
        <v>89.283706594739485</v>
      </c>
      <c r="R45" s="48"/>
    </row>
    <row r="46" spans="1:18" ht="14.1" customHeight="1" x14ac:dyDescent="0.2">
      <c r="A46" s="36">
        <v>37</v>
      </c>
      <c r="B46" s="37" t="s">
        <v>318</v>
      </c>
      <c r="C46" s="299">
        <v>0</v>
      </c>
      <c r="D46" s="299">
        <v>0</v>
      </c>
      <c r="E46" s="299">
        <v>63</v>
      </c>
      <c r="F46" s="299">
        <v>186</v>
      </c>
      <c r="G46" s="299">
        <v>10763</v>
      </c>
      <c r="H46" s="299">
        <v>24987</v>
      </c>
      <c r="I46" s="299">
        <v>0</v>
      </c>
      <c r="J46" s="299">
        <v>0</v>
      </c>
      <c r="K46" s="299">
        <v>0</v>
      </c>
      <c r="L46" s="299">
        <v>0</v>
      </c>
      <c r="M46" s="299">
        <v>6430</v>
      </c>
      <c r="N46" s="299">
        <v>181055</v>
      </c>
      <c r="O46" s="44">
        <f>OutstandingAgri_4!K46+MSMEoutstanding_5!M46+'Pri Sec_outstanding_6'!C46+'Pri Sec_outstanding_6'!E46+'Pri Sec_outstanding_6'!G46+'Pri Sec_outstanding_6'!I46+'Pri Sec_outstanding_6'!K46+'Pri Sec_outstanding_6'!M46</f>
        <v>3916951</v>
      </c>
      <c r="P46" s="44">
        <f>OutstandingAgri_4!L46+MSMEoutstanding_5!N46+'Pri Sec_outstanding_6'!D46+'Pri Sec_outstanding_6'!F46+'Pri Sec_outstanding_6'!H46+'Pri Sec_outstanding_6'!J46+'Pri Sec_outstanding_6'!L46+'Pri Sec_outstanding_6'!N46</f>
        <v>3533529</v>
      </c>
      <c r="Q46" s="45">
        <f>P46*100/'CD Ratio_3(i)'!F46</f>
        <v>97.534967800061438</v>
      </c>
    </row>
    <row r="47" spans="1:18" s="47" customFormat="1" ht="14.1" customHeight="1" x14ac:dyDescent="0.2">
      <c r="A47" s="393"/>
      <c r="B47" s="79" t="s">
        <v>217</v>
      </c>
      <c r="C47" s="374">
        <f>C46</f>
        <v>0</v>
      </c>
      <c r="D47" s="374">
        <f t="shared" ref="D47:N47" si="4">D46</f>
        <v>0</v>
      </c>
      <c r="E47" s="374">
        <f t="shared" si="4"/>
        <v>63</v>
      </c>
      <c r="F47" s="374">
        <f t="shared" si="4"/>
        <v>186</v>
      </c>
      <c r="G47" s="374">
        <f t="shared" si="4"/>
        <v>10763</v>
      </c>
      <c r="H47" s="374">
        <f t="shared" si="4"/>
        <v>24987</v>
      </c>
      <c r="I47" s="374">
        <f t="shared" si="4"/>
        <v>0</v>
      </c>
      <c r="J47" s="374">
        <f t="shared" si="4"/>
        <v>0</v>
      </c>
      <c r="K47" s="374">
        <f t="shared" si="4"/>
        <v>0</v>
      </c>
      <c r="L47" s="374">
        <f t="shared" si="4"/>
        <v>0</v>
      </c>
      <c r="M47" s="374">
        <f t="shared" si="4"/>
        <v>6430</v>
      </c>
      <c r="N47" s="374">
        <f t="shared" si="4"/>
        <v>181055</v>
      </c>
      <c r="O47" s="46">
        <f>OutstandingAgri_4!K47+MSMEoutstanding_5!M47+'Pri Sec_outstanding_6'!C47+'Pri Sec_outstanding_6'!E47+'Pri Sec_outstanding_6'!G47+'Pri Sec_outstanding_6'!I47+'Pri Sec_outstanding_6'!K47+'Pri Sec_outstanding_6'!M47</f>
        <v>3916951</v>
      </c>
      <c r="P47" s="46">
        <f>OutstandingAgri_4!L47+MSMEoutstanding_5!N47+'Pri Sec_outstanding_6'!D47+'Pri Sec_outstanding_6'!F47+'Pri Sec_outstanding_6'!H47+'Pri Sec_outstanding_6'!J47+'Pri Sec_outstanding_6'!L47+'Pri Sec_outstanding_6'!N47</f>
        <v>3533529</v>
      </c>
      <c r="Q47" s="43">
        <f>P47*100/'CD Ratio_3(i)'!F47</f>
        <v>97.534967800061438</v>
      </c>
      <c r="R47" s="48"/>
    </row>
    <row r="48" spans="1:18" ht="14.1" customHeight="1" x14ac:dyDescent="0.2">
      <c r="A48" s="36">
        <v>38</v>
      </c>
      <c r="B48" s="37" t="s">
        <v>310</v>
      </c>
      <c r="C48" s="44">
        <v>0</v>
      </c>
      <c r="D48" s="44">
        <v>0</v>
      </c>
      <c r="E48" s="44">
        <v>0</v>
      </c>
      <c r="F48" s="44">
        <v>0</v>
      </c>
      <c r="G48" s="44">
        <v>2430</v>
      </c>
      <c r="H48" s="44">
        <v>18762.72</v>
      </c>
      <c r="I48" s="44">
        <v>79</v>
      </c>
      <c r="J48" s="44">
        <v>1903.48</v>
      </c>
      <c r="K48" s="44">
        <v>0</v>
      </c>
      <c r="L48" s="44">
        <v>0</v>
      </c>
      <c r="M48" s="44">
        <v>254</v>
      </c>
      <c r="N48" s="44">
        <v>22.58</v>
      </c>
      <c r="O48" s="44">
        <f>OutstandingAgri_4!K48+MSMEoutstanding_5!M48+'Pri Sec_outstanding_6'!C48+'Pri Sec_outstanding_6'!E48+'Pri Sec_outstanding_6'!G48+'Pri Sec_outstanding_6'!I48+'Pri Sec_outstanding_6'!K48+'Pri Sec_outstanding_6'!M48</f>
        <v>89212</v>
      </c>
      <c r="P48" s="44">
        <f>OutstandingAgri_4!L48+MSMEoutstanding_5!N48+'Pri Sec_outstanding_6'!D48+'Pri Sec_outstanding_6'!F48+'Pri Sec_outstanding_6'!H48+'Pri Sec_outstanding_6'!J48+'Pri Sec_outstanding_6'!L48+'Pri Sec_outstanding_6'!N48</f>
        <v>456439.24999999994</v>
      </c>
      <c r="Q48" s="45">
        <f>P48*100/'CD Ratio_3(i)'!F48</f>
        <v>76.857663764310118</v>
      </c>
    </row>
    <row r="49" spans="1:18" ht="14.1" customHeight="1" x14ac:dyDescent="0.2">
      <c r="A49" s="36">
        <v>39</v>
      </c>
      <c r="B49" s="37" t="s">
        <v>311</v>
      </c>
      <c r="C49" s="44">
        <v>0</v>
      </c>
      <c r="D49" s="44">
        <v>0</v>
      </c>
      <c r="E49" s="44">
        <v>0</v>
      </c>
      <c r="F49" s="44">
        <v>0</v>
      </c>
      <c r="G49" s="44">
        <v>479</v>
      </c>
      <c r="H49" s="44">
        <v>3505</v>
      </c>
      <c r="I49" s="44">
        <v>0</v>
      </c>
      <c r="J49" s="44">
        <v>0</v>
      </c>
      <c r="K49" s="44">
        <v>0</v>
      </c>
      <c r="L49" s="44">
        <v>0</v>
      </c>
      <c r="M49" s="44">
        <v>62127</v>
      </c>
      <c r="N49" s="44">
        <v>6571</v>
      </c>
      <c r="O49" s="44">
        <f>OutstandingAgri_4!K49+MSMEoutstanding_5!M49+'Pri Sec_outstanding_6'!C49+'Pri Sec_outstanding_6'!E49+'Pri Sec_outstanding_6'!G49+'Pri Sec_outstanding_6'!I49+'Pri Sec_outstanding_6'!K49+'Pri Sec_outstanding_6'!M49</f>
        <v>98995</v>
      </c>
      <c r="P49" s="44">
        <f>OutstandingAgri_4!L49+MSMEoutstanding_5!N49+'Pri Sec_outstanding_6'!D49+'Pri Sec_outstanding_6'!F49+'Pri Sec_outstanding_6'!H49+'Pri Sec_outstanding_6'!J49+'Pri Sec_outstanding_6'!L49+'Pri Sec_outstanding_6'!N49</f>
        <v>41175</v>
      </c>
      <c r="Q49" s="45">
        <f>P49*100/'CD Ratio_3(i)'!F49</f>
        <v>67.866031547197181</v>
      </c>
    </row>
    <row r="50" spans="1:18" ht="14.1" customHeight="1" x14ac:dyDescent="0.2">
      <c r="A50" s="36">
        <v>40</v>
      </c>
      <c r="B50" s="37" t="s">
        <v>392</v>
      </c>
      <c r="C50" s="44">
        <v>0</v>
      </c>
      <c r="D50" s="44">
        <v>0</v>
      </c>
      <c r="E50" s="44">
        <v>94</v>
      </c>
      <c r="F50" s="44">
        <v>19.309999999999999</v>
      </c>
      <c r="G50" s="44">
        <v>859</v>
      </c>
      <c r="H50" s="44">
        <v>184.32</v>
      </c>
      <c r="I50" s="44">
        <v>0</v>
      </c>
      <c r="J50" s="44">
        <v>0</v>
      </c>
      <c r="K50" s="44">
        <v>0</v>
      </c>
      <c r="L50" s="44">
        <v>0</v>
      </c>
      <c r="M50" s="44">
        <v>28018</v>
      </c>
      <c r="N50" s="44">
        <v>4947.4399999999996</v>
      </c>
      <c r="O50" s="44">
        <f>OutstandingAgri_4!K50+MSMEoutstanding_5!M50+'Pri Sec_outstanding_6'!C50+'Pri Sec_outstanding_6'!E50+'Pri Sec_outstanding_6'!G50+'Pri Sec_outstanding_6'!I50+'Pri Sec_outstanding_6'!K50+'Pri Sec_outstanding_6'!M50</f>
        <v>194621</v>
      </c>
      <c r="P50" s="44">
        <f>OutstandingAgri_4!L50+MSMEoutstanding_5!N50+'Pri Sec_outstanding_6'!D50+'Pri Sec_outstanding_6'!F50+'Pri Sec_outstanding_6'!H50+'Pri Sec_outstanding_6'!J50+'Pri Sec_outstanding_6'!L50+'Pri Sec_outstanding_6'!N50</f>
        <v>43586.239999999998</v>
      </c>
      <c r="Q50" s="45">
        <f>P50*100/'CD Ratio_3(i)'!F50</f>
        <v>98.75097224516189</v>
      </c>
    </row>
    <row r="51" spans="1:18" ht="14.1" customHeight="1" x14ac:dyDescent="0.2">
      <c r="A51" s="36">
        <v>41</v>
      </c>
      <c r="B51" s="37" t="s">
        <v>312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0</v>
      </c>
      <c r="L51" s="44">
        <v>0</v>
      </c>
      <c r="M51" s="44">
        <v>60065</v>
      </c>
      <c r="N51" s="44">
        <v>18925.919999999998</v>
      </c>
      <c r="O51" s="44">
        <f>OutstandingAgri_4!K51+MSMEoutstanding_5!M51+'Pri Sec_outstanding_6'!C51+'Pri Sec_outstanding_6'!E51+'Pri Sec_outstanding_6'!G51+'Pri Sec_outstanding_6'!I51+'Pri Sec_outstanding_6'!K51+'Pri Sec_outstanding_6'!M51</f>
        <v>268690</v>
      </c>
      <c r="P51" s="44">
        <f>OutstandingAgri_4!L51+MSMEoutstanding_5!N51+'Pri Sec_outstanding_6'!D51+'Pri Sec_outstanding_6'!F51+'Pri Sec_outstanding_6'!H51+'Pri Sec_outstanding_6'!J51+'Pri Sec_outstanding_6'!L51+'Pri Sec_outstanding_6'!N51</f>
        <v>54000.159999999996</v>
      </c>
      <c r="Q51" s="45">
        <f>P51*100/'CD Ratio_3(i)'!F51</f>
        <v>99.565581902865958</v>
      </c>
    </row>
    <row r="52" spans="1:18" ht="14.1" customHeight="1" x14ac:dyDescent="0.2">
      <c r="A52" s="36">
        <v>42</v>
      </c>
      <c r="B52" s="37" t="s">
        <v>313</v>
      </c>
      <c r="C52" s="299">
        <v>0</v>
      </c>
      <c r="D52" s="299">
        <v>0</v>
      </c>
      <c r="E52" s="299">
        <v>0</v>
      </c>
      <c r="F52" s="299">
        <v>0</v>
      </c>
      <c r="G52" s="299">
        <v>9002</v>
      </c>
      <c r="H52" s="299">
        <v>9262</v>
      </c>
      <c r="I52" s="299">
        <v>0</v>
      </c>
      <c r="J52" s="299">
        <v>0</v>
      </c>
      <c r="K52" s="299">
        <v>0</v>
      </c>
      <c r="L52" s="299">
        <v>0</v>
      </c>
      <c r="M52" s="299">
        <v>165480</v>
      </c>
      <c r="N52" s="299">
        <v>44847</v>
      </c>
      <c r="O52" s="44">
        <f>OutstandingAgri_4!K52+MSMEoutstanding_5!M52+'Pri Sec_outstanding_6'!C52+'Pri Sec_outstanding_6'!E52+'Pri Sec_outstanding_6'!G52+'Pri Sec_outstanding_6'!I52+'Pri Sec_outstanding_6'!K52+'Pri Sec_outstanding_6'!M52</f>
        <v>249687</v>
      </c>
      <c r="P52" s="44">
        <f>OutstandingAgri_4!L52+MSMEoutstanding_5!N52+'Pri Sec_outstanding_6'!D52+'Pri Sec_outstanding_6'!F52+'Pri Sec_outstanding_6'!H52+'Pri Sec_outstanding_6'!J52+'Pri Sec_outstanding_6'!L52+'Pri Sec_outstanding_6'!N52</f>
        <v>79912</v>
      </c>
      <c r="Q52" s="45">
        <f>P52*100/'CD Ratio_3(i)'!F52</f>
        <v>86.775037734414866</v>
      </c>
    </row>
    <row r="53" spans="1:18" ht="14.1" customHeight="1" x14ac:dyDescent="0.2">
      <c r="A53" s="36">
        <v>43</v>
      </c>
      <c r="B53" s="37" t="s">
        <v>314</v>
      </c>
      <c r="C53" s="299">
        <v>0</v>
      </c>
      <c r="D53" s="299">
        <v>0</v>
      </c>
      <c r="E53" s="299">
        <v>0</v>
      </c>
      <c r="F53" s="299">
        <v>0</v>
      </c>
      <c r="G53" s="299">
        <v>178</v>
      </c>
      <c r="H53" s="299">
        <v>1649.83</v>
      </c>
      <c r="I53" s="299">
        <v>0</v>
      </c>
      <c r="J53" s="299">
        <v>0</v>
      </c>
      <c r="K53" s="299">
        <v>0</v>
      </c>
      <c r="L53" s="299">
        <v>0</v>
      </c>
      <c r="M53" s="299">
        <v>45234</v>
      </c>
      <c r="N53" s="299">
        <v>9496.99</v>
      </c>
      <c r="O53" s="44">
        <f>OutstandingAgri_4!K53+MSMEoutstanding_5!M53+'Pri Sec_outstanding_6'!C53+'Pri Sec_outstanding_6'!E53+'Pri Sec_outstanding_6'!G53+'Pri Sec_outstanding_6'!I53+'Pri Sec_outstanding_6'!K53+'Pri Sec_outstanding_6'!M53</f>
        <v>94436</v>
      </c>
      <c r="P53" s="44">
        <f>OutstandingAgri_4!L53+MSMEoutstanding_5!N53+'Pri Sec_outstanding_6'!D53+'Pri Sec_outstanding_6'!F53+'Pri Sec_outstanding_6'!H53+'Pri Sec_outstanding_6'!J53+'Pri Sec_outstanding_6'!L53+'Pri Sec_outstanding_6'!N53</f>
        <v>23232.559999999998</v>
      </c>
      <c r="Q53" s="45">
        <f>P53*100/'CD Ratio_3(i)'!F53</f>
        <v>86.470801919939021</v>
      </c>
    </row>
    <row r="54" spans="1:18" ht="14.1" customHeight="1" x14ac:dyDescent="0.2">
      <c r="A54" s="36">
        <v>44</v>
      </c>
      <c r="B54" s="37" t="s">
        <v>306</v>
      </c>
      <c r="C54" s="44">
        <v>0</v>
      </c>
      <c r="D54" s="44">
        <v>0</v>
      </c>
      <c r="E54" s="44">
        <v>0</v>
      </c>
      <c r="F54" s="44">
        <v>0</v>
      </c>
      <c r="G54" s="44">
        <v>2964</v>
      </c>
      <c r="H54" s="44">
        <v>2378.96</v>
      </c>
      <c r="I54" s="44">
        <v>0</v>
      </c>
      <c r="J54" s="44">
        <v>0</v>
      </c>
      <c r="K54" s="44">
        <v>0</v>
      </c>
      <c r="L54" s="44">
        <v>0</v>
      </c>
      <c r="M54" s="44">
        <v>18576</v>
      </c>
      <c r="N54" s="44">
        <v>4388.75</v>
      </c>
      <c r="O54" s="44">
        <f>OutstandingAgri_4!K54+MSMEoutstanding_5!M54+'Pri Sec_outstanding_6'!C54+'Pri Sec_outstanding_6'!E54+'Pri Sec_outstanding_6'!G54+'Pri Sec_outstanding_6'!I54+'Pri Sec_outstanding_6'!K54+'Pri Sec_outstanding_6'!M54</f>
        <v>74180</v>
      </c>
      <c r="P54" s="44">
        <f>OutstandingAgri_4!L54+MSMEoutstanding_5!N54+'Pri Sec_outstanding_6'!D54+'Pri Sec_outstanding_6'!F54+'Pri Sec_outstanding_6'!H54+'Pri Sec_outstanding_6'!J54+'Pri Sec_outstanding_6'!L54+'Pri Sec_outstanding_6'!N54</f>
        <v>20083.68</v>
      </c>
      <c r="Q54" s="45">
        <f>P54*100/'CD Ratio_3(i)'!F54</f>
        <v>88.095666294404921</v>
      </c>
    </row>
    <row r="55" spans="1:18" ht="14.1" customHeight="1" x14ac:dyDescent="0.2">
      <c r="A55" s="36">
        <v>45</v>
      </c>
      <c r="B55" s="37" t="s">
        <v>315</v>
      </c>
      <c r="C55" s="299">
        <v>0</v>
      </c>
      <c r="D55" s="299">
        <v>0</v>
      </c>
      <c r="E55" s="299">
        <v>0</v>
      </c>
      <c r="F55" s="299">
        <v>0</v>
      </c>
      <c r="G55" s="299">
        <v>11</v>
      </c>
      <c r="H55" s="299">
        <v>158</v>
      </c>
      <c r="I55" s="299">
        <v>0</v>
      </c>
      <c r="J55" s="299">
        <v>0</v>
      </c>
      <c r="K55" s="299">
        <v>0</v>
      </c>
      <c r="L55" s="299">
        <v>0</v>
      </c>
      <c r="M55" s="299">
        <v>43982</v>
      </c>
      <c r="N55" s="299">
        <v>15185</v>
      </c>
      <c r="O55" s="44">
        <f>OutstandingAgri_4!K55+MSMEoutstanding_5!M55+'Pri Sec_outstanding_6'!C55+'Pri Sec_outstanding_6'!E55+'Pri Sec_outstanding_6'!G55+'Pri Sec_outstanding_6'!I55+'Pri Sec_outstanding_6'!K55+'Pri Sec_outstanding_6'!M55</f>
        <v>107331</v>
      </c>
      <c r="P55" s="44">
        <f>OutstandingAgri_4!L55+MSMEoutstanding_5!N55+'Pri Sec_outstanding_6'!D55+'Pri Sec_outstanding_6'!F55+'Pri Sec_outstanding_6'!H55+'Pri Sec_outstanding_6'!J55+'Pri Sec_outstanding_6'!L55+'Pri Sec_outstanding_6'!N55</f>
        <v>31083</v>
      </c>
      <c r="Q55" s="45">
        <f>P55*100/'CD Ratio_3(i)'!F55</f>
        <v>94.933113432288806</v>
      </c>
    </row>
    <row r="56" spans="1:18" s="47" customFormat="1" ht="14.1" customHeight="1" x14ac:dyDescent="0.2">
      <c r="A56" s="393"/>
      <c r="B56" s="79" t="s">
        <v>316</v>
      </c>
      <c r="C56" s="374">
        <f>SUM(C48:C55)</f>
        <v>0</v>
      </c>
      <c r="D56" s="374">
        <f t="shared" ref="D56:N56" si="5">SUM(D48:D55)</f>
        <v>0</v>
      </c>
      <c r="E56" s="374">
        <f t="shared" si="5"/>
        <v>94</v>
      </c>
      <c r="F56" s="374">
        <f t="shared" si="5"/>
        <v>19.309999999999999</v>
      </c>
      <c r="G56" s="374">
        <f t="shared" si="5"/>
        <v>15923</v>
      </c>
      <c r="H56" s="374">
        <f t="shared" si="5"/>
        <v>35900.83</v>
      </c>
      <c r="I56" s="374">
        <f t="shared" si="5"/>
        <v>79</v>
      </c>
      <c r="J56" s="374">
        <f t="shared" si="5"/>
        <v>1903.48</v>
      </c>
      <c r="K56" s="374">
        <f t="shared" si="5"/>
        <v>0</v>
      </c>
      <c r="L56" s="374">
        <f t="shared" si="5"/>
        <v>0</v>
      </c>
      <c r="M56" s="374">
        <f t="shared" si="5"/>
        <v>423736</v>
      </c>
      <c r="N56" s="374">
        <f t="shared" si="5"/>
        <v>104384.68000000001</v>
      </c>
      <c r="O56" s="46">
        <f>OutstandingAgri_4!K56+MSMEoutstanding_5!M56+'Pri Sec_outstanding_6'!C56+'Pri Sec_outstanding_6'!E56+'Pri Sec_outstanding_6'!G56+'Pri Sec_outstanding_6'!I56+'Pri Sec_outstanding_6'!K56+'Pri Sec_outstanding_6'!M56</f>
        <v>1177152</v>
      </c>
      <c r="P56" s="46">
        <f>OutstandingAgri_4!L56+MSMEoutstanding_5!N56+'Pri Sec_outstanding_6'!D56+'Pri Sec_outstanding_6'!F56+'Pri Sec_outstanding_6'!H56+'Pri Sec_outstanding_6'!J56+'Pri Sec_outstanding_6'!L56+'Pri Sec_outstanding_6'!N56</f>
        <v>749511.89</v>
      </c>
      <c r="Q56" s="43">
        <f>P56*100/'CD Ratio_3(i)'!F56</f>
        <v>80.817013946800529</v>
      </c>
      <c r="R56" s="48"/>
    </row>
    <row r="57" spans="1:18" s="47" customFormat="1" ht="14.1" customHeight="1" x14ac:dyDescent="0.2">
      <c r="A57" s="79"/>
      <c r="B57" s="79" t="s">
        <v>0</v>
      </c>
      <c r="C57" s="46">
        <f>C56+C47+C45+C42</f>
        <v>66</v>
      </c>
      <c r="D57" s="46">
        <f t="shared" ref="D57:N57" si="6">D56+D47+D45+D42</f>
        <v>43481.65</v>
      </c>
      <c r="E57" s="46">
        <f t="shared" si="6"/>
        <v>67548</v>
      </c>
      <c r="F57" s="46">
        <f t="shared" si="6"/>
        <v>226503.27840149999</v>
      </c>
      <c r="G57" s="46">
        <f t="shared" si="6"/>
        <v>942838</v>
      </c>
      <c r="H57" s="46">
        <f t="shared" si="6"/>
        <v>2790492.6764486004</v>
      </c>
      <c r="I57" s="46">
        <f t="shared" si="6"/>
        <v>4810</v>
      </c>
      <c r="J57" s="46">
        <f t="shared" si="6"/>
        <v>25230.930487100002</v>
      </c>
      <c r="K57" s="46">
        <f t="shared" si="6"/>
        <v>429</v>
      </c>
      <c r="L57" s="46">
        <f t="shared" si="6"/>
        <v>5875.4775300000001</v>
      </c>
      <c r="M57" s="46">
        <f t="shared" si="6"/>
        <v>727312</v>
      </c>
      <c r="N57" s="46">
        <f t="shared" si="6"/>
        <v>462089.0525926</v>
      </c>
      <c r="O57" s="46">
        <f>OutstandingAgri_4!K57+MSMEoutstanding_5!M57+'Pri Sec_outstanding_6'!C57+'Pri Sec_outstanding_6'!E57+'Pri Sec_outstanding_6'!G57+'Pri Sec_outstanding_6'!I57+'Pri Sec_outstanding_6'!K57+'Pri Sec_outstanding_6'!M57</f>
        <v>13447673</v>
      </c>
      <c r="P57" s="46">
        <f>OutstandingAgri_4!L57+MSMEoutstanding_5!N57+'Pri Sec_outstanding_6'!D57+'Pri Sec_outstanding_6'!F57+'Pri Sec_outstanding_6'!H57+'Pri Sec_outstanding_6'!J57+'Pri Sec_outstanding_6'!L57+'Pri Sec_outstanding_6'!N57</f>
        <v>21903005.721790101</v>
      </c>
      <c r="Q57" s="43">
        <f>P57*100/'CD Ratio_3(i)'!F59</f>
        <v>61.047653357902476</v>
      </c>
      <c r="R57" s="48"/>
    </row>
    <row r="58" spans="1:18" x14ac:dyDescent="0.2">
      <c r="H58" s="202" t="s">
        <v>382</v>
      </c>
    </row>
    <row r="60" spans="1:18" s="48" customFormat="1" x14ac:dyDescent="0.2">
      <c r="C60" s="186"/>
      <c r="D60" s="186"/>
      <c r="E60" s="186"/>
      <c r="F60" s="186">
        <f>F57+NPS_OS_8!F57</f>
        <v>287610.35866109998</v>
      </c>
      <c r="G60" s="186"/>
      <c r="H60" s="186">
        <f>H57+NPS_OS_8!H57</f>
        <v>4309110.7650925005</v>
      </c>
      <c r="I60" s="186"/>
      <c r="J60" s="186"/>
      <c r="K60" s="186"/>
      <c r="L60" s="186"/>
      <c r="M60" s="186"/>
      <c r="N60" s="186"/>
      <c r="O60" s="186"/>
      <c r="P60" s="186"/>
      <c r="Q60" s="186"/>
    </row>
    <row r="61" spans="1:18" x14ac:dyDescent="0.2">
      <c r="Q61" s="50"/>
    </row>
    <row r="62" spans="1:18" s="50" customFormat="1" x14ac:dyDescent="0.2">
      <c r="E62" s="51"/>
      <c r="F62" s="51"/>
      <c r="R62" s="48"/>
    </row>
  </sheetData>
  <autoFilter ref="C5:P52"/>
  <mergeCells count="12">
    <mergeCell ref="A1:Q1"/>
    <mergeCell ref="Q3:Q5"/>
    <mergeCell ref="M4:N4"/>
    <mergeCell ref="O4:P4"/>
    <mergeCell ref="A3:A5"/>
    <mergeCell ref="B3:B5"/>
    <mergeCell ref="C3:P3"/>
    <mergeCell ref="C4:D4"/>
    <mergeCell ref="E4:F4"/>
    <mergeCell ref="G4:H4"/>
    <mergeCell ref="I4:J4"/>
    <mergeCell ref="K4:L4"/>
  </mergeCells>
  <conditionalFormatting sqref="Q6:Q57">
    <cfRule type="cellIs" dxfId="30" priority="2" operator="greaterThan">
      <formula>100</formula>
    </cfRule>
  </conditionalFormatting>
  <conditionalFormatting sqref="R1:R1048576">
    <cfRule type="cellIs" dxfId="29" priority="1" operator="greaterThan">
      <formula>10</formula>
    </cfRule>
  </conditionalFormatting>
  <pageMargins left="0.75" right="0" top="1" bottom="0" header="0.3" footer="0.3"/>
  <pageSetup paperSize="9" scale="5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61"/>
  <sheetViews>
    <sheetView view="pageBreakPreview" zoomScale="90" zoomScaleNormal="100" zoomScaleSheetLayoutView="90" workbookViewId="0">
      <pane xSplit="2" ySplit="5" topLeftCell="C51" activePane="bottomRight" state="frozen"/>
      <selection pane="topRight" activeCell="C1" sqref="C1"/>
      <selection pane="bottomLeft" activeCell="A6" sqref="A6"/>
      <selection pane="bottomRight" activeCell="J8" sqref="J8"/>
    </sheetView>
  </sheetViews>
  <sheetFormatPr defaultColWidth="4.42578125" defaultRowHeight="13.5" x14ac:dyDescent="0.2"/>
  <cols>
    <col min="1" max="1" width="4.42578125" style="38"/>
    <col min="2" max="2" width="22.5703125" style="38" customWidth="1"/>
    <col min="3" max="3" width="11.5703125" style="50" bestFit="1" customWidth="1"/>
    <col min="4" max="4" width="11.140625" style="50" bestFit="1" customWidth="1"/>
    <col min="5" max="5" width="10.42578125" style="50" customWidth="1"/>
    <col min="6" max="6" width="11.140625" style="50" bestFit="1" customWidth="1"/>
    <col min="7" max="7" width="8.85546875" style="50" customWidth="1"/>
    <col min="8" max="8" width="8" style="50" customWidth="1"/>
    <col min="9" max="9" width="10.5703125" style="50" customWidth="1"/>
    <col min="10" max="10" width="10.42578125" style="50" bestFit="1" customWidth="1"/>
    <col min="11" max="11" width="9.140625" style="50" bestFit="1" customWidth="1"/>
    <col min="12" max="12" width="9.28515625" style="50" bestFit="1" customWidth="1"/>
    <col min="13" max="13" width="7.42578125" style="50" customWidth="1"/>
    <col min="14" max="14" width="7.140625" style="50" customWidth="1"/>
    <col min="15" max="15" width="10.5703125" style="50" bestFit="1" customWidth="1"/>
    <col min="16" max="16" width="9.85546875" style="50" bestFit="1" customWidth="1"/>
    <col min="17" max="17" width="11.85546875" style="50" customWidth="1"/>
    <col min="18" max="18" width="11.5703125" style="50" bestFit="1" customWidth="1"/>
    <col min="19" max="19" width="10.140625" style="48" customWidth="1"/>
    <col min="20" max="20" width="8" style="38" customWidth="1"/>
    <col min="21" max="16384" width="4.42578125" style="38"/>
  </cols>
  <sheetData>
    <row r="1" spans="1:19" ht="18.75" x14ac:dyDescent="0.2">
      <c r="A1" s="472" t="s">
        <v>461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  <c r="O1" s="472"/>
      <c r="P1" s="472"/>
      <c r="Q1" s="472"/>
      <c r="R1" s="472"/>
      <c r="S1" s="472"/>
    </row>
    <row r="2" spans="1:19" x14ac:dyDescent="0.2">
      <c r="B2" s="47" t="s">
        <v>124</v>
      </c>
      <c r="I2" s="50" t="s">
        <v>132</v>
      </c>
      <c r="L2" s="51" t="s">
        <v>134</v>
      </c>
    </row>
    <row r="3" spans="1:19" ht="13.5" customHeight="1" x14ac:dyDescent="0.2">
      <c r="A3" s="473" t="s">
        <v>110</v>
      </c>
      <c r="B3" s="473" t="s">
        <v>94</v>
      </c>
      <c r="C3" s="471" t="s">
        <v>460</v>
      </c>
      <c r="D3" s="471"/>
      <c r="E3" s="471"/>
      <c r="F3" s="471"/>
      <c r="G3" s="471"/>
      <c r="H3" s="471"/>
      <c r="I3" s="471"/>
      <c r="J3" s="471"/>
      <c r="K3" s="471"/>
      <c r="L3" s="471"/>
      <c r="M3" s="471"/>
      <c r="N3" s="471"/>
      <c r="O3" s="471"/>
      <c r="P3" s="471"/>
      <c r="Q3" s="471"/>
      <c r="R3" s="471"/>
      <c r="S3" s="471"/>
    </row>
    <row r="4" spans="1:19" ht="84.95" customHeight="1" x14ac:dyDescent="0.2">
      <c r="A4" s="473"/>
      <c r="B4" s="473"/>
      <c r="C4" s="471" t="s">
        <v>135</v>
      </c>
      <c r="D4" s="471"/>
      <c r="E4" s="471" t="s">
        <v>136</v>
      </c>
      <c r="F4" s="471"/>
      <c r="G4" s="471" t="s">
        <v>137</v>
      </c>
      <c r="H4" s="471"/>
      <c r="I4" s="471" t="s">
        <v>138</v>
      </c>
      <c r="J4" s="471"/>
      <c r="K4" s="471" t="s">
        <v>139</v>
      </c>
      <c r="L4" s="471"/>
      <c r="M4" s="471" t="s">
        <v>140</v>
      </c>
      <c r="N4" s="471"/>
      <c r="O4" s="471" t="s">
        <v>179</v>
      </c>
      <c r="P4" s="471"/>
      <c r="Q4" s="471" t="s">
        <v>141</v>
      </c>
      <c r="R4" s="471"/>
      <c r="S4" s="376" t="s">
        <v>203</v>
      </c>
    </row>
    <row r="5" spans="1:19" x14ac:dyDescent="0.2">
      <c r="A5" s="473"/>
      <c r="B5" s="473"/>
      <c r="C5" s="377" t="s">
        <v>201</v>
      </c>
      <c r="D5" s="377" t="s">
        <v>200</v>
      </c>
      <c r="E5" s="377" t="s">
        <v>201</v>
      </c>
      <c r="F5" s="377" t="s">
        <v>200</v>
      </c>
      <c r="G5" s="377" t="s">
        <v>201</v>
      </c>
      <c r="H5" s="377" t="s">
        <v>200</v>
      </c>
      <c r="I5" s="377" t="s">
        <v>201</v>
      </c>
      <c r="J5" s="377" t="s">
        <v>200</v>
      </c>
      <c r="K5" s="377" t="s">
        <v>201</v>
      </c>
      <c r="L5" s="377" t="s">
        <v>200</v>
      </c>
      <c r="M5" s="377" t="s">
        <v>201</v>
      </c>
      <c r="N5" s="377" t="s">
        <v>200</v>
      </c>
      <c r="O5" s="377" t="s">
        <v>201</v>
      </c>
      <c r="P5" s="377" t="s">
        <v>200</v>
      </c>
      <c r="Q5" s="377" t="s">
        <v>201</v>
      </c>
      <c r="R5" s="377" t="s">
        <v>200</v>
      </c>
      <c r="S5" s="49" t="s">
        <v>15</v>
      </c>
    </row>
    <row r="6" spans="1:19" s="47" customFormat="1" ht="15" customHeight="1" x14ac:dyDescent="0.2">
      <c r="A6" s="139">
        <v>1</v>
      </c>
      <c r="B6" s="44" t="s">
        <v>51</v>
      </c>
      <c r="C6" s="383">
        <v>54128</v>
      </c>
      <c r="D6" s="383">
        <v>46949</v>
      </c>
      <c r="E6" s="383">
        <f>SCST_OS_22!C6+SCST_OS_22!E6</f>
        <v>61598</v>
      </c>
      <c r="F6" s="383">
        <f>SCST_OS_22!D6+SCST_OS_22!F6</f>
        <v>63767</v>
      </c>
      <c r="G6" s="383">
        <f>SHGs_19!E6</f>
        <v>3421</v>
      </c>
      <c r="H6" s="383">
        <f>SHGs_19!F6</f>
        <v>3842</v>
      </c>
      <c r="I6" s="383">
        <f>Minority_OS_20!O6</f>
        <v>32763</v>
      </c>
      <c r="J6" s="383">
        <f>Minority_OS_20!P6</f>
        <v>149856</v>
      </c>
      <c r="K6" s="383">
        <v>10788</v>
      </c>
      <c r="L6" s="383">
        <v>145</v>
      </c>
      <c r="M6" s="383">
        <v>232</v>
      </c>
      <c r="N6" s="383">
        <v>299</v>
      </c>
      <c r="O6" s="383">
        <v>715</v>
      </c>
      <c r="P6" s="383">
        <v>841</v>
      </c>
      <c r="Q6" s="44">
        <f t="shared" ref="Q6:Q37" si="0">C6+E6+G6+I6+K6+M6+O6</f>
        <v>163645</v>
      </c>
      <c r="R6" s="44">
        <f t="shared" ref="R6:R37" si="1">D6+F6+H6+J6+L6+N6+P6</f>
        <v>265699</v>
      </c>
      <c r="S6" s="52">
        <f>R6*100/'CD Ratio_3(i)'!F6</f>
        <v>16.893643400995057</v>
      </c>
    </row>
    <row r="7" spans="1:19" x14ac:dyDescent="0.2">
      <c r="A7" s="139">
        <v>2</v>
      </c>
      <c r="B7" s="44" t="s">
        <v>52</v>
      </c>
      <c r="C7" s="383">
        <v>246829</v>
      </c>
      <c r="D7" s="383">
        <v>538084</v>
      </c>
      <c r="E7" s="383">
        <f>SCST_OS_22!C7+SCST_OS_22!E7</f>
        <v>11399</v>
      </c>
      <c r="F7" s="383">
        <f>SCST_OS_22!D7+SCST_OS_22!F7</f>
        <v>20459</v>
      </c>
      <c r="G7" s="383">
        <f>SHGs_19!E7</f>
        <v>14512</v>
      </c>
      <c r="H7" s="383">
        <f>SHGs_19!F7</f>
        <v>18843</v>
      </c>
      <c r="I7" s="383">
        <f>Minority_OS_20!O7</f>
        <v>29477</v>
      </c>
      <c r="J7" s="383">
        <f>Minority_OS_20!P7</f>
        <v>84629</v>
      </c>
      <c r="K7" s="383">
        <v>3247</v>
      </c>
      <c r="L7" s="383">
        <v>32</v>
      </c>
      <c r="M7" s="383">
        <v>56</v>
      </c>
      <c r="N7" s="383">
        <v>19</v>
      </c>
      <c r="O7" s="383">
        <v>3509</v>
      </c>
      <c r="P7" s="383">
        <v>2487</v>
      </c>
      <c r="Q7" s="44">
        <f t="shared" si="0"/>
        <v>309029</v>
      </c>
      <c r="R7" s="44">
        <f t="shared" si="1"/>
        <v>664553</v>
      </c>
      <c r="S7" s="52">
        <f>R7*100/'CD Ratio_3(i)'!F7</f>
        <v>25.956516050159067</v>
      </c>
    </row>
    <row r="8" spans="1:19" x14ac:dyDescent="0.2">
      <c r="A8" s="139">
        <v>3</v>
      </c>
      <c r="B8" s="44" t="s">
        <v>53</v>
      </c>
      <c r="C8" s="383">
        <v>33208</v>
      </c>
      <c r="D8" s="383">
        <v>51296.38</v>
      </c>
      <c r="E8" s="383">
        <f>SCST_OS_22!C8+SCST_OS_22!E8</f>
        <v>18990</v>
      </c>
      <c r="F8" s="383">
        <f>SCST_OS_22!D8+SCST_OS_22!F8</f>
        <v>28496.44</v>
      </c>
      <c r="G8" s="383">
        <f>SHGs_19!E8</f>
        <v>1818</v>
      </c>
      <c r="H8" s="383">
        <f>SHGs_19!F8</f>
        <v>1773.37</v>
      </c>
      <c r="I8" s="383">
        <f>Minority_OS_20!O8</f>
        <v>7270</v>
      </c>
      <c r="J8" s="383">
        <f>Minority_OS_20!P8</f>
        <v>24785.51</v>
      </c>
      <c r="K8" s="383">
        <v>4333</v>
      </c>
      <c r="L8" s="383">
        <v>52.46</v>
      </c>
      <c r="M8" s="383">
        <v>0</v>
      </c>
      <c r="N8" s="383">
        <v>0</v>
      </c>
      <c r="O8" s="383">
        <v>0</v>
      </c>
      <c r="P8" s="383">
        <v>0</v>
      </c>
      <c r="Q8" s="44">
        <f t="shared" si="0"/>
        <v>65619</v>
      </c>
      <c r="R8" s="44">
        <f t="shared" si="1"/>
        <v>106404.15999999999</v>
      </c>
      <c r="S8" s="52">
        <f>R8*100/'CD Ratio_3(i)'!F8</f>
        <v>28.578300447772762</v>
      </c>
    </row>
    <row r="9" spans="1:19" x14ac:dyDescent="0.2">
      <c r="A9" s="139">
        <v>4</v>
      </c>
      <c r="B9" s="44" t="s">
        <v>54</v>
      </c>
      <c r="C9" s="383">
        <v>61262</v>
      </c>
      <c r="D9" s="383">
        <v>120321</v>
      </c>
      <c r="E9" s="383">
        <f>SCST_OS_22!C9+SCST_OS_22!E9</f>
        <v>27422</v>
      </c>
      <c r="F9" s="383">
        <f>SCST_OS_22!D9+SCST_OS_22!F9</f>
        <v>51900</v>
      </c>
      <c r="G9" s="383">
        <f>SHGs_19!E9</f>
        <v>1001</v>
      </c>
      <c r="H9" s="383">
        <f>SHGs_19!F9</f>
        <v>566</v>
      </c>
      <c r="I9" s="383">
        <f>Minority_OS_20!O9</f>
        <v>19927</v>
      </c>
      <c r="J9" s="383">
        <f>Minority_OS_20!P9</f>
        <v>63843</v>
      </c>
      <c r="K9" s="383">
        <v>21928</v>
      </c>
      <c r="L9" s="383">
        <v>2261</v>
      </c>
      <c r="M9" s="383">
        <v>1425</v>
      </c>
      <c r="N9" s="383">
        <v>115</v>
      </c>
      <c r="O9" s="383">
        <v>6820</v>
      </c>
      <c r="P9" s="383">
        <v>38541</v>
      </c>
      <c r="Q9" s="44">
        <f t="shared" si="0"/>
        <v>139785</v>
      </c>
      <c r="R9" s="44">
        <f t="shared" si="1"/>
        <v>277547</v>
      </c>
      <c r="S9" s="52">
        <f>R9*100/'CD Ratio_3(i)'!F9</f>
        <v>19.082765989337464</v>
      </c>
    </row>
    <row r="10" spans="1:19" x14ac:dyDescent="0.2">
      <c r="A10" s="139">
        <v>5</v>
      </c>
      <c r="B10" s="44" t="s">
        <v>55</v>
      </c>
      <c r="C10" s="383">
        <v>205942</v>
      </c>
      <c r="D10" s="383">
        <v>309764</v>
      </c>
      <c r="E10" s="383">
        <f>SCST_OS_22!C10+SCST_OS_22!E10</f>
        <v>113766</v>
      </c>
      <c r="F10" s="383">
        <f>SCST_OS_22!D10+SCST_OS_22!F10</f>
        <v>128580</v>
      </c>
      <c r="G10" s="383">
        <f>SHGs_19!E10</f>
        <v>13708</v>
      </c>
      <c r="H10" s="383">
        <f>SHGs_19!F10</f>
        <v>13384</v>
      </c>
      <c r="I10" s="383">
        <f>Minority_OS_20!O10</f>
        <v>8781</v>
      </c>
      <c r="J10" s="383">
        <f>Minority_OS_20!P10</f>
        <v>26896</v>
      </c>
      <c r="K10" s="383">
        <v>19984</v>
      </c>
      <c r="L10" s="383">
        <v>416</v>
      </c>
      <c r="M10" s="383">
        <v>1530</v>
      </c>
      <c r="N10" s="383">
        <v>1601</v>
      </c>
      <c r="O10" s="383">
        <v>4823</v>
      </c>
      <c r="P10" s="383">
        <v>6752</v>
      </c>
      <c r="Q10" s="44">
        <f t="shared" si="0"/>
        <v>368534</v>
      </c>
      <c r="R10" s="44">
        <f t="shared" si="1"/>
        <v>487393</v>
      </c>
      <c r="S10" s="52">
        <f>R10*100/'CD Ratio_3(i)'!F10</f>
        <v>32.407095886221136</v>
      </c>
    </row>
    <row r="11" spans="1:19" x14ac:dyDescent="0.2">
      <c r="A11" s="139">
        <v>6</v>
      </c>
      <c r="B11" s="44" t="s">
        <v>56</v>
      </c>
      <c r="C11" s="383">
        <v>41696</v>
      </c>
      <c r="D11" s="383">
        <v>93169</v>
      </c>
      <c r="E11" s="383">
        <f>SCST_OS_22!C11+SCST_OS_22!E11</f>
        <v>25570</v>
      </c>
      <c r="F11" s="383">
        <f>SCST_OS_22!D11+SCST_OS_22!F11</f>
        <v>44362</v>
      </c>
      <c r="G11" s="383">
        <f>SHGs_19!E11</f>
        <v>2198</v>
      </c>
      <c r="H11" s="383">
        <f>SHGs_19!F11</f>
        <v>2790</v>
      </c>
      <c r="I11" s="383">
        <f>Minority_OS_20!O11</f>
        <v>9185</v>
      </c>
      <c r="J11" s="383">
        <f>Minority_OS_20!P11</f>
        <v>23201</v>
      </c>
      <c r="K11" s="383">
        <v>31</v>
      </c>
      <c r="L11" s="383">
        <v>0</v>
      </c>
      <c r="M11" s="383">
        <v>41</v>
      </c>
      <c r="N11" s="383">
        <v>5</v>
      </c>
      <c r="O11" s="383">
        <v>203</v>
      </c>
      <c r="P11" s="383">
        <v>135</v>
      </c>
      <c r="Q11" s="44">
        <f t="shared" si="0"/>
        <v>78924</v>
      </c>
      <c r="R11" s="44">
        <f t="shared" si="1"/>
        <v>163662</v>
      </c>
      <c r="S11" s="52">
        <f>R11*100/'CD Ratio_3(i)'!F11</f>
        <v>15.712783882256369</v>
      </c>
    </row>
    <row r="12" spans="1:19" x14ac:dyDescent="0.2">
      <c r="A12" s="139">
        <v>7</v>
      </c>
      <c r="B12" s="44" t="s">
        <v>57</v>
      </c>
      <c r="C12" s="383">
        <v>3098</v>
      </c>
      <c r="D12" s="383">
        <v>6410</v>
      </c>
      <c r="E12" s="383">
        <f>SCST_OS_22!C12+SCST_OS_22!E12</f>
        <v>3575</v>
      </c>
      <c r="F12" s="383">
        <f>SCST_OS_22!D12+SCST_OS_22!F12</f>
        <v>8579</v>
      </c>
      <c r="G12" s="383">
        <f>SHGs_19!E12</f>
        <v>17</v>
      </c>
      <c r="H12" s="383">
        <f>SHGs_19!F12</f>
        <v>26.72</v>
      </c>
      <c r="I12" s="383">
        <f>Minority_OS_20!O12</f>
        <v>432</v>
      </c>
      <c r="J12" s="383">
        <f>Minority_OS_20!P12</f>
        <v>692.74</v>
      </c>
      <c r="K12" s="383">
        <v>0</v>
      </c>
      <c r="L12" s="383">
        <v>0</v>
      </c>
      <c r="M12" s="383">
        <v>91</v>
      </c>
      <c r="N12" s="383">
        <v>1.83</v>
      </c>
      <c r="O12" s="383">
        <v>0</v>
      </c>
      <c r="P12" s="383">
        <v>0</v>
      </c>
      <c r="Q12" s="44">
        <f t="shared" si="0"/>
        <v>7213</v>
      </c>
      <c r="R12" s="44">
        <f t="shared" si="1"/>
        <v>15710.289999999999</v>
      </c>
      <c r="S12" s="52">
        <f>R12*100/'CD Ratio_3(i)'!F12</f>
        <v>13.662763646900872</v>
      </c>
    </row>
    <row r="13" spans="1:19" x14ac:dyDescent="0.2">
      <c r="A13" s="139">
        <v>8</v>
      </c>
      <c r="B13" s="44" t="s">
        <v>181</v>
      </c>
      <c r="C13" s="383">
        <v>5817</v>
      </c>
      <c r="D13" s="383">
        <v>2034</v>
      </c>
      <c r="E13" s="383">
        <f>SCST_OS_22!C13+SCST_OS_22!E13</f>
        <v>1311</v>
      </c>
      <c r="F13" s="383">
        <f>SCST_OS_22!D13+SCST_OS_22!F13</f>
        <v>2453</v>
      </c>
      <c r="G13" s="383">
        <f>SHGs_19!E13</f>
        <v>40</v>
      </c>
      <c r="H13" s="383">
        <f>SHGs_19!F13</f>
        <v>146</v>
      </c>
      <c r="I13" s="383">
        <f>Minority_OS_20!O13</f>
        <v>1058</v>
      </c>
      <c r="J13" s="383">
        <f>Minority_OS_20!P13</f>
        <v>5784</v>
      </c>
      <c r="K13" s="383">
        <v>5622</v>
      </c>
      <c r="L13" s="383">
        <v>83</v>
      </c>
      <c r="M13" s="383">
        <v>0</v>
      </c>
      <c r="N13" s="383">
        <v>0</v>
      </c>
      <c r="O13" s="383">
        <v>548</v>
      </c>
      <c r="P13" s="383">
        <v>5475</v>
      </c>
      <c r="Q13" s="44">
        <f t="shared" si="0"/>
        <v>14396</v>
      </c>
      <c r="R13" s="44">
        <f t="shared" si="1"/>
        <v>15975</v>
      </c>
      <c r="S13" s="52">
        <f>R13*100/'CD Ratio_3(i)'!F13</f>
        <v>17.767965387224862</v>
      </c>
    </row>
    <row r="14" spans="1:19" x14ac:dyDescent="0.2">
      <c r="A14" s="139">
        <v>9</v>
      </c>
      <c r="B14" s="44" t="s">
        <v>58</v>
      </c>
      <c r="C14" s="383">
        <v>200505</v>
      </c>
      <c r="D14" s="383">
        <v>253175.44</v>
      </c>
      <c r="E14" s="383">
        <f>SCST_OS_22!C14+SCST_OS_22!E14</f>
        <v>39804</v>
      </c>
      <c r="F14" s="383">
        <f>SCST_OS_22!D14+SCST_OS_22!F14</f>
        <v>56683</v>
      </c>
      <c r="G14" s="383">
        <f>SHGs_19!E14</f>
        <v>4386</v>
      </c>
      <c r="H14" s="383">
        <f>SHGs_19!F14</f>
        <v>3555.08</v>
      </c>
      <c r="I14" s="383">
        <f>Minority_OS_20!O14</f>
        <v>14468</v>
      </c>
      <c r="J14" s="383">
        <f>Minority_OS_20!P14</f>
        <v>35684.03</v>
      </c>
      <c r="K14" s="383">
        <v>2413</v>
      </c>
      <c r="L14" s="383">
        <v>36.19</v>
      </c>
      <c r="M14" s="383">
        <v>0</v>
      </c>
      <c r="N14" s="383">
        <v>0</v>
      </c>
      <c r="O14" s="383">
        <v>0</v>
      </c>
      <c r="P14" s="383">
        <v>0</v>
      </c>
      <c r="Q14" s="44">
        <f t="shared" si="0"/>
        <v>261576</v>
      </c>
      <c r="R14" s="44">
        <f t="shared" si="1"/>
        <v>349133.74000000005</v>
      </c>
      <c r="S14" s="52">
        <f>R14*100/'CD Ratio_3(i)'!F14</f>
        <v>16.08605090367594</v>
      </c>
    </row>
    <row r="15" spans="1:19" x14ac:dyDescent="0.2">
      <c r="A15" s="139">
        <v>10</v>
      </c>
      <c r="B15" s="44" t="s">
        <v>64</v>
      </c>
      <c r="C15" s="383">
        <v>283194</v>
      </c>
      <c r="D15" s="383">
        <v>461303</v>
      </c>
      <c r="E15" s="383">
        <f>SCST_OS_22!C15+SCST_OS_22!E15</f>
        <v>240501</v>
      </c>
      <c r="F15" s="383">
        <f>SCST_OS_22!D15+SCST_OS_22!F15</f>
        <v>597903</v>
      </c>
      <c r="G15" s="383">
        <f>SHGs_19!E15</f>
        <v>4583</v>
      </c>
      <c r="H15" s="383">
        <f>SHGs_19!F15</f>
        <v>9046</v>
      </c>
      <c r="I15" s="383">
        <f>Minority_OS_20!O15</f>
        <v>57643</v>
      </c>
      <c r="J15" s="383">
        <f>Minority_OS_20!P15</f>
        <v>167356</v>
      </c>
      <c r="K15" s="383">
        <v>155993</v>
      </c>
      <c r="L15" s="383">
        <v>3955</v>
      </c>
      <c r="M15" s="383">
        <v>37</v>
      </c>
      <c r="N15" s="383">
        <v>5</v>
      </c>
      <c r="O15" s="383">
        <v>0</v>
      </c>
      <c r="P15" s="383">
        <v>0</v>
      </c>
      <c r="Q15" s="44">
        <f t="shared" si="0"/>
        <v>741951</v>
      </c>
      <c r="R15" s="44">
        <f t="shared" si="1"/>
        <v>1239568</v>
      </c>
      <c r="S15" s="52">
        <f>R15*100/'CD Ratio_3(i)'!F15</f>
        <v>16.466841426573275</v>
      </c>
    </row>
    <row r="16" spans="1:19" x14ac:dyDescent="0.2">
      <c r="A16" s="139">
        <v>11</v>
      </c>
      <c r="B16" s="44" t="s">
        <v>182</v>
      </c>
      <c r="C16" s="383">
        <v>10756</v>
      </c>
      <c r="D16" s="383">
        <v>2104</v>
      </c>
      <c r="E16" s="383">
        <f>SCST_OS_22!C16+SCST_OS_22!E16</f>
        <v>14956</v>
      </c>
      <c r="F16" s="383">
        <f>SCST_OS_22!D16+SCST_OS_22!F16</f>
        <v>22946</v>
      </c>
      <c r="G16" s="383">
        <f>SHGs_19!E16</f>
        <v>0</v>
      </c>
      <c r="H16" s="383">
        <f>SHGs_19!F16</f>
        <v>0</v>
      </c>
      <c r="I16" s="383">
        <f>Minority_OS_20!O16</f>
        <v>6865</v>
      </c>
      <c r="J16" s="383">
        <f>Minority_OS_20!P16</f>
        <v>17808</v>
      </c>
      <c r="K16" s="383">
        <v>9984</v>
      </c>
      <c r="L16" s="383">
        <v>2262</v>
      </c>
      <c r="M16" s="383">
        <v>169</v>
      </c>
      <c r="N16" s="383">
        <v>18</v>
      </c>
      <c r="O16" s="383">
        <v>39221</v>
      </c>
      <c r="P16" s="383">
        <v>94083</v>
      </c>
      <c r="Q16" s="44">
        <f t="shared" si="0"/>
        <v>81951</v>
      </c>
      <c r="R16" s="44">
        <f t="shared" si="1"/>
        <v>139221</v>
      </c>
      <c r="S16" s="52">
        <f>R16*100/'CD Ratio_3(i)'!F16</f>
        <v>30.200896779273855</v>
      </c>
    </row>
    <row r="17" spans="1:19" x14ac:dyDescent="0.2">
      <c r="A17" s="139">
        <v>12</v>
      </c>
      <c r="B17" s="44" t="s">
        <v>60</v>
      </c>
      <c r="C17" s="383">
        <v>133834</v>
      </c>
      <c r="D17" s="383">
        <v>264366</v>
      </c>
      <c r="E17" s="383">
        <f>SCST_OS_22!C17+SCST_OS_22!E17</f>
        <v>53194</v>
      </c>
      <c r="F17" s="383">
        <f>SCST_OS_22!D17+SCST_OS_22!F17</f>
        <v>84411</v>
      </c>
      <c r="G17" s="383">
        <f>SHGs_19!E17</f>
        <v>6902</v>
      </c>
      <c r="H17" s="383">
        <f>SHGs_19!F17</f>
        <v>4560</v>
      </c>
      <c r="I17" s="383">
        <f>Minority_OS_20!O17</f>
        <v>19398</v>
      </c>
      <c r="J17" s="383">
        <f>Minority_OS_20!P17</f>
        <v>74574</v>
      </c>
      <c r="K17" s="383">
        <v>17039</v>
      </c>
      <c r="L17" s="383">
        <v>47</v>
      </c>
      <c r="M17" s="383">
        <v>129</v>
      </c>
      <c r="N17" s="383">
        <v>41</v>
      </c>
      <c r="O17" s="383">
        <v>7781</v>
      </c>
      <c r="P17" s="383">
        <v>32089</v>
      </c>
      <c r="Q17" s="44">
        <f t="shared" si="0"/>
        <v>238277</v>
      </c>
      <c r="R17" s="44">
        <f t="shared" si="1"/>
        <v>460088</v>
      </c>
      <c r="S17" s="52">
        <f>R17*100/'CD Ratio_3(i)'!F17</f>
        <v>22.781392944466617</v>
      </c>
    </row>
    <row r="18" spans="1:19" s="47" customFormat="1" x14ac:dyDescent="0.2">
      <c r="A18" s="377"/>
      <c r="B18" s="46" t="s">
        <v>218</v>
      </c>
      <c r="C18" s="384">
        <f>SUM(C6:C17)</f>
        <v>1280269</v>
      </c>
      <c r="D18" s="384">
        <f t="shared" ref="D18:P18" si="2">SUM(D6:D17)</f>
        <v>2148975.8199999998</v>
      </c>
      <c r="E18" s="384">
        <f t="shared" si="2"/>
        <v>612086</v>
      </c>
      <c r="F18" s="384">
        <f t="shared" si="2"/>
        <v>1110539.44</v>
      </c>
      <c r="G18" s="384">
        <f t="shared" si="2"/>
        <v>52586</v>
      </c>
      <c r="H18" s="384">
        <f t="shared" si="2"/>
        <v>58532.17</v>
      </c>
      <c r="I18" s="384">
        <f t="shared" si="2"/>
        <v>207267</v>
      </c>
      <c r="J18" s="384">
        <f t="shared" si="2"/>
        <v>675109.28</v>
      </c>
      <c r="K18" s="384">
        <f t="shared" si="2"/>
        <v>251362</v>
      </c>
      <c r="L18" s="384">
        <f t="shared" si="2"/>
        <v>9289.65</v>
      </c>
      <c r="M18" s="384">
        <f t="shared" si="2"/>
        <v>3710</v>
      </c>
      <c r="N18" s="384">
        <f t="shared" si="2"/>
        <v>2104.83</v>
      </c>
      <c r="O18" s="384">
        <f t="shared" si="2"/>
        <v>63620</v>
      </c>
      <c r="P18" s="384">
        <f t="shared" si="2"/>
        <v>180403</v>
      </c>
      <c r="Q18" s="46">
        <f t="shared" si="0"/>
        <v>2470900</v>
      </c>
      <c r="R18" s="46">
        <f t="shared" si="1"/>
        <v>4184954.19</v>
      </c>
      <c r="S18" s="240">
        <f>R18*100/'CD Ratio_3(i)'!F18</f>
        <v>20.034365426111954</v>
      </c>
    </row>
    <row r="19" spans="1:19" x14ac:dyDescent="0.2">
      <c r="A19" s="139">
        <v>13</v>
      </c>
      <c r="B19" s="44" t="s">
        <v>41</v>
      </c>
      <c r="C19" s="383">
        <v>44600</v>
      </c>
      <c r="D19" s="383">
        <v>102879.76</v>
      </c>
      <c r="E19" s="383">
        <f>SCST_OS_22!C19+SCST_OS_22!E19</f>
        <v>45586</v>
      </c>
      <c r="F19" s="383">
        <f>SCST_OS_22!D19+SCST_OS_22!F19</f>
        <v>30067.620000000003</v>
      </c>
      <c r="G19" s="383">
        <f>SHGs_19!E19</f>
        <v>11</v>
      </c>
      <c r="H19" s="383">
        <f>SHGs_19!F19</f>
        <v>30.95</v>
      </c>
      <c r="I19" s="383">
        <f>Minority_OS_20!O19</f>
        <v>7335</v>
      </c>
      <c r="J19" s="383">
        <f>Minority_OS_20!P19</f>
        <v>20119.84</v>
      </c>
      <c r="K19" s="383">
        <v>0</v>
      </c>
      <c r="L19" s="383">
        <v>0</v>
      </c>
      <c r="M19" s="383">
        <v>0</v>
      </c>
      <c r="N19" s="383">
        <v>0</v>
      </c>
      <c r="O19" s="383">
        <v>116506</v>
      </c>
      <c r="P19" s="383">
        <v>27357.8</v>
      </c>
      <c r="Q19" s="44">
        <f t="shared" si="0"/>
        <v>214038</v>
      </c>
      <c r="R19" s="44">
        <f t="shared" si="1"/>
        <v>180455.97</v>
      </c>
      <c r="S19" s="52">
        <f>R19*100/'CD Ratio_3(i)'!F19</f>
        <v>14.925450523404463</v>
      </c>
    </row>
    <row r="20" spans="1:19" x14ac:dyDescent="0.2">
      <c r="A20" s="139">
        <v>14</v>
      </c>
      <c r="B20" s="44" t="s">
        <v>183</v>
      </c>
      <c r="C20" s="383">
        <v>171323</v>
      </c>
      <c r="D20" s="383">
        <v>99243.83</v>
      </c>
      <c r="E20" s="383">
        <f>SCST_OS_22!C20+SCST_OS_22!E20</f>
        <v>93990</v>
      </c>
      <c r="F20" s="383">
        <f>SCST_OS_22!D20+SCST_OS_22!F20</f>
        <v>33638.339999999997</v>
      </c>
      <c r="G20" s="383">
        <f>SHGs_19!E20</f>
        <v>0</v>
      </c>
      <c r="H20" s="383">
        <f>SHGs_19!F20</f>
        <v>0</v>
      </c>
      <c r="I20" s="383">
        <f>Minority_OS_20!O20</f>
        <v>133120</v>
      </c>
      <c r="J20" s="383">
        <f>Minority_OS_20!P20</f>
        <v>56448.070000000007</v>
      </c>
      <c r="K20" s="383">
        <v>0</v>
      </c>
      <c r="L20" s="383">
        <v>0</v>
      </c>
      <c r="M20" s="383">
        <v>0</v>
      </c>
      <c r="N20" s="383">
        <v>0</v>
      </c>
      <c r="O20" s="383">
        <v>0</v>
      </c>
      <c r="P20" s="383">
        <v>0</v>
      </c>
      <c r="Q20" s="44">
        <f t="shared" si="0"/>
        <v>398433</v>
      </c>
      <c r="R20" s="44">
        <f t="shared" si="1"/>
        <v>189330.24</v>
      </c>
      <c r="S20" s="52">
        <f>R20*100/'CD Ratio_3(i)'!F20</f>
        <v>28.360417625157094</v>
      </c>
    </row>
    <row r="21" spans="1:19" s="47" customFormat="1" x14ac:dyDescent="0.2">
      <c r="A21" s="139">
        <v>15</v>
      </c>
      <c r="B21" s="44" t="s">
        <v>184</v>
      </c>
      <c r="C21" s="44">
        <v>0</v>
      </c>
      <c r="D21" s="44">
        <v>0</v>
      </c>
      <c r="E21" s="383">
        <f>SCST_OS_22!C21+SCST_OS_22!E21</f>
        <v>0</v>
      </c>
      <c r="F21" s="383">
        <f>SCST_OS_22!D21+SCST_OS_22!F21</f>
        <v>0</v>
      </c>
      <c r="G21" s="383">
        <f>SHGs_19!E21</f>
        <v>0</v>
      </c>
      <c r="H21" s="383">
        <f>SHGs_19!F21</f>
        <v>0</v>
      </c>
      <c r="I21" s="383">
        <f>Minority_OS_20!O21</f>
        <v>54</v>
      </c>
      <c r="J21" s="383">
        <f>Minority_OS_20!P21</f>
        <v>89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f t="shared" si="0"/>
        <v>54</v>
      </c>
      <c r="R21" s="44">
        <f t="shared" si="1"/>
        <v>89</v>
      </c>
      <c r="S21" s="52">
        <f>R21*100/'CD Ratio_3(i)'!F21</f>
        <v>4.048748754668571</v>
      </c>
    </row>
    <row r="22" spans="1:19" x14ac:dyDescent="0.2">
      <c r="A22" s="139">
        <v>16</v>
      </c>
      <c r="B22" s="44" t="s">
        <v>45</v>
      </c>
      <c r="C22" s="383">
        <v>0</v>
      </c>
      <c r="D22" s="383">
        <v>0</v>
      </c>
      <c r="E22" s="383">
        <f>SCST_OS_22!C22+SCST_OS_22!E22</f>
        <v>0</v>
      </c>
      <c r="F22" s="383">
        <f>SCST_OS_22!D22+SCST_OS_22!F22</f>
        <v>0</v>
      </c>
      <c r="G22" s="383">
        <f>SHGs_19!E22</f>
        <v>0</v>
      </c>
      <c r="H22" s="383">
        <f>SHGs_19!F22</f>
        <v>0</v>
      </c>
      <c r="I22" s="383">
        <f>Minority_OS_20!O22</f>
        <v>4</v>
      </c>
      <c r="J22" s="383">
        <f>Minority_OS_20!P22</f>
        <v>168.68</v>
      </c>
      <c r="K22" s="383">
        <v>0</v>
      </c>
      <c r="L22" s="383">
        <v>0</v>
      </c>
      <c r="M22" s="383">
        <v>0</v>
      </c>
      <c r="N22" s="383">
        <v>0</v>
      </c>
      <c r="O22" s="383">
        <v>0</v>
      </c>
      <c r="P22" s="383">
        <v>0</v>
      </c>
      <c r="Q22" s="44">
        <f t="shared" si="0"/>
        <v>4</v>
      </c>
      <c r="R22" s="44">
        <f t="shared" si="1"/>
        <v>168.68</v>
      </c>
      <c r="S22" s="52">
        <f>R22*100/'CD Ratio_3(i)'!F22</f>
        <v>1.3682529304931081</v>
      </c>
    </row>
    <row r="23" spans="1:19" x14ac:dyDescent="0.2">
      <c r="A23" s="139">
        <v>17</v>
      </c>
      <c r="B23" s="44" t="s">
        <v>185</v>
      </c>
      <c r="C23" s="383">
        <v>67486</v>
      </c>
      <c r="D23" s="383">
        <v>22098</v>
      </c>
      <c r="E23" s="383">
        <f>SCST_OS_22!C23+SCST_OS_22!E23</f>
        <v>239</v>
      </c>
      <c r="F23" s="383">
        <f>SCST_OS_22!D23+SCST_OS_22!F23</f>
        <v>439</v>
      </c>
      <c r="G23" s="383">
        <f>SHGs_19!E23</f>
        <v>0</v>
      </c>
      <c r="H23" s="383">
        <f>SHGs_19!F23</f>
        <v>0</v>
      </c>
      <c r="I23" s="383">
        <f>Minority_OS_20!O23</f>
        <v>6903</v>
      </c>
      <c r="J23" s="383">
        <f>Minority_OS_20!P23</f>
        <v>4836</v>
      </c>
      <c r="K23" s="383">
        <v>0</v>
      </c>
      <c r="L23" s="383">
        <v>0</v>
      </c>
      <c r="M23" s="383">
        <v>0</v>
      </c>
      <c r="N23" s="383">
        <v>0</v>
      </c>
      <c r="O23" s="383">
        <v>6228</v>
      </c>
      <c r="P23" s="383">
        <v>579</v>
      </c>
      <c r="Q23" s="44">
        <f t="shared" si="0"/>
        <v>80856</v>
      </c>
      <c r="R23" s="44">
        <f t="shared" si="1"/>
        <v>27952</v>
      </c>
      <c r="S23" s="52">
        <f>R23*100/'CD Ratio_3(i)'!F23</f>
        <v>25.245208720940735</v>
      </c>
    </row>
    <row r="24" spans="1:19" x14ac:dyDescent="0.2">
      <c r="A24" s="139">
        <v>18</v>
      </c>
      <c r="B24" s="44" t="s">
        <v>186</v>
      </c>
      <c r="C24" s="383">
        <v>0</v>
      </c>
      <c r="D24" s="383">
        <v>0</v>
      </c>
      <c r="E24" s="383">
        <f>SCST_OS_22!C24+SCST_OS_22!E24</f>
        <v>0</v>
      </c>
      <c r="F24" s="383">
        <f>SCST_OS_22!D24+SCST_OS_22!F24</f>
        <v>0</v>
      </c>
      <c r="G24" s="383">
        <f>SHGs_19!E24</f>
        <v>0</v>
      </c>
      <c r="H24" s="383">
        <f>SHGs_19!F24</f>
        <v>0</v>
      </c>
      <c r="I24" s="383">
        <f>Minority_OS_20!O24</f>
        <v>8</v>
      </c>
      <c r="J24" s="383">
        <f>Minority_OS_20!P24</f>
        <v>17</v>
      </c>
      <c r="K24" s="383">
        <v>0</v>
      </c>
      <c r="L24" s="383">
        <v>0</v>
      </c>
      <c r="M24" s="383">
        <v>0</v>
      </c>
      <c r="N24" s="383">
        <v>0</v>
      </c>
      <c r="O24" s="383">
        <v>0</v>
      </c>
      <c r="P24" s="383">
        <v>0</v>
      </c>
      <c r="Q24" s="44">
        <f t="shared" si="0"/>
        <v>8</v>
      </c>
      <c r="R24" s="44">
        <f t="shared" si="1"/>
        <v>17</v>
      </c>
      <c r="S24" s="52">
        <f>R24*100/'CD Ratio_3(i)'!F24</f>
        <v>3.7946428571428572</v>
      </c>
    </row>
    <row r="25" spans="1:19" x14ac:dyDescent="0.2">
      <c r="A25" s="139">
        <v>19</v>
      </c>
      <c r="B25" s="44" t="s">
        <v>187</v>
      </c>
      <c r="C25" s="383">
        <v>6516</v>
      </c>
      <c r="D25" s="383">
        <v>9836</v>
      </c>
      <c r="E25" s="383">
        <f>SCST_OS_22!C25+SCST_OS_22!E25</f>
        <v>232</v>
      </c>
      <c r="F25" s="383">
        <f>SCST_OS_22!D25+SCST_OS_22!F25</f>
        <v>456</v>
      </c>
      <c r="G25" s="383">
        <f>SHGs_19!E25</f>
        <v>0</v>
      </c>
      <c r="H25" s="383">
        <f>SHGs_19!F25</f>
        <v>0</v>
      </c>
      <c r="I25" s="383">
        <f>Minority_OS_20!O25</f>
        <v>458</v>
      </c>
      <c r="J25" s="383">
        <f>Minority_OS_20!P25</f>
        <v>863</v>
      </c>
      <c r="K25" s="383">
        <v>0</v>
      </c>
      <c r="L25" s="383">
        <v>0</v>
      </c>
      <c r="M25" s="383">
        <v>0</v>
      </c>
      <c r="N25" s="383">
        <v>0</v>
      </c>
      <c r="O25" s="383">
        <v>6921</v>
      </c>
      <c r="P25" s="383">
        <v>10848</v>
      </c>
      <c r="Q25" s="44">
        <f t="shared" si="0"/>
        <v>14127</v>
      </c>
      <c r="R25" s="44">
        <f t="shared" si="1"/>
        <v>22003</v>
      </c>
      <c r="S25" s="52">
        <f>R25*100/'CD Ratio_3(i)'!F25</f>
        <v>36.416146703960543</v>
      </c>
    </row>
    <row r="26" spans="1:19" x14ac:dyDescent="0.2">
      <c r="A26" s="139">
        <v>20</v>
      </c>
      <c r="B26" s="44" t="s">
        <v>65</v>
      </c>
      <c r="C26" s="383">
        <v>16125</v>
      </c>
      <c r="D26" s="383">
        <v>25687.79</v>
      </c>
      <c r="E26" s="383">
        <f>SCST_OS_22!C26+SCST_OS_22!E26</f>
        <v>2312</v>
      </c>
      <c r="F26" s="383">
        <f>SCST_OS_22!D26+SCST_OS_22!F26</f>
        <v>9015.74</v>
      </c>
      <c r="G26" s="383">
        <f>SHGs_19!E26</f>
        <v>1271</v>
      </c>
      <c r="H26" s="383">
        <f>SHGs_19!F26</f>
        <v>1929.39</v>
      </c>
      <c r="I26" s="383">
        <f>Minority_OS_20!O26</f>
        <v>6679</v>
      </c>
      <c r="J26" s="383">
        <f>Minority_OS_20!P26</f>
        <v>30913.86</v>
      </c>
      <c r="K26" s="383">
        <v>0</v>
      </c>
      <c r="L26" s="383">
        <v>0</v>
      </c>
      <c r="M26" s="383">
        <v>0</v>
      </c>
      <c r="N26" s="383">
        <v>0</v>
      </c>
      <c r="O26" s="383">
        <v>255172</v>
      </c>
      <c r="P26" s="383">
        <v>45424.57</v>
      </c>
      <c r="Q26" s="44">
        <f t="shared" si="0"/>
        <v>281559</v>
      </c>
      <c r="R26" s="44">
        <f t="shared" si="1"/>
        <v>112971.35</v>
      </c>
      <c r="S26" s="52">
        <f>R26*100/'CD Ratio_3(i)'!F26</f>
        <v>4.5371848073814762</v>
      </c>
    </row>
    <row r="27" spans="1:19" x14ac:dyDescent="0.2">
      <c r="A27" s="139">
        <v>21</v>
      </c>
      <c r="B27" s="44" t="s">
        <v>66</v>
      </c>
      <c r="C27" s="383">
        <v>59700</v>
      </c>
      <c r="D27" s="383">
        <v>10261</v>
      </c>
      <c r="E27" s="383">
        <f>SCST_OS_22!C27+SCST_OS_22!E27</f>
        <v>20635</v>
      </c>
      <c r="F27" s="383">
        <f>SCST_OS_22!D27+SCST_OS_22!F27</f>
        <v>54149</v>
      </c>
      <c r="G27" s="383">
        <f>SHGs_19!E27</f>
        <v>5858</v>
      </c>
      <c r="H27" s="383">
        <f>SHGs_19!F27</f>
        <v>5905</v>
      </c>
      <c r="I27" s="383">
        <f>Minority_OS_20!O27</f>
        <v>16586</v>
      </c>
      <c r="J27" s="383">
        <f>Minority_OS_20!P27</f>
        <v>83694</v>
      </c>
      <c r="K27" s="383">
        <v>0</v>
      </c>
      <c r="L27" s="383">
        <v>0</v>
      </c>
      <c r="M27" s="383">
        <v>0</v>
      </c>
      <c r="N27" s="383">
        <v>0</v>
      </c>
      <c r="O27" s="383">
        <v>3632</v>
      </c>
      <c r="P27" s="383">
        <v>73776</v>
      </c>
      <c r="Q27" s="44">
        <f t="shared" si="0"/>
        <v>106411</v>
      </c>
      <c r="R27" s="44">
        <f t="shared" si="1"/>
        <v>227785</v>
      </c>
      <c r="S27" s="52">
        <f>R27*100/'CD Ratio_3(i)'!F27</f>
        <v>10.033357163024601</v>
      </c>
    </row>
    <row r="28" spans="1:19" x14ac:dyDescent="0.2">
      <c r="A28" s="139">
        <v>22</v>
      </c>
      <c r="B28" s="44" t="s">
        <v>75</v>
      </c>
      <c r="C28" s="383">
        <v>17328</v>
      </c>
      <c r="D28" s="383">
        <v>28834</v>
      </c>
      <c r="E28" s="383">
        <f>SCST_OS_22!C28+SCST_OS_22!E28</f>
        <v>9866</v>
      </c>
      <c r="F28" s="383">
        <f>SCST_OS_22!D28+SCST_OS_22!F28</f>
        <v>11498.0678804</v>
      </c>
      <c r="G28" s="383">
        <f>SHGs_19!E28</f>
        <v>0</v>
      </c>
      <c r="H28" s="383">
        <f>SHGs_19!F28</f>
        <v>0</v>
      </c>
      <c r="I28" s="383">
        <f>Minority_OS_20!O28</f>
        <v>7159</v>
      </c>
      <c r="J28" s="383">
        <f>Minority_OS_20!P28</f>
        <v>18937.8307479</v>
      </c>
      <c r="K28" s="383">
        <v>0</v>
      </c>
      <c r="L28" s="383">
        <v>0</v>
      </c>
      <c r="M28" s="383">
        <v>0</v>
      </c>
      <c r="N28" s="383">
        <v>0</v>
      </c>
      <c r="O28" s="383">
        <v>0</v>
      </c>
      <c r="P28" s="383">
        <v>0</v>
      </c>
      <c r="Q28" s="44">
        <f t="shared" si="0"/>
        <v>34353</v>
      </c>
      <c r="R28" s="44">
        <f t="shared" si="1"/>
        <v>59269.898628299998</v>
      </c>
      <c r="S28" s="52">
        <f>R28*100/'CD Ratio_3(i)'!F28</f>
        <v>18.13433524507554</v>
      </c>
    </row>
    <row r="29" spans="1:19" x14ac:dyDescent="0.2">
      <c r="A29" s="139">
        <v>23</v>
      </c>
      <c r="B29" s="44" t="s">
        <v>386</v>
      </c>
      <c r="C29" s="383">
        <v>0</v>
      </c>
      <c r="D29" s="383">
        <v>0</v>
      </c>
      <c r="E29" s="383">
        <f>SCST_OS_22!C29+SCST_OS_22!E29</f>
        <v>2411</v>
      </c>
      <c r="F29" s="383">
        <f>SCST_OS_22!D29+SCST_OS_22!F29</f>
        <v>2105</v>
      </c>
      <c r="G29" s="383">
        <f>SHGs_19!E29</f>
        <v>0</v>
      </c>
      <c r="H29" s="383">
        <f>SHGs_19!F29</f>
        <v>0</v>
      </c>
      <c r="I29" s="383">
        <f>Minority_OS_20!O29</f>
        <v>8</v>
      </c>
      <c r="J29" s="383">
        <f>Minority_OS_20!P29</f>
        <v>20</v>
      </c>
      <c r="K29" s="383">
        <v>0</v>
      </c>
      <c r="L29" s="383">
        <v>0</v>
      </c>
      <c r="M29" s="383">
        <v>0</v>
      </c>
      <c r="N29" s="383">
        <v>0</v>
      </c>
      <c r="O29" s="383">
        <v>163958</v>
      </c>
      <c r="P29" s="383">
        <v>35328</v>
      </c>
      <c r="Q29" s="44">
        <f t="shared" si="0"/>
        <v>166377</v>
      </c>
      <c r="R29" s="44">
        <f t="shared" si="1"/>
        <v>37453</v>
      </c>
      <c r="S29" s="52">
        <f>R29*100/'CD Ratio_3(i)'!F29</f>
        <v>10.686323742567252</v>
      </c>
    </row>
    <row r="30" spans="1:19" x14ac:dyDescent="0.2">
      <c r="A30" s="139">
        <v>24</v>
      </c>
      <c r="B30" s="44" t="s">
        <v>188</v>
      </c>
      <c r="C30" s="383">
        <v>305924</v>
      </c>
      <c r="D30" s="383">
        <v>132587.34</v>
      </c>
      <c r="E30" s="383">
        <f>SCST_OS_22!C30+SCST_OS_22!E30</f>
        <v>320121</v>
      </c>
      <c r="F30" s="383">
        <f>SCST_OS_22!D30+SCST_OS_22!F30</f>
        <v>74724.41</v>
      </c>
      <c r="G30" s="383">
        <f>SHGs_19!E30</f>
        <v>0</v>
      </c>
      <c r="H30" s="383">
        <f>SHGs_19!F30</f>
        <v>0</v>
      </c>
      <c r="I30" s="383">
        <f>Minority_OS_20!O30</f>
        <v>86544</v>
      </c>
      <c r="J30" s="383">
        <f>Minority_OS_20!P30</f>
        <v>33278.939999999995</v>
      </c>
      <c r="K30" s="383">
        <v>0</v>
      </c>
      <c r="L30" s="383">
        <v>0</v>
      </c>
      <c r="M30" s="383">
        <v>0</v>
      </c>
      <c r="N30" s="383">
        <v>0</v>
      </c>
      <c r="O30" s="383">
        <v>49090</v>
      </c>
      <c r="P30" s="383">
        <v>83878.429999999993</v>
      </c>
      <c r="Q30" s="44">
        <f t="shared" si="0"/>
        <v>761679</v>
      </c>
      <c r="R30" s="44">
        <f t="shared" si="1"/>
        <v>324469.12</v>
      </c>
      <c r="S30" s="52">
        <f>R30*100/'CD Ratio_3(i)'!F30</f>
        <v>52.32343313090005</v>
      </c>
    </row>
    <row r="31" spans="1:19" x14ac:dyDescent="0.2">
      <c r="A31" s="139">
        <v>25</v>
      </c>
      <c r="B31" s="44" t="s">
        <v>189</v>
      </c>
      <c r="C31" s="383">
        <v>0</v>
      </c>
      <c r="D31" s="383">
        <v>0</v>
      </c>
      <c r="E31" s="383">
        <f>SCST_OS_22!C31+SCST_OS_22!E31</f>
        <v>12</v>
      </c>
      <c r="F31" s="383">
        <f>SCST_OS_22!D31+SCST_OS_22!F31</f>
        <v>10.16</v>
      </c>
      <c r="G31" s="383">
        <f>SHGs_19!E31</f>
        <v>0</v>
      </c>
      <c r="H31" s="383">
        <f>SHGs_19!F31</f>
        <v>0</v>
      </c>
      <c r="I31" s="383">
        <f>Minority_OS_20!O31</f>
        <v>201</v>
      </c>
      <c r="J31" s="383">
        <f>Minority_OS_20!P31</f>
        <v>906.58</v>
      </c>
      <c r="K31" s="383">
        <v>0</v>
      </c>
      <c r="L31" s="383">
        <v>0</v>
      </c>
      <c r="M31" s="383">
        <v>2</v>
      </c>
      <c r="N31" s="383">
        <v>0.4</v>
      </c>
      <c r="O31" s="383">
        <v>0</v>
      </c>
      <c r="P31" s="383">
        <v>0</v>
      </c>
      <c r="Q31" s="44">
        <f t="shared" si="0"/>
        <v>215</v>
      </c>
      <c r="R31" s="44">
        <f t="shared" si="1"/>
        <v>917.14</v>
      </c>
      <c r="S31" s="52">
        <f>R31*100/'CD Ratio_3(i)'!F31</f>
        <v>22.871321695760599</v>
      </c>
    </row>
    <row r="32" spans="1:19" x14ac:dyDescent="0.2">
      <c r="A32" s="139">
        <v>26</v>
      </c>
      <c r="B32" s="44" t="s">
        <v>190</v>
      </c>
      <c r="C32" s="383">
        <v>239</v>
      </c>
      <c r="D32" s="383">
        <v>2933.01</v>
      </c>
      <c r="E32" s="383">
        <f>SCST_OS_22!C32+SCST_OS_22!E32</f>
        <v>35</v>
      </c>
      <c r="F32" s="383">
        <f>SCST_OS_22!D32+SCST_OS_22!F32</f>
        <v>176.35</v>
      </c>
      <c r="G32" s="383">
        <f>SHGs_19!E32</f>
        <v>0</v>
      </c>
      <c r="H32" s="383">
        <f>SHGs_19!F32</f>
        <v>0</v>
      </c>
      <c r="I32" s="383">
        <f>Minority_OS_20!O32</f>
        <v>86</v>
      </c>
      <c r="J32" s="383">
        <f>Minority_OS_20!P32</f>
        <v>608.14</v>
      </c>
      <c r="K32" s="383">
        <v>0</v>
      </c>
      <c r="L32" s="383">
        <v>0</v>
      </c>
      <c r="M32" s="383">
        <v>0</v>
      </c>
      <c r="N32" s="383">
        <v>0</v>
      </c>
      <c r="O32" s="383">
        <v>0</v>
      </c>
      <c r="P32" s="383">
        <v>0</v>
      </c>
      <c r="Q32" s="44">
        <f t="shared" si="0"/>
        <v>360</v>
      </c>
      <c r="R32" s="44">
        <f t="shared" si="1"/>
        <v>3717.5</v>
      </c>
      <c r="S32" s="52">
        <f>R32*100/'CD Ratio_3(i)'!F32</f>
        <v>8.8538656084421703</v>
      </c>
    </row>
    <row r="33" spans="1:19" x14ac:dyDescent="0.2">
      <c r="A33" s="139">
        <v>27</v>
      </c>
      <c r="B33" s="44" t="s">
        <v>191</v>
      </c>
      <c r="C33" s="383">
        <v>85</v>
      </c>
      <c r="D33" s="383">
        <v>276.27999999999997</v>
      </c>
      <c r="E33" s="383">
        <f>SCST_OS_22!C33+SCST_OS_22!E33</f>
        <v>0</v>
      </c>
      <c r="F33" s="383">
        <f>SCST_OS_22!D33+SCST_OS_22!F33</f>
        <v>0</v>
      </c>
      <c r="G33" s="383">
        <f>SHGs_19!E33</f>
        <v>0</v>
      </c>
      <c r="H33" s="383">
        <f>SHGs_19!F33</f>
        <v>0</v>
      </c>
      <c r="I33" s="383">
        <f>Minority_OS_20!O33</f>
        <v>0</v>
      </c>
      <c r="J33" s="383">
        <f>Minority_OS_20!P33</f>
        <v>0</v>
      </c>
      <c r="K33" s="383">
        <v>0</v>
      </c>
      <c r="L33" s="383">
        <v>0</v>
      </c>
      <c r="M33" s="383">
        <v>0</v>
      </c>
      <c r="N33" s="383">
        <v>0</v>
      </c>
      <c r="O33" s="383">
        <v>0</v>
      </c>
      <c r="P33" s="383">
        <v>0</v>
      </c>
      <c r="Q33" s="44">
        <f t="shared" si="0"/>
        <v>85</v>
      </c>
      <c r="R33" s="44">
        <f t="shared" si="1"/>
        <v>276.27999999999997</v>
      </c>
      <c r="S33" s="52">
        <f>R33*100/'CD Ratio_3(i)'!F33</f>
        <v>3.6794994559593421</v>
      </c>
    </row>
    <row r="34" spans="1:19" x14ac:dyDescent="0.2">
      <c r="A34" s="139">
        <v>28</v>
      </c>
      <c r="B34" s="44" t="s">
        <v>67</v>
      </c>
      <c r="C34" s="383">
        <v>102098</v>
      </c>
      <c r="D34" s="383">
        <v>119949.93</v>
      </c>
      <c r="E34" s="383">
        <f>SCST_OS_22!C34+SCST_OS_22!E34</f>
        <v>54386</v>
      </c>
      <c r="F34" s="383">
        <f>SCST_OS_22!D34+SCST_OS_22!F34</f>
        <v>25713.379999999997</v>
      </c>
      <c r="G34" s="383">
        <f>SHGs_19!E34</f>
        <v>0</v>
      </c>
      <c r="H34" s="383">
        <f>SHGs_19!F34</f>
        <v>0</v>
      </c>
      <c r="I34" s="383">
        <f>Minority_OS_20!O34</f>
        <v>2836</v>
      </c>
      <c r="J34" s="383">
        <f>Minority_OS_20!P34</f>
        <v>26153.47</v>
      </c>
      <c r="K34" s="383">
        <v>0</v>
      </c>
      <c r="L34" s="383">
        <v>0</v>
      </c>
      <c r="M34" s="383">
        <v>0</v>
      </c>
      <c r="N34" s="383">
        <v>0</v>
      </c>
      <c r="O34" s="383">
        <v>0</v>
      </c>
      <c r="P34" s="383">
        <v>0</v>
      </c>
      <c r="Q34" s="44">
        <f t="shared" si="0"/>
        <v>159320</v>
      </c>
      <c r="R34" s="44">
        <f t="shared" si="1"/>
        <v>171816.78</v>
      </c>
      <c r="S34" s="52">
        <f>R34*100/'CD Ratio_3(i)'!F34</f>
        <v>31.71492213944066</v>
      </c>
    </row>
    <row r="35" spans="1:19" x14ac:dyDescent="0.2">
      <c r="A35" s="139">
        <v>29</v>
      </c>
      <c r="B35" s="44" t="s">
        <v>192</v>
      </c>
      <c r="C35" s="383">
        <v>6</v>
      </c>
      <c r="D35" s="383">
        <v>6</v>
      </c>
      <c r="E35" s="383">
        <f>SCST_OS_22!C35+SCST_OS_22!E35</f>
        <v>0</v>
      </c>
      <c r="F35" s="383">
        <f>SCST_OS_22!D35+SCST_OS_22!F35</f>
        <v>0</v>
      </c>
      <c r="G35" s="383">
        <f>SHGs_19!E35</f>
        <v>0</v>
      </c>
      <c r="H35" s="383">
        <f>SHGs_19!F35</f>
        <v>0</v>
      </c>
      <c r="I35" s="383">
        <f>Minority_OS_20!O35</f>
        <v>3</v>
      </c>
      <c r="J35" s="383">
        <f>Minority_OS_20!P35</f>
        <v>3.9</v>
      </c>
      <c r="K35" s="383">
        <v>0</v>
      </c>
      <c r="L35" s="383">
        <v>0</v>
      </c>
      <c r="M35" s="383">
        <v>0</v>
      </c>
      <c r="N35" s="383">
        <v>0</v>
      </c>
      <c r="O35" s="383">
        <v>0</v>
      </c>
      <c r="P35" s="383">
        <v>0</v>
      </c>
      <c r="Q35" s="44">
        <f t="shared" si="0"/>
        <v>9</v>
      </c>
      <c r="R35" s="44">
        <f t="shared" si="1"/>
        <v>9.9</v>
      </c>
      <c r="S35" s="52">
        <f>R35*100/'CD Ratio_3(i)'!F35</f>
        <v>0.15391791044776118</v>
      </c>
    </row>
    <row r="36" spans="1:19" x14ac:dyDescent="0.2">
      <c r="A36" s="139">
        <v>30</v>
      </c>
      <c r="B36" s="44" t="s">
        <v>193</v>
      </c>
      <c r="C36" s="383">
        <v>126850</v>
      </c>
      <c r="D36" s="383">
        <v>29399</v>
      </c>
      <c r="E36" s="383">
        <f>SCST_OS_22!C36+SCST_OS_22!E36</f>
        <v>30478</v>
      </c>
      <c r="F36" s="383">
        <f>SCST_OS_22!D36+SCST_OS_22!F36</f>
        <v>8079</v>
      </c>
      <c r="G36" s="383">
        <f>SHGs_19!E36</f>
        <v>0</v>
      </c>
      <c r="H36" s="383">
        <f>SHGs_19!F36</f>
        <v>0</v>
      </c>
      <c r="I36" s="383">
        <f>Minority_OS_20!O36</f>
        <v>9901</v>
      </c>
      <c r="J36" s="383">
        <f>Minority_OS_20!P36</f>
        <v>2736</v>
      </c>
      <c r="K36" s="383">
        <v>0</v>
      </c>
      <c r="L36" s="383">
        <v>0</v>
      </c>
      <c r="M36" s="383">
        <v>0</v>
      </c>
      <c r="N36" s="383">
        <v>0</v>
      </c>
      <c r="O36" s="383">
        <v>0</v>
      </c>
      <c r="P36" s="383">
        <v>0</v>
      </c>
      <c r="Q36" s="44">
        <f t="shared" si="0"/>
        <v>167229</v>
      </c>
      <c r="R36" s="44">
        <f t="shared" si="1"/>
        <v>40214</v>
      </c>
      <c r="S36" s="52">
        <f>R36*100/'CD Ratio_3(i)'!F36</f>
        <v>46.138666115949015</v>
      </c>
    </row>
    <row r="37" spans="1:19" x14ac:dyDescent="0.2">
      <c r="A37" s="139">
        <v>31</v>
      </c>
      <c r="B37" s="44" t="s">
        <v>194</v>
      </c>
      <c r="C37" s="383">
        <v>0</v>
      </c>
      <c r="D37" s="383">
        <v>0</v>
      </c>
      <c r="E37" s="383">
        <f>SCST_OS_22!C37+SCST_OS_22!E37</f>
        <v>8</v>
      </c>
      <c r="F37" s="383">
        <f>SCST_OS_22!D37+SCST_OS_22!F37</f>
        <v>16</v>
      </c>
      <c r="G37" s="383">
        <f>SHGs_19!E37</f>
        <v>0</v>
      </c>
      <c r="H37" s="383">
        <f>SHGs_19!F37</f>
        <v>0</v>
      </c>
      <c r="I37" s="383">
        <f>Minority_OS_20!O37</f>
        <v>62</v>
      </c>
      <c r="J37" s="383">
        <f>Minority_OS_20!P37</f>
        <v>174</v>
      </c>
      <c r="K37" s="383">
        <v>0</v>
      </c>
      <c r="L37" s="383">
        <v>0</v>
      </c>
      <c r="M37" s="383">
        <v>0</v>
      </c>
      <c r="N37" s="383">
        <v>0</v>
      </c>
      <c r="O37" s="383">
        <v>0</v>
      </c>
      <c r="P37" s="383">
        <v>0</v>
      </c>
      <c r="Q37" s="44">
        <f t="shared" si="0"/>
        <v>70</v>
      </c>
      <c r="R37" s="44">
        <f t="shared" si="1"/>
        <v>190</v>
      </c>
      <c r="S37" s="52">
        <f>R37*100/'CD Ratio_3(i)'!F37</f>
        <v>1.9238558120696638</v>
      </c>
    </row>
    <row r="38" spans="1:19" x14ac:dyDescent="0.2">
      <c r="A38" s="139">
        <v>32</v>
      </c>
      <c r="B38" s="44" t="s">
        <v>71</v>
      </c>
      <c r="C38" s="383">
        <v>0</v>
      </c>
      <c r="D38" s="383">
        <v>0</v>
      </c>
      <c r="E38" s="383">
        <f>SCST_OS_22!C38+SCST_OS_22!E38</f>
        <v>0</v>
      </c>
      <c r="F38" s="383">
        <f>SCST_OS_22!D38+SCST_OS_22!F38</f>
        <v>0</v>
      </c>
      <c r="G38" s="383">
        <f>SHGs_19!E38</f>
        <v>0</v>
      </c>
      <c r="H38" s="383">
        <f>SHGs_19!F38</f>
        <v>0</v>
      </c>
      <c r="I38" s="383">
        <f>Minority_OS_20!O38</f>
        <v>0</v>
      </c>
      <c r="J38" s="383">
        <f>Minority_OS_20!P38</f>
        <v>0</v>
      </c>
      <c r="K38" s="383">
        <v>0</v>
      </c>
      <c r="L38" s="383">
        <v>0</v>
      </c>
      <c r="M38" s="383">
        <v>0</v>
      </c>
      <c r="N38" s="383">
        <v>0</v>
      </c>
      <c r="O38" s="383">
        <v>0</v>
      </c>
      <c r="P38" s="383">
        <v>0</v>
      </c>
      <c r="Q38" s="44">
        <f t="shared" ref="Q38:Q57" si="3">C38+E38+G38+I38+K38+M38+O38</f>
        <v>0</v>
      </c>
      <c r="R38" s="44">
        <f t="shared" ref="R38:R57" si="4">D38+F38+H38+J38+L38+N38+P38</f>
        <v>0</v>
      </c>
      <c r="S38" s="52">
        <f>R38*100/'CD Ratio_3(i)'!F38</f>
        <v>0</v>
      </c>
    </row>
    <row r="39" spans="1:19" x14ac:dyDescent="0.2">
      <c r="A39" s="139">
        <v>33</v>
      </c>
      <c r="B39" s="44" t="s">
        <v>195</v>
      </c>
      <c r="C39" s="383">
        <v>216</v>
      </c>
      <c r="D39" s="383">
        <v>312</v>
      </c>
      <c r="E39" s="383">
        <f>SCST_OS_22!C39+SCST_OS_22!E39</f>
        <v>18</v>
      </c>
      <c r="F39" s="383">
        <f>SCST_OS_22!D39+SCST_OS_22!F39</f>
        <v>31</v>
      </c>
      <c r="G39" s="383">
        <f>SHGs_19!E39</f>
        <v>0</v>
      </c>
      <c r="H39" s="383">
        <f>SHGs_19!F39</f>
        <v>0</v>
      </c>
      <c r="I39" s="383">
        <f>Minority_OS_20!O39</f>
        <v>22</v>
      </c>
      <c r="J39" s="383">
        <f>Minority_OS_20!P39</f>
        <v>178</v>
      </c>
      <c r="K39" s="383">
        <v>0</v>
      </c>
      <c r="L39" s="383">
        <v>0</v>
      </c>
      <c r="M39" s="383">
        <v>0</v>
      </c>
      <c r="N39" s="383">
        <v>0</v>
      </c>
      <c r="O39" s="383">
        <v>0</v>
      </c>
      <c r="P39" s="383">
        <v>0</v>
      </c>
      <c r="Q39" s="44">
        <f t="shared" si="3"/>
        <v>256</v>
      </c>
      <c r="R39" s="44">
        <f t="shared" si="4"/>
        <v>521</v>
      </c>
      <c r="S39" s="52">
        <f>R39*100/'CD Ratio_3(i)'!F39</f>
        <v>7.7970667464830887</v>
      </c>
    </row>
    <row r="40" spans="1:19" x14ac:dyDescent="0.2">
      <c r="A40" s="139">
        <v>34</v>
      </c>
      <c r="B40" s="44" t="s">
        <v>70</v>
      </c>
      <c r="C40" s="383">
        <v>107330</v>
      </c>
      <c r="D40" s="383">
        <v>24264</v>
      </c>
      <c r="E40" s="383">
        <f>SCST_OS_22!C40+SCST_OS_22!E40</f>
        <v>47148</v>
      </c>
      <c r="F40" s="383">
        <f>SCST_OS_22!D40+SCST_OS_22!F40</f>
        <v>11372</v>
      </c>
      <c r="G40" s="383">
        <f>SHGs_19!E40</f>
        <v>0</v>
      </c>
      <c r="H40" s="383">
        <f>SHGs_19!F40</f>
        <v>0</v>
      </c>
      <c r="I40" s="383">
        <f>Minority_OS_20!O40</f>
        <v>8493</v>
      </c>
      <c r="J40" s="383">
        <f>Minority_OS_20!P40</f>
        <v>9022</v>
      </c>
      <c r="K40" s="383">
        <v>0</v>
      </c>
      <c r="L40" s="383">
        <v>0</v>
      </c>
      <c r="M40" s="383">
        <v>0</v>
      </c>
      <c r="N40" s="383">
        <v>0</v>
      </c>
      <c r="O40" s="383">
        <v>116785</v>
      </c>
      <c r="P40" s="383">
        <v>35239</v>
      </c>
      <c r="Q40" s="44">
        <f t="shared" si="3"/>
        <v>279756</v>
      </c>
      <c r="R40" s="44">
        <f t="shared" si="4"/>
        <v>79897</v>
      </c>
      <c r="S40" s="52">
        <f>R40*100/'CD Ratio_3(i)'!F40</f>
        <v>34.866833370427102</v>
      </c>
    </row>
    <row r="41" spans="1:19" s="47" customFormat="1" x14ac:dyDescent="0.2">
      <c r="A41" s="377"/>
      <c r="B41" s="46" t="s">
        <v>216</v>
      </c>
      <c r="C41" s="384">
        <f>SUM(C19:C40)</f>
        <v>1025826</v>
      </c>
      <c r="D41" s="384">
        <f t="shared" ref="D41:P41" si="5">SUM(D19:D40)</f>
        <v>608567.93999999994</v>
      </c>
      <c r="E41" s="384">
        <f t="shared" si="5"/>
        <v>627477</v>
      </c>
      <c r="F41" s="384">
        <f t="shared" si="5"/>
        <v>261491.06788040002</v>
      </c>
      <c r="G41" s="384">
        <f t="shared" si="5"/>
        <v>7140</v>
      </c>
      <c r="H41" s="384">
        <f t="shared" si="5"/>
        <v>7865.34</v>
      </c>
      <c r="I41" s="384">
        <f t="shared" si="5"/>
        <v>286462</v>
      </c>
      <c r="J41" s="384">
        <f t="shared" si="5"/>
        <v>289168.31074790005</v>
      </c>
      <c r="K41" s="384">
        <f t="shared" si="5"/>
        <v>0</v>
      </c>
      <c r="L41" s="384">
        <f t="shared" si="5"/>
        <v>0</v>
      </c>
      <c r="M41" s="384">
        <f t="shared" si="5"/>
        <v>2</v>
      </c>
      <c r="N41" s="384">
        <f t="shared" si="5"/>
        <v>0.4</v>
      </c>
      <c r="O41" s="384">
        <f t="shared" si="5"/>
        <v>718292</v>
      </c>
      <c r="P41" s="384">
        <f t="shared" si="5"/>
        <v>312430.8</v>
      </c>
      <c r="Q41" s="46">
        <f t="shared" si="3"/>
        <v>2665199</v>
      </c>
      <c r="R41" s="46">
        <f t="shared" si="4"/>
        <v>1479523.8586282998</v>
      </c>
      <c r="S41" s="240">
        <f>R41*100/'CD Ratio_3(i)'!F41</f>
        <v>16.295412764368873</v>
      </c>
    </row>
    <row r="42" spans="1:19" s="47" customFormat="1" x14ac:dyDescent="0.2">
      <c r="A42" s="377"/>
      <c r="B42" s="46" t="s">
        <v>317</v>
      </c>
      <c r="C42" s="384">
        <f>C41+C18</f>
        <v>2306095</v>
      </c>
      <c r="D42" s="384">
        <f t="shared" ref="D42:P42" si="6">D41+D18</f>
        <v>2757543.76</v>
      </c>
      <c r="E42" s="384">
        <f t="shared" si="6"/>
        <v>1239563</v>
      </c>
      <c r="F42" s="384">
        <f t="shared" si="6"/>
        <v>1372030.5078803999</v>
      </c>
      <c r="G42" s="384">
        <f t="shared" si="6"/>
        <v>59726</v>
      </c>
      <c r="H42" s="384">
        <f t="shared" si="6"/>
        <v>66397.509999999995</v>
      </c>
      <c r="I42" s="384">
        <f t="shared" si="6"/>
        <v>493729</v>
      </c>
      <c r="J42" s="384">
        <f t="shared" si="6"/>
        <v>964277.59074790007</v>
      </c>
      <c r="K42" s="384">
        <f t="shared" si="6"/>
        <v>251362</v>
      </c>
      <c r="L42" s="384">
        <f t="shared" si="6"/>
        <v>9289.65</v>
      </c>
      <c r="M42" s="384">
        <f t="shared" si="6"/>
        <v>3712</v>
      </c>
      <c r="N42" s="384">
        <f t="shared" si="6"/>
        <v>2105.23</v>
      </c>
      <c r="O42" s="384">
        <f t="shared" si="6"/>
        <v>781912</v>
      </c>
      <c r="P42" s="384">
        <f t="shared" si="6"/>
        <v>492833.8</v>
      </c>
      <c r="Q42" s="46">
        <f t="shared" si="3"/>
        <v>5136099</v>
      </c>
      <c r="R42" s="46">
        <f t="shared" si="4"/>
        <v>5664478.0486283004</v>
      </c>
      <c r="S42" s="240">
        <f>R42*100/'CD Ratio_3(i)'!F42</f>
        <v>18.901587058673368</v>
      </c>
    </row>
    <row r="43" spans="1:19" s="47" customFormat="1" x14ac:dyDescent="0.2">
      <c r="A43" s="139">
        <v>35</v>
      </c>
      <c r="B43" s="44" t="s">
        <v>196</v>
      </c>
      <c r="C43" s="44">
        <v>106409</v>
      </c>
      <c r="D43" s="44">
        <v>47407</v>
      </c>
      <c r="E43" s="383">
        <f>SCST_OS_22!C43+SCST_OS_22!E43</f>
        <v>36426</v>
      </c>
      <c r="F43" s="383">
        <f>SCST_OS_22!D43+SCST_OS_22!F43</f>
        <v>31150</v>
      </c>
      <c r="G43" s="383">
        <f>SHGs_19!E43</f>
        <v>33875</v>
      </c>
      <c r="H43" s="383">
        <f>SHGs_19!F43</f>
        <v>14855</v>
      </c>
      <c r="I43" s="383">
        <f>Minority_OS_20!O43</f>
        <v>40153</v>
      </c>
      <c r="J43" s="383">
        <f>Minority_OS_20!P43</f>
        <v>13572</v>
      </c>
      <c r="K43" s="44">
        <v>0</v>
      </c>
      <c r="L43" s="44">
        <v>0</v>
      </c>
      <c r="M43" s="44">
        <v>0</v>
      </c>
      <c r="N43" s="44">
        <v>0</v>
      </c>
      <c r="O43" s="44">
        <v>0</v>
      </c>
      <c r="P43" s="44">
        <v>0</v>
      </c>
      <c r="Q43" s="44">
        <f t="shared" si="3"/>
        <v>216863</v>
      </c>
      <c r="R43" s="44">
        <f t="shared" si="4"/>
        <v>106984</v>
      </c>
      <c r="S43" s="52">
        <f>R43*100/'CD Ratio_3(i)'!F43</f>
        <v>39.256005782870815</v>
      </c>
    </row>
    <row r="44" spans="1:19" s="47" customFormat="1" x14ac:dyDescent="0.2">
      <c r="A44" s="139">
        <v>36</v>
      </c>
      <c r="B44" s="44" t="s">
        <v>390</v>
      </c>
      <c r="C44" s="44">
        <v>176940</v>
      </c>
      <c r="D44" s="44">
        <v>244894.93</v>
      </c>
      <c r="E44" s="383">
        <f>SCST_OS_22!C44+SCST_OS_22!E44</f>
        <v>166605</v>
      </c>
      <c r="F44" s="383">
        <f>SCST_OS_22!D44+SCST_OS_22!F44</f>
        <v>141661.07</v>
      </c>
      <c r="G44" s="383">
        <f>SHGs_19!E44</f>
        <v>45930</v>
      </c>
      <c r="H44" s="383">
        <f>SHGs_19!F44</f>
        <v>34703.089999999997</v>
      </c>
      <c r="I44" s="383">
        <f>Minority_OS_20!O44</f>
        <v>32846</v>
      </c>
      <c r="J44" s="383">
        <f>Minority_OS_20!P44</f>
        <v>43487.290000000008</v>
      </c>
      <c r="K44" s="44">
        <v>18249</v>
      </c>
      <c r="L44" s="44">
        <v>1492.52</v>
      </c>
      <c r="M44" s="44">
        <v>0</v>
      </c>
      <c r="N44" s="44">
        <v>0</v>
      </c>
      <c r="O44" s="44">
        <v>0</v>
      </c>
      <c r="P44" s="44">
        <v>0</v>
      </c>
      <c r="Q44" s="44">
        <f t="shared" si="3"/>
        <v>440570</v>
      </c>
      <c r="R44" s="44">
        <f t="shared" si="4"/>
        <v>466238.9</v>
      </c>
      <c r="S44" s="52">
        <f>R44*100/'CD Ratio_3(i)'!F44</f>
        <v>42.872894973499825</v>
      </c>
    </row>
    <row r="45" spans="1:19" s="47" customFormat="1" x14ac:dyDescent="0.2">
      <c r="A45" s="377"/>
      <c r="B45" s="46" t="s">
        <v>219</v>
      </c>
      <c r="C45" s="384">
        <f>SUM(C43:C44)</f>
        <v>283349</v>
      </c>
      <c r="D45" s="384">
        <f t="shared" ref="D45:P45" si="7">SUM(D43:D44)</f>
        <v>292301.93</v>
      </c>
      <c r="E45" s="384">
        <f t="shared" si="7"/>
        <v>203031</v>
      </c>
      <c r="F45" s="384">
        <f t="shared" si="7"/>
        <v>172811.07</v>
      </c>
      <c r="G45" s="384">
        <f t="shared" si="7"/>
        <v>79805</v>
      </c>
      <c r="H45" s="384">
        <f t="shared" si="7"/>
        <v>49558.09</v>
      </c>
      <c r="I45" s="384">
        <f t="shared" si="7"/>
        <v>72999</v>
      </c>
      <c r="J45" s="384">
        <f t="shared" si="7"/>
        <v>57059.290000000008</v>
      </c>
      <c r="K45" s="384">
        <f t="shared" si="7"/>
        <v>18249</v>
      </c>
      <c r="L45" s="384">
        <f t="shared" si="7"/>
        <v>1492.52</v>
      </c>
      <c r="M45" s="384">
        <f t="shared" si="7"/>
        <v>0</v>
      </c>
      <c r="N45" s="384">
        <f t="shared" si="7"/>
        <v>0</v>
      </c>
      <c r="O45" s="384">
        <f t="shared" si="7"/>
        <v>0</v>
      </c>
      <c r="P45" s="384">
        <f t="shared" si="7"/>
        <v>0</v>
      </c>
      <c r="Q45" s="46">
        <f t="shared" si="3"/>
        <v>657433</v>
      </c>
      <c r="R45" s="46">
        <f t="shared" si="4"/>
        <v>573222.9</v>
      </c>
      <c r="S45" s="240">
        <f>R45*100/'CD Ratio_3(i)'!F45</f>
        <v>42.148120962274625</v>
      </c>
    </row>
    <row r="46" spans="1:19" x14ac:dyDescent="0.2">
      <c r="A46" s="139">
        <v>37</v>
      </c>
      <c r="B46" s="44" t="s">
        <v>318</v>
      </c>
      <c r="C46" s="383">
        <v>1555320</v>
      </c>
      <c r="D46" s="383">
        <v>840024</v>
      </c>
      <c r="E46" s="383">
        <f>SCST_OS_22!C46+SCST_OS_22!E46</f>
        <v>1111080</v>
      </c>
      <c r="F46" s="383">
        <f>SCST_OS_22!D46+SCST_OS_22!F46</f>
        <v>506445</v>
      </c>
      <c r="G46" s="383">
        <f>SHGs_19!E46</f>
        <v>6738</v>
      </c>
      <c r="H46" s="383">
        <f>SHGs_19!F46</f>
        <v>1998</v>
      </c>
      <c r="I46" s="383">
        <f>Minority_OS_20!O46</f>
        <v>102982</v>
      </c>
      <c r="J46" s="383">
        <f>Minority_OS_20!P46</f>
        <v>51493</v>
      </c>
      <c r="K46" s="383">
        <v>0</v>
      </c>
      <c r="L46" s="383">
        <v>0</v>
      </c>
      <c r="M46" s="383">
        <v>0</v>
      </c>
      <c r="N46" s="383">
        <v>0</v>
      </c>
      <c r="O46" s="383">
        <v>0</v>
      </c>
      <c r="P46" s="383">
        <v>0</v>
      </c>
      <c r="Q46" s="44">
        <f t="shared" si="3"/>
        <v>2776120</v>
      </c>
      <c r="R46" s="44">
        <f t="shared" si="4"/>
        <v>1399960</v>
      </c>
      <c r="S46" s="52">
        <f>R46*100/'CD Ratio_3(i)'!F46</f>
        <v>38.642686538407922</v>
      </c>
    </row>
    <row r="47" spans="1:19" s="47" customFormat="1" x14ac:dyDescent="0.2">
      <c r="A47" s="377"/>
      <c r="B47" s="46" t="s">
        <v>217</v>
      </c>
      <c r="C47" s="46">
        <f>C46</f>
        <v>1555320</v>
      </c>
      <c r="D47" s="46">
        <f t="shared" ref="D47:P47" si="8">D46</f>
        <v>840024</v>
      </c>
      <c r="E47" s="46">
        <f t="shared" si="8"/>
        <v>1111080</v>
      </c>
      <c r="F47" s="46">
        <f t="shared" si="8"/>
        <v>506445</v>
      </c>
      <c r="G47" s="46">
        <f t="shared" si="8"/>
        <v>6738</v>
      </c>
      <c r="H47" s="46">
        <f t="shared" si="8"/>
        <v>1998</v>
      </c>
      <c r="I47" s="46">
        <f t="shared" si="8"/>
        <v>102982</v>
      </c>
      <c r="J47" s="46">
        <f t="shared" si="8"/>
        <v>51493</v>
      </c>
      <c r="K47" s="46">
        <f t="shared" si="8"/>
        <v>0</v>
      </c>
      <c r="L47" s="46">
        <f t="shared" si="8"/>
        <v>0</v>
      </c>
      <c r="M47" s="46">
        <f t="shared" si="8"/>
        <v>0</v>
      </c>
      <c r="N47" s="46">
        <f t="shared" si="8"/>
        <v>0</v>
      </c>
      <c r="O47" s="46">
        <f t="shared" si="8"/>
        <v>0</v>
      </c>
      <c r="P47" s="46">
        <f t="shared" si="8"/>
        <v>0</v>
      </c>
      <c r="Q47" s="46">
        <f t="shared" si="3"/>
        <v>2776120</v>
      </c>
      <c r="R47" s="46">
        <f t="shared" si="4"/>
        <v>1399960</v>
      </c>
      <c r="S47" s="240">
        <f>R47*100/'CD Ratio_3(i)'!F47</f>
        <v>38.642686538407922</v>
      </c>
    </row>
    <row r="48" spans="1:19" s="47" customFormat="1" x14ac:dyDescent="0.2">
      <c r="A48" s="139">
        <v>38</v>
      </c>
      <c r="B48" s="44" t="s">
        <v>310</v>
      </c>
      <c r="C48" s="44">
        <v>20380</v>
      </c>
      <c r="D48" s="44">
        <v>59531.63</v>
      </c>
      <c r="E48" s="383">
        <f>SCST_OS_22!C48+SCST_OS_22!E48</f>
        <v>2065</v>
      </c>
      <c r="F48" s="383">
        <f>SCST_OS_22!D48+SCST_OS_22!F48</f>
        <v>6175.93</v>
      </c>
      <c r="G48" s="383">
        <f>SHGs_19!E48</f>
        <v>0</v>
      </c>
      <c r="H48" s="383">
        <f>SHGs_19!F48</f>
        <v>0</v>
      </c>
      <c r="I48" s="383">
        <f>Minority_OS_20!O48</f>
        <v>9161</v>
      </c>
      <c r="J48" s="383">
        <f>Minority_OS_20!P48</f>
        <v>47927.179999999993</v>
      </c>
      <c r="K48" s="44">
        <v>0</v>
      </c>
      <c r="L48" s="44">
        <v>0</v>
      </c>
      <c r="M48" s="44">
        <v>0</v>
      </c>
      <c r="N48" s="44">
        <v>0</v>
      </c>
      <c r="O48" s="44">
        <v>0</v>
      </c>
      <c r="P48" s="44">
        <v>0</v>
      </c>
      <c r="Q48" s="44">
        <f t="shared" si="3"/>
        <v>31606</v>
      </c>
      <c r="R48" s="44">
        <f t="shared" si="4"/>
        <v>113634.73999999999</v>
      </c>
      <c r="S48" s="52">
        <f>R48*100/'CD Ratio_3(i)'!F48</f>
        <v>19.134420711770083</v>
      </c>
    </row>
    <row r="49" spans="1:19" x14ac:dyDescent="0.2">
      <c r="A49" s="139">
        <v>39</v>
      </c>
      <c r="B49" s="44" t="s">
        <v>311</v>
      </c>
      <c r="C49" s="44">
        <v>15058</v>
      </c>
      <c r="D49" s="44">
        <v>3648</v>
      </c>
      <c r="E49" s="383">
        <f>SCST_OS_22!C49+SCST_OS_22!E49</f>
        <v>21935</v>
      </c>
      <c r="F49" s="383">
        <f>SCST_OS_22!D49+SCST_OS_22!F49</f>
        <v>3476</v>
      </c>
      <c r="G49" s="383">
        <f>SHGs_19!E49</f>
        <v>0</v>
      </c>
      <c r="H49" s="383">
        <f>SHGs_19!F49</f>
        <v>0</v>
      </c>
      <c r="I49" s="383">
        <f>Minority_OS_20!O49</f>
        <v>4882</v>
      </c>
      <c r="J49" s="383">
        <f>Minority_OS_20!P49</f>
        <v>867</v>
      </c>
      <c r="K49" s="44">
        <v>0</v>
      </c>
      <c r="L49" s="44">
        <v>0</v>
      </c>
      <c r="M49" s="44">
        <v>0</v>
      </c>
      <c r="N49" s="44">
        <v>0</v>
      </c>
      <c r="O49" s="44">
        <v>0</v>
      </c>
      <c r="P49" s="44">
        <v>0</v>
      </c>
      <c r="Q49" s="44">
        <f t="shared" si="3"/>
        <v>41875</v>
      </c>
      <c r="R49" s="44">
        <f t="shared" si="4"/>
        <v>7991</v>
      </c>
      <c r="S49" s="52">
        <f>R49*100/'CD Ratio_3(i)'!F49</f>
        <v>13.171037233604194</v>
      </c>
    </row>
    <row r="50" spans="1:19" x14ac:dyDescent="0.2">
      <c r="A50" s="139">
        <v>40</v>
      </c>
      <c r="B50" s="44" t="s">
        <v>392</v>
      </c>
      <c r="C50" s="44">
        <v>85738</v>
      </c>
      <c r="D50" s="44">
        <v>19150.41</v>
      </c>
      <c r="E50" s="383">
        <f>SCST_OS_22!C50+SCST_OS_22!E50</f>
        <v>67351</v>
      </c>
      <c r="F50" s="383">
        <f>SCST_OS_22!D50+SCST_OS_22!F50</f>
        <v>15167.900000000001</v>
      </c>
      <c r="G50" s="383">
        <f>SHGs_19!E50</f>
        <v>0</v>
      </c>
      <c r="H50" s="383">
        <f>SHGs_19!F50</f>
        <v>0</v>
      </c>
      <c r="I50" s="383">
        <f>Minority_OS_20!O50</f>
        <v>17373</v>
      </c>
      <c r="J50" s="383">
        <f>Minority_OS_20!P50</f>
        <v>3935.41</v>
      </c>
      <c r="K50" s="44">
        <v>0</v>
      </c>
      <c r="L50" s="44">
        <v>0</v>
      </c>
      <c r="M50" s="44">
        <v>0</v>
      </c>
      <c r="N50" s="44">
        <v>0</v>
      </c>
      <c r="O50" s="44">
        <v>0</v>
      </c>
      <c r="P50" s="44">
        <v>0</v>
      </c>
      <c r="Q50" s="44">
        <f t="shared" si="3"/>
        <v>170462</v>
      </c>
      <c r="R50" s="44">
        <f t="shared" si="4"/>
        <v>38253.72</v>
      </c>
      <c r="S50" s="52">
        <f>R50*100/'CD Ratio_3(i)'!F50</f>
        <v>86.669371847495768</v>
      </c>
    </row>
    <row r="51" spans="1:19" s="47" customFormat="1" x14ac:dyDescent="0.2">
      <c r="A51" s="139">
        <v>41</v>
      </c>
      <c r="B51" s="44" t="s">
        <v>312</v>
      </c>
      <c r="C51" s="44">
        <v>0</v>
      </c>
      <c r="D51" s="44">
        <v>0</v>
      </c>
      <c r="E51" s="383">
        <f>SCST_OS_22!C51+SCST_OS_22!E51</f>
        <v>61157</v>
      </c>
      <c r="F51" s="383">
        <f>SCST_OS_22!D51+SCST_OS_22!F51</f>
        <v>12888.17</v>
      </c>
      <c r="G51" s="383">
        <f>SHGs_19!E51</f>
        <v>0</v>
      </c>
      <c r="H51" s="383">
        <f>SHGs_19!F51</f>
        <v>0</v>
      </c>
      <c r="I51" s="383">
        <f>Minority_OS_20!O51</f>
        <v>2333</v>
      </c>
      <c r="J51" s="383">
        <f>Minority_OS_20!P51</f>
        <v>474.8</v>
      </c>
      <c r="K51" s="44">
        <v>0</v>
      </c>
      <c r="L51" s="44">
        <v>0</v>
      </c>
      <c r="M51" s="44">
        <v>0</v>
      </c>
      <c r="N51" s="44">
        <v>0</v>
      </c>
      <c r="O51" s="44">
        <v>59487</v>
      </c>
      <c r="P51" s="44">
        <v>18741.310000000001</v>
      </c>
      <c r="Q51" s="44">
        <f t="shared" si="3"/>
        <v>122977</v>
      </c>
      <c r="R51" s="44">
        <f t="shared" si="4"/>
        <v>32104.28</v>
      </c>
      <c r="S51" s="52">
        <f>R51*100/'CD Ratio_3(i)'!F51</f>
        <v>59.193923124904472</v>
      </c>
    </row>
    <row r="52" spans="1:19" x14ac:dyDescent="0.2">
      <c r="A52" s="139">
        <v>42</v>
      </c>
      <c r="B52" s="44" t="s">
        <v>313</v>
      </c>
      <c r="C52" s="383">
        <v>58935</v>
      </c>
      <c r="D52" s="383">
        <v>17204</v>
      </c>
      <c r="E52" s="383">
        <f>SCST_OS_22!C52+SCST_OS_22!E52</f>
        <v>71232</v>
      </c>
      <c r="F52" s="383">
        <f>SCST_OS_22!D52+SCST_OS_22!F52</f>
        <v>22465</v>
      </c>
      <c r="G52" s="383">
        <f>SHGs_19!E52</f>
        <v>0</v>
      </c>
      <c r="H52" s="383">
        <f>SHGs_19!F52</f>
        <v>0</v>
      </c>
      <c r="I52" s="383">
        <f>Minority_OS_20!O52</f>
        <v>33116</v>
      </c>
      <c r="J52" s="383">
        <f>Minority_OS_20!P52</f>
        <v>12884</v>
      </c>
      <c r="K52" s="383">
        <v>0</v>
      </c>
      <c r="L52" s="383">
        <v>0</v>
      </c>
      <c r="M52" s="383">
        <v>0</v>
      </c>
      <c r="N52" s="383">
        <v>0</v>
      </c>
      <c r="O52" s="383">
        <v>161865</v>
      </c>
      <c r="P52" s="383">
        <v>31852</v>
      </c>
      <c r="Q52" s="44">
        <f t="shared" si="3"/>
        <v>325148</v>
      </c>
      <c r="R52" s="44">
        <f t="shared" si="4"/>
        <v>84405</v>
      </c>
      <c r="S52" s="52">
        <f>R52*100/'CD Ratio_3(i)'!F52</f>
        <v>91.653907547968856</v>
      </c>
    </row>
    <row r="53" spans="1:19" x14ac:dyDescent="0.2">
      <c r="A53" s="139">
        <v>43</v>
      </c>
      <c r="B53" s="44" t="s">
        <v>314</v>
      </c>
      <c r="C53" s="383">
        <v>45215</v>
      </c>
      <c r="D53" s="383">
        <v>9827.57</v>
      </c>
      <c r="E53" s="383">
        <f>SCST_OS_22!C53+SCST_OS_22!E53</f>
        <v>34077</v>
      </c>
      <c r="F53" s="383">
        <f>SCST_OS_22!D53+SCST_OS_22!F53</f>
        <v>6497.0999999999995</v>
      </c>
      <c r="G53" s="383">
        <f>SHGs_19!E53</f>
        <v>0</v>
      </c>
      <c r="H53" s="383">
        <f>SHGs_19!F53</f>
        <v>0</v>
      </c>
      <c r="I53" s="383">
        <f>Minority_OS_20!O53</f>
        <v>5576</v>
      </c>
      <c r="J53" s="383">
        <f>Minority_OS_20!P53</f>
        <v>1195.31</v>
      </c>
      <c r="K53" s="383">
        <v>0</v>
      </c>
      <c r="L53" s="383">
        <v>0</v>
      </c>
      <c r="M53" s="383">
        <v>0</v>
      </c>
      <c r="N53" s="383">
        <v>0</v>
      </c>
      <c r="O53" s="383">
        <v>42606</v>
      </c>
      <c r="P53" s="383">
        <v>8267</v>
      </c>
      <c r="Q53" s="44">
        <f t="shared" si="3"/>
        <v>127474</v>
      </c>
      <c r="R53" s="44">
        <f t="shared" si="4"/>
        <v>25786.98</v>
      </c>
      <c r="S53" s="52">
        <f>R53*100/'CD Ratio_3(i)'!F53</f>
        <v>95.978266695251364</v>
      </c>
    </row>
    <row r="54" spans="1:19" x14ac:dyDescent="0.2">
      <c r="A54" s="139">
        <v>44</v>
      </c>
      <c r="B54" s="44" t="s">
        <v>306</v>
      </c>
      <c r="C54" s="383">
        <v>41327</v>
      </c>
      <c r="D54" s="383">
        <v>8620.27</v>
      </c>
      <c r="E54" s="383">
        <f>SCST_OS_22!C54+SCST_OS_22!E54</f>
        <v>36215</v>
      </c>
      <c r="F54" s="383">
        <f>SCST_OS_22!D54+SCST_OS_22!F54</f>
        <v>7910.32</v>
      </c>
      <c r="G54" s="383">
        <f>SHGs_19!E54</f>
        <v>0</v>
      </c>
      <c r="H54" s="383">
        <f>SHGs_19!F54</f>
        <v>0</v>
      </c>
      <c r="I54" s="383">
        <f>Minority_OS_20!O54</f>
        <v>8787</v>
      </c>
      <c r="J54" s="383">
        <f>Minority_OS_20!P54</f>
        <v>1908.5800000000002</v>
      </c>
      <c r="K54" s="383">
        <v>0</v>
      </c>
      <c r="L54" s="383">
        <v>0</v>
      </c>
      <c r="M54" s="383">
        <v>0</v>
      </c>
      <c r="N54" s="383">
        <v>0</v>
      </c>
      <c r="O54" s="383">
        <v>15002</v>
      </c>
      <c r="P54" s="383">
        <v>3818.9</v>
      </c>
      <c r="Q54" s="44">
        <f t="shared" si="3"/>
        <v>101331</v>
      </c>
      <c r="R54" s="44">
        <f t="shared" si="4"/>
        <v>22258.070000000003</v>
      </c>
      <c r="S54" s="52">
        <f>R54*100/'CD Ratio_3(i)'!F54</f>
        <v>97.633476886581832</v>
      </c>
    </row>
    <row r="55" spans="1:19" x14ac:dyDescent="0.2">
      <c r="A55" s="139">
        <v>45</v>
      </c>
      <c r="B55" s="44" t="s">
        <v>315</v>
      </c>
      <c r="C55" s="383">
        <v>36989</v>
      </c>
      <c r="D55" s="383">
        <v>10063</v>
      </c>
      <c r="E55" s="383">
        <f>SCST_OS_22!C55+SCST_OS_22!E55</f>
        <v>54510</v>
      </c>
      <c r="F55" s="383">
        <f>SCST_OS_22!D55+SCST_OS_22!F55</f>
        <v>14663</v>
      </c>
      <c r="G55" s="383">
        <f>SHGs_19!E55</f>
        <v>0</v>
      </c>
      <c r="H55" s="383">
        <f>SHGs_19!F55</f>
        <v>0</v>
      </c>
      <c r="I55" s="383">
        <f>Minority_OS_20!O55</f>
        <v>2743</v>
      </c>
      <c r="J55" s="383">
        <f>Minority_OS_20!P55</f>
        <v>781</v>
      </c>
      <c r="K55" s="383">
        <v>0</v>
      </c>
      <c r="L55" s="383">
        <v>0</v>
      </c>
      <c r="M55" s="383">
        <v>0</v>
      </c>
      <c r="N55" s="383">
        <v>0</v>
      </c>
      <c r="O55" s="383">
        <v>37654</v>
      </c>
      <c r="P55" s="383">
        <v>6309</v>
      </c>
      <c r="Q55" s="44">
        <f t="shared" si="3"/>
        <v>131896</v>
      </c>
      <c r="R55" s="44">
        <f t="shared" si="4"/>
        <v>31816</v>
      </c>
      <c r="S55" s="52">
        <f>R55*100/'CD Ratio_3(i)'!F55</f>
        <v>97.171828232850771</v>
      </c>
    </row>
    <row r="56" spans="1:19" s="47" customFormat="1" x14ac:dyDescent="0.2">
      <c r="A56" s="377"/>
      <c r="B56" s="46" t="s">
        <v>316</v>
      </c>
      <c r="C56" s="384">
        <f>SUM(C48:C55)</f>
        <v>303642</v>
      </c>
      <c r="D56" s="384">
        <f t="shared" ref="D56:N56" si="9">SUM(D48:D55)</f>
        <v>128044.87999999999</v>
      </c>
      <c r="E56" s="384">
        <f t="shared" si="9"/>
        <v>348542</v>
      </c>
      <c r="F56" s="384">
        <f t="shared" si="9"/>
        <v>89243.420000000013</v>
      </c>
      <c r="G56" s="384">
        <f t="shared" si="9"/>
        <v>0</v>
      </c>
      <c r="H56" s="384">
        <f t="shared" si="9"/>
        <v>0</v>
      </c>
      <c r="I56" s="384">
        <f t="shared" si="9"/>
        <v>83971</v>
      </c>
      <c r="J56" s="384">
        <f t="shared" si="9"/>
        <v>69973.279999999999</v>
      </c>
      <c r="K56" s="384">
        <f t="shared" si="9"/>
        <v>0</v>
      </c>
      <c r="L56" s="384">
        <f t="shared" si="9"/>
        <v>0</v>
      </c>
      <c r="M56" s="384">
        <f t="shared" si="9"/>
        <v>0</v>
      </c>
      <c r="N56" s="384">
        <f t="shared" si="9"/>
        <v>0</v>
      </c>
      <c r="O56" s="384">
        <f t="shared" ref="O56:P56" si="10">SUM(O48:O55)</f>
        <v>316614</v>
      </c>
      <c r="P56" s="384">
        <f t="shared" si="10"/>
        <v>68988.209999999992</v>
      </c>
      <c r="Q56" s="46">
        <f t="shared" si="3"/>
        <v>1052769</v>
      </c>
      <c r="R56" s="46">
        <f t="shared" si="4"/>
        <v>356249.78999999992</v>
      </c>
      <c r="S56" s="240">
        <f>R56*100/'CD Ratio_3(i)'!F56</f>
        <v>38.413058726759836</v>
      </c>
    </row>
    <row r="57" spans="1:19" s="47" customFormat="1" x14ac:dyDescent="0.2">
      <c r="A57" s="46"/>
      <c r="B57" s="46" t="s">
        <v>0</v>
      </c>
      <c r="C57" s="46">
        <f>C42+C45+C47+C56</f>
        <v>4448406</v>
      </c>
      <c r="D57" s="46">
        <f t="shared" ref="D57:N57" si="11">D42+D45+D47+D56</f>
        <v>4017914.57</v>
      </c>
      <c r="E57" s="46">
        <f t="shared" si="11"/>
        <v>2902216</v>
      </c>
      <c r="F57" s="46">
        <f t="shared" si="11"/>
        <v>2140529.9978804002</v>
      </c>
      <c r="G57" s="46">
        <f t="shared" si="11"/>
        <v>146269</v>
      </c>
      <c r="H57" s="46">
        <f t="shared" si="11"/>
        <v>117953.59999999999</v>
      </c>
      <c r="I57" s="46">
        <f t="shared" si="11"/>
        <v>753681</v>
      </c>
      <c r="J57" s="46">
        <f t="shared" si="11"/>
        <v>1142803.1607479001</v>
      </c>
      <c r="K57" s="46">
        <f t="shared" si="11"/>
        <v>269611</v>
      </c>
      <c r="L57" s="46">
        <f t="shared" si="11"/>
        <v>10782.17</v>
      </c>
      <c r="M57" s="46">
        <f t="shared" si="11"/>
        <v>3712</v>
      </c>
      <c r="N57" s="46">
        <f t="shared" si="11"/>
        <v>2105.23</v>
      </c>
      <c r="O57" s="46">
        <f t="shared" ref="O57:P57" si="12">O42+O45+O47+O56</f>
        <v>1098526</v>
      </c>
      <c r="P57" s="46">
        <f t="shared" si="12"/>
        <v>561822.01</v>
      </c>
      <c r="Q57" s="46">
        <f t="shared" si="3"/>
        <v>9622421</v>
      </c>
      <c r="R57" s="46">
        <f t="shared" si="4"/>
        <v>7993910.7386282999</v>
      </c>
      <c r="S57" s="43">
        <f>R57*100/'CD Ratio_3(i)'!F59</f>
        <v>22.280480494067568</v>
      </c>
    </row>
    <row r="58" spans="1:19" x14ac:dyDescent="0.2">
      <c r="I58" s="50" t="s">
        <v>382</v>
      </c>
    </row>
    <row r="59" spans="1:19" x14ac:dyDescent="0.2">
      <c r="D59" s="48"/>
    </row>
    <row r="61" spans="1:19" x14ac:dyDescent="0.2">
      <c r="E61" s="48"/>
    </row>
  </sheetData>
  <mergeCells count="12">
    <mergeCell ref="Q4:R4"/>
    <mergeCell ref="C3:S3"/>
    <mergeCell ref="A1:S1"/>
    <mergeCell ref="A3:A5"/>
    <mergeCell ref="B3:B5"/>
    <mergeCell ref="C4:D4"/>
    <mergeCell ref="E4:F4"/>
    <mergeCell ref="G4:H4"/>
    <mergeCell ref="I4:J4"/>
    <mergeCell ref="K4:L4"/>
    <mergeCell ref="M4:N4"/>
    <mergeCell ref="O4:P4"/>
  </mergeCells>
  <conditionalFormatting sqref="S6:S57">
    <cfRule type="cellIs" dxfId="28" priority="1" operator="greaterThan">
      <formula>100</formula>
    </cfRule>
  </conditionalFormatting>
  <pageMargins left="1.95" right="0.2" top="0.25" bottom="0.25" header="0.3" footer="0.3"/>
  <pageSetup paperSize="9" scale="62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T67"/>
  <sheetViews>
    <sheetView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X12" sqref="X12"/>
    </sheetView>
  </sheetViews>
  <sheetFormatPr defaultColWidth="4.42578125" defaultRowHeight="13.5" x14ac:dyDescent="0.2"/>
  <cols>
    <col min="1" max="1" width="4.42578125" style="50"/>
    <col min="2" max="2" width="22.5703125" style="50" customWidth="1"/>
    <col min="3" max="3" width="9.140625" style="50" customWidth="1"/>
    <col min="4" max="4" width="9.28515625" style="50" customWidth="1"/>
    <col min="5" max="5" width="7.5703125" style="50" customWidth="1"/>
    <col min="6" max="6" width="10.42578125" style="50" customWidth="1"/>
    <col min="7" max="7" width="9.42578125" style="50" customWidth="1"/>
    <col min="8" max="8" width="10" style="50" customWidth="1"/>
    <col min="9" max="9" width="9.85546875" style="50" customWidth="1"/>
    <col min="10" max="10" width="10.140625" style="50" customWidth="1"/>
    <col min="11" max="11" width="10.5703125" style="50" customWidth="1"/>
    <col min="12" max="12" width="10.28515625" style="50" customWidth="1"/>
    <col min="13" max="13" width="9" style="50" customWidth="1"/>
    <col min="14" max="14" width="10.5703125" style="50" customWidth="1"/>
    <col min="15" max="16" width="9" style="50" hidden="1" customWidth="1"/>
    <col min="17" max="17" width="8.7109375" style="50" hidden="1" customWidth="1"/>
    <col min="18" max="20" width="4.42578125" style="50" hidden="1" customWidth="1"/>
    <col min="21" max="16384" width="4.42578125" style="50"/>
  </cols>
  <sheetData>
    <row r="1" spans="1:17" ht="18.75" x14ac:dyDescent="0.2">
      <c r="A1" s="472" t="s">
        <v>462</v>
      </c>
      <c r="B1" s="472"/>
      <c r="C1" s="472"/>
      <c r="D1" s="472"/>
      <c r="E1" s="472"/>
      <c r="F1" s="472"/>
      <c r="G1" s="472"/>
      <c r="H1" s="472"/>
      <c r="I1" s="472"/>
      <c r="J1" s="472"/>
      <c r="K1" s="472"/>
      <c r="L1" s="472"/>
      <c r="M1" s="472"/>
      <c r="N1" s="472"/>
    </row>
    <row r="2" spans="1:17" ht="13.5" customHeight="1" x14ac:dyDescent="0.2">
      <c r="A2" s="473" t="s">
        <v>110</v>
      </c>
      <c r="B2" s="473" t="s">
        <v>94</v>
      </c>
      <c r="C2" s="465" t="s">
        <v>492</v>
      </c>
      <c r="D2" s="470"/>
      <c r="E2" s="470"/>
      <c r="F2" s="470"/>
      <c r="G2" s="470"/>
      <c r="H2" s="470"/>
      <c r="I2" s="470"/>
      <c r="J2" s="470"/>
      <c r="K2" s="470"/>
      <c r="L2" s="470"/>
      <c r="M2" s="470"/>
      <c r="N2" s="466"/>
    </row>
    <row r="3" spans="1:17" ht="15" customHeight="1" x14ac:dyDescent="0.2">
      <c r="A3" s="473"/>
      <c r="B3" s="473"/>
      <c r="C3" s="474" t="s">
        <v>143</v>
      </c>
      <c r="D3" s="475"/>
      <c r="E3" s="471" t="s">
        <v>126</v>
      </c>
      <c r="F3" s="471"/>
      <c r="G3" s="475" t="s">
        <v>127</v>
      </c>
      <c r="H3" s="478"/>
      <c r="I3" s="471" t="s">
        <v>144</v>
      </c>
      <c r="J3" s="471"/>
      <c r="K3" s="471" t="s">
        <v>121</v>
      </c>
      <c r="L3" s="471"/>
      <c r="M3" s="471" t="s">
        <v>145</v>
      </c>
      <c r="N3" s="471"/>
    </row>
    <row r="4" spans="1:17" ht="20.100000000000001" customHeight="1" x14ac:dyDescent="0.2">
      <c r="A4" s="473"/>
      <c r="B4" s="473"/>
      <c r="C4" s="476"/>
      <c r="D4" s="477"/>
      <c r="E4" s="471"/>
      <c r="F4" s="471"/>
      <c r="G4" s="477"/>
      <c r="H4" s="479"/>
      <c r="I4" s="471"/>
      <c r="J4" s="471"/>
      <c r="K4" s="471"/>
      <c r="L4" s="471"/>
      <c r="M4" s="471"/>
      <c r="N4" s="471"/>
      <c r="P4" s="394" t="s">
        <v>493</v>
      </c>
      <c r="Q4" s="394" t="s">
        <v>494</v>
      </c>
    </row>
    <row r="5" spans="1:17" ht="15" customHeight="1" x14ac:dyDescent="0.2">
      <c r="A5" s="473"/>
      <c r="B5" s="473"/>
      <c r="C5" s="392" t="s">
        <v>201</v>
      </c>
      <c r="D5" s="392" t="s">
        <v>200</v>
      </c>
      <c r="E5" s="392" t="s">
        <v>201</v>
      </c>
      <c r="F5" s="392" t="s">
        <v>200</v>
      </c>
      <c r="G5" s="392" t="s">
        <v>201</v>
      </c>
      <c r="H5" s="392" t="s">
        <v>200</v>
      </c>
      <c r="I5" s="392" t="s">
        <v>201</v>
      </c>
      <c r="J5" s="392" t="s">
        <v>200</v>
      </c>
      <c r="K5" s="392" t="s">
        <v>201</v>
      </c>
      <c r="L5" s="392" t="s">
        <v>200</v>
      </c>
      <c r="M5" s="392" t="s">
        <v>201</v>
      </c>
      <c r="N5" s="392" t="s">
        <v>200</v>
      </c>
      <c r="O5" s="392" t="s">
        <v>200</v>
      </c>
      <c r="P5" s="392" t="s">
        <v>15</v>
      </c>
      <c r="Q5" s="392" t="s">
        <v>200</v>
      </c>
    </row>
    <row r="6" spans="1:17" ht="12.6" customHeight="1" x14ac:dyDescent="0.2">
      <c r="A6" s="36">
        <v>1</v>
      </c>
      <c r="B6" s="37" t="s">
        <v>51</v>
      </c>
      <c r="C6" s="44">
        <v>0</v>
      </c>
      <c r="D6" s="44">
        <v>0</v>
      </c>
      <c r="E6" s="44">
        <v>193</v>
      </c>
      <c r="F6" s="44">
        <v>2178</v>
      </c>
      <c r="G6" s="44">
        <v>538</v>
      </c>
      <c r="H6" s="44">
        <v>9823</v>
      </c>
      <c r="I6" s="44">
        <v>10125</v>
      </c>
      <c r="J6" s="44">
        <v>15241</v>
      </c>
      <c r="K6" s="44">
        <v>19209</v>
      </c>
      <c r="L6" s="44">
        <v>374286</v>
      </c>
      <c r="M6" s="44">
        <f t="shared" ref="M6:M37" si="0">C6+E6+G6+I6+K6</f>
        <v>30065</v>
      </c>
      <c r="N6" s="44">
        <f t="shared" ref="N6:N37" si="1">D6+F6+H6+J6+L6</f>
        <v>401528</v>
      </c>
      <c r="O6" s="50">
        <f>N6+'Pri Sec_outstanding_6'!P6</f>
        <v>1572775</v>
      </c>
      <c r="P6" s="50">
        <f>'CD Ratio_3(i)'!F6</f>
        <v>1572775</v>
      </c>
      <c r="Q6" s="50">
        <f>O6-P6</f>
        <v>0</v>
      </c>
    </row>
    <row r="7" spans="1:17" ht="12.6" customHeight="1" x14ac:dyDescent="0.2">
      <c r="A7" s="36">
        <v>2</v>
      </c>
      <c r="B7" s="37" t="s">
        <v>52</v>
      </c>
      <c r="C7" s="44">
        <v>0</v>
      </c>
      <c r="D7" s="44">
        <v>0</v>
      </c>
      <c r="E7" s="44">
        <v>1640</v>
      </c>
      <c r="F7" s="44">
        <v>19818</v>
      </c>
      <c r="G7" s="44">
        <v>10215</v>
      </c>
      <c r="H7" s="44">
        <v>150719</v>
      </c>
      <c r="I7" s="44">
        <v>19538</v>
      </c>
      <c r="J7" s="44">
        <v>99648</v>
      </c>
      <c r="K7" s="44">
        <v>80879</v>
      </c>
      <c r="L7" s="44">
        <v>693214</v>
      </c>
      <c r="M7" s="44">
        <f t="shared" si="0"/>
        <v>112272</v>
      </c>
      <c r="N7" s="44">
        <f t="shared" si="1"/>
        <v>963399</v>
      </c>
      <c r="O7" s="50">
        <f>N7+'Pri Sec_outstanding_6'!P7</f>
        <v>2560255</v>
      </c>
      <c r="P7" s="50">
        <f>'CD Ratio_3(i)'!F7</f>
        <v>2560255</v>
      </c>
      <c r="Q7" s="50">
        <f t="shared" ref="Q7:Q57" si="2">O7-P7</f>
        <v>0</v>
      </c>
    </row>
    <row r="8" spans="1:17" ht="12.6" customHeight="1" x14ac:dyDescent="0.2">
      <c r="A8" s="36">
        <v>3</v>
      </c>
      <c r="B8" s="37" t="s">
        <v>53</v>
      </c>
      <c r="C8" s="44">
        <v>0</v>
      </c>
      <c r="D8" s="44">
        <v>0</v>
      </c>
      <c r="E8" s="44">
        <v>8</v>
      </c>
      <c r="F8" s="44">
        <v>82.19</v>
      </c>
      <c r="G8" s="44">
        <v>233</v>
      </c>
      <c r="H8" s="44">
        <v>4641.8900000000003</v>
      </c>
      <c r="I8" s="44">
        <v>0</v>
      </c>
      <c r="J8" s="44">
        <v>0.1</v>
      </c>
      <c r="K8" s="44">
        <v>9010</v>
      </c>
      <c r="L8" s="44">
        <v>11658.04</v>
      </c>
      <c r="M8" s="44">
        <f t="shared" si="0"/>
        <v>9251</v>
      </c>
      <c r="N8" s="44">
        <f t="shared" si="1"/>
        <v>16382.220000000001</v>
      </c>
      <c r="O8" s="50">
        <f>N8+'Pri Sec_outstanding_6'!P8</f>
        <v>372325.01</v>
      </c>
      <c r="P8" s="50">
        <f>'CD Ratio_3(i)'!F8</f>
        <v>372325.01</v>
      </c>
      <c r="Q8" s="50">
        <f t="shared" si="2"/>
        <v>0</v>
      </c>
    </row>
    <row r="9" spans="1:17" ht="12.6" customHeight="1" x14ac:dyDescent="0.2">
      <c r="A9" s="36">
        <v>4</v>
      </c>
      <c r="B9" s="37" t="s">
        <v>54</v>
      </c>
      <c r="C9" s="44">
        <v>59</v>
      </c>
      <c r="D9" s="44">
        <v>121</v>
      </c>
      <c r="E9" s="44">
        <v>260</v>
      </c>
      <c r="F9" s="44">
        <v>2701</v>
      </c>
      <c r="G9" s="44">
        <v>4522</v>
      </c>
      <c r="H9" s="44">
        <v>62530</v>
      </c>
      <c r="I9" s="44">
        <v>17324</v>
      </c>
      <c r="J9" s="44">
        <v>100564</v>
      </c>
      <c r="K9" s="44">
        <v>40392</v>
      </c>
      <c r="L9" s="44">
        <v>612799</v>
      </c>
      <c r="M9" s="44">
        <f t="shared" si="0"/>
        <v>62557</v>
      </c>
      <c r="N9" s="44">
        <f t="shared" si="1"/>
        <v>778715</v>
      </c>
      <c r="O9" s="50">
        <f>N9+'Pri Sec_outstanding_6'!P9</f>
        <v>1454438</v>
      </c>
      <c r="P9" s="50">
        <f>'CD Ratio_3(i)'!F9</f>
        <v>1454438</v>
      </c>
      <c r="Q9" s="50">
        <f t="shared" si="2"/>
        <v>0</v>
      </c>
    </row>
    <row r="10" spans="1:17" ht="12.6" customHeight="1" x14ac:dyDescent="0.2">
      <c r="A10" s="36">
        <v>5</v>
      </c>
      <c r="B10" s="37" t="s">
        <v>55</v>
      </c>
      <c r="C10" s="44">
        <v>0</v>
      </c>
      <c r="D10" s="44">
        <v>0</v>
      </c>
      <c r="E10" s="44">
        <v>874</v>
      </c>
      <c r="F10" s="44">
        <v>9635</v>
      </c>
      <c r="G10" s="44">
        <v>1034</v>
      </c>
      <c r="H10" s="44">
        <v>20037</v>
      </c>
      <c r="I10" s="44">
        <v>34817</v>
      </c>
      <c r="J10" s="44">
        <v>142602</v>
      </c>
      <c r="K10" s="44">
        <v>44035</v>
      </c>
      <c r="L10" s="44">
        <v>207256</v>
      </c>
      <c r="M10" s="44">
        <f t="shared" si="0"/>
        <v>80760</v>
      </c>
      <c r="N10" s="44">
        <f t="shared" si="1"/>
        <v>379530</v>
      </c>
      <c r="O10" s="50">
        <f>N10+'Pri Sec_outstanding_6'!P10</f>
        <v>1503970</v>
      </c>
      <c r="P10" s="50">
        <f>'CD Ratio_3(i)'!F10</f>
        <v>1503970</v>
      </c>
      <c r="Q10" s="50">
        <f t="shared" si="2"/>
        <v>0</v>
      </c>
    </row>
    <row r="11" spans="1:17" ht="12.6" customHeight="1" x14ac:dyDescent="0.2">
      <c r="A11" s="36">
        <v>6</v>
      </c>
      <c r="B11" s="37" t="s">
        <v>56</v>
      </c>
      <c r="C11" s="44">
        <v>0</v>
      </c>
      <c r="D11" s="44">
        <v>0</v>
      </c>
      <c r="E11" s="44">
        <v>157</v>
      </c>
      <c r="F11" s="44">
        <v>1820</v>
      </c>
      <c r="G11" s="44">
        <v>1259</v>
      </c>
      <c r="H11" s="44">
        <v>28562</v>
      </c>
      <c r="I11" s="44">
        <v>12695</v>
      </c>
      <c r="J11" s="44">
        <v>37291</v>
      </c>
      <c r="K11" s="44">
        <v>2410</v>
      </c>
      <c r="L11" s="44">
        <v>469642</v>
      </c>
      <c r="M11" s="44">
        <f t="shared" si="0"/>
        <v>16521</v>
      </c>
      <c r="N11" s="44">
        <f t="shared" si="1"/>
        <v>537315</v>
      </c>
      <c r="O11" s="50">
        <f>N11+'Pri Sec_outstanding_6'!P11</f>
        <v>1041585</v>
      </c>
      <c r="P11" s="50">
        <f>'CD Ratio_3(i)'!F11</f>
        <v>1041585</v>
      </c>
      <c r="Q11" s="50">
        <f t="shared" si="2"/>
        <v>0</v>
      </c>
    </row>
    <row r="12" spans="1:17" ht="12.6" customHeight="1" x14ac:dyDescent="0.2">
      <c r="A12" s="36">
        <v>7</v>
      </c>
      <c r="B12" s="37" t="s">
        <v>57</v>
      </c>
      <c r="C12" s="44">
        <v>2</v>
      </c>
      <c r="D12" s="44">
        <v>48</v>
      </c>
      <c r="E12" s="44">
        <v>1</v>
      </c>
      <c r="F12" s="44">
        <v>90</v>
      </c>
      <c r="G12" s="44">
        <v>61</v>
      </c>
      <c r="H12" s="44">
        <v>2586</v>
      </c>
      <c r="I12" s="44">
        <v>851</v>
      </c>
      <c r="J12" s="44">
        <v>1528</v>
      </c>
      <c r="K12" s="44">
        <v>18133</v>
      </c>
      <c r="L12" s="44">
        <v>38778</v>
      </c>
      <c r="M12" s="44">
        <f t="shared" si="0"/>
        <v>19048</v>
      </c>
      <c r="N12" s="44">
        <f t="shared" si="1"/>
        <v>43030</v>
      </c>
      <c r="O12" s="50">
        <f>N12+'Pri Sec_outstanding_6'!P12</f>
        <v>114986</v>
      </c>
      <c r="P12" s="50">
        <f>'CD Ratio_3(i)'!F12</f>
        <v>114986.18</v>
      </c>
      <c r="Q12" s="50">
        <f t="shared" si="2"/>
        <v>-0.17999999999301508</v>
      </c>
    </row>
    <row r="13" spans="1:17" ht="12.6" customHeight="1" x14ac:dyDescent="0.2">
      <c r="A13" s="36">
        <v>8</v>
      </c>
      <c r="B13" s="37" t="s">
        <v>181</v>
      </c>
      <c r="C13" s="44">
        <v>6</v>
      </c>
      <c r="D13" s="44">
        <v>10</v>
      </c>
      <c r="E13" s="44">
        <v>15</v>
      </c>
      <c r="F13" s="44">
        <v>287</v>
      </c>
      <c r="G13" s="44">
        <v>16</v>
      </c>
      <c r="H13" s="44">
        <v>188</v>
      </c>
      <c r="I13" s="44">
        <v>230</v>
      </c>
      <c r="J13" s="44">
        <v>220</v>
      </c>
      <c r="K13" s="44">
        <v>2438</v>
      </c>
      <c r="L13" s="44">
        <v>20066.5</v>
      </c>
      <c r="M13" s="44">
        <f t="shared" si="0"/>
        <v>2705</v>
      </c>
      <c r="N13" s="44">
        <f t="shared" si="1"/>
        <v>20771.5</v>
      </c>
      <c r="O13" s="50">
        <f>N13+'Pri Sec_outstanding_6'!P13</f>
        <v>89909</v>
      </c>
      <c r="P13" s="50">
        <f>'CD Ratio_3(i)'!F13</f>
        <v>89909</v>
      </c>
      <c r="Q13" s="50">
        <f t="shared" si="2"/>
        <v>0</v>
      </c>
    </row>
    <row r="14" spans="1:17" ht="12.6" customHeight="1" x14ac:dyDescent="0.2">
      <c r="A14" s="36">
        <v>9</v>
      </c>
      <c r="B14" s="37" t="s">
        <v>58</v>
      </c>
      <c r="C14" s="44">
        <v>12</v>
      </c>
      <c r="D14" s="44">
        <v>3364</v>
      </c>
      <c r="E14" s="44">
        <v>27</v>
      </c>
      <c r="F14" s="44">
        <v>273.5</v>
      </c>
      <c r="G14" s="44">
        <v>6665</v>
      </c>
      <c r="H14" s="44">
        <v>129301</v>
      </c>
      <c r="I14" s="44">
        <v>13147</v>
      </c>
      <c r="J14" s="44">
        <v>20761</v>
      </c>
      <c r="K14" s="44">
        <v>31744</v>
      </c>
      <c r="L14" s="44">
        <v>907184.5</v>
      </c>
      <c r="M14" s="44">
        <f t="shared" si="0"/>
        <v>51595</v>
      </c>
      <c r="N14" s="44">
        <f t="shared" si="1"/>
        <v>1060884</v>
      </c>
      <c r="O14" s="50">
        <f>N14+'Pri Sec_outstanding_6'!P14</f>
        <v>2170413</v>
      </c>
      <c r="P14" s="50">
        <f>'CD Ratio_3(i)'!F14</f>
        <v>2170413</v>
      </c>
      <c r="Q14" s="50">
        <f t="shared" si="2"/>
        <v>0</v>
      </c>
    </row>
    <row r="15" spans="1:17" ht="12.6" customHeight="1" x14ac:dyDescent="0.2">
      <c r="A15" s="36">
        <v>10</v>
      </c>
      <c r="B15" s="37" t="s">
        <v>64</v>
      </c>
      <c r="C15" s="44">
        <v>0</v>
      </c>
      <c r="D15" s="44">
        <v>0</v>
      </c>
      <c r="E15" s="44">
        <v>2087</v>
      </c>
      <c r="F15" s="44">
        <v>18607</v>
      </c>
      <c r="G15" s="44">
        <v>77774</v>
      </c>
      <c r="H15" s="44">
        <v>721633</v>
      </c>
      <c r="I15" s="44">
        <v>445238</v>
      </c>
      <c r="J15" s="44">
        <v>1336700</v>
      </c>
      <c r="K15" s="44">
        <v>196301</v>
      </c>
      <c r="L15" s="44">
        <v>2371905</v>
      </c>
      <c r="M15" s="44">
        <f t="shared" si="0"/>
        <v>721400</v>
      </c>
      <c r="N15" s="44">
        <f t="shared" si="1"/>
        <v>4448845</v>
      </c>
      <c r="O15" s="50">
        <f>N15+'Pri Sec_outstanding_6'!P15</f>
        <v>7527661</v>
      </c>
      <c r="P15" s="50">
        <f>'CD Ratio_3(i)'!F15</f>
        <v>7527661</v>
      </c>
      <c r="Q15" s="50">
        <f t="shared" si="2"/>
        <v>0</v>
      </c>
    </row>
    <row r="16" spans="1:17" ht="12.6" customHeight="1" x14ac:dyDescent="0.2">
      <c r="A16" s="36">
        <v>11</v>
      </c>
      <c r="B16" s="37" t="s">
        <v>182</v>
      </c>
      <c r="C16" s="44">
        <v>0</v>
      </c>
      <c r="D16" s="44">
        <v>0</v>
      </c>
      <c r="E16" s="44">
        <v>28</v>
      </c>
      <c r="F16" s="44">
        <v>455</v>
      </c>
      <c r="G16" s="44">
        <v>715</v>
      </c>
      <c r="H16" s="44">
        <v>24365</v>
      </c>
      <c r="I16" s="44">
        <v>1769</v>
      </c>
      <c r="J16" s="44">
        <v>1938</v>
      </c>
      <c r="K16" s="44">
        <v>7560</v>
      </c>
      <c r="L16" s="44">
        <v>107309</v>
      </c>
      <c r="M16" s="44">
        <f t="shared" si="0"/>
        <v>10072</v>
      </c>
      <c r="N16" s="44">
        <f t="shared" si="1"/>
        <v>134067</v>
      </c>
      <c r="O16" s="50">
        <f>N16+'Pri Sec_outstanding_6'!P16</f>
        <v>460983</v>
      </c>
      <c r="P16" s="50">
        <f>'CD Ratio_3(i)'!F16</f>
        <v>460983</v>
      </c>
      <c r="Q16" s="50">
        <f t="shared" si="2"/>
        <v>0</v>
      </c>
    </row>
    <row r="17" spans="1:17" ht="12.6" customHeight="1" x14ac:dyDescent="0.2">
      <c r="A17" s="36">
        <v>12</v>
      </c>
      <c r="B17" s="37" t="s">
        <v>60</v>
      </c>
      <c r="C17" s="44">
        <v>0</v>
      </c>
      <c r="D17" s="44">
        <v>0</v>
      </c>
      <c r="E17" s="44">
        <v>281</v>
      </c>
      <c r="F17" s="44">
        <v>4767</v>
      </c>
      <c r="G17" s="44">
        <v>2661</v>
      </c>
      <c r="H17" s="44">
        <v>59672</v>
      </c>
      <c r="I17" s="44">
        <v>30819</v>
      </c>
      <c r="J17" s="44">
        <v>112839</v>
      </c>
      <c r="K17" s="44">
        <v>21223</v>
      </c>
      <c r="L17" s="44">
        <v>797960</v>
      </c>
      <c r="M17" s="44">
        <f t="shared" si="0"/>
        <v>54984</v>
      </c>
      <c r="N17" s="44">
        <f t="shared" si="1"/>
        <v>975238</v>
      </c>
      <c r="O17" s="50">
        <f>N17+'Pri Sec_outstanding_6'!P17</f>
        <v>2019578</v>
      </c>
      <c r="P17" s="50">
        <f>'CD Ratio_3(i)'!F17</f>
        <v>2019578</v>
      </c>
      <c r="Q17" s="50">
        <f t="shared" si="2"/>
        <v>0</v>
      </c>
    </row>
    <row r="18" spans="1:17" s="51" customFormat="1" ht="12.6" customHeight="1" x14ac:dyDescent="0.2">
      <c r="A18" s="393"/>
      <c r="B18" s="79" t="s">
        <v>218</v>
      </c>
      <c r="C18" s="46">
        <f>SUM(C6:C17)</f>
        <v>79</v>
      </c>
      <c r="D18" s="46">
        <f t="shared" ref="D18:L18" si="3">SUM(D6:D17)</f>
        <v>3543</v>
      </c>
      <c r="E18" s="46">
        <f t="shared" si="3"/>
        <v>5571</v>
      </c>
      <c r="F18" s="46">
        <f t="shared" si="3"/>
        <v>60713.69</v>
      </c>
      <c r="G18" s="46">
        <f t="shared" si="3"/>
        <v>105693</v>
      </c>
      <c r="H18" s="46">
        <f t="shared" si="3"/>
        <v>1214057.8900000001</v>
      </c>
      <c r="I18" s="46">
        <f t="shared" si="3"/>
        <v>586553</v>
      </c>
      <c r="J18" s="46">
        <f t="shared" si="3"/>
        <v>1869332.1</v>
      </c>
      <c r="K18" s="46">
        <f t="shared" si="3"/>
        <v>473334</v>
      </c>
      <c r="L18" s="46">
        <f t="shared" si="3"/>
        <v>6612058.04</v>
      </c>
      <c r="M18" s="46">
        <f t="shared" si="0"/>
        <v>1171230</v>
      </c>
      <c r="N18" s="46">
        <f t="shared" si="1"/>
        <v>9759704.7200000007</v>
      </c>
      <c r="O18" s="50">
        <f>N18+'Pri Sec_outstanding_6'!P18</f>
        <v>20888878.010000002</v>
      </c>
      <c r="P18" s="50">
        <f>'CD Ratio_3(i)'!F18</f>
        <v>20888878.189999998</v>
      </c>
      <c r="Q18" s="50">
        <f t="shared" si="2"/>
        <v>-0.17999999597668648</v>
      </c>
    </row>
    <row r="19" spans="1:17" ht="12.6" customHeight="1" x14ac:dyDescent="0.2">
      <c r="A19" s="36">
        <v>13</v>
      </c>
      <c r="B19" s="37" t="s">
        <v>41</v>
      </c>
      <c r="C19" s="44">
        <v>369</v>
      </c>
      <c r="D19" s="44">
        <v>3989.26</v>
      </c>
      <c r="E19" s="44">
        <v>3</v>
      </c>
      <c r="F19" s="44">
        <v>57.67</v>
      </c>
      <c r="G19" s="44">
        <v>1216</v>
      </c>
      <c r="H19" s="44">
        <v>39256.589999999997</v>
      </c>
      <c r="I19" s="44">
        <v>12181</v>
      </c>
      <c r="J19" s="44">
        <v>77235.179999999993</v>
      </c>
      <c r="K19" s="44">
        <v>54485</v>
      </c>
      <c r="L19" s="44">
        <f>407988+8361</f>
        <v>416349</v>
      </c>
      <c r="M19" s="44">
        <f t="shared" si="0"/>
        <v>68254</v>
      </c>
      <c r="N19" s="44">
        <f t="shared" si="1"/>
        <v>536887.69999999995</v>
      </c>
      <c r="O19" s="50">
        <f>N19+'Pri Sec_outstanding_6'!P19</f>
        <v>1209049.2000000002</v>
      </c>
      <c r="P19" s="50">
        <f>'CD Ratio_3(i)'!F19</f>
        <v>1209048.73</v>
      </c>
      <c r="Q19" s="50">
        <f t="shared" si="2"/>
        <v>0.47000000020489097</v>
      </c>
    </row>
    <row r="20" spans="1:17" ht="12.6" customHeight="1" x14ac:dyDescent="0.2">
      <c r="A20" s="36">
        <v>14</v>
      </c>
      <c r="B20" s="37" t="s">
        <v>183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382783</v>
      </c>
      <c r="L20" s="44">
        <v>91252.74</v>
      </c>
      <c r="M20" s="44">
        <f t="shared" si="0"/>
        <v>382783</v>
      </c>
      <c r="N20" s="44">
        <f t="shared" si="1"/>
        <v>91252.74</v>
      </c>
      <c r="O20" s="50">
        <f>N20+'Pri Sec_outstanding_6'!P20</f>
        <v>667586.65999999992</v>
      </c>
      <c r="P20" s="50">
        <f>'CD Ratio_3(i)'!F20</f>
        <v>667586.22</v>
      </c>
      <c r="Q20" s="50">
        <f t="shared" si="2"/>
        <v>0.43999999994412065</v>
      </c>
    </row>
    <row r="21" spans="1:17" s="51" customFormat="1" ht="12.6" customHeight="1" x14ac:dyDescent="0.2">
      <c r="A21" s="36">
        <v>15</v>
      </c>
      <c r="B21" s="37" t="s">
        <v>184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845</v>
      </c>
      <c r="L21" s="44">
        <v>1903.21</v>
      </c>
      <c r="M21" s="44">
        <f t="shared" si="0"/>
        <v>845</v>
      </c>
      <c r="N21" s="44">
        <f t="shared" si="1"/>
        <v>1903.21</v>
      </c>
      <c r="O21" s="50">
        <f>N21+'Pri Sec_outstanding_6'!P21</f>
        <v>2198.21</v>
      </c>
      <c r="P21" s="50">
        <f>'CD Ratio_3(i)'!F21</f>
        <v>2198.21</v>
      </c>
      <c r="Q21" s="50">
        <f t="shared" si="2"/>
        <v>0</v>
      </c>
    </row>
    <row r="22" spans="1:17" ht="12.6" customHeight="1" x14ac:dyDescent="0.2">
      <c r="A22" s="36">
        <v>16</v>
      </c>
      <c r="B22" s="37" t="s">
        <v>45</v>
      </c>
      <c r="C22" s="44">
        <v>0</v>
      </c>
      <c r="D22" s="44">
        <v>0</v>
      </c>
      <c r="E22" s="44">
        <v>2</v>
      </c>
      <c r="F22" s="44">
        <v>25.32</v>
      </c>
      <c r="G22" s="44">
        <v>10</v>
      </c>
      <c r="H22" s="44">
        <v>353.65</v>
      </c>
      <c r="I22" s="44">
        <v>230</v>
      </c>
      <c r="J22" s="44">
        <v>905.05</v>
      </c>
      <c r="K22" s="44">
        <v>58</v>
      </c>
      <c r="L22" s="44">
        <v>1864.6</v>
      </c>
      <c r="M22" s="44">
        <f t="shared" si="0"/>
        <v>300</v>
      </c>
      <c r="N22" s="44">
        <f t="shared" si="1"/>
        <v>3148.62</v>
      </c>
      <c r="O22" s="50">
        <f>N22+'Pri Sec_outstanding_6'!P22</f>
        <v>12328.130000000001</v>
      </c>
      <c r="P22" s="50">
        <f>'CD Ratio_3(i)'!F22</f>
        <v>12328.13</v>
      </c>
      <c r="Q22" s="50">
        <f t="shared" si="2"/>
        <v>0</v>
      </c>
    </row>
    <row r="23" spans="1:17" ht="12.6" customHeight="1" x14ac:dyDescent="0.2">
      <c r="A23" s="36">
        <v>17</v>
      </c>
      <c r="B23" s="37" t="s">
        <v>185</v>
      </c>
      <c r="C23" s="44">
        <v>101</v>
      </c>
      <c r="D23" s="44">
        <v>173</v>
      </c>
      <c r="E23" s="44">
        <v>1</v>
      </c>
      <c r="F23" s="44">
        <v>10</v>
      </c>
      <c r="G23" s="44">
        <v>188</v>
      </c>
      <c r="H23" s="44">
        <v>3765</v>
      </c>
      <c r="I23" s="44">
        <v>7</v>
      </c>
      <c r="J23" s="44">
        <v>15</v>
      </c>
      <c r="K23" s="44">
        <v>2141</v>
      </c>
      <c r="L23" s="44">
        <v>12023</v>
      </c>
      <c r="M23" s="44">
        <f t="shared" si="0"/>
        <v>2438</v>
      </c>
      <c r="N23" s="44">
        <f t="shared" si="1"/>
        <v>15986</v>
      </c>
      <c r="O23" s="50">
        <f>N23+'Pri Sec_outstanding_6'!P23</f>
        <v>110722</v>
      </c>
      <c r="P23" s="50">
        <f>'CD Ratio_3(i)'!F23</f>
        <v>110722</v>
      </c>
      <c r="Q23" s="50">
        <f t="shared" si="2"/>
        <v>0</v>
      </c>
    </row>
    <row r="24" spans="1:17" ht="12.6" customHeight="1" x14ac:dyDescent="0.2">
      <c r="A24" s="36">
        <v>18</v>
      </c>
      <c r="B24" s="37" t="s">
        <v>186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190</v>
      </c>
      <c r="L24" s="44">
        <v>320</v>
      </c>
      <c r="M24" s="44">
        <f t="shared" si="0"/>
        <v>190</v>
      </c>
      <c r="N24" s="44">
        <f t="shared" si="1"/>
        <v>320</v>
      </c>
      <c r="O24" s="50">
        <f>N24+'Pri Sec_outstanding_6'!P24</f>
        <v>448</v>
      </c>
      <c r="P24" s="50">
        <f>'CD Ratio_3(i)'!F24</f>
        <v>448</v>
      </c>
      <c r="Q24" s="50">
        <f t="shared" si="2"/>
        <v>0</v>
      </c>
    </row>
    <row r="25" spans="1:17" ht="12.6" customHeight="1" x14ac:dyDescent="0.2">
      <c r="A25" s="36">
        <v>19</v>
      </c>
      <c r="B25" s="37" t="s">
        <v>187</v>
      </c>
      <c r="C25" s="44">
        <v>0</v>
      </c>
      <c r="D25" s="44">
        <v>0</v>
      </c>
      <c r="E25" s="44">
        <v>0</v>
      </c>
      <c r="F25" s="44">
        <v>0</v>
      </c>
      <c r="G25" s="44">
        <v>126</v>
      </c>
      <c r="H25" s="44">
        <v>3029</v>
      </c>
      <c r="I25" s="44">
        <v>655</v>
      </c>
      <c r="J25" s="44">
        <v>919</v>
      </c>
      <c r="K25" s="44">
        <v>5208</v>
      </c>
      <c r="L25" s="44">
        <v>33931</v>
      </c>
      <c r="M25" s="44">
        <f t="shared" si="0"/>
        <v>5989</v>
      </c>
      <c r="N25" s="44">
        <f t="shared" si="1"/>
        <v>37879</v>
      </c>
      <c r="O25" s="50">
        <f>N25+'Pri Sec_outstanding_6'!P25</f>
        <v>60421</v>
      </c>
      <c r="P25" s="50">
        <f>'CD Ratio_3(i)'!F25</f>
        <v>60421</v>
      </c>
      <c r="Q25" s="50">
        <f t="shared" si="2"/>
        <v>0</v>
      </c>
    </row>
    <row r="26" spans="1:17" ht="12.6" customHeight="1" x14ac:dyDescent="0.2">
      <c r="A26" s="36">
        <v>20</v>
      </c>
      <c r="B26" s="37" t="s">
        <v>65</v>
      </c>
      <c r="C26" s="44">
        <v>0</v>
      </c>
      <c r="D26" s="44">
        <v>0</v>
      </c>
      <c r="E26" s="44">
        <v>9</v>
      </c>
      <c r="F26" s="44">
        <v>59.51</v>
      </c>
      <c r="G26" s="44">
        <v>4158</v>
      </c>
      <c r="H26" s="44">
        <v>50456.46</v>
      </c>
      <c r="I26" s="44">
        <v>51399</v>
      </c>
      <c r="J26" s="44">
        <v>154634.13</v>
      </c>
      <c r="K26" s="44">
        <v>610786</v>
      </c>
      <c r="L26" s="44">
        <v>1130312.31</v>
      </c>
      <c r="M26" s="44">
        <f t="shared" si="0"/>
        <v>666352</v>
      </c>
      <c r="N26" s="44">
        <f t="shared" si="1"/>
        <v>1335462.4100000001</v>
      </c>
      <c r="O26" s="50">
        <f>N26+'Pri Sec_outstanding_6'!P26</f>
        <v>2489899.66</v>
      </c>
      <c r="P26" s="50">
        <f>'CD Ratio_3(i)'!F26</f>
        <v>2489899.6800000002</v>
      </c>
      <c r="Q26" s="50">
        <f t="shared" si="2"/>
        <v>-2.0000000018626451E-2</v>
      </c>
    </row>
    <row r="27" spans="1:17" ht="12.6" customHeight="1" x14ac:dyDescent="0.2">
      <c r="A27" s="36">
        <v>21</v>
      </c>
      <c r="B27" s="37" t="s">
        <v>66</v>
      </c>
      <c r="C27" s="44">
        <v>0</v>
      </c>
      <c r="D27" s="44">
        <v>0</v>
      </c>
      <c r="E27" s="44">
        <v>9</v>
      </c>
      <c r="F27" s="44">
        <v>191</v>
      </c>
      <c r="G27" s="44">
        <v>5537</v>
      </c>
      <c r="H27" s="44">
        <v>150260</v>
      </c>
      <c r="I27" s="44">
        <v>0</v>
      </c>
      <c r="J27" s="44">
        <v>0</v>
      </c>
      <c r="K27" s="44">
        <v>246370</v>
      </c>
      <c r="L27" s="44">
        <v>969201</v>
      </c>
      <c r="M27" s="44">
        <f t="shared" si="0"/>
        <v>251916</v>
      </c>
      <c r="N27" s="44">
        <f t="shared" si="1"/>
        <v>1119652</v>
      </c>
      <c r="O27" s="50">
        <f>N27+'Pri Sec_outstanding_6'!P27</f>
        <v>2270277</v>
      </c>
      <c r="P27" s="50">
        <f>'CD Ratio_3(i)'!F27</f>
        <v>2270277</v>
      </c>
      <c r="Q27" s="50">
        <f t="shared" si="2"/>
        <v>0</v>
      </c>
    </row>
    <row r="28" spans="1:17" ht="12.6" customHeight="1" x14ac:dyDescent="0.2">
      <c r="A28" s="36">
        <v>22</v>
      </c>
      <c r="B28" s="37" t="s">
        <v>75</v>
      </c>
      <c r="C28" s="44">
        <v>0</v>
      </c>
      <c r="D28" s="44">
        <v>0</v>
      </c>
      <c r="E28" s="44">
        <v>6</v>
      </c>
      <c r="F28" s="44">
        <v>49.8902596</v>
      </c>
      <c r="G28" s="44">
        <v>967</v>
      </c>
      <c r="H28" s="44">
        <v>34075.338643899995</v>
      </c>
      <c r="I28" s="44">
        <v>4647</v>
      </c>
      <c r="J28" s="44">
        <v>15192.191641000001</v>
      </c>
      <c r="K28" s="44">
        <v>9682</v>
      </c>
      <c r="L28" s="44">
        <v>46741</v>
      </c>
      <c r="M28" s="44">
        <f t="shared" si="0"/>
        <v>15302</v>
      </c>
      <c r="N28" s="44">
        <f t="shared" si="1"/>
        <v>96058.420544499997</v>
      </c>
      <c r="O28" s="50">
        <f>N28+'Pri Sec_outstanding_6'!P28</f>
        <v>326837.72233460005</v>
      </c>
      <c r="P28" s="50">
        <f>'CD Ratio_3(i)'!F28</f>
        <v>326838</v>
      </c>
      <c r="Q28" s="50">
        <f t="shared" si="2"/>
        <v>-0.27766539994627237</v>
      </c>
    </row>
    <row r="29" spans="1:17" ht="12.6" customHeight="1" x14ac:dyDescent="0.2">
      <c r="A29" s="36">
        <v>23</v>
      </c>
      <c r="B29" s="37" t="s">
        <v>386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  <c r="I29" s="44">
        <v>0</v>
      </c>
      <c r="J29" s="44">
        <v>0</v>
      </c>
      <c r="K29" s="44">
        <v>220544</v>
      </c>
      <c r="L29" s="44">
        <v>161772</v>
      </c>
      <c r="M29" s="44">
        <f t="shared" si="0"/>
        <v>220544</v>
      </c>
      <c r="N29" s="44">
        <f t="shared" si="1"/>
        <v>161772</v>
      </c>
      <c r="O29" s="50">
        <f>N29+'Pri Sec_outstanding_6'!P29</f>
        <v>350476.12</v>
      </c>
      <c r="P29" s="50">
        <f>'CD Ratio_3(i)'!F29</f>
        <v>350476</v>
      </c>
      <c r="Q29" s="50">
        <f t="shared" si="2"/>
        <v>0.11999999999534339</v>
      </c>
    </row>
    <row r="30" spans="1:17" ht="12.6" customHeight="1" x14ac:dyDescent="0.2">
      <c r="A30" s="36">
        <v>24</v>
      </c>
      <c r="B30" s="37" t="s">
        <v>188</v>
      </c>
      <c r="C30" s="44">
        <v>0</v>
      </c>
      <c r="D30" s="44">
        <v>0</v>
      </c>
      <c r="E30" s="44">
        <v>0</v>
      </c>
      <c r="F30" s="44">
        <v>0</v>
      </c>
      <c r="G30" s="44">
        <v>102</v>
      </c>
      <c r="H30" s="44">
        <v>1506.74</v>
      </c>
      <c r="I30" s="44">
        <v>0</v>
      </c>
      <c r="J30" s="44">
        <v>0</v>
      </c>
      <c r="K30" s="44">
        <v>143774</v>
      </c>
      <c r="L30" s="44">
        <v>174926</v>
      </c>
      <c r="M30" s="44">
        <f t="shared" si="0"/>
        <v>143876</v>
      </c>
      <c r="N30" s="44">
        <f t="shared" si="1"/>
        <v>176432.74</v>
      </c>
      <c r="O30" s="50">
        <f>N30+'Pri Sec_outstanding_6'!P30</f>
        <v>620121.63</v>
      </c>
      <c r="P30" s="50">
        <f>'CD Ratio_3(i)'!F30</f>
        <v>620122</v>
      </c>
      <c r="Q30" s="50">
        <f t="shared" si="2"/>
        <v>-0.36999999999534339</v>
      </c>
    </row>
    <row r="31" spans="1:17" ht="12.6" customHeight="1" x14ac:dyDescent="0.2">
      <c r="A31" s="36">
        <v>25</v>
      </c>
      <c r="B31" s="37" t="s">
        <v>189</v>
      </c>
      <c r="C31" s="44">
        <v>0</v>
      </c>
      <c r="D31" s="44">
        <v>0</v>
      </c>
      <c r="E31" s="44">
        <v>0</v>
      </c>
      <c r="F31" s="44">
        <v>0</v>
      </c>
      <c r="G31" s="44">
        <v>12</v>
      </c>
      <c r="H31" s="44">
        <v>250.4</v>
      </c>
      <c r="I31" s="44">
        <v>20</v>
      </c>
      <c r="J31" s="44">
        <v>71</v>
      </c>
      <c r="K31" s="44">
        <v>115</v>
      </c>
      <c r="L31" s="44">
        <v>1000</v>
      </c>
      <c r="M31" s="44">
        <f t="shared" si="0"/>
        <v>147</v>
      </c>
      <c r="N31" s="44">
        <f t="shared" si="1"/>
        <v>1321.4</v>
      </c>
      <c r="O31" s="50">
        <f>N31+'Pri Sec_outstanding_6'!P31</f>
        <v>4010.25</v>
      </c>
      <c r="P31" s="50">
        <f>'CD Ratio_3(i)'!F31</f>
        <v>4010</v>
      </c>
      <c r="Q31" s="50">
        <f t="shared" si="2"/>
        <v>0.25</v>
      </c>
    </row>
    <row r="32" spans="1:17" ht="12.6" customHeight="1" x14ac:dyDescent="0.2">
      <c r="A32" s="36">
        <v>26</v>
      </c>
      <c r="B32" s="37" t="s">
        <v>190</v>
      </c>
      <c r="C32" s="44">
        <v>3</v>
      </c>
      <c r="D32" s="44">
        <v>226.84</v>
      </c>
      <c r="E32" s="44">
        <v>0</v>
      </c>
      <c r="F32" s="44">
        <v>0</v>
      </c>
      <c r="G32" s="44">
        <v>110</v>
      </c>
      <c r="H32" s="44">
        <v>3212.54</v>
      </c>
      <c r="I32" s="44">
        <v>215</v>
      </c>
      <c r="J32" s="44">
        <v>570.38</v>
      </c>
      <c r="K32" s="44">
        <v>0</v>
      </c>
      <c r="L32" s="44">
        <v>0</v>
      </c>
      <c r="M32" s="44">
        <f t="shared" si="0"/>
        <v>328</v>
      </c>
      <c r="N32" s="44">
        <f t="shared" si="1"/>
        <v>4009.76</v>
      </c>
      <c r="O32" s="50">
        <f>N32+'Pri Sec_outstanding_6'!P32</f>
        <v>41987.310000000005</v>
      </c>
      <c r="P32" s="50">
        <f>'CD Ratio_3(i)'!F32</f>
        <v>41987.31</v>
      </c>
      <c r="Q32" s="50">
        <f t="shared" si="2"/>
        <v>0</v>
      </c>
    </row>
    <row r="33" spans="1:17" ht="12.6" customHeight="1" x14ac:dyDescent="0.2">
      <c r="A33" s="36">
        <v>27</v>
      </c>
      <c r="B33" s="37" t="s">
        <v>191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52</v>
      </c>
      <c r="L33" s="44">
        <v>2447.86</v>
      </c>
      <c r="M33" s="44">
        <f t="shared" si="0"/>
        <v>52</v>
      </c>
      <c r="N33" s="44">
        <f t="shared" si="1"/>
        <v>2447.86</v>
      </c>
      <c r="O33" s="50">
        <f>N33+'Pri Sec_outstanding_6'!P33</f>
        <v>7508.630000000001</v>
      </c>
      <c r="P33" s="50">
        <f>'CD Ratio_3(i)'!F33</f>
        <v>7508.63</v>
      </c>
      <c r="Q33" s="50">
        <f t="shared" si="2"/>
        <v>0</v>
      </c>
    </row>
    <row r="34" spans="1:17" ht="12.6" customHeight="1" x14ac:dyDescent="0.2">
      <c r="A34" s="36">
        <v>28</v>
      </c>
      <c r="B34" s="37" t="s">
        <v>67</v>
      </c>
      <c r="C34" s="44">
        <v>0</v>
      </c>
      <c r="D34" s="44">
        <v>0</v>
      </c>
      <c r="E34" s="44">
        <v>0</v>
      </c>
      <c r="F34" s="44">
        <v>0</v>
      </c>
      <c r="G34" s="44">
        <v>0</v>
      </c>
      <c r="H34" s="44">
        <v>0</v>
      </c>
      <c r="I34" s="44">
        <v>0</v>
      </c>
      <c r="J34" s="44">
        <v>0</v>
      </c>
      <c r="K34" s="44">
        <v>15605</v>
      </c>
      <c r="L34" s="44">
        <v>116373.58</v>
      </c>
      <c r="M34" s="44">
        <f t="shared" si="0"/>
        <v>15605</v>
      </c>
      <c r="N34" s="44">
        <f t="shared" si="1"/>
        <v>116373.58</v>
      </c>
      <c r="O34" s="50">
        <f>N34+'Pri Sec_outstanding_6'!P34</f>
        <v>541753.75</v>
      </c>
      <c r="P34" s="50">
        <f>'CD Ratio_3(i)'!F34</f>
        <v>541753.75</v>
      </c>
      <c r="Q34" s="50">
        <f t="shared" si="2"/>
        <v>0</v>
      </c>
    </row>
    <row r="35" spans="1:17" ht="12.6" customHeight="1" x14ac:dyDescent="0.2">
      <c r="A35" s="36">
        <v>29</v>
      </c>
      <c r="B35" s="37" t="s">
        <v>192</v>
      </c>
      <c r="C35" s="44">
        <v>0</v>
      </c>
      <c r="D35" s="44">
        <v>0</v>
      </c>
      <c r="E35" s="44">
        <v>0</v>
      </c>
      <c r="F35" s="44">
        <v>0</v>
      </c>
      <c r="G35" s="44">
        <v>2</v>
      </c>
      <c r="H35" s="44">
        <v>34</v>
      </c>
      <c r="I35" s="44">
        <v>0</v>
      </c>
      <c r="J35" s="44">
        <v>0</v>
      </c>
      <c r="K35" s="44">
        <v>131</v>
      </c>
      <c r="L35" s="44">
        <v>4580</v>
      </c>
      <c r="M35" s="44">
        <f t="shared" si="0"/>
        <v>133</v>
      </c>
      <c r="N35" s="44">
        <f t="shared" si="1"/>
        <v>4614</v>
      </c>
      <c r="O35" s="50">
        <f>N35+'Pri Sec_outstanding_6'!P35</f>
        <v>6432</v>
      </c>
      <c r="P35" s="50">
        <f>'CD Ratio_3(i)'!F35</f>
        <v>6432</v>
      </c>
      <c r="Q35" s="50">
        <f t="shared" si="2"/>
        <v>0</v>
      </c>
    </row>
    <row r="36" spans="1:17" ht="12.6" customHeight="1" x14ac:dyDescent="0.2">
      <c r="A36" s="36">
        <v>30</v>
      </c>
      <c r="B36" s="37" t="s">
        <v>193</v>
      </c>
      <c r="C36" s="44">
        <v>23</v>
      </c>
      <c r="D36" s="44">
        <v>93</v>
      </c>
      <c r="E36" s="44">
        <v>0</v>
      </c>
      <c r="F36" s="44">
        <v>0</v>
      </c>
      <c r="G36" s="44">
        <v>11</v>
      </c>
      <c r="H36" s="44">
        <v>680</v>
      </c>
      <c r="I36" s="44">
        <v>382</v>
      </c>
      <c r="J36" s="44">
        <v>631</v>
      </c>
      <c r="K36" s="44">
        <v>1631</v>
      </c>
      <c r="L36" s="44">
        <v>12000</v>
      </c>
      <c r="M36" s="44">
        <f t="shared" si="0"/>
        <v>2047</v>
      </c>
      <c r="N36" s="44">
        <f t="shared" si="1"/>
        <v>13404</v>
      </c>
      <c r="O36" s="50">
        <f>N36+'Pri Sec_outstanding_6'!P36</f>
        <v>87159</v>
      </c>
      <c r="P36" s="50">
        <f>'CD Ratio_3(i)'!F36</f>
        <v>87159</v>
      </c>
      <c r="Q36" s="50">
        <f t="shared" si="2"/>
        <v>0</v>
      </c>
    </row>
    <row r="37" spans="1:17" ht="12.6" customHeight="1" x14ac:dyDescent="0.2">
      <c r="A37" s="36">
        <v>31</v>
      </c>
      <c r="B37" s="37" t="s">
        <v>194</v>
      </c>
      <c r="C37" s="44">
        <v>0</v>
      </c>
      <c r="D37" s="44">
        <v>0</v>
      </c>
      <c r="E37" s="44">
        <v>0</v>
      </c>
      <c r="F37" s="44">
        <v>0</v>
      </c>
      <c r="G37" s="44">
        <v>22</v>
      </c>
      <c r="H37" s="44">
        <v>725</v>
      </c>
      <c r="I37" s="44">
        <v>316</v>
      </c>
      <c r="J37" s="44">
        <v>2093</v>
      </c>
      <c r="K37" s="44">
        <v>0</v>
      </c>
      <c r="L37" s="44">
        <v>0</v>
      </c>
      <c r="M37" s="44">
        <f t="shared" si="0"/>
        <v>338</v>
      </c>
      <c r="N37" s="44">
        <f t="shared" si="1"/>
        <v>2818</v>
      </c>
      <c r="O37" s="50">
        <f>N37+'Pri Sec_outstanding_6'!P37</f>
        <v>9876</v>
      </c>
      <c r="P37" s="50">
        <f>'CD Ratio_3(i)'!F37</f>
        <v>9876</v>
      </c>
      <c r="Q37" s="50">
        <f t="shared" si="2"/>
        <v>0</v>
      </c>
    </row>
    <row r="38" spans="1:17" ht="12.6" customHeight="1" x14ac:dyDescent="0.2">
      <c r="A38" s="36">
        <v>32</v>
      </c>
      <c r="B38" s="37" t="s">
        <v>71</v>
      </c>
      <c r="C38" s="44">
        <v>0</v>
      </c>
      <c r="D38" s="44">
        <v>0</v>
      </c>
      <c r="E38" s="44">
        <v>0</v>
      </c>
      <c r="F38" s="44">
        <v>0</v>
      </c>
      <c r="G38" s="44">
        <v>0</v>
      </c>
      <c r="H38" s="44">
        <v>0</v>
      </c>
      <c r="I38" s="44">
        <v>0</v>
      </c>
      <c r="J38" s="44">
        <v>0</v>
      </c>
      <c r="K38" s="44">
        <v>0</v>
      </c>
      <c r="L38" s="44">
        <v>8558</v>
      </c>
      <c r="M38" s="44">
        <f t="shared" ref="M38:M56" si="4">C38+E38+G38+I38+K38</f>
        <v>0</v>
      </c>
      <c r="N38" s="44">
        <f t="shared" ref="N38:N56" si="5">D38+F38+H38+J38+L38</f>
        <v>8558</v>
      </c>
      <c r="O38" s="50">
        <f>N38+'Pri Sec_outstanding_6'!P38</f>
        <v>24466</v>
      </c>
      <c r="P38" s="50">
        <f>'CD Ratio_3(i)'!F38</f>
        <v>24466</v>
      </c>
      <c r="Q38" s="50">
        <f t="shared" si="2"/>
        <v>0</v>
      </c>
    </row>
    <row r="39" spans="1:17" ht="12.6" customHeight="1" x14ac:dyDescent="0.2">
      <c r="A39" s="36">
        <v>33</v>
      </c>
      <c r="B39" s="37" t="s">
        <v>195</v>
      </c>
      <c r="C39" s="44">
        <v>0</v>
      </c>
      <c r="D39" s="44">
        <v>0</v>
      </c>
      <c r="E39" s="44">
        <v>0</v>
      </c>
      <c r="F39" s="44">
        <v>0</v>
      </c>
      <c r="G39" s="44">
        <v>9</v>
      </c>
      <c r="H39" s="44">
        <v>258</v>
      </c>
      <c r="I39" s="44">
        <v>202</v>
      </c>
      <c r="J39" s="44">
        <v>342</v>
      </c>
      <c r="K39" s="44">
        <v>8</v>
      </c>
      <c r="L39" s="44">
        <v>3098.61</v>
      </c>
      <c r="M39" s="44">
        <f t="shared" si="4"/>
        <v>219</v>
      </c>
      <c r="N39" s="44">
        <f t="shared" si="5"/>
        <v>3698.61</v>
      </c>
      <c r="O39" s="50">
        <f>N39+'Pri Sec_outstanding_6'!P39</f>
        <v>6682</v>
      </c>
      <c r="P39" s="50">
        <f>'CD Ratio_3(i)'!F39</f>
        <v>6682</v>
      </c>
      <c r="Q39" s="50">
        <f t="shared" si="2"/>
        <v>0</v>
      </c>
    </row>
    <row r="40" spans="1:17" ht="12.6" customHeight="1" x14ac:dyDescent="0.2">
      <c r="A40" s="36">
        <v>34</v>
      </c>
      <c r="B40" s="37" t="s">
        <v>70</v>
      </c>
      <c r="C40" s="44">
        <v>0</v>
      </c>
      <c r="D40" s="44">
        <v>0</v>
      </c>
      <c r="E40" s="44">
        <v>0</v>
      </c>
      <c r="F40" s="44">
        <v>0</v>
      </c>
      <c r="G40" s="44">
        <v>252</v>
      </c>
      <c r="H40" s="44">
        <v>3699</v>
      </c>
      <c r="I40" s="44">
        <v>2064</v>
      </c>
      <c r="J40" s="44">
        <v>6671</v>
      </c>
      <c r="K40" s="44">
        <v>19651</v>
      </c>
      <c r="L40" s="44">
        <v>58504</v>
      </c>
      <c r="M40" s="44">
        <f t="shared" si="4"/>
        <v>21967</v>
      </c>
      <c r="N40" s="44">
        <f t="shared" si="5"/>
        <v>68874</v>
      </c>
      <c r="O40" s="50">
        <f>N40+'Pri Sec_outstanding_6'!P40</f>
        <v>229149</v>
      </c>
      <c r="P40" s="50">
        <f>'CD Ratio_3(i)'!F40</f>
        <v>229149</v>
      </c>
      <c r="Q40" s="50">
        <f t="shared" si="2"/>
        <v>0</v>
      </c>
    </row>
    <row r="41" spans="1:17" s="51" customFormat="1" ht="12.6" customHeight="1" x14ac:dyDescent="0.2">
      <c r="A41" s="393"/>
      <c r="B41" s="79" t="s">
        <v>216</v>
      </c>
      <c r="C41" s="46">
        <f>SUM(C19:C40)</f>
        <v>496</v>
      </c>
      <c r="D41" s="46">
        <f t="shared" ref="D41:L41" si="6">SUM(D19:D40)</f>
        <v>4482.1000000000004</v>
      </c>
      <c r="E41" s="46">
        <f t="shared" si="6"/>
        <v>30</v>
      </c>
      <c r="F41" s="46">
        <f t="shared" si="6"/>
        <v>393.39025959999998</v>
      </c>
      <c r="G41" s="46">
        <f t="shared" si="6"/>
        <v>12722</v>
      </c>
      <c r="H41" s="46">
        <f t="shared" si="6"/>
        <v>291561.71864390001</v>
      </c>
      <c r="I41" s="46">
        <f t="shared" si="6"/>
        <v>72318</v>
      </c>
      <c r="J41" s="46">
        <f t="shared" si="6"/>
        <v>259278.931641</v>
      </c>
      <c r="K41" s="46">
        <f t="shared" si="6"/>
        <v>1714059</v>
      </c>
      <c r="L41" s="46">
        <f t="shared" si="6"/>
        <v>3247157.91</v>
      </c>
      <c r="M41" s="46">
        <f t="shared" si="4"/>
        <v>1799625</v>
      </c>
      <c r="N41" s="46">
        <f t="shared" si="5"/>
        <v>3802874.0505445004</v>
      </c>
      <c r="O41" s="50">
        <f>N41+'Pri Sec_outstanding_6'!P41</f>
        <v>9079389.2723345999</v>
      </c>
      <c r="P41" s="50">
        <f>'CD Ratio_3(i)'!F41</f>
        <v>9079388.6600000001</v>
      </c>
      <c r="Q41" s="50">
        <f t="shared" si="2"/>
        <v>0.6123345997184515</v>
      </c>
    </row>
    <row r="42" spans="1:17" s="51" customFormat="1" ht="12.6" customHeight="1" x14ac:dyDescent="0.2">
      <c r="A42" s="393"/>
      <c r="B42" s="172" t="s">
        <v>317</v>
      </c>
      <c r="C42" s="46">
        <f>C41+C18</f>
        <v>575</v>
      </c>
      <c r="D42" s="46">
        <f t="shared" ref="D42:L42" si="7">D41+D18</f>
        <v>8025.1</v>
      </c>
      <c r="E42" s="46">
        <f t="shared" si="7"/>
        <v>5601</v>
      </c>
      <c r="F42" s="46">
        <f t="shared" si="7"/>
        <v>61107.080259599999</v>
      </c>
      <c r="G42" s="46">
        <f t="shared" si="7"/>
        <v>118415</v>
      </c>
      <c r="H42" s="46">
        <f t="shared" si="7"/>
        <v>1505619.6086439001</v>
      </c>
      <c r="I42" s="46">
        <f t="shared" si="7"/>
        <v>658871</v>
      </c>
      <c r="J42" s="46">
        <f t="shared" si="7"/>
        <v>2128611.031641</v>
      </c>
      <c r="K42" s="46">
        <f t="shared" si="7"/>
        <v>2187393</v>
      </c>
      <c r="L42" s="46">
        <f t="shared" si="7"/>
        <v>9859215.9499999993</v>
      </c>
      <c r="M42" s="46">
        <f t="shared" si="4"/>
        <v>2970855</v>
      </c>
      <c r="N42" s="46">
        <f t="shared" si="5"/>
        <v>13562578.770544499</v>
      </c>
      <c r="O42" s="50">
        <f>N42+'Pri Sec_outstanding_6'!P42</f>
        <v>29968267.282334596</v>
      </c>
      <c r="P42" s="50">
        <f>'CD Ratio_3(i)'!F42</f>
        <v>29968266.849999998</v>
      </c>
      <c r="Q42" s="50">
        <f t="shared" si="2"/>
        <v>0.43233459815382957</v>
      </c>
    </row>
    <row r="43" spans="1:17" s="51" customFormat="1" ht="12.6" customHeight="1" x14ac:dyDescent="0.2">
      <c r="A43" s="36">
        <v>35</v>
      </c>
      <c r="B43" s="37" t="s">
        <v>196</v>
      </c>
      <c r="C43" s="44">
        <v>0</v>
      </c>
      <c r="D43" s="44">
        <v>0</v>
      </c>
      <c r="E43" s="44">
        <v>0</v>
      </c>
      <c r="F43" s="44">
        <v>0</v>
      </c>
      <c r="G43" s="44">
        <v>8</v>
      </c>
      <c r="H43" s="44">
        <v>253</v>
      </c>
      <c r="I43" s="44">
        <v>2991</v>
      </c>
      <c r="J43" s="44">
        <v>5530</v>
      </c>
      <c r="K43" s="44">
        <v>9837</v>
      </c>
      <c r="L43" s="44">
        <v>15011</v>
      </c>
      <c r="M43" s="44">
        <f t="shared" si="4"/>
        <v>12836</v>
      </c>
      <c r="N43" s="44">
        <f t="shared" si="5"/>
        <v>20794</v>
      </c>
      <c r="O43" s="50">
        <f>N43+'Pri Sec_outstanding_6'!P43</f>
        <v>272529</v>
      </c>
      <c r="P43" s="50">
        <f>'CD Ratio_3(i)'!F43</f>
        <v>272529</v>
      </c>
      <c r="Q43" s="50">
        <f t="shared" si="2"/>
        <v>0</v>
      </c>
    </row>
    <row r="44" spans="1:17" s="51" customFormat="1" ht="12.6" customHeight="1" x14ac:dyDescent="0.2">
      <c r="A44" s="36">
        <v>36</v>
      </c>
      <c r="B44" s="37" t="s">
        <v>390</v>
      </c>
      <c r="C44" s="44">
        <v>0</v>
      </c>
      <c r="D44" s="44">
        <v>0</v>
      </c>
      <c r="E44" s="44">
        <v>0</v>
      </c>
      <c r="F44" s="44">
        <v>0</v>
      </c>
      <c r="G44" s="44">
        <v>183</v>
      </c>
      <c r="H44" s="44">
        <v>4137.8999999999996</v>
      </c>
      <c r="I44" s="44">
        <v>8292</v>
      </c>
      <c r="J44" s="44">
        <v>9342.65</v>
      </c>
      <c r="K44" s="44">
        <v>42126</v>
      </c>
      <c r="L44" s="44">
        <v>111469.19</v>
      </c>
      <c r="M44" s="44">
        <f t="shared" si="4"/>
        <v>50601</v>
      </c>
      <c r="N44" s="44">
        <f t="shared" si="5"/>
        <v>124949.74</v>
      </c>
      <c r="O44" s="50">
        <f>N44+'Pri Sec_outstanding_6'!P44</f>
        <v>1087491.06</v>
      </c>
      <c r="P44" s="50">
        <f>'CD Ratio_3(i)'!F44</f>
        <v>1087491.06</v>
      </c>
      <c r="Q44" s="50">
        <f t="shared" si="2"/>
        <v>0</v>
      </c>
    </row>
    <row r="45" spans="1:17" s="51" customFormat="1" ht="12.6" customHeight="1" x14ac:dyDescent="0.2">
      <c r="A45" s="393"/>
      <c r="B45" s="79" t="s">
        <v>219</v>
      </c>
      <c r="C45" s="46">
        <v>0</v>
      </c>
      <c r="D45" s="46">
        <v>0</v>
      </c>
      <c r="E45" s="46">
        <f>SUM(E43:E44)</f>
        <v>0</v>
      </c>
      <c r="F45" s="46">
        <f t="shared" ref="F45:L45" si="8">SUM(F43:F44)</f>
        <v>0</v>
      </c>
      <c r="G45" s="46">
        <f t="shared" si="8"/>
        <v>191</v>
      </c>
      <c r="H45" s="46">
        <f t="shared" si="8"/>
        <v>4390.8999999999996</v>
      </c>
      <c r="I45" s="46">
        <f t="shared" si="8"/>
        <v>11283</v>
      </c>
      <c r="J45" s="46">
        <f t="shared" si="8"/>
        <v>14872.65</v>
      </c>
      <c r="K45" s="46">
        <f t="shared" si="8"/>
        <v>51963</v>
      </c>
      <c r="L45" s="46">
        <f t="shared" si="8"/>
        <v>126480.19</v>
      </c>
      <c r="M45" s="46">
        <f t="shared" si="4"/>
        <v>63437</v>
      </c>
      <c r="N45" s="46">
        <f t="shared" si="5"/>
        <v>145743.74</v>
      </c>
      <c r="O45" s="50">
        <f>N45+'Pri Sec_outstanding_6'!P45</f>
        <v>1360020.06</v>
      </c>
      <c r="P45" s="50">
        <f>'CD Ratio_3(i)'!F45</f>
        <v>1360020.06</v>
      </c>
      <c r="Q45" s="50">
        <f t="shared" si="2"/>
        <v>0</v>
      </c>
    </row>
    <row r="46" spans="1:17" ht="12.6" customHeight="1" x14ac:dyDescent="0.2">
      <c r="A46" s="36">
        <v>37</v>
      </c>
      <c r="B46" s="37" t="s">
        <v>318</v>
      </c>
      <c r="C46" s="44">
        <v>0</v>
      </c>
      <c r="D46" s="44">
        <v>0</v>
      </c>
      <c r="E46" s="44">
        <v>0</v>
      </c>
      <c r="F46" s="44">
        <v>0</v>
      </c>
      <c r="G46" s="44">
        <v>0</v>
      </c>
      <c r="H46" s="44">
        <v>0</v>
      </c>
      <c r="I46" s="44">
        <v>4216</v>
      </c>
      <c r="J46" s="44">
        <v>4215</v>
      </c>
      <c r="K46" s="44">
        <v>11689</v>
      </c>
      <c r="L46" s="44">
        <v>85089</v>
      </c>
      <c r="M46" s="44">
        <f t="shared" si="4"/>
        <v>15905</v>
      </c>
      <c r="N46" s="44">
        <f t="shared" si="5"/>
        <v>89304</v>
      </c>
      <c r="O46" s="50">
        <f>N46+'Pri Sec_outstanding_6'!P46</f>
        <v>3622833</v>
      </c>
      <c r="P46" s="50">
        <f>'CD Ratio_3(i)'!F46</f>
        <v>3622833</v>
      </c>
      <c r="Q46" s="50">
        <f t="shared" si="2"/>
        <v>0</v>
      </c>
    </row>
    <row r="47" spans="1:17" s="51" customFormat="1" ht="12.6" customHeight="1" x14ac:dyDescent="0.2">
      <c r="A47" s="393"/>
      <c r="B47" s="79" t="s">
        <v>217</v>
      </c>
      <c r="C47" s="46">
        <f>C46</f>
        <v>0</v>
      </c>
      <c r="D47" s="46">
        <f t="shared" ref="D47:L47" si="9">D46</f>
        <v>0</v>
      </c>
      <c r="E47" s="46">
        <f t="shared" si="9"/>
        <v>0</v>
      </c>
      <c r="F47" s="46">
        <f t="shared" si="9"/>
        <v>0</v>
      </c>
      <c r="G47" s="46">
        <f t="shared" si="9"/>
        <v>0</v>
      </c>
      <c r="H47" s="46">
        <f t="shared" si="9"/>
        <v>0</v>
      </c>
      <c r="I47" s="46">
        <f t="shared" si="9"/>
        <v>4216</v>
      </c>
      <c r="J47" s="46">
        <f t="shared" si="9"/>
        <v>4215</v>
      </c>
      <c r="K47" s="46">
        <f t="shared" si="9"/>
        <v>11689</v>
      </c>
      <c r="L47" s="46">
        <f t="shared" si="9"/>
        <v>85089</v>
      </c>
      <c r="M47" s="46">
        <f t="shared" ref="M47" si="10">C47+E47+G47+I47+K47</f>
        <v>15905</v>
      </c>
      <c r="N47" s="46">
        <f t="shared" ref="N47" si="11">D47+F47+H47+J47+L47</f>
        <v>89304</v>
      </c>
      <c r="O47" s="50">
        <f>N47+'Pri Sec_outstanding_6'!P47</f>
        <v>3622833</v>
      </c>
      <c r="P47" s="50">
        <f>'CD Ratio_3(i)'!F47</f>
        <v>3622833</v>
      </c>
      <c r="Q47" s="50">
        <f t="shared" si="2"/>
        <v>0</v>
      </c>
    </row>
    <row r="48" spans="1:17" s="51" customFormat="1" ht="12.6" customHeight="1" x14ac:dyDescent="0.2">
      <c r="A48" s="36">
        <v>38</v>
      </c>
      <c r="B48" s="37" t="s">
        <v>310</v>
      </c>
      <c r="C48" s="44">
        <v>0</v>
      </c>
      <c r="D48" s="44">
        <v>0</v>
      </c>
      <c r="E48" s="44">
        <v>0</v>
      </c>
      <c r="F48" s="44">
        <v>0</v>
      </c>
      <c r="G48" s="44">
        <v>306</v>
      </c>
      <c r="H48" s="44">
        <v>4871.99</v>
      </c>
      <c r="I48" s="44">
        <v>2573</v>
      </c>
      <c r="J48" s="44">
        <v>3141.46</v>
      </c>
      <c r="K48" s="44">
        <v>43132</v>
      </c>
      <c r="L48" s="44">
        <v>129423.35</v>
      </c>
      <c r="M48" s="44">
        <f t="shared" si="4"/>
        <v>46011</v>
      </c>
      <c r="N48" s="44">
        <f t="shared" si="5"/>
        <v>137436.80000000002</v>
      </c>
      <c r="O48" s="50">
        <f>N48+'Pri Sec_outstanding_6'!P48</f>
        <v>593876.04999999993</v>
      </c>
      <c r="P48" s="50">
        <f>'CD Ratio_3(i)'!F48</f>
        <v>593876.04</v>
      </c>
      <c r="Q48" s="50">
        <f t="shared" si="2"/>
        <v>9.9999998928979039E-3</v>
      </c>
    </row>
    <row r="49" spans="1:17" ht="12.6" customHeight="1" x14ac:dyDescent="0.2">
      <c r="A49" s="36">
        <v>39</v>
      </c>
      <c r="B49" s="37" t="s">
        <v>311</v>
      </c>
      <c r="C49" s="44">
        <v>0</v>
      </c>
      <c r="D49" s="44">
        <v>0</v>
      </c>
      <c r="E49" s="44">
        <v>0</v>
      </c>
      <c r="F49" s="44">
        <v>0</v>
      </c>
      <c r="G49" s="44">
        <v>0</v>
      </c>
      <c r="H49" s="44">
        <v>0</v>
      </c>
      <c r="I49" s="44">
        <v>0</v>
      </c>
      <c r="J49" s="44">
        <v>0</v>
      </c>
      <c r="K49" s="44">
        <v>5857</v>
      </c>
      <c r="L49" s="44">
        <v>19496</v>
      </c>
      <c r="M49" s="44">
        <f t="shared" si="4"/>
        <v>5857</v>
      </c>
      <c r="N49" s="44">
        <f t="shared" si="5"/>
        <v>19496</v>
      </c>
      <c r="O49" s="50">
        <f>N49+'Pri Sec_outstanding_6'!P49</f>
        <v>60671</v>
      </c>
      <c r="P49" s="50">
        <f>'CD Ratio_3(i)'!F49</f>
        <v>60671</v>
      </c>
      <c r="Q49" s="50">
        <f t="shared" si="2"/>
        <v>0</v>
      </c>
    </row>
    <row r="50" spans="1:17" ht="12.6" customHeight="1" x14ac:dyDescent="0.2">
      <c r="A50" s="36">
        <v>40</v>
      </c>
      <c r="B50" s="37" t="s">
        <v>392</v>
      </c>
      <c r="C50" s="44">
        <v>0</v>
      </c>
      <c r="D50" s="44">
        <v>0</v>
      </c>
      <c r="E50" s="44">
        <v>0</v>
      </c>
      <c r="F50" s="44">
        <v>0</v>
      </c>
      <c r="G50" s="44">
        <v>0</v>
      </c>
      <c r="H50" s="44">
        <v>0</v>
      </c>
      <c r="I50" s="44">
        <v>0</v>
      </c>
      <c r="J50" s="44">
        <v>0</v>
      </c>
      <c r="K50" s="44">
        <v>490</v>
      </c>
      <c r="L50" s="44">
        <v>551.28</v>
      </c>
      <c r="M50" s="44">
        <f t="shared" si="4"/>
        <v>490</v>
      </c>
      <c r="N50" s="44">
        <f t="shared" si="5"/>
        <v>551.28</v>
      </c>
      <c r="O50" s="50">
        <f>N50+'Pri Sec_outstanding_6'!P50</f>
        <v>44137.52</v>
      </c>
      <c r="P50" s="50">
        <f>'CD Ratio_3(i)'!F50</f>
        <v>44137.53</v>
      </c>
      <c r="Q50" s="50">
        <f t="shared" si="2"/>
        <v>-1.0000000002037268E-2</v>
      </c>
    </row>
    <row r="51" spans="1:17" s="51" customFormat="1" ht="12.6" customHeight="1" x14ac:dyDescent="0.2">
      <c r="A51" s="36">
        <v>41</v>
      </c>
      <c r="B51" s="37" t="s">
        <v>312</v>
      </c>
      <c r="C51" s="44">
        <v>0</v>
      </c>
      <c r="D51" s="44">
        <v>0</v>
      </c>
      <c r="E51" s="44">
        <v>0</v>
      </c>
      <c r="F51" s="44">
        <v>0</v>
      </c>
      <c r="G51" s="44">
        <v>0</v>
      </c>
      <c r="H51" s="44">
        <v>0</v>
      </c>
      <c r="I51" s="44">
        <v>0</v>
      </c>
      <c r="J51" s="44">
        <v>0</v>
      </c>
      <c r="K51" s="44">
        <v>149</v>
      </c>
      <c r="L51" s="44">
        <v>235.6</v>
      </c>
      <c r="M51" s="44">
        <f t="shared" si="4"/>
        <v>149</v>
      </c>
      <c r="N51" s="44">
        <f t="shared" si="5"/>
        <v>235.6</v>
      </c>
      <c r="O51" s="50">
        <f>N51+'Pri Sec_outstanding_6'!P51</f>
        <v>54235.759999999995</v>
      </c>
      <c r="P51" s="50">
        <f>'CD Ratio_3(i)'!F51</f>
        <v>54235.77</v>
      </c>
      <c r="Q51" s="50">
        <f t="shared" si="2"/>
        <v>-1.0000000002037268E-2</v>
      </c>
    </row>
    <row r="52" spans="1:17" ht="12.6" customHeight="1" x14ac:dyDescent="0.2">
      <c r="A52" s="36">
        <v>42</v>
      </c>
      <c r="B52" s="37" t="s">
        <v>313</v>
      </c>
      <c r="C52" s="44">
        <v>0</v>
      </c>
      <c r="D52" s="44">
        <v>0</v>
      </c>
      <c r="E52" s="44">
        <v>0</v>
      </c>
      <c r="F52" s="44">
        <v>0</v>
      </c>
      <c r="G52" s="44">
        <v>116</v>
      </c>
      <c r="H52" s="44">
        <v>2033</v>
      </c>
      <c r="I52" s="44">
        <v>0</v>
      </c>
      <c r="J52" s="44">
        <v>0</v>
      </c>
      <c r="K52" s="44">
        <v>9660</v>
      </c>
      <c r="L52" s="44">
        <v>10146</v>
      </c>
      <c r="M52" s="44">
        <f t="shared" si="4"/>
        <v>9776</v>
      </c>
      <c r="N52" s="44">
        <f t="shared" si="5"/>
        <v>12179</v>
      </c>
      <c r="O52" s="50">
        <f>N52+'Pri Sec_outstanding_6'!P52</f>
        <v>92091</v>
      </c>
      <c r="P52" s="50">
        <f>'CD Ratio_3(i)'!F52</f>
        <v>92091</v>
      </c>
      <c r="Q52" s="50">
        <f t="shared" si="2"/>
        <v>0</v>
      </c>
    </row>
    <row r="53" spans="1:17" ht="12.6" customHeight="1" x14ac:dyDescent="0.2">
      <c r="A53" s="36">
        <v>43</v>
      </c>
      <c r="B53" s="37" t="s">
        <v>314</v>
      </c>
      <c r="C53" s="44">
        <v>51</v>
      </c>
      <c r="D53" s="44">
        <v>693.33</v>
      </c>
      <c r="E53" s="44">
        <v>0</v>
      </c>
      <c r="F53" s="44">
        <v>0</v>
      </c>
      <c r="G53" s="44">
        <v>56</v>
      </c>
      <c r="H53" s="44">
        <v>1205.1500000000001</v>
      </c>
      <c r="I53" s="44">
        <v>9294</v>
      </c>
      <c r="J53" s="44">
        <v>645.13</v>
      </c>
      <c r="K53" s="44">
        <v>53</v>
      </c>
      <c r="L53" s="44">
        <v>1091.3599999999999</v>
      </c>
      <c r="M53" s="44">
        <f t="shared" si="4"/>
        <v>9454</v>
      </c>
      <c r="N53" s="44">
        <f t="shared" si="5"/>
        <v>3634.9700000000003</v>
      </c>
      <c r="O53" s="50">
        <f>N53+'Pri Sec_outstanding_6'!P53</f>
        <v>26867.53</v>
      </c>
      <c r="P53" s="50">
        <f>'CD Ratio_3(i)'!F53</f>
        <v>26867.52</v>
      </c>
      <c r="Q53" s="50">
        <f t="shared" si="2"/>
        <v>9.9999999983992893E-3</v>
      </c>
    </row>
    <row r="54" spans="1:17" ht="12.6" customHeight="1" x14ac:dyDescent="0.2">
      <c r="A54" s="36">
        <v>44</v>
      </c>
      <c r="B54" s="37" t="s">
        <v>306</v>
      </c>
      <c r="C54" s="44">
        <v>3</v>
      </c>
      <c r="D54" s="44">
        <v>0.15</v>
      </c>
      <c r="E54" s="44">
        <v>0</v>
      </c>
      <c r="F54" s="44">
        <v>0</v>
      </c>
      <c r="G54" s="44">
        <v>19</v>
      </c>
      <c r="H54" s="44">
        <v>445.44</v>
      </c>
      <c r="I54" s="44">
        <v>131</v>
      </c>
      <c r="J54" s="44">
        <v>171.9</v>
      </c>
      <c r="K54" s="44">
        <v>1268</v>
      </c>
      <c r="L54" s="44">
        <v>2096.4299999999998</v>
      </c>
      <c r="M54" s="44">
        <f t="shared" si="4"/>
        <v>1421</v>
      </c>
      <c r="N54" s="44">
        <f t="shared" si="5"/>
        <v>2713.92</v>
      </c>
      <c r="O54" s="50">
        <f>N54+'Pri Sec_outstanding_6'!P54</f>
        <v>22797.599999999999</v>
      </c>
      <c r="P54" s="50">
        <f>'CD Ratio_3(i)'!F54</f>
        <v>22797.58</v>
      </c>
      <c r="Q54" s="50">
        <f t="shared" si="2"/>
        <v>1.9999999996798579E-2</v>
      </c>
    </row>
    <row r="55" spans="1:17" ht="12.6" customHeight="1" x14ac:dyDescent="0.2">
      <c r="A55" s="36">
        <v>45</v>
      </c>
      <c r="B55" s="37" t="s">
        <v>315</v>
      </c>
      <c r="C55" s="44">
        <v>0</v>
      </c>
      <c r="D55" s="44">
        <v>0</v>
      </c>
      <c r="E55" s="44">
        <v>0</v>
      </c>
      <c r="F55" s="44">
        <v>0</v>
      </c>
      <c r="G55" s="44">
        <v>3</v>
      </c>
      <c r="H55" s="44">
        <v>52</v>
      </c>
      <c r="I55" s="44">
        <v>0</v>
      </c>
      <c r="J55" s="44">
        <v>0</v>
      </c>
      <c r="K55" s="44">
        <v>121</v>
      </c>
      <c r="L55" s="44">
        <v>1607</v>
      </c>
      <c r="M55" s="44">
        <f t="shared" si="4"/>
        <v>124</v>
      </c>
      <c r="N55" s="44">
        <f t="shared" si="5"/>
        <v>1659</v>
      </c>
      <c r="O55" s="50">
        <f>N55+'Pri Sec_outstanding_6'!P55</f>
        <v>32742</v>
      </c>
      <c r="P55" s="50">
        <f>'CD Ratio_3(i)'!F55</f>
        <v>32742</v>
      </c>
      <c r="Q55" s="50">
        <f t="shared" si="2"/>
        <v>0</v>
      </c>
    </row>
    <row r="56" spans="1:17" s="51" customFormat="1" ht="12.6" customHeight="1" x14ac:dyDescent="0.2">
      <c r="A56" s="393"/>
      <c r="B56" s="79" t="s">
        <v>316</v>
      </c>
      <c r="C56" s="46">
        <f>SUM(C48:C55)</f>
        <v>54</v>
      </c>
      <c r="D56" s="46">
        <f>SUM(D48:D55)</f>
        <v>693.48</v>
      </c>
      <c r="E56" s="46">
        <f>SUM(E48:E55)</f>
        <v>0</v>
      </c>
      <c r="F56" s="46">
        <f t="shared" ref="F56:L56" si="12">SUM(F48:F55)</f>
        <v>0</v>
      </c>
      <c r="G56" s="46">
        <f t="shared" si="12"/>
        <v>500</v>
      </c>
      <c r="H56" s="46">
        <f t="shared" si="12"/>
        <v>8607.58</v>
      </c>
      <c r="I56" s="46">
        <f t="shared" si="12"/>
        <v>11998</v>
      </c>
      <c r="J56" s="46">
        <f t="shared" si="12"/>
        <v>3958.4900000000002</v>
      </c>
      <c r="K56" s="46">
        <f t="shared" si="12"/>
        <v>60730</v>
      </c>
      <c r="L56" s="46">
        <f t="shared" si="12"/>
        <v>164647.01999999999</v>
      </c>
      <c r="M56" s="46">
        <f t="shared" si="4"/>
        <v>73282</v>
      </c>
      <c r="N56" s="46">
        <f t="shared" si="5"/>
        <v>177906.56999999998</v>
      </c>
      <c r="O56" s="50">
        <f>N56+'Pri Sec_outstanding_6'!P56</f>
        <v>927418.46</v>
      </c>
      <c r="P56" s="50">
        <f>'CD Ratio_3(i)'!F56</f>
        <v>927418.44000000006</v>
      </c>
      <c r="Q56" s="50">
        <f t="shared" si="2"/>
        <v>1.999999990221113E-2</v>
      </c>
    </row>
    <row r="57" spans="1:17" s="51" customFormat="1" ht="16.5" customHeight="1" x14ac:dyDescent="0.2">
      <c r="A57" s="79"/>
      <c r="B57" s="79" t="s">
        <v>0</v>
      </c>
      <c r="C57" s="46">
        <f>C56+C47+C45+C42</f>
        <v>629</v>
      </c>
      <c r="D57" s="46">
        <f>D56+D47+D45+D42</f>
        <v>8718.58</v>
      </c>
      <c r="E57" s="46">
        <f>E56+E47+E45+E42</f>
        <v>5601</v>
      </c>
      <c r="F57" s="46">
        <f t="shared" ref="F57:L57" si="13">F56+F47+F45+F42</f>
        <v>61107.080259599999</v>
      </c>
      <c r="G57" s="46">
        <f t="shared" si="13"/>
        <v>119106</v>
      </c>
      <c r="H57" s="46">
        <f t="shared" si="13"/>
        <v>1518618.0886439001</v>
      </c>
      <c r="I57" s="46">
        <f t="shared" si="13"/>
        <v>686368</v>
      </c>
      <c r="J57" s="46">
        <f t="shared" si="13"/>
        <v>2151657.1716410001</v>
      </c>
      <c r="K57" s="46">
        <f t="shared" si="13"/>
        <v>2311775</v>
      </c>
      <c r="L57" s="46">
        <f t="shared" si="13"/>
        <v>10235432.16</v>
      </c>
      <c r="M57" s="46">
        <f>M56+M47+M45+M42</f>
        <v>3123479</v>
      </c>
      <c r="N57" s="46">
        <f t="shared" ref="N57" si="14">N56+N47+N45+N42</f>
        <v>13975533.0805445</v>
      </c>
      <c r="O57" s="50">
        <f>N57+'Pri Sec_outstanding_6'!P57</f>
        <v>35878538.802334599</v>
      </c>
      <c r="P57" s="50">
        <v>35878538.349999994</v>
      </c>
      <c r="Q57" s="50">
        <f t="shared" si="2"/>
        <v>0.45233460515737534</v>
      </c>
    </row>
    <row r="58" spans="1:17" x14ac:dyDescent="0.2">
      <c r="H58" s="51" t="s">
        <v>382</v>
      </c>
    </row>
    <row r="61" spans="1:17" x14ac:dyDescent="0.2">
      <c r="F61" s="51"/>
    </row>
    <row r="62" spans="1:17" x14ac:dyDescent="0.2">
      <c r="E62" s="186"/>
      <c r="F62" s="186"/>
      <c r="I62" s="48"/>
    </row>
    <row r="64" spans="1:17" x14ac:dyDescent="0.2">
      <c r="G64" s="48"/>
    </row>
    <row r="65" spans="6:8" x14ac:dyDescent="0.2">
      <c r="F65" s="48"/>
    </row>
    <row r="66" spans="6:8" x14ac:dyDescent="0.2">
      <c r="H66" s="48"/>
    </row>
    <row r="67" spans="6:8" x14ac:dyDescent="0.2">
      <c r="H67" s="48"/>
    </row>
  </sheetData>
  <mergeCells count="10">
    <mergeCell ref="A1:N1"/>
    <mergeCell ref="A2:A5"/>
    <mergeCell ref="B2:B5"/>
    <mergeCell ref="C2:N2"/>
    <mergeCell ref="C3:D4"/>
    <mergeCell ref="E3:F4"/>
    <mergeCell ref="G3:H4"/>
    <mergeCell ref="I3:J4"/>
    <mergeCell ref="K3:L4"/>
    <mergeCell ref="M3:N4"/>
  </mergeCells>
  <pageMargins left="0.95" right="0.2" top="1" bottom="0" header="0.3" footer="0.3"/>
  <pageSetup paperSize="9" scale="70" orientation="portrait" r:id="rId1"/>
  <colBreaks count="1" manualBreakCount="1">
    <brk id="14" max="57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2C1C91FC-83A2-4768-8982-51E97B215BD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35</vt:i4>
      </vt:variant>
      <vt:variant>
        <vt:lpstr>Named Ranges</vt:lpstr>
      </vt:variant>
      <vt:variant>
        <vt:i4>35</vt:i4>
      </vt:variant>
    </vt:vector>
  </HeadingPairs>
  <TitlesOfParts>
    <vt:vector size="70" baseType="lpstr">
      <vt:lpstr>Branch ATM_1</vt:lpstr>
      <vt:lpstr>CD Ratio_2</vt:lpstr>
      <vt:lpstr>CD Ratio_3(i)</vt:lpstr>
      <vt:lpstr>CD Ratio_3(ii)Dist</vt:lpstr>
      <vt:lpstr>OutstandingAgri_4</vt:lpstr>
      <vt:lpstr>MSMEoutstanding_5</vt:lpstr>
      <vt:lpstr>Pri Sec_outstanding_6</vt:lpstr>
      <vt:lpstr>Weaker Sec_7</vt:lpstr>
      <vt:lpstr>NPS_OS_8</vt:lpstr>
      <vt:lpstr>ACP_Agri_9(i)</vt:lpstr>
      <vt:lpstr>ACP_Agri_9(ii)</vt:lpstr>
      <vt:lpstr>ACP_MSME_10</vt:lpstr>
      <vt:lpstr>ACP_PS_11(i)</vt:lpstr>
      <vt:lpstr>ACP_PS_11(ii)</vt:lpstr>
      <vt:lpstr>ACP_NPS_12</vt:lpstr>
      <vt:lpstr>NPA_13</vt:lpstr>
      <vt:lpstr>NPA_PS_14</vt:lpstr>
      <vt:lpstr>NPA_NPS_15</vt:lpstr>
      <vt:lpstr>NPA_Govt. Sch16</vt:lpstr>
      <vt:lpstr>KCC_17</vt:lpstr>
      <vt:lpstr>Education Loan_18</vt:lpstr>
      <vt:lpstr>SHGs_19</vt:lpstr>
      <vt:lpstr>Restructured Acs_33</vt:lpstr>
      <vt:lpstr>Minority_OS_20</vt:lpstr>
      <vt:lpstr>Minority_Disb_21</vt:lpstr>
      <vt:lpstr>SCST_OS_22</vt:lpstr>
      <vt:lpstr>SCST_Disb_23</vt:lpstr>
      <vt:lpstr>Women_24</vt:lpstr>
      <vt:lpstr>PMJDY_25</vt:lpstr>
      <vt:lpstr>RSETIs_26</vt:lpstr>
      <vt:lpstr>MUDRA_27</vt:lpstr>
      <vt:lpstr>SUI_28_Dist.</vt:lpstr>
      <vt:lpstr>PMAY_29</vt:lpstr>
      <vt:lpstr>Aadh_Auh_31</vt:lpstr>
      <vt:lpstr>Aadhaar Auth_31</vt:lpstr>
      <vt:lpstr>Aadh_Auh_31!Print_Area</vt:lpstr>
      <vt:lpstr>'Aadhaar Auth_31'!Print_Area</vt:lpstr>
      <vt:lpstr>'ACP_Agri_9(i)'!Print_Area</vt:lpstr>
      <vt:lpstr>'ACP_Agri_9(ii)'!Print_Area</vt:lpstr>
      <vt:lpstr>ACP_MSME_10!Print_Area</vt:lpstr>
      <vt:lpstr>ACP_NPS_12!Print_Area</vt:lpstr>
      <vt:lpstr>'ACP_PS_11(i)'!Print_Area</vt:lpstr>
      <vt:lpstr>'ACP_PS_11(ii)'!Print_Area</vt:lpstr>
      <vt:lpstr>'Branch ATM_1'!Print_Area</vt:lpstr>
      <vt:lpstr>'CD Ratio_2'!Print_Area</vt:lpstr>
      <vt:lpstr>'CD Ratio_3(i)'!Print_Area</vt:lpstr>
      <vt:lpstr>'CD Ratio_3(ii)Dist'!Print_Area</vt:lpstr>
      <vt:lpstr>'Education Loan_18'!Print_Area</vt:lpstr>
      <vt:lpstr>KCC_17!Print_Area</vt:lpstr>
      <vt:lpstr>Minority_Disb_21!Print_Area</vt:lpstr>
      <vt:lpstr>Minority_OS_20!Print_Area</vt:lpstr>
      <vt:lpstr>MSMEoutstanding_5!Print_Area</vt:lpstr>
      <vt:lpstr>MUDRA_27!Print_Area</vt:lpstr>
      <vt:lpstr>NPA_13!Print_Area</vt:lpstr>
      <vt:lpstr>'NPA_Govt. Sch16'!Print_Area</vt:lpstr>
      <vt:lpstr>NPA_NPS_15!Print_Area</vt:lpstr>
      <vt:lpstr>NPA_PS_14!Print_Area</vt:lpstr>
      <vt:lpstr>NPS_OS_8!Print_Area</vt:lpstr>
      <vt:lpstr>OutstandingAgri_4!Print_Area</vt:lpstr>
      <vt:lpstr>PMAY_29!Print_Area</vt:lpstr>
      <vt:lpstr>PMJDY_25!Print_Area</vt:lpstr>
      <vt:lpstr>'Pri Sec_outstanding_6'!Print_Area</vt:lpstr>
      <vt:lpstr>RSETIs_26!Print_Area</vt:lpstr>
      <vt:lpstr>SCST_Disb_23!Print_Area</vt:lpstr>
      <vt:lpstr>SCST_OS_22!Print_Area</vt:lpstr>
      <vt:lpstr>SHGs_19!Print_Area</vt:lpstr>
      <vt:lpstr>SUI_28_Dist.!Print_Area</vt:lpstr>
      <vt:lpstr>'Weaker Sec_7'!Print_Area</vt:lpstr>
      <vt:lpstr>Women_24!Print_Area</vt:lpstr>
      <vt:lpstr>'Branch ATM_1'!Print_Titles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2015-10-29T06:25:08Z</dcterms:created>
  <dcterms:modified xsi:type="dcterms:W3CDTF">2021-06-05T09:43:19Z</dcterms:modified>
</cp:coreProperties>
</file>