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/>
  <bookViews>
    <workbookView xWindow="0" yWindow="0" windowWidth="15600" windowHeight="11760" tabRatio="850" firstSheet="8" activeTab="15"/>
  </bookViews>
  <sheets>
    <sheet name="Branch ATM_1" sheetId="3" r:id="rId1"/>
    <sheet name="CD Ratio_2" sheetId="7" r:id="rId2"/>
    <sheet name="CD Ratio_3(i)" sheetId="9" r:id="rId3"/>
    <sheet name="CD Ratio_3(ii)Dist" sheetId="144" r:id="rId4"/>
    <sheet name="OutstandingAgri_4" sheetId="104" r:id="rId5"/>
    <sheet name="MSMEoutstanding_5" sheetId="103" r:id="rId6"/>
    <sheet name="Pri Sec_outstanding_6" sheetId="107" r:id="rId7"/>
    <sheet name="Weaker Sec_7" sheetId="106" r:id="rId8"/>
    <sheet name="NPS_OS_8" sheetId="105" r:id="rId9"/>
    <sheet name="ACP_Agri_9(i)" sheetId="73" r:id="rId10"/>
    <sheet name="ACP_Agri_9(ii)" sheetId="108" r:id="rId11"/>
    <sheet name="ACP_MSME_10" sheetId="93" r:id="rId12"/>
    <sheet name="ACP_PS_11(i)" sheetId="71" r:id="rId13"/>
    <sheet name="ACP_PS_11(ii)" sheetId="109" r:id="rId14"/>
    <sheet name="ACP_NPS_12" sheetId="110" r:id="rId15"/>
    <sheet name="NPA_13" sheetId="15" r:id="rId16"/>
    <sheet name="NPA_PS_14" sheetId="78" r:id="rId17"/>
    <sheet name="NPA_NPS_15" sheetId="85" r:id="rId18"/>
    <sheet name="NPA_Govt. Sch16" sheetId="77" r:id="rId19"/>
    <sheet name="KCC_17" sheetId="42" r:id="rId20"/>
    <sheet name="Education Loan_18" sheetId="111" r:id="rId21"/>
    <sheet name="SHGs_19" sheetId="113" r:id="rId22"/>
    <sheet name="Restructured Acs_33" sheetId="101" state="hidden" r:id="rId23"/>
    <sheet name="Minority_OS_20" sheetId="114" r:id="rId24"/>
    <sheet name="Minority_Disb_21" sheetId="115" r:id="rId25"/>
    <sheet name="SCST_OS_22" sheetId="116" r:id="rId26"/>
    <sheet name="SCST_Disb_23" sheetId="117" r:id="rId27"/>
    <sheet name="Women_24" sheetId="118" r:id="rId28"/>
    <sheet name="PMJDY_25" sheetId="130" r:id="rId29"/>
    <sheet name="RSETIs_26" sheetId="133" r:id="rId30"/>
    <sheet name="MUDRA_27" sheetId="134" r:id="rId31"/>
    <sheet name="SUI_28_Dist." sheetId="135" state="hidden" r:id="rId32"/>
    <sheet name="PMAY_29" sheetId="137" state="hidden" r:id="rId33"/>
    <sheet name="PMJJBY &amp; PMSBY_28" sheetId="138" r:id="rId34"/>
    <sheet name="Aadh_Auh_31" sheetId="139" state="hidden" r:id="rId35"/>
    <sheet name="Aadhaar Auth_31" sheetId="136" state="hidden" r:id="rId36"/>
  </sheets>
  <definedNames>
    <definedName name="_xlnm._FilterDatabase" localSheetId="9" hidden="1">'ACP_Agri_9(i)'!$H$5:$K$51</definedName>
    <definedName name="_xlnm._FilterDatabase" localSheetId="10" hidden="1">'ACP_Agri_9(ii)'!$M$5:$P$56</definedName>
    <definedName name="_xlnm._FilterDatabase" localSheetId="11" hidden="1">ACP_MSME_10!$C$5:$P$56</definedName>
    <definedName name="_xlnm._FilterDatabase" localSheetId="13" hidden="1">'ACP_PS_11(ii)'!$S$5:$T$56</definedName>
    <definedName name="_xlnm._FilterDatabase" localSheetId="1" hidden="1">'CD Ratio_2'!$F$5:$H$54</definedName>
    <definedName name="_xlnm._FilterDatabase" localSheetId="2" hidden="1">'CD Ratio_3(i)'!$C$5:$J$55</definedName>
    <definedName name="_xlnm._FilterDatabase" localSheetId="20" hidden="1">'Education Loan_18'!$A$5:$Q$6</definedName>
    <definedName name="_xlnm._FilterDatabase" localSheetId="5" hidden="1">MSMEoutstanding_5!$C$5:$N$48</definedName>
    <definedName name="_xlnm._FilterDatabase" localSheetId="18" hidden="1">'NPA_Govt. Sch16'!$A$4:$V$56</definedName>
    <definedName name="_xlnm._FilterDatabase" localSheetId="8" hidden="1">NPS_OS_8!$C$5:$R$52</definedName>
    <definedName name="_xlnm._FilterDatabase" localSheetId="4" hidden="1">OutstandingAgri_4!$C$5:$L$47</definedName>
    <definedName name="_xlnm._FilterDatabase" localSheetId="6" hidden="1">'Pri Sec_outstanding_6'!$C$5:$P$52</definedName>
    <definedName name="CompanyName">#REF!</definedName>
    <definedName name="CustomerLookup">'Branch ATM_1'!#REF!</definedName>
    <definedName name="Invoice_No">#REF!</definedName>
    <definedName name="InvoiceNoDetails">"InvoiceDetails[Invoice No]"</definedName>
    <definedName name="_xlnm.Print_Area" localSheetId="34">Aadh_Auh_31!$A$1:$G$53</definedName>
    <definedName name="_xlnm.Print_Area" localSheetId="35">'Aadhaar Auth_31'!$A$1:$F$48</definedName>
    <definedName name="_xlnm.Print_Area" localSheetId="9">'ACP_Agri_9(i)'!$A$1:$L$59</definedName>
    <definedName name="_xlnm.Print_Area" localSheetId="10">'ACP_Agri_9(ii)'!$A$1:$Q$59</definedName>
    <definedName name="_xlnm.Print_Area" localSheetId="11">ACP_MSME_10!$A$1:$Q$58</definedName>
    <definedName name="_xlnm.Print_Area" localSheetId="14">ACP_NPS_12!$A$1:$Q$58</definedName>
    <definedName name="_xlnm.Print_Area" localSheetId="12">'ACP_PS_11(i)'!$A$1:$Q$58</definedName>
    <definedName name="_xlnm.Print_Area" localSheetId="13">'ACP_PS_11(ii)'!$A$1:$U$59</definedName>
    <definedName name="_xlnm.Print_Area" localSheetId="0">'Branch ATM_1'!$A$1:$G$58</definedName>
    <definedName name="_xlnm.Print_Area" localSheetId="1">'CD Ratio_2'!$A$1:$K$60</definedName>
    <definedName name="_xlnm.Print_Area" localSheetId="2">'CD Ratio_3(i)'!$A$1:$J$60</definedName>
    <definedName name="_xlnm.Print_Area" localSheetId="3">'CD Ratio_3(ii)Dist'!$A$1:$E$57</definedName>
    <definedName name="_xlnm.Print_Area" localSheetId="20">'Education Loan_18'!$A$1:$Q$59</definedName>
    <definedName name="_xlnm.Print_Area" localSheetId="19">KCC_17!$A$1:$F$58</definedName>
    <definedName name="_xlnm.Print_Area" localSheetId="24">Minority_Disb_21!$A$1:$P$59</definedName>
    <definedName name="_xlnm.Print_Area" localSheetId="23">Minority_OS_20!$A$1:$P$59</definedName>
    <definedName name="_xlnm.Print_Area" localSheetId="5">MSMEoutstanding_5!$A$1:$O$57</definedName>
    <definedName name="_xlnm.Print_Area" localSheetId="30">MUDRA_27!$A$1:$J$44</definedName>
    <definedName name="_xlnm.Print_Area" localSheetId="15">NPA_13!$A$1:$G$58</definedName>
    <definedName name="_xlnm.Print_Area" localSheetId="18">'NPA_Govt. Sch16'!$A$1:$AA$58</definedName>
    <definedName name="_xlnm.Print_Area" localSheetId="17">NPA_NPS_15!$A$1:$J$59</definedName>
    <definedName name="_xlnm.Print_Area" localSheetId="16">NPA_PS_14!$A$1:$N$58</definedName>
    <definedName name="_xlnm.Print_Area" localSheetId="8">NPS_OS_8!$A$1:$R$59</definedName>
    <definedName name="_xlnm.Print_Area" localSheetId="4">OutstandingAgri_4!$A$1:$M$59</definedName>
    <definedName name="_xlnm.Print_Area" localSheetId="32">PMAY_29!$A$1:$E$68</definedName>
    <definedName name="_xlnm.Print_Area" localSheetId="28">PMJDY_25!$A$1:$I$57</definedName>
    <definedName name="_xlnm.Print_Area" localSheetId="6">'Pri Sec_outstanding_6'!$A$1:$Q$59</definedName>
    <definedName name="_xlnm.Print_Area" localSheetId="29">RSETIs_26!$A$1:$T$56</definedName>
    <definedName name="_xlnm.Print_Area" localSheetId="26">SCST_Disb_23!$A$1:$F$59</definedName>
    <definedName name="_xlnm.Print_Area" localSheetId="25">SCST_OS_22!$A$1:$F$59</definedName>
    <definedName name="_xlnm.Print_Area" localSheetId="21">SHGs_19!$A$1:$J$56</definedName>
    <definedName name="_xlnm.Print_Area" localSheetId="31">SUI_28_Dist.!$A$1:$H$28</definedName>
    <definedName name="_xlnm.Print_Area" localSheetId="7">'Weaker Sec_7'!$A$1:$S$58</definedName>
    <definedName name="_xlnm.Print_Area" localSheetId="27">Women_24!$A$1:$H$59</definedName>
    <definedName name="_xlnm.Print_Titles" localSheetId="0">'Branch ATM_1'!$3:$3</definedName>
    <definedName name="rngInvoice">#REF!</definedName>
  </definedNames>
  <calcPr calcId="144525"/>
</workbook>
</file>

<file path=xl/calcChain.xml><?xml version="1.0" encoding="utf-8"?>
<calcChain xmlns="http://schemas.openxmlformats.org/spreadsheetml/2006/main">
  <c r="Q47" i="110" l="1"/>
  <c r="P47" i="110"/>
  <c r="O47" i="110"/>
  <c r="D42" i="134" l="1"/>
  <c r="E42" i="134"/>
  <c r="F42" i="134"/>
  <c r="G42" i="134"/>
  <c r="H42" i="134"/>
  <c r="I42" i="134"/>
  <c r="J42" i="134"/>
  <c r="C42" i="134"/>
  <c r="E5" i="138"/>
  <c r="E6" i="138"/>
  <c r="E7" i="138"/>
  <c r="E8" i="138"/>
  <c r="E9" i="138"/>
  <c r="E10" i="138"/>
  <c r="E11" i="138"/>
  <c r="E12" i="138"/>
  <c r="E13" i="138"/>
  <c r="E14" i="138"/>
  <c r="E15" i="138"/>
  <c r="E16" i="138"/>
  <c r="E17" i="138"/>
  <c r="E18" i="138"/>
  <c r="E19" i="138"/>
  <c r="E20" i="138"/>
  <c r="E21" i="138"/>
  <c r="E22" i="138"/>
  <c r="E23" i="138"/>
  <c r="E24" i="138"/>
  <c r="E25" i="138"/>
  <c r="E26" i="138"/>
  <c r="E27" i="138"/>
  <c r="E28" i="138"/>
  <c r="E29" i="138"/>
  <c r="E30" i="138"/>
  <c r="E31" i="138"/>
  <c r="E32" i="138"/>
  <c r="E33" i="138"/>
  <c r="E34" i="138"/>
  <c r="E35" i="138"/>
  <c r="E36" i="138"/>
  <c r="E37" i="138"/>
  <c r="E38" i="138"/>
  <c r="E39" i="138"/>
  <c r="E40" i="138"/>
  <c r="E41" i="138"/>
  <c r="E42" i="138"/>
  <c r="E43" i="138"/>
  <c r="E44" i="138"/>
  <c r="E45" i="138"/>
  <c r="E46" i="138"/>
  <c r="E47" i="138"/>
  <c r="E48" i="138"/>
  <c r="E49" i="138"/>
  <c r="E50" i="138"/>
  <c r="E51" i="138"/>
  <c r="E52" i="138"/>
  <c r="E53" i="138"/>
  <c r="E54" i="138"/>
  <c r="E55" i="138"/>
  <c r="E4" i="138"/>
  <c r="D55" i="138"/>
  <c r="C55" i="138"/>
  <c r="L55" i="133" l="1"/>
  <c r="K55" i="133"/>
  <c r="J55" i="133"/>
  <c r="I55" i="133"/>
  <c r="H55" i="133"/>
  <c r="G55" i="133"/>
  <c r="F55" i="133"/>
  <c r="E55" i="133"/>
  <c r="D55" i="133"/>
  <c r="C55" i="133"/>
  <c r="C15" i="106" l="1"/>
  <c r="D15" i="106"/>
  <c r="J7" i="9" l="1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" i="9"/>
  <c r="D56" i="106" l="1"/>
  <c r="K56" i="106"/>
  <c r="L56" i="106"/>
  <c r="M56" i="106"/>
  <c r="N56" i="106"/>
  <c r="O56" i="106"/>
  <c r="P56" i="106"/>
  <c r="D47" i="106"/>
  <c r="F47" i="106"/>
  <c r="J47" i="106"/>
  <c r="K47" i="106"/>
  <c r="L47" i="106"/>
  <c r="M47" i="106"/>
  <c r="N47" i="106"/>
  <c r="O47" i="106"/>
  <c r="P47" i="106"/>
  <c r="D45" i="106"/>
  <c r="H45" i="106"/>
  <c r="K45" i="106"/>
  <c r="L45" i="106"/>
  <c r="L57" i="106" s="1"/>
  <c r="M45" i="106"/>
  <c r="N45" i="106"/>
  <c r="O45" i="106"/>
  <c r="P45" i="106"/>
  <c r="D41" i="106"/>
  <c r="K41" i="106"/>
  <c r="L41" i="106"/>
  <c r="L42" i="106" s="1"/>
  <c r="M41" i="106"/>
  <c r="M42" i="106" s="1"/>
  <c r="N41" i="106"/>
  <c r="O41" i="106"/>
  <c r="P41" i="106"/>
  <c r="P42" i="106" s="1"/>
  <c r="D18" i="106"/>
  <c r="K18" i="106"/>
  <c r="L18" i="106"/>
  <c r="M18" i="106"/>
  <c r="N18" i="106"/>
  <c r="N42" i="106" s="1"/>
  <c r="N57" i="106" s="1"/>
  <c r="O18" i="106"/>
  <c r="P18" i="106"/>
  <c r="I7" i="106"/>
  <c r="J7" i="106"/>
  <c r="J18" i="106" s="1"/>
  <c r="I8" i="106"/>
  <c r="J8" i="106"/>
  <c r="I9" i="106"/>
  <c r="J9" i="106"/>
  <c r="I10" i="106"/>
  <c r="J10" i="106"/>
  <c r="I11" i="106"/>
  <c r="J11" i="106"/>
  <c r="I12" i="106"/>
  <c r="J12" i="106"/>
  <c r="I13" i="106"/>
  <c r="J13" i="106"/>
  <c r="I14" i="106"/>
  <c r="J14" i="106"/>
  <c r="I15" i="106"/>
  <c r="J15" i="106"/>
  <c r="I16" i="106"/>
  <c r="J16" i="106"/>
  <c r="I17" i="106"/>
  <c r="J17" i="106"/>
  <c r="I19" i="106"/>
  <c r="I41" i="106" s="1"/>
  <c r="J19" i="106"/>
  <c r="J41" i="106" s="1"/>
  <c r="I20" i="106"/>
  <c r="J20" i="106"/>
  <c r="I21" i="106"/>
  <c r="J21" i="106"/>
  <c r="I22" i="106"/>
  <c r="J22" i="106"/>
  <c r="I23" i="106"/>
  <c r="J23" i="106"/>
  <c r="I24" i="106"/>
  <c r="J24" i="106"/>
  <c r="I25" i="106"/>
  <c r="J25" i="106"/>
  <c r="I26" i="106"/>
  <c r="J26" i="106"/>
  <c r="I27" i="106"/>
  <c r="J27" i="106"/>
  <c r="I28" i="106"/>
  <c r="J28" i="106"/>
  <c r="I29" i="106"/>
  <c r="J29" i="106"/>
  <c r="I30" i="106"/>
  <c r="J30" i="106"/>
  <c r="I31" i="106"/>
  <c r="J31" i="106"/>
  <c r="I32" i="106"/>
  <c r="J32" i="106"/>
  <c r="I33" i="106"/>
  <c r="J33" i="106"/>
  <c r="I34" i="106"/>
  <c r="J34" i="106"/>
  <c r="I35" i="106"/>
  <c r="J35" i="106"/>
  <c r="I36" i="106"/>
  <c r="J36" i="106"/>
  <c r="I37" i="106"/>
  <c r="J37" i="106"/>
  <c r="I38" i="106"/>
  <c r="J38" i="106"/>
  <c r="I39" i="106"/>
  <c r="J39" i="106"/>
  <c r="I40" i="106"/>
  <c r="J40" i="106"/>
  <c r="I43" i="106"/>
  <c r="I45" i="106" s="1"/>
  <c r="J43" i="106"/>
  <c r="I44" i="106"/>
  <c r="J44" i="106"/>
  <c r="J45" i="106" s="1"/>
  <c r="I46" i="106"/>
  <c r="I47" i="106" s="1"/>
  <c r="J46" i="106"/>
  <c r="I48" i="106"/>
  <c r="I56" i="106" s="1"/>
  <c r="J48" i="106"/>
  <c r="J56" i="106" s="1"/>
  <c r="I49" i="106"/>
  <c r="J49" i="106"/>
  <c r="I50" i="106"/>
  <c r="J50" i="106"/>
  <c r="I51" i="106"/>
  <c r="J51" i="106"/>
  <c r="I52" i="106"/>
  <c r="J52" i="106"/>
  <c r="I53" i="106"/>
  <c r="J53" i="106"/>
  <c r="I54" i="106"/>
  <c r="J54" i="106"/>
  <c r="I55" i="106"/>
  <c r="J55" i="106"/>
  <c r="J6" i="106"/>
  <c r="I6" i="106"/>
  <c r="I18" i="106" s="1"/>
  <c r="G7" i="106"/>
  <c r="H7" i="106"/>
  <c r="G8" i="106"/>
  <c r="H8" i="106"/>
  <c r="G9" i="106"/>
  <c r="H9" i="106"/>
  <c r="G10" i="106"/>
  <c r="H10" i="106"/>
  <c r="G11" i="106"/>
  <c r="H11" i="106"/>
  <c r="G12" i="106"/>
  <c r="H12" i="106"/>
  <c r="G13" i="106"/>
  <c r="H13" i="106"/>
  <c r="G14" i="106"/>
  <c r="H14" i="106"/>
  <c r="G15" i="106"/>
  <c r="H15" i="106"/>
  <c r="G16" i="106"/>
  <c r="H16" i="106"/>
  <c r="G17" i="106"/>
  <c r="H17" i="106"/>
  <c r="G19" i="106"/>
  <c r="G41" i="106" s="1"/>
  <c r="H19" i="106"/>
  <c r="H41" i="106" s="1"/>
  <c r="G20" i="106"/>
  <c r="H20" i="106"/>
  <c r="G21" i="106"/>
  <c r="H21" i="106"/>
  <c r="G22" i="106"/>
  <c r="H22" i="106"/>
  <c r="G23" i="106"/>
  <c r="H23" i="106"/>
  <c r="G24" i="106"/>
  <c r="H24" i="106"/>
  <c r="G25" i="106"/>
  <c r="H25" i="106"/>
  <c r="G26" i="106"/>
  <c r="H26" i="106"/>
  <c r="G27" i="106"/>
  <c r="H27" i="106"/>
  <c r="G28" i="106"/>
  <c r="H28" i="106"/>
  <c r="G29" i="106"/>
  <c r="H29" i="106"/>
  <c r="G30" i="106"/>
  <c r="H30" i="106"/>
  <c r="G31" i="106"/>
  <c r="H31" i="106"/>
  <c r="G32" i="106"/>
  <c r="H32" i="106"/>
  <c r="G33" i="106"/>
  <c r="H33" i="106"/>
  <c r="G34" i="106"/>
  <c r="H34" i="106"/>
  <c r="G35" i="106"/>
  <c r="H35" i="106"/>
  <c r="G36" i="106"/>
  <c r="H36" i="106"/>
  <c r="G37" i="106"/>
  <c r="H37" i="106"/>
  <c r="G38" i="106"/>
  <c r="H38" i="106"/>
  <c r="G39" i="106"/>
  <c r="H39" i="106"/>
  <c r="G40" i="106"/>
  <c r="H40" i="106"/>
  <c r="G43" i="106"/>
  <c r="H43" i="106"/>
  <c r="G44" i="106"/>
  <c r="G45" i="106" s="1"/>
  <c r="H44" i="106"/>
  <c r="G46" i="106"/>
  <c r="G47" i="106" s="1"/>
  <c r="H46" i="106"/>
  <c r="H47" i="106" s="1"/>
  <c r="G48" i="106"/>
  <c r="G56" i="106" s="1"/>
  <c r="H48" i="106"/>
  <c r="H56" i="106" s="1"/>
  <c r="G49" i="106"/>
  <c r="H49" i="106"/>
  <c r="G50" i="106"/>
  <c r="H50" i="106"/>
  <c r="G51" i="106"/>
  <c r="H51" i="106"/>
  <c r="G52" i="106"/>
  <c r="H52" i="106"/>
  <c r="G53" i="106"/>
  <c r="H53" i="106"/>
  <c r="G54" i="106"/>
  <c r="H54" i="106"/>
  <c r="G55" i="106"/>
  <c r="H55" i="106"/>
  <c r="H6" i="106"/>
  <c r="G6" i="106"/>
  <c r="E7" i="106"/>
  <c r="F7" i="106"/>
  <c r="E8" i="106"/>
  <c r="E18" i="106" s="1"/>
  <c r="F8" i="106"/>
  <c r="E9" i="106"/>
  <c r="F9" i="106"/>
  <c r="E10" i="106"/>
  <c r="F10" i="106"/>
  <c r="E11" i="106"/>
  <c r="F11" i="106"/>
  <c r="E12" i="106"/>
  <c r="F12" i="106"/>
  <c r="E13" i="106"/>
  <c r="F13" i="106"/>
  <c r="E14" i="106"/>
  <c r="F14" i="106"/>
  <c r="E15" i="106"/>
  <c r="F15" i="106"/>
  <c r="E16" i="106"/>
  <c r="F16" i="106"/>
  <c r="E17" i="106"/>
  <c r="F17" i="106"/>
  <c r="E19" i="106"/>
  <c r="E41" i="106" s="1"/>
  <c r="E42" i="106" s="1"/>
  <c r="F19" i="106"/>
  <c r="F41" i="106" s="1"/>
  <c r="E20" i="106"/>
  <c r="F20" i="106"/>
  <c r="E21" i="106"/>
  <c r="F21" i="106"/>
  <c r="E22" i="106"/>
  <c r="F22" i="106"/>
  <c r="E23" i="106"/>
  <c r="F23" i="106"/>
  <c r="E24" i="106"/>
  <c r="F24" i="106"/>
  <c r="E25" i="106"/>
  <c r="F25" i="106"/>
  <c r="E26" i="106"/>
  <c r="F26" i="106"/>
  <c r="E27" i="106"/>
  <c r="F27" i="106"/>
  <c r="E28" i="106"/>
  <c r="F28" i="106"/>
  <c r="E29" i="106"/>
  <c r="F29" i="106"/>
  <c r="E30" i="106"/>
  <c r="F30" i="106"/>
  <c r="E31" i="106"/>
  <c r="F31" i="106"/>
  <c r="E32" i="106"/>
  <c r="F32" i="106"/>
  <c r="E33" i="106"/>
  <c r="F33" i="106"/>
  <c r="E34" i="106"/>
  <c r="F34" i="106"/>
  <c r="E35" i="106"/>
  <c r="F35" i="106"/>
  <c r="E36" i="106"/>
  <c r="F36" i="106"/>
  <c r="E37" i="106"/>
  <c r="F37" i="106"/>
  <c r="E38" i="106"/>
  <c r="F38" i="106"/>
  <c r="E39" i="106"/>
  <c r="F39" i="106"/>
  <c r="E40" i="106"/>
  <c r="F40" i="106"/>
  <c r="E43" i="106"/>
  <c r="E45" i="106" s="1"/>
  <c r="F43" i="106"/>
  <c r="E44" i="106"/>
  <c r="F44" i="106"/>
  <c r="F45" i="106" s="1"/>
  <c r="E46" i="106"/>
  <c r="E47" i="106" s="1"/>
  <c r="F46" i="106"/>
  <c r="E48" i="106"/>
  <c r="E56" i="106" s="1"/>
  <c r="E57" i="106" s="1"/>
  <c r="F48" i="106"/>
  <c r="F56" i="106" s="1"/>
  <c r="E49" i="106"/>
  <c r="F49" i="106"/>
  <c r="E50" i="106"/>
  <c r="F50" i="106"/>
  <c r="E51" i="106"/>
  <c r="F51" i="106"/>
  <c r="E52" i="106"/>
  <c r="F52" i="106"/>
  <c r="E53" i="106"/>
  <c r="F53" i="106"/>
  <c r="E54" i="106"/>
  <c r="F54" i="106"/>
  <c r="E55" i="106"/>
  <c r="F55" i="106"/>
  <c r="F6" i="106"/>
  <c r="F18" i="106" s="1"/>
  <c r="E6" i="106"/>
  <c r="F42" i="106" l="1"/>
  <c r="F57" i="106" s="1"/>
  <c r="J42" i="106"/>
  <c r="J57" i="106" s="1"/>
  <c r="I42" i="106"/>
  <c r="I57" i="106" s="1"/>
  <c r="K57" i="106"/>
  <c r="P57" i="106"/>
  <c r="O42" i="106"/>
  <c r="O57" i="106" s="1"/>
  <c r="K42" i="106"/>
  <c r="M57" i="106"/>
  <c r="G18" i="106"/>
  <c r="G42" i="106" s="1"/>
  <c r="G57" i="106" s="1"/>
  <c r="H18" i="106"/>
  <c r="H42" i="106" s="1"/>
  <c r="H57" i="106" s="1"/>
  <c r="D42" i="106"/>
  <c r="I8" i="85"/>
  <c r="D47" i="85"/>
  <c r="E47" i="85"/>
  <c r="F47" i="85"/>
  <c r="G47" i="85"/>
  <c r="H47" i="85"/>
  <c r="J47" i="85"/>
  <c r="C47" i="85"/>
  <c r="D56" i="85"/>
  <c r="E56" i="85"/>
  <c r="F56" i="85"/>
  <c r="G56" i="85"/>
  <c r="H56" i="85"/>
  <c r="D45" i="85"/>
  <c r="E45" i="85"/>
  <c r="F45" i="85"/>
  <c r="G45" i="85"/>
  <c r="H45" i="85"/>
  <c r="D41" i="85"/>
  <c r="E41" i="85"/>
  <c r="F41" i="85"/>
  <c r="G41" i="85"/>
  <c r="H41" i="85"/>
  <c r="D18" i="85"/>
  <c r="E18" i="85"/>
  <c r="F18" i="85"/>
  <c r="G18" i="85"/>
  <c r="I7" i="85"/>
  <c r="J7" i="85"/>
  <c r="I9" i="85"/>
  <c r="J9" i="85"/>
  <c r="I10" i="85"/>
  <c r="J10" i="85"/>
  <c r="I11" i="85"/>
  <c r="J11" i="85"/>
  <c r="I12" i="85"/>
  <c r="J12" i="85"/>
  <c r="I13" i="85"/>
  <c r="J13" i="85"/>
  <c r="I14" i="85"/>
  <c r="J14" i="85"/>
  <c r="I15" i="85"/>
  <c r="J15" i="85"/>
  <c r="I16" i="85"/>
  <c r="J16" i="85"/>
  <c r="I17" i="85"/>
  <c r="J17" i="85"/>
  <c r="I19" i="85"/>
  <c r="J19" i="85"/>
  <c r="I20" i="85"/>
  <c r="J20" i="85"/>
  <c r="I21" i="85"/>
  <c r="J21" i="85"/>
  <c r="I22" i="85"/>
  <c r="J22" i="85"/>
  <c r="I23" i="85"/>
  <c r="J23" i="85"/>
  <c r="I24" i="85"/>
  <c r="J24" i="85"/>
  <c r="I25" i="85"/>
  <c r="J25" i="85"/>
  <c r="I26" i="85"/>
  <c r="J26" i="85"/>
  <c r="I27" i="85"/>
  <c r="J27" i="85"/>
  <c r="I28" i="85"/>
  <c r="J28" i="85"/>
  <c r="I29" i="85"/>
  <c r="J29" i="85"/>
  <c r="I30" i="85"/>
  <c r="J30" i="85"/>
  <c r="I31" i="85"/>
  <c r="J31" i="85"/>
  <c r="I32" i="85"/>
  <c r="J32" i="85"/>
  <c r="I33" i="85"/>
  <c r="J33" i="85"/>
  <c r="I34" i="85"/>
  <c r="J34" i="85"/>
  <c r="I35" i="85"/>
  <c r="J35" i="85"/>
  <c r="I36" i="85"/>
  <c r="J36" i="85"/>
  <c r="I37" i="85"/>
  <c r="J37" i="85"/>
  <c r="I38" i="85"/>
  <c r="J38" i="85"/>
  <c r="I39" i="85"/>
  <c r="J39" i="85"/>
  <c r="I40" i="85"/>
  <c r="J40" i="85"/>
  <c r="I43" i="85"/>
  <c r="I45" i="85" s="1"/>
  <c r="J43" i="85"/>
  <c r="I44" i="85"/>
  <c r="J44" i="85"/>
  <c r="J45" i="85" s="1"/>
  <c r="I46" i="85"/>
  <c r="I47" i="85" s="1"/>
  <c r="J46" i="85"/>
  <c r="I48" i="85"/>
  <c r="J48" i="85"/>
  <c r="I49" i="85"/>
  <c r="J49" i="85"/>
  <c r="I50" i="85"/>
  <c r="J50" i="85"/>
  <c r="I51" i="85"/>
  <c r="J51" i="85"/>
  <c r="I52" i="85"/>
  <c r="J52" i="85"/>
  <c r="I53" i="85"/>
  <c r="J53" i="85"/>
  <c r="I54" i="85"/>
  <c r="J54" i="85"/>
  <c r="I55" i="85"/>
  <c r="J55" i="85"/>
  <c r="J6" i="85"/>
  <c r="I6" i="85"/>
  <c r="H8" i="85"/>
  <c r="J8" i="85" s="1"/>
  <c r="D18" i="110"/>
  <c r="E18" i="110"/>
  <c r="F18" i="110"/>
  <c r="F42" i="110" s="1"/>
  <c r="F57" i="110" s="1"/>
  <c r="G18" i="110"/>
  <c r="G42" i="110" s="1"/>
  <c r="H18" i="110"/>
  <c r="I18" i="110"/>
  <c r="J18" i="110"/>
  <c r="J42" i="110" s="1"/>
  <c r="J57" i="110" s="1"/>
  <c r="K18" i="110"/>
  <c r="K42" i="110" s="1"/>
  <c r="K57" i="110" s="1"/>
  <c r="L18" i="110"/>
  <c r="M18" i="110"/>
  <c r="N18" i="110"/>
  <c r="N42" i="110" s="1"/>
  <c r="N57" i="110" s="1"/>
  <c r="D56" i="110"/>
  <c r="E56" i="110"/>
  <c r="F56" i="110"/>
  <c r="G56" i="110"/>
  <c r="H56" i="110"/>
  <c r="I56" i="110"/>
  <c r="J56" i="110"/>
  <c r="K56" i="110"/>
  <c r="L56" i="110"/>
  <c r="M56" i="110"/>
  <c r="N56" i="110"/>
  <c r="D45" i="110"/>
  <c r="E45" i="110"/>
  <c r="E57" i="110" s="1"/>
  <c r="F45" i="110"/>
  <c r="G45" i="110"/>
  <c r="H45" i="110"/>
  <c r="I45" i="110"/>
  <c r="J45" i="110"/>
  <c r="K45" i="110"/>
  <c r="L45" i="110"/>
  <c r="M45" i="110"/>
  <c r="N45" i="110"/>
  <c r="D42" i="110"/>
  <c r="H42" i="110"/>
  <c r="L42" i="110"/>
  <c r="D41" i="110"/>
  <c r="E41" i="110"/>
  <c r="E42" i="110" s="1"/>
  <c r="F41" i="110"/>
  <c r="G41" i="110"/>
  <c r="H41" i="110"/>
  <c r="I41" i="110"/>
  <c r="I42" i="110" s="1"/>
  <c r="I57" i="110" s="1"/>
  <c r="J41" i="110"/>
  <c r="K41" i="110"/>
  <c r="L41" i="110"/>
  <c r="M41" i="110"/>
  <c r="M42" i="110" s="1"/>
  <c r="N41" i="110"/>
  <c r="D57" i="93"/>
  <c r="E57" i="93"/>
  <c r="F57" i="93"/>
  <c r="G57" i="93"/>
  <c r="H57" i="93"/>
  <c r="I57" i="93"/>
  <c r="J57" i="93"/>
  <c r="K57" i="93"/>
  <c r="L57" i="93"/>
  <c r="M57" i="93"/>
  <c r="N57" i="93"/>
  <c r="O57" i="93"/>
  <c r="P57" i="93"/>
  <c r="D56" i="93"/>
  <c r="E56" i="93"/>
  <c r="F56" i="93"/>
  <c r="G56" i="93"/>
  <c r="H56" i="93"/>
  <c r="I56" i="93"/>
  <c r="J56" i="93"/>
  <c r="K56" i="93"/>
  <c r="L56" i="93"/>
  <c r="M56" i="93"/>
  <c r="N56" i="93"/>
  <c r="O56" i="93"/>
  <c r="P56" i="93"/>
  <c r="D47" i="93"/>
  <c r="E47" i="93"/>
  <c r="F47" i="93"/>
  <c r="G47" i="93"/>
  <c r="H47" i="93"/>
  <c r="I47" i="93"/>
  <c r="J47" i="93"/>
  <c r="K47" i="93"/>
  <c r="L47" i="93"/>
  <c r="M47" i="93"/>
  <c r="N47" i="93"/>
  <c r="O47" i="93"/>
  <c r="P47" i="93"/>
  <c r="C47" i="93"/>
  <c r="D45" i="93"/>
  <c r="E45" i="93"/>
  <c r="F45" i="93"/>
  <c r="G45" i="93"/>
  <c r="H45" i="93"/>
  <c r="I45" i="93"/>
  <c r="J45" i="93"/>
  <c r="K45" i="93"/>
  <c r="L45" i="93"/>
  <c r="M45" i="93"/>
  <c r="N45" i="93"/>
  <c r="O45" i="93"/>
  <c r="P45" i="93"/>
  <c r="D42" i="93"/>
  <c r="E42" i="93"/>
  <c r="F42" i="93"/>
  <c r="G42" i="93"/>
  <c r="H42" i="93"/>
  <c r="I42" i="93"/>
  <c r="J42" i="93"/>
  <c r="K42" i="93"/>
  <c r="L42" i="93"/>
  <c r="M42" i="93"/>
  <c r="N42" i="93"/>
  <c r="O42" i="93"/>
  <c r="P42" i="93"/>
  <c r="D41" i="93"/>
  <c r="E41" i="93"/>
  <c r="F41" i="93"/>
  <c r="G41" i="93"/>
  <c r="H41" i="93"/>
  <c r="I41" i="93"/>
  <c r="J41" i="93"/>
  <c r="K41" i="93"/>
  <c r="L41" i="93"/>
  <c r="M41" i="93"/>
  <c r="N41" i="93"/>
  <c r="O41" i="93"/>
  <c r="P41" i="93"/>
  <c r="D18" i="93"/>
  <c r="E18" i="93"/>
  <c r="F18" i="93"/>
  <c r="G18" i="93"/>
  <c r="H18" i="93"/>
  <c r="I18" i="93"/>
  <c r="J18" i="93"/>
  <c r="K18" i="93"/>
  <c r="L18" i="93"/>
  <c r="M18" i="93"/>
  <c r="N18" i="93"/>
  <c r="O18" i="93"/>
  <c r="P18" i="93"/>
  <c r="N49" i="105"/>
  <c r="N50" i="105"/>
  <c r="N51" i="105"/>
  <c r="N52" i="105"/>
  <c r="N53" i="105"/>
  <c r="N54" i="105"/>
  <c r="N55" i="105"/>
  <c r="P55" i="105" s="1"/>
  <c r="M49" i="105"/>
  <c r="M50" i="105"/>
  <c r="M51" i="105"/>
  <c r="M52" i="105"/>
  <c r="M53" i="105"/>
  <c r="M54" i="105"/>
  <c r="M55" i="105"/>
  <c r="M56" i="105"/>
  <c r="N56" i="105"/>
  <c r="P56" i="105" s="1"/>
  <c r="P49" i="105"/>
  <c r="P51" i="105"/>
  <c r="P52" i="105"/>
  <c r="P53" i="105"/>
  <c r="P50" i="105"/>
  <c r="P54" i="105"/>
  <c r="P48" i="105"/>
  <c r="P7" i="105"/>
  <c r="P8" i="105"/>
  <c r="P9" i="105"/>
  <c r="P10" i="105"/>
  <c r="P11" i="105"/>
  <c r="P12" i="105"/>
  <c r="P13" i="105"/>
  <c r="P14" i="105"/>
  <c r="P15" i="105"/>
  <c r="P16" i="105"/>
  <c r="P17" i="105"/>
  <c r="P18" i="105"/>
  <c r="P19" i="105"/>
  <c r="P20" i="105"/>
  <c r="P21" i="105"/>
  <c r="P22" i="105"/>
  <c r="P23" i="105"/>
  <c r="P24" i="105"/>
  <c r="P25" i="105"/>
  <c r="P26" i="105"/>
  <c r="P27" i="105"/>
  <c r="P28" i="105"/>
  <c r="P29" i="105"/>
  <c r="P30" i="105"/>
  <c r="P31" i="105"/>
  <c r="P32" i="105"/>
  <c r="P33" i="105"/>
  <c r="P34" i="105"/>
  <c r="P35" i="105"/>
  <c r="P36" i="105"/>
  <c r="P37" i="105"/>
  <c r="P38" i="105"/>
  <c r="P39" i="105"/>
  <c r="P40" i="105"/>
  <c r="P41" i="105"/>
  <c r="P42" i="105"/>
  <c r="P43" i="105"/>
  <c r="P44" i="105"/>
  <c r="P45" i="105"/>
  <c r="P46" i="105"/>
  <c r="P47" i="105"/>
  <c r="P6" i="105"/>
  <c r="O7" i="105"/>
  <c r="O8" i="105"/>
  <c r="O9" i="105"/>
  <c r="O10" i="105"/>
  <c r="O11" i="105"/>
  <c r="O12" i="105"/>
  <c r="O13" i="105"/>
  <c r="O14" i="105"/>
  <c r="O15" i="105"/>
  <c r="O16" i="105"/>
  <c r="O17" i="105"/>
  <c r="O18" i="105"/>
  <c r="O19" i="105"/>
  <c r="O20" i="105"/>
  <c r="O21" i="105"/>
  <c r="O22" i="105"/>
  <c r="O23" i="105"/>
  <c r="O24" i="105"/>
  <c r="O25" i="105"/>
  <c r="O26" i="105"/>
  <c r="O27" i="105"/>
  <c r="O28" i="105"/>
  <c r="O29" i="105"/>
  <c r="O30" i="105"/>
  <c r="O31" i="105"/>
  <c r="O32" i="105"/>
  <c r="O33" i="105"/>
  <c r="O34" i="105"/>
  <c r="O35" i="105"/>
  <c r="O36" i="105"/>
  <c r="O37" i="105"/>
  <c r="O38" i="105"/>
  <c r="O39" i="105"/>
  <c r="O40" i="105"/>
  <c r="O41" i="105"/>
  <c r="O42" i="105"/>
  <c r="O43" i="105"/>
  <c r="O44" i="105"/>
  <c r="O45" i="105"/>
  <c r="O46" i="105"/>
  <c r="O47" i="105"/>
  <c r="O48" i="105"/>
  <c r="O49" i="105"/>
  <c r="O50" i="105"/>
  <c r="O51" i="105"/>
  <c r="O52" i="105"/>
  <c r="O53" i="105"/>
  <c r="O54" i="105"/>
  <c r="O55" i="105"/>
  <c r="O56" i="105"/>
  <c r="O57" i="105"/>
  <c r="O6" i="105"/>
  <c r="G39" i="7"/>
  <c r="D39" i="7"/>
  <c r="H40" i="7"/>
  <c r="E40" i="7"/>
  <c r="D57" i="106" l="1"/>
  <c r="F42" i="85"/>
  <c r="F57" i="85" s="1"/>
  <c r="J56" i="85"/>
  <c r="I56" i="85"/>
  <c r="D42" i="85"/>
  <c r="D57" i="85" s="1"/>
  <c r="I18" i="85"/>
  <c r="G42" i="85"/>
  <c r="G57" i="85" s="1"/>
  <c r="J18" i="85"/>
  <c r="I41" i="85"/>
  <c r="H18" i="85"/>
  <c r="H42" i="85" s="1"/>
  <c r="H57" i="85" s="1"/>
  <c r="J41" i="85"/>
  <c r="E42" i="85"/>
  <c r="E57" i="85" s="1"/>
  <c r="G57" i="110"/>
  <c r="M57" i="110"/>
  <c r="L57" i="110"/>
  <c r="H57" i="110"/>
  <c r="D57" i="110"/>
  <c r="N49" i="78"/>
  <c r="N50" i="78"/>
  <c r="N51" i="78"/>
  <c r="N52" i="78"/>
  <c r="N53" i="78"/>
  <c r="N54" i="78"/>
  <c r="N55" i="78"/>
  <c r="N44" i="78"/>
  <c r="N20" i="78"/>
  <c r="N21" i="78"/>
  <c r="N22" i="78"/>
  <c r="N23" i="78"/>
  <c r="N24" i="78"/>
  <c r="N25" i="78"/>
  <c r="N26" i="78"/>
  <c r="N27" i="78"/>
  <c r="N28" i="78"/>
  <c r="N29" i="78"/>
  <c r="N30" i="78"/>
  <c r="N31" i="78"/>
  <c r="N32" i="78"/>
  <c r="N33" i="78"/>
  <c r="N34" i="78"/>
  <c r="N35" i="78"/>
  <c r="N36" i="78"/>
  <c r="N37" i="78"/>
  <c r="N38" i="78"/>
  <c r="N39" i="78"/>
  <c r="N40" i="78"/>
  <c r="N7" i="78"/>
  <c r="N8" i="78"/>
  <c r="N9" i="78"/>
  <c r="N10" i="78"/>
  <c r="N11" i="78"/>
  <c r="N12" i="78"/>
  <c r="N13" i="78"/>
  <c r="N14" i="78"/>
  <c r="N15" i="78"/>
  <c r="N16" i="78"/>
  <c r="N17" i="78"/>
  <c r="J42" i="85" l="1"/>
  <c r="I42" i="85"/>
  <c r="I57" i="85" s="1"/>
  <c r="Q44" i="105"/>
  <c r="Q46" i="105"/>
  <c r="Q48" i="105"/>
  <c r="Q49" i="105"/>
  <c r="Q50" i="105"/>
  <c r="Q51" i="105"/>
  <c r="Q52" i="105"/>
  <c r="Q53" i="105"/>
  <c r="Q54" i="105"/>
  <c r="Q55" i="105"/>
  <c r="Q7" i="105"/>
  <c r="Q8" i="105"/>
  <c r="Q9" i="105"/>
  <c r="Q10" i="105"/>
  <c r="Q11" i="105"/>
  <c r="Q12" i="105"/>
  <c r="Q13" i="105"/>
  <c r="Q14" i="105"/>
  <c r="Q15" i="105"/>
  <c r="Q16" i="105"/>
  <c r="Q17" i="105"/>
  <c r="Q19" i="105"/>
  <c r="Q20" i="105"/>
  <c r="Q21" i="105"/>
  <c r="Q22" i="105"/>
  <c r="Q23" i="105"/>
  <c r="Q24" i="105"/>
  <c r="Q25" i="105"/>
  <c r="Q26" i="105"/>
  <c r="Q27" i="105"/>
  <c r="Q28" i="105"/>
  <c r="Q29" i="105"/>
  <c r="Q30" i="105"/>
  <c r="Q31" i="105"/>
  <c r="Q32" i="105"/>
  <c r="Q33" i="105"/>
  <c r="Q34" i="105"/>
  <c r="Q35" i="105"/>
  <c r="Q36" i="105"/>
  <c r="Q37" i="105"/>
  <c r="Q38" i="105"/>
  <c r="Q39" i="105"/>
  <c r="Q40" i="105"/>
  <c r="Q43" i="105"/>
  <c r="Q6" i="105"/>
  <c r="P7" i="104"/>
  <c r="Q7" i="104"/>
  <c r="P8" i="104"/>
  <c r="Q8" i="104"/>
  <c r="P9" i="104"/>
  <c r="Q9" i="104"/>
  <c r="P10" i="104"/>
  <c r="Q10" i="104"/>
  <c r="P11" i="104"/>
  <c r="Q11" i="104"/>
  <c r="P12" i="104"/>
  <c r="Q12" i="104"/>
  <c r="P13" i="104"/>
  <c r="Q13" i="104"/>
  <c r="P14" i="104"/>
  <c r="Q14" i="104"/>
  <c r="P15" i="104"/>
  <c r="Q15" i="104"/>
  <c r="P16" i="104"/>
  <c r="Q16" i="104"/>
  <c r="P17" i="104"/>
  <c r="Q17" i="104"/>
  <c r="P19" i="104"/>
  <c r="Q19" i="104"/>
  <c r="P20" i="104"/>
  <c r="Q20" i="104"/>
  <c r="P21" i="104"/>
  <c r="Q21" i="104"/>
  <c r="P22" i="104"/>
  <c r="Q22" i="104"/>
  <c r="P23" i="104"/>
  <c r="Q23" i="104"/>
  <c r="P24" i="104"/>
  <c r="Q24" i="104"/>
  <c r="P25" i="104"/>
  <c r="Q25" i="104"/>
  <c r="P26" i="104"/>
  <c r="Q26" i="104"/>
  <c r="P27" i="104"/>
  <c r="Q27" i="104"/>
  <c r="P28" i="104"/>
  <c r="Q28" i="104"/>
  <c r="P29" i="104"/>
  <c r="Q29" i="104"/>
  <c r="P30" i="104"/>
  <c r="Q30" i="104"/>
  <c r="P31" i="104"/>
  <c r="Q31" i="104"/>
  <c r="P32" i="104"/>
  <c r="Q32" i="104"/>
  <c r="P33" i="104"/>
  <c r="Q33" i="104"/>
  <c r="P34" i="104"/>
  <c r="Q34" i="104"/>
  <c r="P35" i="104"/>
  <c r="Q35" i="104"/>
  <c r="P36" i="104"/>
  <c r="Q36" i="104"/>
  <c r="P37" i="104"/>
  <c r="Q37" i="104"/>
  <c r="P38" i="104"/>
  <c r="Q38" i="104"/>
  <c r="P39" i="104"/>
  <c r="Q39" i="104"/>
  <c r="P40" i="104"/>
  <c r="Q40" i="104"/>
  <c r="P43" i="104"/>
  <c r="Q43" i="104"/>
  <c r="P44" i="104"/>
  <c r="Q44" i="104"/>
  <c r="P46" i="104"/>
  <c r="Q46" i="104"/>
  <c r="P48" i="104"/>
  <c r="Q48" i="104"/>
  <c r="P49" i="104"/>
  <c r="Q49" i="104"/>
  <c r="P50" i="104"/>
  <c r="Q50" i="104"/>
  <c r="P51" i="104"/>
  <c r="Q51" i="104"/>
  <c r="P52" i="104"/>
  <c r="Q52" i="104"/>
  <c r="P53" i="104"/>
  <c r="Q53" i="104"/>
  <c r="P54" i="104"/>
  <c r="Q54" i="104"/>
  <c r="P55" i="104"/>
  <c r="Q55" i="104"/>
  <c r="Q6" i="104"/>
  <c r="P6" i="104"/>
  <c r="R7" i="9"/>
  <c r="R9" i="9"/>
  <c r="R11" i="9"/>
  <c r="R13" i="9"/>
  <c r="R15" i="9"/>
  <c r="R17" i="9"/>
  <c r="R19" i="9"/>
  <c r="R21" i="9"/>
  <c r="R23" i="9"/>
  <c r="R25" i="9"/>
  <c r="R29" i="9"/>
  <c r="R30" i="9"/>
  <c r="R31" i="9"/>
  <c r="R33" i="9"/>
  <c r="R34" i="9"/>
  <c r="R35" i="9"/>
  <c r="R37" i="9"/>
  <c r="R38" i="9"/>
  <c r="R39" i="9"/>
  <c r="R43" i="9"/>
  <c r="R44" i="9"/>
  <c r="R46" i="9"/>
  <c r="R49" i="9"/>
  <c r="R50" i="9"/>
  <c r="R51" i="9"/>
  <c r="R53" i="9"/>
  <c r="R54" i="9"/>
  <c r="R55" i="9"/>
  <c r="R57" i="9"/>
  <c r="R60" i="9"/>
  <c r="P7" i="9"/>
  <c r="P8" i="9"/>
  <c r="R8" i="9" s="1"/>
  <c r="P9" i="9"/>
  <c r="P10" i="9"/>
  <c r="R10" i="9" s="1"/>
  <c r="P11" i="9"/>
  <c r="P12" i="9"/>
  <c r="R12" i="9" s="1"/>
  <c r="P13" i="9"/>
  <c r="P14" i="9"/>
  <c r="R14" i="9" s="1"/>
  <c r="P15" i="9"/>
  <c r="P16" i="9"/>
  <c r="R16" i="9" s="1"/>
  <c r="P17" i="9"/>
  <c r="P19" i="9"/>
  <c r="P20" i="9"/>
  <c r="R20" i="9" s="1"/>
  <c r="P21" i="9"/>
  <c r="P22" i="9"/>
  <c r="R22" i="9" s="1"/>
  <c r="P23" i="9"/>
  <c r="P24" i="9"/>
  <c r="R24" i="9" s="1"/>
  <c r="P25" i="9"/>
  <c r="P26" i="9"/>
  <c r="R26" i="9" s="1"/>
  <c r="P27" i="9"/>
  <c r="R27" i="9" s="1"/>
  <c r="P28" i="9"/>
  <c r="R28" i="9" s="1"/>
  <c r="P29" i="9"/>
  <c r="P30" i="9"/>
  <c r="P31" i="9"/>
  <c r="P32" i="9"/>
  <c r="R32" i="9" s="1"/>
  <c r="P33" i="9"/>
  <c r="P34" i="9"/>
  <c r="P35" i="9"/>
  <c r="P36" i="9"/>
  <c r="R36" i="9" s="1"/>
  <c r="P37" i="9"/>
  <c r="P38" i="9"/>
  <c r="P39" i="9"/>
  <c r="P40" i="9"/>
  <c r="R40" i="9" s="1"/>
  <c r="P43" i="9"/>
  <c r="P44" i="9"/>
  <c r="P46" i="9"/>
  <c r="P48" i="9"/>
  <c r="R48" i="9" s="1"/>
  <c r="P49" i="9"/>
  <c r="P50" i="9"/>
  <c r="P51" i="9"/>
  <c r="P52" i="9"/>
  <c r="R52" i="9" s="1"/>
  <c r="P53" i="9"/>
  <c r="P54" i="9"/>
  <c r="P55" i="9"/>
  <c r="P57" i="9"/>
  <c r="P60" i="9"/>
  <c r="P6" i="9"/>
  <c r="R6" i="9" s="1"/>
  <c r="O7" i="9"/>
  <c r="Q7" i="9" s="1"/>
  <c r="O8" i="9"/>
  <c r="Q8" i="9" s="1"/>
  <c r="O9" i="9"/>
  <c r="Q9" i="9" s="1"/>
  <c r="O10" i="9"/>
  <c r="Q10" i="9" s="1"/>
  <c r="O11" i="9"/>
  <c r="Q11" i="9" s="1"/>
  <c r="O12" i="9"/>
  <c r="Q12" i="9" s="1"/>
  <c r="O13" i="9"/>
  <c r="Q13" i="9" s="1"/>
  <c r="O14" i="9"/>
  <c r="Q14" i="9" s="1"/>
  <c r="O15" i="9"/>
  <c r="Q15" i="9" s="1"/>
  <c r="O16" i="9"/>
  <c r="Q16" i="9" s="1"/>
  <c r="O17" i="9"/>
  <c r="Q17" i="9" s="1"/>
  <c r="O19" i="9"/>
  <c r="Q19" i="9" s="1"/>
  <c r="O20" i="9"/>
  <c r="Q20" i="9" s="1"/>
  <c r="O21" i="9"/>
  <c r="Q21" i="9" s="1"/>
  <c r="O22" i="9"/>
  <c r="Q22" i="9" s="1"/>
  <c r="O23" i="9"/>
  <c r="Q23" i="9" s="1"/>
  <c r="O24" i="9"/>
  <c r="Q24" i="9" s="1"/>
  <c r="O25" i="9"/>
  <c r="Q25" i="9" s="1"/>
  <c r="O26" i="9"/>
  <c r="Q26" i="9" s="1"/>
  <c r="O27" i="9"/>
  <c r="Q27" i="9" s="1"/>
  <c r="O28" i="9"/>
  <c r="Q28" i="9" s="1"/>
  <c r="O29" i="9"/>
  <c r="Q29" i="9" s="1"/>
  <c r="O30" i="9"/>
  <c r="Q30" i="9" s="1"/>
  <c r="O31" i="9"/>
  <c r="Q31" i="9" s="1"/>
  <c r="O32" i="9"/>
  <c r="Q32" i="9" s="1"/>
  <c r="O33" i="9"/>
  <c r="Q33" i="9" s="1"/>
  <c r="O34" i="9"/>
  <c r="Q34" i="9" s="1"/>
  <c r="O35" i="9"/>
  <c r="Q35" i="9" s="1"/>
  <c r="O36" i="9"/>
  <c r="Q36" i="9" s="1"/>
  <c r="O37" i="9"/>
  <c r="Q37" i="9" s="1"/>
  <c r="O38" i="9"/>
  <c r="Q38" i="9" s="1"/>
  <c r="O39" i="9"/>
  <c r="Q39" i="9" s="1"/>
  <c r="O40" i="9"/>
  <c r="Q40" i="9" s="1"/>
  <c r="O43" i="9"/>
  <c r="Q43" i="9" s="1"/>
  <c r="O44" i="9"/>
  <c r="Q44" i="9" s="1"/>
  <c r="O46" i="9"/>
  <c r="Q46" i="9" s="1"/>
  <c r="O48" i="9"/>
  <c r="Q48" i="9" s="1"/>
  <c r="O49" i="9"/>
  <c r="Q49" i="9" s="1"/>
  <c r="O50" i="9"/>
  <c r="Q50" i="9" s="1"/>
  <c r="O51" i="9"/>
  <c r="Q51" i="9" s="1"/>
  <c r="O52" i="9"/>
  <c r="Q52" i="9" s="1"/>
  <c r="O53" i="9"/>
  <c r="Q53" i="9" s="1"/>
  <c r="O54" i="9"/>
  <c r="Q54" i="9" s="1"/>
  <c r="O55" i="9"/>
  <c r="Q55" i="9" s="1"/>
  <c r="O57" i="9"/>
  <c r="Q57" i="9" s="1"/>
  <c r="O60" i="9"/>
  <c r="Q60" i="9" s="1"/>
  <c r="O6" i="9"/>
  <c r="Q6" i="9" s="1"/>
  <c r="N9" i="9"/>
  <c r="N10" i="9"/>
  <c r="N13" i="9"/>
  <c r="N14" i="9"/>
  <c r="M16" i="9"/>
  <c r="N17" i="9"/>
  <c r="M19" i="9"/>
  <c r="N19" i="9"/>
  <c r="N21" i="9"/>
  <c r="N22" i="9"/>
  <c r="M23" i="9"/>
  <c r="N23" i="9"/>
  <c r="N25" i="9"/>
  <c r="N26" i="9"/>
  <c r="M27" i="9"/>
  <c r="N27" i="9"/>
  <c r="N29" i="9"/>
  <c r="M31" i="9"/>
  <c r="N31" i="9"/>
  <c r="N32" i="9"/>
  <c r="N33" i="9"/>
  <c r="M35" i="9"/>
  <c r="N35" i="9"/>
  <c r="N37" i="9"/>
  <c r="N38" i="9"/>
  <c r="M39" i="9"/>
  <c r="N39" i="9"/>
  <c r="M43" i="9"/>
  <c r="N43" i="9"/>
  <c r="N44" i="9"/>
  <c r="N49" i="9"/>
  <c r="N50" i="9"/>
  <c r="M51" i="9"/>
  <c r="N51" i="9"/>
  <c r="N53" i="9"/>
  <c r="M55" i="9"/>
  <c r="N55" i="9"/>
  <c r="N57" i="9"/>
  <c r="L7" i="9"/>
  <c r="N7" i="9" s="1"/>
  <c r="L8" i="9"/>
  <c r="N8" i="9" s="1"/>
  <c r="L9" i="9"/>
  <c r="L10" i="9"/>
  <c r="L11" i="9"/>
  <c r="N11" i="9" s="1"/>
  <c r="L12" i="9"/>
  <c r="N12" i="9" s="1"/>
  <c r="L13" i="9"/>
  <c r="L14" i="9"/>
  <c r="L15" i="9"/>
  <c r="N15" i="9" s="1"/>
  <c r="L16" i="9"/>
  <c r="N16" i="9" s="1"/>
  <c r="L17" i="9"/>
  <c r="L19" i="9"/>
  <c r="L20" i="9"/>
  <c r="N20" i="9" s="1"/>
  <c r="L21" i="9"/>
  <c r="L22" i="9"/>
  <c r="L23" i="9"/>
  <c r="L24" i="9"/>
  <c r="N24" i="9" s="1"/>
  <c r="L25" i="9"/>
  <c r="L26" i="9"/>
  <c r="L27" i="9"/>
  <c r="L28" i="9"/>
  <c r="N28" i="9" s="1"/>
  <c r="L29" i="9"/>
  <c r="L30" i="9"/>
  <c r="N30" i="9" s="1"/>
  <c r="L31" i="9"/>
  <c r="L32" i="9"/>
  <c r="L33" i="9"/>
  <c r="L34" i="9"/>
  <c r="N34" i="9" s="1"/>
  <c r="L35" i="9"/>
  <c r="L36" i="9"/>
  <c r="N36" i="9" s="1"/>
  <c r="L37" i="9"/>
  <c r="L38" i="9"/>
  <c r="L39" i="9"/>
  <c r="L40" i="9"/>
  <c r="N40" i="9" s="1"/>
  <c r="L43" i="9"/>
  <c r="L44" i="9"/>
  <c r="L46" i="9"/>
  <c r="N46" i="9" s="1"/>
  <c r="L48" i="9"/>
  <c r="N48" i="9" s="1"/>
  <c r="L49" i="9"/>
  <c r="L50" i="9"/>
  <c r="L51" i="9"/>
  <c r="L52" i="9"/>
  <c r="N52" i="9" s="1"/>
  <c r="L53" i="9"/>
  <c r="L54" i="9"/>
  <c r="N54" i="9" s="1"/>
  <c r="L55" i="9"/>
  <c r="L57" i="9"/>
  <c r="L6" i="9"/>
  <c r="N6" i="9" s="1"/>
  <c r="K7" i="9"/>
  <c r="M7" i="9" s="1"/>
  <c r="K8" i="9"/>
  <c r="M8" i="9" s="1"/>
  <c r="K9" i="9"/>
  <c r="M9" i="9" s="1"/>
  <c r="K10" i="9"/>
  <c r="M10" i="9" s="1"/>
  <c r="K11" i="9"/>
  <c r="M11" i="9" s="1"/>
  <c r="K12" i="9"/>
  <c r="M12" i="9" s="1"/>
  <c r="K13" i="9"/>
  <c r="M13" i="9" s="1"/>
  <c r="K14" i="9"/>
  <c r="M14" i="9" s="1"/>
  <c r="K15" i="9"/>
  <c r="M15" i="9" s="1"/>
  <c r="K16" i="9"/>
  <c r="K17" i="9"/>
  <c r="M17" i="9" s="1"/>
  <c r="K19" i="9"/>
  <c r="K20" i="9"/>
  <c r="M20" i="9" s="1"/>
  <c r="K21" i="9"/>
  <c r="M21" i="9" s="1"/>
  <c r="K22" i="9"/>
  <c r="M22" i="9" s="1"/>
  <c r="K23" i="9"/>
  <c r="K24" i="9"/>
  <c r="M24" i="9" s="1"/>
  <c r="K25" i="9"/>
  <c r="M25" i="9" s="1"/>
  <c r="K26" i="9"/>
  <c r="M26" i="9" s="1"/>
  <c r="K27" i="9"/>
  <c r="K28" i="9"/>
  <c r="M28" i="9" s="1"/>
  <c r="K29" i="9"/>
  <c r="M29" i="9" s="1"/>
  <c r="K30" i="9"/>
  <c r="M30" i="9" s="1"/>
  <c r="K31" i="9"/>
  <c r="K32" i="9"/>
  <c r="M32" i="9" s="1"/>
  <c r="K33" i="9"/>
  <c r="M33" i="9" s="1"/>
  <c r="K34" i="9"/>
  <c r="M34" i="9" s="1"/>
  <c r="K35" i="9"/>
  <c r="K36" i="9"/>
  <c r="M36" i="9" s="1"/>
  <c r="K37" i="9"/>
  <c r="M37" i="9" s="1"/>
  <c r="K38" i="9"/>
  <c r="M38" i="9" s="1"/>
  <c r="K39" i="9"/>
  <c r="K40" i="9"/>
  <c r="M40" i="9" s="1"/>
  <c r="K43" i="9"/>
  <c r="K44" i="9"/>
  <c r="M44" i="9" s="1"/>
  <c r="K46" i="9"/>
  <c r="M46" i="9" s="1"/>
  <c r="K48" i="9"/>
  <c r="M48" i="9" s="1"/>
  <c r="K49" i="9"/>
  <c r="M49" i="9" s="1"/>
  <c r="K50" i="9"/>
  <c r="M50" i="9" s="1"/>
  <c r="K51" i="9"/>
  <c r="K52" i="9"/>
  <c r="M52" i="9" s="1"/>
  <c r="K53" i="9"/>
  <c r="M53" i="9" s="1"/>
  <c r="K54" i="9"/>
  <c r="M54" i="9" s="1"/>
  <c r="K55" i="9"/>
  <c r="K57" i="9"/>
  <c r="M57" i="9" s="1"/>
  <c r="K6" i="9"/>
  <c r="M6" i="9" s="1"/>
  <c r="J57" i="85" l="1"/>
  <c r="L38" i="108"/>
  <c r="L40" i="108"/>
  <c r="G38" i="108"/>
  <c r="G40" i="108"/>
  <c r="O55" i="103"/>
  <c r="D41" i="7"/>
  <c r="E41" i="7"/>
  <c r="F41" i="7"/>
  <c r="G41" i="7"/>
  <c r="H41" i="7"/>
  <c r="C41" i="7"/>
  <c r="J45" i="109"/>
  <c r="K45" i="109"/>
  <c r="M45" i="109"/>
  <c r="N45" i="109"/>
  <c r="O41" i="9" l="1"/>
  <c r="P41" i="9"/>
  <c r="O45" i="109"/>
  <c r="P45" i="109"/>
  <c r="U56" i="77" l="1"/>
  <c r="T56" i="77"/>
  <c r="S56" i="77"/>
  <c r="R56" i="77"/>
  <c r="P56" i="77"/>
  <c r="O56" i="77"/>
  <c r="N56" i="77"/>
  <c r="M56" i="77"/>
  <c r="K56" i="77"/>
  <c r="J56" i="77"/>
  <c r="I56" i="77"/>
  <c r="H56" i="77"/>
  <c r="O43" i="93" l="1"/>
  <c r="P43" i="93"/>
  <c r="O44" i="93"/>
  <c r="P44" i="93"/>
  <c r="G46" i="108"/>
  <c r="L46" i="108"/>
  <c r="M6" i="108"/>
  <c r="N6" i="108"/>
  <c r="O6" i="108"/>
  <c r="P6" i="108"/>
  <c r="M7" i="108"/>
  <c r="N7" i="108"/>
  <c r="O7" i="108"/>
  <c r="P7" i="108"/>
  <c r="M8" i="108"/>
  <c r="N8" i="108"/>
  <c r="O8" i="108"/>
  <c r="P8" i="108"/>
  <c r="M9" i="108"/>
  <c r="N9" i="108"/>
  <c r="O9" i="108"/>
  <c r="P9" i="108"/>
  <c r="M10" i="108"/>
  <c r="N10" i="108"/>
  <c r="O10" i="108"/>
  <c r="P10" i="108"/>
  <c r="M11" i="108"/>
  <c r="N11" i="108"/>
  <c r="O11" i="108"/>
  <c r="P11" i="108"/>
  <c r="M12" i="108"/>
  <c r="N12" i="108"/>
  <c r="O12" i="108"/>
  <c r="P12" i="108"/>
  <c r="M13" i="108"/>
  <c r="N13" i="108"/>
  <c r="O13" i="108"/>
  <c r="P13" i="108"/>
  <c r="M14" i="108"/>
  <c r="N14" i="108"/>
  <c r="O14" i="108"/>
  <c r="P14" i="108"/>
  <c r="M15" i="108"/>
  <c r="N15" i="108"/>
  <c r="O15" i="108"/>
  <c r="P15" i="108"/>
  <c r="M16" i="108"/>
  <c r="N16" i="108"/>
  <c r="O16" i="108"/>
  <c r="P16" i="108"/>
  <c r="M17" i="108"/>
  <c r="N17" i="108"/>
  <c r="O17" i="108"/>
  <c r="P17" i="108"/>
  <c r="M6" i="105"/>
  <c r="N6" i="105"/>
  <c r="M7" i="105"/>
  <c r="N7" i="105"/>
  <c r="M8" i="105"/>
  <c r="N8" i="105"/>
  <c r="M9" i="105"/>
  <c r="N9" i="105"/>
  <c r="M10" i="105"/>
  <c r="N10" i="105"/>
  <c r="M11" i="105"/>
  <c r="N11" i="105"/>
  <c r="M12" i="105"/>
  <c r="N12" i="105"/>
  <c r="M13" i="105"/>
  <c r="N13" i="105"/>
  <c r="M14" i="105"/>
  <c r="N14" i="105"/>
  <c r="M15" i="105"/>
  <c r="N15" i="105"/>
  <c r="M16" i="105"/>
  <c r="N16" i="105"/>
  <c r="M17" i="105"/>
  <c r="N17" i="105"/>
  <c r="Q9" i="106"/>
  <c r="R9" i="106"/>
  <c r="Q19" i="106"/>
  <c r="R19" i="106"/>
  <c r="Q20" i="106"/>
  <c r="R20" i="106"/>
  <c r="S20" i="106" s="1"/>
  <c r="Q21" i="106"/>
  <c r="R21" i="106"/>
  <c r="S21" i="106" s="1"/>
  <c r="Q22" i="106"/>
  <c r="R22" i="106"/>
  <c r="S22" i="106" s="1"/>
  <c r="Q23" i="106"/>
  <c r="R23" i="106"/>
  <c r="S23" i="106" s="1"/>
  <c r="Q24" i="106"/>
  <c r="R24" i="106"/>
  <c r="S24" i="106" s="1"/>
  <c r="Q25" i="106"/>
  <c r="R25" i="106"/>
  <c r="S25" i="106" s="1"/>
  <c r="Q26" i="106"/>
  <c r="R26" i="106"/>
  <c r="S26" i="106" s="1"/>
  <c r="Q27" i="106"/>
  <c r="R27" i="106"/>
  <c r="S27" i="106" s="1"/>
  <c r="Q28" i="106"/>
  <c r="R28" i="106"/>
  <c r="S28" i="106" s="1"/>
  <c r="Q29" i="106"/>
  <c r="R29" i="106"/>
  <c r="S29" i="106" s="1"/>
  <c r="Q30" i="106"/>
  <c r="R30" i="106"/>
  <c r="S30" i="106" s="1"/>
  <c r="Q31" i="106"/>
  <c r="R31" i="106"/>
  <c r="S31" i="106"/>
  <c r="Q32" i="106"/>
  <c r="R32" i="106"/>
  <c r="S32" i="106" s="1"/>
  <c r="Q33" i="106"/>
  <c r="R33" i="106"/>
  <c r="S33" i="106" s="1"/>
  <c r="Q34" i="106"/>
  <c r="R34" i="106"/>
  <c r="S34" i="106" s="1"/>
  <c r="Q35" i="106"/>
  <c r="R35" i="106"/>
  <c r="S35" i="106" s="1"/>
  <c r="Q36" i="106"/>
  <c r="R36" i="106"/>
  <c r="S36" i="106" s="1"/>
  <c r="Q37" i="106"/>
  <c r="R37" i="106"/>
  <c r="S37" i="106" s="1"/>
  <c r="Q38" i="106"/>
  <c r="R38" i="106"/>
  <c r="S38" i="106" s="1"/>
  <c r="Q39" i="106"/>
  <c r="R39" i="106"/>
  <c r="S39" i="106" s="1"/>
  <c r="Q40" i="106"/>
  <c r="R40" i="106"/>
  <c r="S40" i="106" s="1"/>
  <c r="Q41" i="106" l="1"/>
  <c r="S19" i="106"/>
  <c r="R41" i="106"/>
  <c r="C18" i="107"/>
  <c r="D18" i="107"/>
  <c r="E18" i="107"/>
  <c r="F18" i="107"/>
  <c r="G18" i="107"/>
  <c r="H18" i="107"/>
  <c r="I18" i="107"/>
  <c r="J18" i="107"/>
  <c r="K18" i="107"/>
  <c r="L18" i="107"/>
  <c r="M18" i="107"/>
  <c r="N18" i="107"/>
  <c r="D47" i="104"/>
  <c r="E47" i="104"/>
  <c r="F47" i="104"/>
  <c r="G47" i="104"/>
  <c r="H47" i="104"/>
  <c r="I47" i="104"/>
  <c r="J47" i="104"/>
  <c r="C47" i="104"/>
  <c r="D56" i="9"/>
  <c r="D58" i="9"/>
  <c r="E58" i="9"/>
  <c r="F58" i="9"/>
  <c r="G58" i="9"/>
  <c r="D47" i="9"/>
  <c r="E47" i="9"/>
  <c r="F47" i="9"/>
  <c r="G47" i="9"/>
  <c r="C58" i="9"/>
  <c r="C47" i="9"/>
  <c r="K58" i="9" l="1"/>
  <c r="M58" i="9" s="1"/>
  <c r="P47" i="104"/>
  <c r="K47" i="9"/>
  <c r="M47" i="9" s="1"/>
  <c r="Q47" i="105"/>
  <c r="L47" i="9"/>
  <c r="N47" i="9" s="1"/>
  <c r="L58" i="9"/>
  <c r="N58" i="9" s="1"/>
  <c r="Q47" i="104"/>
  <c r="D58" i="7"/>
  <c r="E58" i="7"/>
  <c r="F58" i="7"/>
  <c r="G58" i="7"/>
  <c r="H58" i="7"/>
  <c r="C58" i="7"/>
  <c r="O58" i="9" s="1"/>
  <c r="Q58" i="9" s="1"/>
  <c r="D47" i="7"/>
  <c r="E47" i="7"/>
  <c r="F47" i="7"/>
  <c r="G47" i="7"/>
  <c r="H47" i="7"/>
  <c r="C47" i="7"/>
  <c r="O47" i="9" s="1"/>
  <c r="Q47" i="9" s="1"/>
  <c r="G54" i="3"/>
  <c r="D54" i="3"/>
  <c r="E54" i="3"/>
  <c r="C54" i="3"/>
  <c r="D43" i="3"/>
  <c r="E43" i="3"/>
  <c r="C43" i="3"/>
  <c r="F39" i="3"/>
  <c r="P47" i="9" l="1"/>
  <c r="R47" i="9" s="1"/>
  <c r="P58" i="9"/>
  <c r="R58" i="9" s="1"/>
  <c r="E56" i="9"/>
  <c r="F56" i="9"/>
  <c r="G56" i="9"/>
  <c r="G45" i="9"/>
  <c r="D45" i="9"/>
  <c r="E45" i="9"/>
  <c r="F45" i="9"/>
  <c r="C45" i="9"/>
  <c r="L56" i="9" l="1"/>
  <c r="N56" i="9" s="1"/>
  <c r="Q45" i="105"/>
  <c r="L45" i="9"/>
  <c r="N45" i="9" s="1"/>
  <c r="K45" i="9"/>
  <c r="M45" i="9" s="1"/>
  <c r="O7" i="103"/>
  <c r="O8" i="103"/>
  <c r="O9" i="103"/>
  <c r="O10" i="103"/>
  <c r="O11" i="103"/>
  <c r="O12" i="103"/>
  <c r="O13" i="103"/>
  <c r="O14" i="103"/>
  <c r="O15" i="103"/>
  <c r="O16" i="103"/>
  <c r="O17" i="103"/>
  <c r="O19" i="103"/>
  <c r="O20" i="103"/>
  <c r="O21" i="103"/>
  <c r="O22" i="103"/>
  <c r="O23" i="103"/>
  <c r="O24" i="103"/>
  <c r="O25" i="103"/>
  <c r="O26" i="103"/>
  <c r="O27" i="103"/>
  <c r="O28" i="103"/>
  <c r="O29" i="103"/>
  <c r="O30" i="103"/>
  <c r="O31" i="103"/>
  <c r="O32" i="103"/>
  <c r="O33" i="103"/>
  <c r="O34" i="103"/>
  <c r="O35" i="103"/>
  <c r="O36" i="103"/>
  <c r="O37" i="103"/>
  <c r="O38" i="103"/>
  <c r="O39" i="103"/>
  <c r="O40" i="103"/>
  <c r="O43" i="103"/>
  <c r="O44" i="103"/>
  <c r="O46" i="103"/>
  <c r="O48" i="103"/>
  <c r="O49" i="103"/>
  <c r="O50" i="103"/>
  <c r="O51" i="103"/>
  <c r="O52" i="103"/>
  <c r="O53" i="103"/>
  <c r="O54" i="103"/>
  <c r="O6" i="103"/>
  <c r="M50" i="108" l="1"/>
  <c r="N50" i="108"/>
  <c r="O50" i="108"/>
  <c r="P50" i="108"/>
  <c r="M51" i="108"/>
  <c r="N51" i="108"/>
  <c r="O51" i="108"/>
  <c r="P51" i="108"/>
  <c r="Q55" i="106"/>
  <c r="R55" i="106"/>
  <c r="D56" i="7" l="1"/>
  <c r="E56" i="7"/>
  <c r="F56" i="7"/>
  <c r="G56" i="7"/>
  <c r="H56" i="7"/>
  <c r="D45" i="7"/>
  <c r="E45" i="7"/>
  <c r="F45" i="7"/>
  <c r="G45" i="7"/>
  <c r="H45" i="7"/>
  <c r="D18" i="7"/>
  <c r="D42" i="7" s="1"/>
  <c r="E18" i="7"/>
  <c r="E42" i="7" s="1"/>
  <c r="F18" i="7"/>
  <c r="G18" i="7"/>
  <c r="G42" i="7" s="1"/>
  <c r="H18" i="7"/>
  <c r="H42" i="7" s="1"/>
  <c r="F41" i="9"/>
  <c r="D41" i="9"/>
  <c r="E18" i="9"/>
  <c r="F18" i="9"/>
  <c r="D18" i="9"/>
  <c r="E5" i="144"/>
  <c r="E6" i="144"/>
  <c r="E7" i="144"/>
  <c r="E8" i="144"/>
  <c r="E9" i="144"/>
  <c r="E10" i="144"/>
  <c r="E11" i="144"/>
  <c r="E12" i="144"/>
  <c r="E13" i="144"/>
  <c r="E14" i="144"/>
  <c r="E15" i="144"/>
  <c r="E16" i="144"/>
  <c r="E17" i="144"/>
  <c r="E18" i="144"/>
  <c r="E19" i="144"/>
  <c r="E20" i="144"/>
  <c r="E21" i="144"/>
  <c r="E22" i="144"/>
  <c r="E23" i="144"/>
  <c r="E24" i="144"/>
  <c r="E25" i="144"/>
  <c r="E26" i="144"/>
  <c r="E27" i="144"/>
  <c r="E28" i="144"/>
  <c r="E29" i="144"/>
  <c r="E30" i="144"/>
  <c r="E31" i="144"/>
  <c r="E32" i="144"/>
  <c r="E33" i="144"/>
  <c r="E34" i="144"/>
  <c r="E35" i="144"/>
  <c r="E36" i="144"/>
  <c r="E37" i="144"/>
  <c r="E38" i="144"/>
  <c r="E39" i="144"/>
  <c r="E40" i="144"/>
  <c r="E41" i="144"/>
  <c r="E42" i="144"/>
  <c r="E43" i="144"/>
  <c r="E44" i="144"/>
  <c r="E45" i="144"/>
  <c r="E46" i="144"/>
  <c r="E47" i="144"/>
  <c r="E48" i="144"/>
  <c r="E49" i="144"/>
  <c r="E50" i="144"/>
  <c r="E51" i="144"/>
  <c r="E52" i="144"/>
  <c r="E53" i="144"/>
  <c r="E54" i="144"/>
  <c r="E55" i="144"/>
  <c r="E4" i="144"/>
  <c r="D56" i="144"/>
  <c r="C56" i="144"/>
  <c r="F42" i="7" l="1"/>
  <c r="F59" i="7" s="1"/>
  <c r="P18" i="9"/>
  <c r="D42" i="9"/>
  <c r="P45" i="9"/>
  <c r="R45" i="9" s="1"/>
  <c r="Q18" i="105"/>
  <c r="R18" i="9"/>
  <c r="L18" i="9"/>
  <c r="N18" i="9" s="1"/>
  <c r="P56" i="9"/>
  <c r="R56" i="9" s="1"/>
  <c r="Q41" i="9"/>
  <c r="Q41" i="105"/>
  <c r="R41" i="9"/>
  <c r="G59" i="7"/>
  <c r="P42" i="9"/>
  <c r="R42" i="9" s="1"/>
  <c r="E59" i="7"/>
  <c r="F42" i="9"/>
  <c r="H59" i="7"/>
  <c r="D59" i="7"/>
  <c r="E56" i="144"/>
  <c r="P59" i="9" l="1"/>
  <c r="Q42" i="105"/>
  <c r="C56" i="7"/>
  <c r="O56" i="9" s="1"/>
  <c r="Q56" i="9" s="1"/>
  <c r="D59" i="9"/>
  <c r="E7" i="42" l="1"/>
  <c r="F7" i="42"/>
  <c r="E8" i="42"/>
  <c r="F8" i="42"/>
  <c r="E9" i="42"/>
  <c r="F9" i="42"/>
  <c r="E10" i="42"/>
  <c r="F10" i="42"/>
  <c r="E11" i="42"/>
  <c r="F11" i="42"/>
  <c r="E12" i="42"/>
  <c r="F12" i="42"/>
  <c r="E13" i="42"/>
  <c r="F13" i="42"/>
  <c r="E14" i="42"/>
  <c r="F14" i="42"/>
  <c r="E15" i="42"/>
  <c r="F15" i="42"/>
  <c r="E16" i="42"/>
  <c r="F16" i="42"/>
  <c r="E17" i="42"/>
  <c r="F17" i="42"/>
  <c r="E19" i="42"/>
  <c r="F19" i="42"/>
  <c r="E20" i="42"/>
  <c r="F20" i="42"/>
  <c r="E21" i="42"/>
  <c r="F21" i="42"/>
  <c r="E22" i="42"/>
  <c r="F22" i="42"/>
  <c r="E23" i="42"/>
  <c r="F23" i="42"/>
  <c r="E24" i="42"/>
  <c r="F24" i="42"/>
  <c r="E25" i="42"/>
  <c r="F25" i="42"/>
  <c r="E26" i="42"/>
  <c r="F26" i="42"/>
  <c r="E27" i="42"/>
  <c r="F27" i="42"/>
  <c r="E28" i="42"/>
  <c r="F28" i="42"/>
  <c r="E29" i="42"/>
  <c r="F29" i="42"/>
  <c r="E30" i="42"/>
  <c r="F30" i="42"/>
  <c r="E31" i="42"/>
  <c r="F31" i="42"/>
  <c r="E32" i="42"/>
  <c r="F32" i="42"/>
  <c r="E33" i="42"/>
  <c r="F33" i="42"/>
  <c r="E34" i="42"/>
  <c r="F34" i="42"/>
  <c r="E35" i="42"/>
  <c r="F35" i="42"/>
  <c r="E36" i="42"/>
  <c r="F36" i="42"/>
  <c r="E37" i="42"/>
  <c r="F37" i="42"/>
  <c r="E38" i="42"/>
  <c r="F38" i="42"/>
  <c r="E39" i="42"/>
  <c r="F39" i="42"/>
  <c r="E40" i="42"/>
  <c r="F40" i="42"/>
  <c r="E43" i="42"/>
  <c r="F43" i="42"/>
  <c r="E44" i="42"/>
  <c r="F44" i="42"/>
  <c r="E46" i="42"/>
  <c r="F46" i="42"/>
  <c r="E47" i="42"/>
  <c r="F47" i="42"/>
  <c r="E48" i="42"/>
  <c r="F48" i="42"/>
  <c r="E49" i="42"/>
  <c r="F49" i="42"/>
  <c r="E50" i="42"/>
  <c r="F50" i="42"/>
  <c r="E51" i="42"/>
  <c r="F51" i="42"/>
  <c r="E52" i="42"/>
  <c r="F52" i="42"/>
  <c r="E53" i="42"/>
  <c r="F53" i="42"/>
  <c r="E54" i="42"/>
  <c r="F54" i="42"/>
  <c r="E55" i="42"/>
  <c r="F55" i="42"/>
  <c r="F6" i="42"/>
  <c r="E6" i="42"/>
  <c r="N56" i="109" l="1"/>
  <c r="M56" i="109"/>
  <c r="N41" i="109"/>
  <c r="M41" i="109"/>
  <c r="Q50" i="109"/>
  <c r="R50" i="109"/>
  <c r="Q51" i="109"/>
  <c r="R51" i="109"/>
  <c r="N18" i="109"/>
  <c r="M18" i="109"/>
  <c r="M19" i="108"/>
  <c r="Q19" i="109" s="1"/>
  <c r="N19" i="108"/>
  <c r="R19" i="109" s="1"/>
  <c r="M20" i="108"/>
  <c r="Q20" i="109" s="1"/>
  <c r="N20" i="108"/>
  <c r="R20" i="109" s="1"/>
  <c r="M21" i="108"/>
  <c r="Q21" i="109" s="1"/>
  <c r="N21" i="108"/>
  <c r="R21" i="109" s="1"/>
  <c r="M22" i="108"/>
  <c r="Q22" i="109" s="1"/>
  <c r="N22" i="108"/>
  <c r="R22" i="109" s="1"/>
  <c r="M23" i="108"/>
  <c r="Q23" i="109" s="1"/>
  <c r="N23" i="108"/>
  <c r="R23" i="109" s="1"/>
  <c r="M24" i="108"/>
  <c r="Q24" i="109" s="1"/>
  <c r="N24" i="108"/>
  <c r="R24" i="109" s="1"/>
  <c r="M25" i="108"/>
  <c r="Q25" i="109" s="1"/>
  <c r="N25" i="108"/>
  <c r="R25" i="109" s="1"/>
  <c r="M26" i="108"/>
  <c r="Q26" i="109" s="1"/>
  <c r="N26" i="108"/>
  <c r="R26" i="109" s="1"/>
  <c r="M27" i="108"/>
  <c r="Q27" i="109" s="1"/>
  <c r="N27" i="108"/>
  <c r="R27" i="109" s="1"/>
  <c r="M28" i="108"/>
  <c r="Q28" i="109" s="1"/>
  <c r="N28" i="108"/>
  <c r="R28" i="109" s="1"/>
  <c r="M29" i="108"/>
  <c r="Q29" i="109" s="1"/>
  <c r="N29" i="108"/>
  <c r="R29" i="109" s="1"/>
  <c r="M30" i="108"/>
  <c r="Q30" i="109" s="1"/>
  <c r="N30" i="108"/>
  <c r="R30" i="109" s="1"/>
  <c r="M31" i="108"/>
  <c r="Q31" i="109" s="1"/>
  <c r="N31" i="108"/>
  <c r="R31" i="109" s="1"/>
  <c r="M32" i="108"/>
  <c r="Q32" i="109" s="1"/>
  <c r="N32" i="108"/>
  <c r="R32" i="109" s="1"/>
  <c r="M33" i="108"/>
  <c r="Q33" i="109" s="1"/>
  <c r="N33" i="108"/>
  <c r="R33" i="109" s="1"/>
  <c r="M34" i="108"/>
  <c r="Q34" i="109" s="1"/>
  <c r="N34" i="108"/>
  <c r="R34" i="109" s="1"/>
  <c r="M35" i="108"/>
  <c r="Q35" i="109" s="1"/>
  <c r="N35" i="108"/>
  <c r="R35" i="109" s="1"/>
  <c r="M36" i="108"/>
  <c r="Q36" i="109" s="1"/>
  <c r="N36" i="108"/>
  <c r="R36" i="109" s="1"/>
  <c r="M37" i="108"/>
  <c r="Q37" i="109" s="1"/>
  <c r="N37" i="108"/>
  <c r="R37" i="109" s="1"/>
  <c r="M38" i="108"/>
  <c r="Q38" i="109" s="1"/>
  <c r="N38" i="108"/>
  <c r="R38" i="109" s="1"/>
  <c r="M39" i="108"/>
  <c r="Q39" i="109" s="1"/>
  <c r="N39" i="108"/>
  <c r="R39" i="109" s="1"/>
  <c r="M40" i="108"/>
  <c r="Q40" i="109" s="1"/>
  <c r="N40" i="108"/>
  <c r="R40" i="109" s="1"/>
  <c r="M43" i="108"/>
  <c r="Q43" i="109" s="1"/>
  <c r="N43" i="108"/>
  <c r="R43" i="109" s="1"/>
  <c r="M44" i="108"/>
  <c r="Q44" i="109" s="1"/>
  <c r="N44" i="108"/>
  <c r="R44" i="109" s="1"/>
  <c r="M46" i="108"/>
  <c r="Q46" i="109" s="1"/>
  <c r="N46" i="108"/>
  <c r="R46" i="109" s="1"/>
  <c r="M47" i="108"/>
  <c r="Q47" i="109" s="1"/>
  <c r="N47" i="108"/>
  <c r="R47" i="109" s="1"/>
  <c r="M48" i="108"/>
  <c r="Q48" i="109" s="1"/>
  <c r="N48" i="108"/>
  <c r="R48" i="109" s="1"/>
  <c r="M49" i="108"/>
  <c r="Q49" i="109" s="1"/>
  <c r="N49" i="108"/>
  <c r="R49" i="109" s="1"/>
  <c r="M52" i="108"/>
  <c r="Q52" i="109" s="1"/>
  <c r="N52" i="108"/>
  <c r="R52" i="109" s="1"/>
  <c r="M53" i="108"/>
  <c r="Q53" i="109" s="1"/>
  <c r="N53" i="108"/>
  <c r="R53" i="109" s="1"/>
  <c r="M54" i="108"/>
  <c r="Q54" i="109" s="1"/>
  <c r="N54" i="108"/>
  <c r="R54" i="109" s="1"/>
  <c r="M55" i="108"/>
  <c r="Q55" i="109" s="1"/>
  <c r="N55" i="108"/>
  <c r="R55" i="109" s="1"/>
  <c r="F56" i="73"/>
  <c r="E56" i="73"/>
  <c r="D56" i="73"/>
  <c r="C56" i="73"/>
  <c r="N42" i="109" l="1"/>
  <c r="N57" i="109" s="1"/>
  <c r="M42" i="109"/>
  <c r="M57" i="109" s="1"/>
  <c r="G41" i="9"/>
  <c r="G18" i="9"/>
  <c r="F59" i="9"/>
  <c r="C56" i="9"/>
  <c r="K56" i="9" s="1"/>
  <c r="M56" i="9" s="1"/>
  <c r="E41" i="9"/>
  <c r="C41" i="9"/>
  <c r="K41" i="9" s="1"/>
  <c r="M41" i="9" s="1"/>
  <c r="C18" i="9"/>
  <c r="K18" i="9" s="1"/>
  <c r="M18" i="9" s="1"/>
  <c r="R59" i="9" l="1"/>
  <c r="E42" i="9"/>
  <c r="L41" i="9"/>
  <c r="N41" i="9" s="1"/>
  <c r="G42" i="9"/>
  <c r="G59" i="9" s="1"/>
  <c r="C42" i="9"/>
  <c r="D56" i="118"/>
  <c r="E56" i="118"/>
  <c r="F56" i="118"/>
  <c r="G56" i="118"/>
  <c r="H56" i="118"/>
  <c r="C56" i="118"/>
  <c r="D45" i="118"/>
  <c r="E45" i="118"/>
  <c r="F45" i="118"/>
  <c r="G45" i="118"/>
  <c r="H45" i="118"/>
  <c r="C45" i="118"/>
  <c r="D41" i="118"/>
  <c r="E41" i="118"/>
  <c r="F41" i="118"/>
  <c r="G41" i="118"/>
  <c r="H41" i="118"/>
  <c r="C41" i="118"/>
  <c r="D18" i="118"/>
  <c r="E18" i="118"/>
  <c r="E42" i="118" s="1"/>
  <c r="E57" i="118" s="1"/>
  <c r="F18" i="118"/>
  <c r="F42" i="118" s="1"/>
  <c r="F57" i="118" s="1"/>
  <c r="G18" i="118"/>
  <c r="H18" i="118"/>
  <c r="C18" i="118"/>
  <c r="D56" i="117"/>
  <c r="E56" i="117"/>
  <c r="F56" i="117"/>
  <c r="C56" i="117"/>
  <c r="D45" i="117"/>
  <c r="E45" i="117"/>
  <c r="F45" i="117"/>
  <c r="C45" i="117"/>
  <c r="D41" i="117"/>
  <c r="E41" i="117"/>
  <c r="F41" i="117"/>
  <c r="C41" i="117"/>
  <c r="D18" i="117"/>
  <c r="E18" i="117"/>
  <c r="F18" i="117"/>
  <c r="C18" i="117"/>
  <c r="D56" i="116"/>
  <c r="E56" i="116"/>
  <c r="F56" i="116"/>
  <c r="C56" i="116"/>
  <c r="D45" i="116"/>
  <c r="E45" i="116"/>
  <c r="F45" i="116"/>
  <c r="C45" i="116"/>
  <c r="D41" i="116"/>
  <c r="E41" i="116"/>
  <c r="F41" i="116"/>
  <c r="C41" i="116"/>
  <c r="D18" i="116"/>
  <c r="D42" i="116" s="1"/>
  <c r="D57" i="116" s="1"/>
  <c r="E18" i="116"/>
  <c r="E42" i="116" s="1"/>
  <c r="E57" i="116" s="1"/>
  <c r="F18" i="116"/>
  <c r="F42" i="116" s="1"/>
  <c r="F57" i="116" s="1"/>
  <c r="C18" i="116"/>
  <c r="C42" i="116" s="1"/>
  <c r="C57" i="116" s="1"/>
  <c r="D56" i="115"/>
  <c r="E56" i="115"/>
  <c r="F56" i="115"/>
  <c r="G56" i="115"/>
  <c r="H56" i="115"/>
  <c r="I56" i="115"/>
  <c r="J56" i="115"/>
  <c r="K56" i="115"/>
  <c r="L56" i="115"/>
  <c r="M56" i="115"/>
  <c r="N56" i="115"/>
  <c r="C56" i="115"/>
  <c r="D45" i="115"/>
  <c r="E45" i="115"/>
  <c r="F45" i="115"/>
  <c r="G45" i="115"/>
  <c r="H45" i="115"/>
  <c r="I45" i="115"/>
  <c r="J45" i="115"/>
  <c r="K45" i="115"/>
  <c r="L45" i="115"/>
  <c r="M45" i="115"/>
  <c r="N45" i="115"/>
  <c r="C45" i="115"/>
  <c r="O45" i="115" s="1"/>
  <c r="D41" i="115"/>
  <c r="E41" i="115"/>
  <c r="F41" i="115"/>
  <c r="G41" i="115"/>
  <c r="H41" i="115"/>
  <c r="I41" i="115"/>
  <c r="J41" i="115"/>
  <c r="K41" i="115"/>
  <c r="L41" i="115"/>
  <c r="M41" i="115"/>
  <c r="N41" i="115"/>
  <c r="C41" i="115"/>
  <c r="D18" i="115"/>
  <c r="D42" i="115" s="1"/>
  <c r="E18" i="115"/>
  <c r="E42" i="115" s="1"/>
  <c r="E57" i="115" s="1"/>
  <c r="F18" i="115"/>
  <c r="F42" i="115" s="1"/>
  <c r="F57" i="115" s="1"/>
  <c r="G18" i="115"/>
  <c r="G42" i="115" s="1"/>
  <c r="G57" i="115" s="1"/>
  <c r="H18" i="115"/>
  <c r="H42" i="115" s="1"/>
  <c r="H57" i="115" s="1"/>
  <c r="I18" i="115"/>
  <c r="I42" i="115" s="1"/>
  <c r="I57" i="115" s="1"/>
  <c r="J18" i="115"/>
  <c r="J42" i="115" s="1"/>
  <c r="J57" i="115" s="1"/>
  <c r="K18" i="115"/>
  <c r="K42" i="115" s="1"/>
  <c r="K57" i="115" s="1"/>
  <c r="L18" i="115"/>
  <c r="L42" i="115" s="1"/>
  <c r="L57" i="115" s="1"/>
  <c r="M18" i="115"/>
  <c r="M42" i="115" s="1"/>
  <c r="M57" i="115" s="1"/>
  <c r="N18" i="115"/>
  <c r="N42" i="115" s="1"/>
  <c r="N57" i="115" s="1"/>
  <c r="C18" i="115"/>
  <c r="C42" i="115" s="1"/>
  <c r="O7" i="115"/>
  <c r="P7" i="115"/>
  <c r="O8" i="115"/>
  <c r="P8" i="115"/>
  <c r="O9" i="115"/>
  <c r="P9" i="115"/>
  <c r="O10" i="115"/>
  <c r="P10" i="115"/>
  <c r="O11" i="115"/>
  <c r="P11" i="115"/>
  <c r="O12" i="115"/>
  <c r="P12" i="115"/>
  <c r="O13" i="115"/>
  <c r="P13" i="115"/>
  <c r="O14" i="115"/>
  <c r="P14" i="115"/>
  <c r="O15" i="115"/>
  <c r="P15" i="115"/>
  <c r="O16" i="115"/>
  <c r="P16" i="115"/>
  <c r="O17" i="115"/>
  <c r="P17" i="115"/>
  <c r="O19" i="115"/>
  <c r="P19" i="115"/>
  <c r="O20" i="115"/>
  <c r="P20" i="115"/>
  <c r="O21" i="115"/>
  <c r="P21" i="115"/>
  <c r="O22" i="115"/>
  <c r="P22" i="115"/>
  <c r="O23" i="115"/>
  <c r="P23" i="115"/>
  <c r="O24" i="115"/>
  <c r="P24" i="115"/>
  <c r="O25" i="115"/>
  <c r="P25" i="115"/>
  <c r="O26" i="115"/>
  <c r="P26" i="115"/>
  <c r="O27" i="115"/>
  <c r="P27" i="115"/>
  <c r="O28" i="115"/>
  <c r="P28" i="115"/>
  <c r="O29" i="115"/>
  <c r="P29" i="115"/>
  <c r="O30" i="115"/>
  <c r="P30" i="115"/>
  <c r="O31" i="115"/>
  <c r="P31" i="115"/>
  <c r="O32" i="115"/>
  <c r="P32" i="115"/>
  <c r="O33" i="115"/>
  <c r="P33" i="115"/>
  <c r="O34" i="115"/>
  <c r="P34" i="115"/>
  <c r="O35" i="115"/>
  <c r="P35" i="115"/>
  <c r="O36" i="115"/>
  <c r="P36" i="115"/>
  <c r="O37" i="115"/>
  <c r="P37" i="115"/>
  <c r="O38" i="115"/>
  <c r="P38" i="115"/>
  <c r="O39" i="115"/>
  <c r="P39" i="115"/>
  <c r="O40" i="115"/>
  <c r="P40" i="115"/>
  <c r="O41" i="115"/>
  <c r="O43" i="115"/>
  <c r="P43" i="115"/>
  <c r="O44" i="115"/>
  <c r="P44" i="115"/>
  <c r="O46" i="115"/>
  <c r="P46" i="115"/>
  <c r="O47" i="115"/>
  <c r="P47" i="115"/>
  <c r="O48" i="115"/>
  <c r="P48" i="115"/>
  <c r="O49" i="115"/>
  <c r="P49" i="115"/>
  <c r="O50" i="115"/>
  <c r="P50" i="115"/>
  <c r="O51" i="115"/>
  <c r="P51" i="115"/>
  <c r="O52" i="115"/>
  <c r="P52" i="115"/>
  <c r="O53" i="115"/>
  <c r="P53" i="115"/>
  <c r="O54" i="115"/>
  <c r="P54" i="115"/>
  <c r="O55" i="115"/>
  <c r="P55" i="115"/>
  <c r="O56" i="115"/>
  <c r="P6" i="115"/>
  <c r="O6" i="115"/>
  <c r="D56" i="114"/>
  <c r="E56" i="114"/>
  <c r="F56" i="114"/>
  <c r="G56" i="114"/>
  <c r="H56" i="114"/>
  <c r="I56" i="114"/>
  <c r="J56" i="114"/>
  <c r="K56" i="114"/>
  <c r="L56" i="114"/>
  <c r="M56" i="114"/>
  <c r="N56" i="114"/>
  <c r="C56" i="114"/>
  <c r="D45" i="114"/>
  <c r="E45" i="114"/>
  <c r="F45" i="114"/>
  <c r="G45" i="114"/>
  <c r="H45" i="114"/>
  <c r="I45" i="114"/>
  <c r="J45" i="114"/>
  <c r="K45" i="114"/>
  <c r="L45" i="114"/>
  <c r="M45" i="114"/>
  <c r="N45" i="114"/>
  <c r="C45" i="114"/>
  <c r="O45" i="114" s="1"/>
  <c r="D41" i="114"/>
  <c r="E41" i="114"/>
  <c r="F41" i="114"/>
  <c r="G41" i="114"/>
  <c r="H41" i="114"/>
  <c r="I41" i="114"/>
  <c r="J41" i="114"/>
  <c r="K41" i="114"/>
  <c r="L41" i="114"/>
  <c r="M41" i="114"/>
  <c r="N41" i="114"/>
  <c r="C41" i="114"/>
  <c r="D18" i="114"/>
  <c r="D42" i="114" s="1"/>
  <c r="E18" i="114"/>
  <c r="E42" i="114" s="1"/>
  <c r="E57" i="114" s="1"/>
  <c r="F18" i="114"/>
  <c r="F42" i="114" s="1"/>
  <c r="F57" i="114" s="1"/>
  <c r="G18" i="114"/>
  <c r="G42" i="114" s="1"/>
  <c r="G57" i="114" s="1"/>
  <c r="H18" i="114"/>
  <c r="H42" i="114" s="1"/>
  <c r="H57" i="114" s="1"/>
  <c r="I18" i="114"/>
  <c r="I42" i="114" s="1"/>
  <c r="I57" i="114" s="1"/>
  <c r="J18" i="114"/>
  <c r="J42" i="114" s="1"/>
  <c r="J57" i="114" s="1"/>
  <c r="K18" i="114"/>
  <c r="K42" i="114" s="1"/>
  <c r="K57" i="114" s="1"/>
  <c r="L18" i="114"/>
  <c r="L42" i="114" s="1"/>
  <c r="L57" i="114" s="1"/>
  <c r="M18" i="114"/>
  <c r="M42" i="114" s="1"/>
  <c r="M57" i="114" s="1"/>
  <c r="N18" i="114"/>
  <c r="N42" i="114" s="1"/>
  <c r="N57" i="114" s="1"/>
  <c r="C18" i="114"/>
  <c r="C42" i="114" s="1"/>
  <c r="O7" i="114"/>
  <c r="P7" i="114"/>
  <c r="O8" i="114"/>
  <c r="P8" i="114"/>
  <c r="O9" i="114"/>
  <c r="P9" i="114"/>
  <c r="O10" i="114"/>
  <c r="P10" i="114"/>
  <c r="O11" i="114"/>
  <c r="P11" i="114"/>
  <c r="O12" i="114"/>
  <c r="P12" i="114"/>
  <c r="O13" i="114"/>
  <c r="P13" i="114"/>
  <c r="O14" i="114"/>
  <c r="P14" i="114"/>
  <c r="O15" i="114"/>
  <c r="P15" i="114"/>
  <c r="O16" i="114"/>
  <c r="P16" i="114"/>
  <c r="O17" i="114"/>
  <c r="P17" i="114"/>
  <c r="O19" i="114"/>
  <c r="P19" i="114"/>
  <c r="O20" i="114"/>
  <c r="P20" i="114"/>
  <c r="O21" i="114"/>
  <c r="P21" i="114"/>
  <c r="O22" i="114"/>
  <c r="P22" i="114"/>
  <c r="O23" i="114"/>
  <c r="P23" i="114"/>
  <c r="O24" i="114"/>
  <c r="P24" i="114"/>
  <c r="O25" i="114"/>
  <c r="P25" i="114"/>
  <c r="O26" i="114"/>
  <c r="P26" i="114"/>
  <c r="O27" i="114"/>
  <c r="P27" i="114"/>
  <c r="O28" i="114"/>
  <c r="P28" i="114"/>
  <c r="O29" i="114"/>
  <c r="P29" i="114"/>
  <c r="O30" i="114"/>
  <c r="P30" i="114"/>
  <c r="O31" i="114"/>
  <c r="P31" i="114"/>
  <c r="O32" i="114"/>
  <c r="P32" i="114"/>
  <c r="O33" i="114"/>
  <c r="P33" i="114"/>
  <c r="O34" i="114"/>
  <c r="P34" i="114"/>
  <c r="O35" i="114"/>
  <c r="P35" i="114"/>
  <c r="O36" i="114"/>
  <c r="P36" i="114"/>
  <c r="O37" i="114"/>
  <c r="P37" i="114"/>
  <c r="O38" i="114"/>
  <c r="P38" i="114"/>
  <c r="O39" i="114"/>
  <c r="P39" i="114"/>
  <c r="O40" i="114"/>
  <c r="P40" i="114"/>
  <c r="O41" i="114"/>
  <c r="O43" i="114"/>
  <c r="P43" i="114"/>
  <c r="O44" i="114"/>
  <c r="P44" i="114"/>
  <c r="O46" i="114"/>
  <c r="P46" i="114"/>
  <c r="O47" i="114"/>
  <c r="P47" i="114"/>
  <c r="O48" i="114"/>
  <c r="P48" i="114"/>
  <c r="O49" i="114"/>
  <c r="P49" i="114"/>
  <c r="O50" i="114"/>
  <c r="P50" i="114"/>
  <c r="O51" i="114"/>
  <c r="P51" i="114"/>
  <c r="O52" i="114"/>
  <c r="P52" i="114"/>
  <c r="O53" i="114"/>
  <c r="P53" i="114"/>
  <c r="O54" i="114"/>
  <c r="P54" i="114"/>
  <c r="O55" i="114"/>
  <c r="P55" i="114"/>
  <c r="O56" i="114"/>
  <c r="P56" i="114"/>
  <c r="P6" i="114"/>
  <c r="O6" i="114"/>
  <c r="D45" i="113"/>
  <c r="E45" i="113"/>
  <c r="F45" i="113"/>
  <c r="G45" i="113"/>
  <c r="H45" i="113"/>
  <c r="I45" i="113"/>
  <c r="J45" i="113"/>
  <c r="C45" i="113"/>
  <c r="D41" i="113"/>
  <c r="E41" i="113"/>
  <c r="F41" i="113"/>
  <c r="G41" i="113"/>
  <c r="H41" i="113"/>
  <c r="I41" i="113"/>
  <c r="J41" i="113"/>
  <c r="C41" i="113"/>
  <c r="D18" i="113"/>
  <c r="D42" i="113" s="1"/>
  <c r="D57" i="113" s="1"/>
  <c r="E18" i="113"/>
  <c r="E42" i="113" s="1"/>
  <c r="E57" i="113" s="1"/>
  <c r="F18" i="113"/>
  <c r="G18" i="113"/>
  <c r="G42" i="113" s="1"/>
  <c r="G57" i="113" s="1"/>
  <c r="H18" i="113"/>
  <c r="H42" i="113" s="1"/>
  <c r="H57" i="113" s="1"/>
  <c r="I18" i="113"/>
  <c r="I42" i="113" s="1"/>
  <c r="I57" i="113" s="1"/>
  <c r="J18" i="113"/>
  <c r="J42" i="113" s="1"/>
  <c r="J57" i="113" s="1"/>
  <c r="C18" i="113"/>
  <c r="D56" i="42"/>
  <c r="C56" i="42"/>
  <c r="D45" i="42"/>
  <c r="C45" i="42"/>
  <c r="D41" i="42"/>
  <c r="C41" i="42"/>
  <c r="D18" i="42"/>
  <c r="C18" i="42"/>
  <c r="AA7" i="77"/>
  <c r="AA8" i="77"/>
  <c r="AA9" i="77"/>
  <c r="AA10" i="77"/>
  <c r="AA11" i="77"/>
  <c r="AA12" i="77"/>
  <c r="AA13" i="77"/>
  <c r="AA14" i="77"/>
  <c r="AA15" i="77"/>
  <c r="AA16" i="77"/>
  <c r="AA17" i="77"/>
  <c r="AA23" i="77"/>
  <c r="AA25" i="77"/>
  <c r="AA26" i="77"/>
  <c r="AA27" i="77"/>
  <c r="AA28" i="77"/>
  <c r="AA34" i="77"/>
  <c r="AA36" i="77"/>
  <c r="AA37" i="77"/>
  <c r="AA43" i="77"/>
  <c r="AA44" i="77"/>
  <c r="AA48" i="77"/>
  <c r="AA50" i="77"/>
  <c r="AA52" i="77"/>
  <c r="AA53" i="77"/>
  <c r="AA54" i="77"/>
  <c r="AA55" i="77"/>
  <c r="AA6" i="77"/>
  <c r="V7" i="77"/>
  <c r="V8" i="77"/>
  <c r="V9" i="77"/>
  <c r="V10" i="77"/>
  <c r="V11" i="77"/>
  <c r="V12" i="77"/>
  <c r="V13" i="77"/>
  <c r="V14" i="77"/>
  <c r="V15" i="77"/>
  <c r="V16" i="77"/>
  <c r="V17" i="77"/>
  <c r="V27" i="77"/>
  <c r="V43" i="77"/>
  <c r="V44" i="77"/>
  <c r="V46" i="77"/>
  <c r="V47" i="77"/>
  <c r="V6" i="77"/>
  <c r="Q7" i="77"/>
  <c r="Q8" i="77"/>
  <c r="Q10" i="77"/>
  <c r="Q11" i="77"/>
  <c r="Q12" i="77"/>
  <c r="Q14" i="77"/>
  <c r="Q15" i="77"/>
  <c r="Q17" i="77"/>
  <c r="Q43" i="77"/>
  <c r="Q44" i="77"/>
  <c r="Q46" i="77"/>
  <c r="Q47" i="77"/>
  <c r="Q6" i="77"/>
  <c r="L7" i="77"/>
  <c r="L8" i="77"/>
  <c r="L9" i="77"/>
  <c r="L10" i="77"/>
  <c r="L11" i="77"/>
  <c r="L12" i="77"/>
  <c r="L13" i="77"/>
  <c r="L14" i="77"/>
  <c r="L15" i="77"/>
  <c r="L16" i="77"/>
  <c r="L17" i="77"/>
  <c r="L27" i="77"/>
  <c r="L28" i="77"/>
  <c r="L43" i="77"/>
  <c r="L44" i="77"/>
  <c r="L6" i="77"/>
  <c r="G7" i="77"/>
  <c r="G8" i="77"/>
  <c r="G10" i="77"/>
  <c r="G11" i="77"/>
  <c r="G12" i="77"/>
  <c r="G13" i="77"/>
  <c r="G14" i="77"/>
  <c r="G15" i="77"/>
  <c r="G16" i="77"/>
  <c r="G17" i="77"/>
  <c r="G27" i="77"/>
  <c r="G31" i="77"/>
  <c r="G43" i="77"/>
  <c r="G44" i="77"/>
  <c r="X56" i="77"/>
  <c r="Y56" i="77"/>
  <c r="Z56" i="77"/>
  <c r="W56" i="77"/>
  <c r="H45" i="77"/>
  <c r="I45" i="77"/>
  <c r="J45" i="77"/>
  <c r="K45" i="77"/>
  <c r="M45" i="77"/>
  <c r="N45" i="77"/>
  <c r="O45" i="77"/>
  <c r="P45" i="77"/>
  <c r="R45" i="77"/>
  <c r="S45" i="77"/>
  <c r="T45" i="77"/>
  <c r="U45" i="77"/>
  <c r="W45" i="77"/>
  <c r="X45" i="77"/>
  <c r="Y45" i="77"/>
  <c r="Z45" i="77"/>
  <c r="H41" i="77"/>
  <c r="I41" i="77"/>
  <c r="J41" i="77"/>
  <c r="K41" i="77"/>
  <c r="M41" i="77"/>
  <c r="N41" i="77"/>
  <c r="O41" i="77"/>
  <c r="P41" i="77"/>
  <c r="R41" i="77"/>
  <c r="S41" i="77"/>
  <c r="T41" i="77"/>
  <c r="U41" i="77"/>
  <c r="W41" i="77"/>
  <c r="X41" i="77"/>
  <c r="Y41" i="77"/>
  <c r="Z41" i="77"/>
  <c r="I18" i="77"/>
  <c r="J18" i="77"/>
  <c r="K18" i="77"/>
  <c r="M18" i="77"/>
  <c r="N18" i="77"/>
  <c r="O18" i="77"/>
  <c r="P18" i="77"/>
  <c r="R18" i="77"/>
  <c r="S18" i="77"/>
  <c r="T18" i="77"/>
  <c r="U18" i="77"/>
  <c r="W18" i="77"/>
  <c r="X18" i="77"/>
  <c r="Y18" i="77"/>
  <c r="Z18" i="77"/>
  <c r="H18" i="77"/>
  <c r="G6" i="77"/>
  <c r="D56" i="77"/>
  <c r="E56" i="77"/>
  <c r="F56" i="77"/>
  <c r="C56" i="77"/>
  <c r="D45" i="77"/>
  <c r="E45" i="77"/>
  <c r="F45" i="77"/>
  <c r="C45" i="77"/>
  <c r="D41" i="77"/>
  <c r="E41" i="77"/>
  <c r="F41" i="77"/>
  <c r="C41" i="77"/>
  <c r="D18" i="77"/>
  <c r="E18" i="77"/>
  <c r="E42" i="77" s="1"/>
  <c r="E57" i="77" s="1"/>
  <c r="F18" i="77"/>
  <c r="F42" i="77" s="1"/>
  <c r="F57" i="77" s="1"/>
  <c r="C18" i="77"/>
  <c r="C42" i="77" s="1"/>
  <c r="C57" i="77" s="1"/>
  <c r="C56" i="85"/>
  <c r="C45" i="85"/>
  <c r="C41" i="85"/>
  <c r="C18" i="85"/>
  <c r="D56" i="78"/>
  <c r="E56" i="78"/>
  <c r="F56" i="78"/>
  <c r="G56" i="78"/>
  <c r="H56" i="78"/>
  <c r="I56" i="78"/>
  <c r="J56" i="78"/>
  <c r="K56" i="78"/>
  <c r="L56" i="78"/>
  <c r="C56" i="78"/>
  <c r="M56" i="78" s="1"/>
  <c r="D45" i="78"/>
  <c r="E45" i="78"/>
  <c r="F45" i="78"/>
  <c r="G45" i="78"/>
  <c r="H45" i="78"/>
  <c r="I45" i="78"/>
  <c r="J45" i="78"/>
  <c r="K45" i="78"/>
  <c r="L45" i="78"/>
  <c r="C45" i="78"/>
  <c r="D41" i="78"/>
  <c r="E41" i="78"/>
  <c r="F41" i="78"/>
  <c r="G41" i="78"/>
  <c r="H41" i="78"/>
  <c r="I41" i="78"/>
  <c r="J41" i="78"/>
  <c r="K41" i="78"/>
  <c r="L41" i="78"/>
  <c r="C41" i="78"/>
  <c r="M41" i="78" s="1"/>
  <c r="D18" i="78"/>
  <c r="E18" i="78"/>
  <c r="F18" i="78"/>
  <c r="G18" i="78"/>
  <c r="H18" i="78"/>
  <c r="I18" i="78"/>
  <c r="J18" i="78"/>
  <c r="K18" i="78"/>
  <c r="L18" i="78"/>
  <c r="C18" i="78"/>
  <c r="M7" i="78"/>
  <c r="M8" i="78"/>
  <c r="M9" i="78"/>
  <c r="M10" i="78"/>
  <c r="M11" i="78"/>
  <c r="M12" i="78"/>
  <c r="M13" i="78"/>
  <c r="M14" i="78"/>
  <c r="M15" i="78"/>
  <c r="M16" i="78"/>
  <c r="M17" i="78"/>
  <c r="M19" i="78"/>
  <c r="N19" i="78"/>
  <c r="M20" i="78"/>
  <c r="M21" i="78"/>
  <c r="M22" i="78"/>
  <c r="M23" i="78"/>
  <c r="M24" i="78"/>
  <c r="M25" i="78"/>
  <c r="M26" i="78"/>
  <c r="M27" i="78"/>
  <c r="M28" i="78"/>
  <c r="M29" i="78"/>
  <c r="M30" i="78"/>
  <c r="M31" i="78"/>
  <c r="M32" i="78"/>
  <c r="M33" i="78"/>
  <c r="M34" i="78"/>
  <c r="M35" i="78"/>
  <c r="M36" i="78"/>
  <c r="M37" i="78"/>
  <c r="M38" i="78"/>
  <c r="M39" i="78"/>
  <c r="M40" i="78"/>
  <c r="M43" i="78"/>
  <c r="N43" i="78"/>
  <c r="M44" i="78"/>
  <c r="M46" i="78"/>
  <c r="N46" i="78"/>
  <c r="M47" i="78"/>
  <c r="N47" i="78"/>
  <c r="M48" i="78"/>
  <c r="N48" i="78"/>
  <c r="M49" i="78"/>
  <c r="M50" i="78"/>
  <c r="M51" i="78"/>
  <c r="M52" i="78"/>
  <c r="M53" i="78"/>
  <c r="M54" i="78"/>
  <c r="M55" i="78"/>
  <c r="N6" i="78"/>
  <c r="M6" i="78"/>
  <c r="D56" i="15"/>
  <c r="C56" i="15"/>
  <c r="D45" i="15"/>
  <c r="C45" i="15"/>
  <c r="D41" i="15"/>
  <c r="C41" i="15"/>
  <c r="D18" i="15"/>
  <c r="C18" i="15"/>
  <c r="C56" i="110"/>
  <c r="C45" i="110"/>
  <c r="C41" i="110"/>
  <c r="C18" i="110"/>
  <c r="O7" i="110"/>
  <c r="P7" i="110"/>
  <c r="Q7" i="110" s="1"/>
  <c r="O8" i="110"/>
  <c r="P8" i="110"/>
  <c r="Q8" i="110" s="1"/>
  <c r="O9" i="110"/>
  <c r="P9" i="110"/>
  <c r="Q9" i="110" s="1"/>
  <c r="O10" i="110"/>
  <c r="P10" i="110"/>
  <c r="Q10" i="110" s="1"/>
  <c r="O11" i="110"/>
  <c r="P11" i="110"/>
  <c r="Q11" i="110" s="1"/>
  <c r="O12" i="110"/>
  <c r="P12" i="110"/>
  <c r="Q12" i="110" s="1"/>
  <c r="O13" i="110"/>
  <c r="P13" i="110"/>
  <c r="Q13" i="110" s="1"/>
  <c r="O14" i="110"/>
  <c r="P14" i="110"/>
  <c r="Q14" i="110" s="1"/>
  <c r="O15" i="110"/>
  <c r="P15" i="110"/>
  <c r="Q15" i="110" s="1"/>
  <c r="O16" i="110"/>
  <c r="P16" i="110"/>
  <c r="Q16" i="110" s="1"/>
  <c r="O17" i="110"/>
  <c r="P17" i="110"/>
  <c r="Q17" i="110" s="1"/>
  <c r="O19" i="110"/>
  <c r="P19" i="110"/>
  <c r="O20" i="110"/>
  <c r="P20" i="110"/>
  <c r="Q20" i="110" s="1"/>
  <c r="O21" i="110"/>
  <c r="P21" i="110"/>
  <c r="Q21" i="110" s="1"/>
  <c r="O22" i="110"/>
  <c r="P22" i="110"/>
  <c r="Q22" i="110" s="1"/>
  <c r="O23" i="110"/>
  <c r="P23" i="110"/>
  <c r="Q23" i="110" s="1"/>
  <c r="O24" i="110"/>
  <c r="P24" i="110"/>
  <c r="Q24" i="110" s="1"/>
  <c r="O25" i="110"/>
  <c r="P25" i="110"/>
  <c r="Q25" i="110" s="1"/>
  <c r="O26" i="110"/>
  <c r="P26" i="110"/>
  <c r="Q26" i="110" s="1"/>
  <c r="O27" i="110"/>
  <c r="P27" i="110"/>
  <c r="Q27" i="110" s="1"/>
  <c r="O28" i="110"/>
  <c r="P28" i="110"/>
  <c r="Q28" i="110" s="1"/>
  <c r="O29" i="110"/>
  <c r="P29" i="110"/>
  <c r="Q29" i="110" s="1"/>
  <c r="O30" i="110"/>
  <c r="P30" i="110"/>
  <c r="Q30" i="110" s="1"/>
  <c r="O31" i="110"/>
  <c r="P31" i="110"/>
  <c r="Q31" i="110" s="1"/>
  <c r="O32" i="110"/>
  <c r="P32" i="110"/>
  <c r="Q32" i="110" s="1"/>
  <c r="O33" i="110"/>
  <c r="P33" i="110"/>
  <c r="Q33" i="110" s="1"/>
  <c r="O34" i="110"/>
  <c r="P34" i="110"/>
  <c r="Q34" i="110" s="1"/>
  <c r="O35" i="110"/>
  <c r="P35" i="110"/>
  <c r="Q35" i="110" s="1"/>
  <c r="O36" i="110"/>
  <c r="P36" i="110"/>
  <c r="Q36" i="110" s="1"/>
  <c r="O37" i="110"/>
  <c r="P37" i="110"/>
  <c r="Q37" i="110" s="1"/>
  <c r="O38" i="110"/>
  <c r="P38" i="110"/>
  <c r="Q38" i="110" s="1"/>
  <c r="O39" i="110"/>
  <c r="P39" i="110"/>
  <c r="Q39" i="110" s="1"/>
  <c r="O40" i="110"/>
  <c r="P40" i="110"/>
  <c r="Q40" i="110" s="1"/>
  <c r="O43" i="110"/>
  <c r="P43" i="110"/>
  <c r="O44" i="110"/>
  <c r="P44" i="110"/>
  <c r="Q44" i="110" s="1"/>
  <c r="O46" i="110"/>
  <c r="P46" i="110"/>
  <c r="Q46" i="110" s="1"/>
  <c r="O48" i="110"/>
  <c r="P48" i="110"/>
  <c r="O49" i="110"/>
  <c r="P49" i="110"/>
  <c r="Q49" i="110" s="1"/>
  <c r="O50" i="110"/>
  <c r="P50" i="110"/>
  <c r="Q50" i="110" s="1"/>
  <c r="O51" i="110"/>
  <c r="P51" i="110"/>
  <c r="Q51" i="110" s="1"/>
  <c r="O52" i="110"/>
  <c r="P52" i="110"/>
  <c r="Q52" i="110" s="1"/>
  <c r="O53" i="110"/>
  <c r="P53" i="110"/>
  <c r="Q53" i="110" s="1"/>
  <c r="O54" i="110"/>
  <c r="P54" i="110"/>
  <c r="Q54" i="110" s="1"/>
  <c r="O55" i="110"/>
  <c r="P55" i="110"/>
  <c r="Q55" i="110" s="1"/>
  <c r="P6" i="110"/>
  <c r="O6" i="110"/>
  <c r="P56" i="109"/>
  <c r="O56" i="109"/>
  <c r="P41" i="109"/>
  <c r="O41" i="109"/>
  <c r="P18" i="109"/>
  <c r="O18" i="109"/>
  <c r="J56" i="109"/>
  <c r="K56" i="109"/>
  <c r="I56" i="109"/>
  <c r="H56" i="109"/>
  <c r="I45" i="109"/>
  <c r="H45" i="109"/>
  <c r="I41" i="109"/>
  <c r="J41" i="109"/>
  <c r="K41" i="109"/>
  <c r="L41" i="109" s="1"/>
  <c r="H41" i="109"/>
  <c r="L7" i="109"/>
  <c r="L8" i="109"/>
  <c r="L9" i="109"/>
  <c r="L10" i="109"/>
  <c r="L11" i="109"/>
  <c r="L12" i="109"/>
  <c r="L13" i="109"/>
  <c r="L14" i="109"/>
  <c r="L15" i="109"/>
  <c r="L16" i="109"/>
  <c r="L17" i="109"/>
  <c r="L19" i="109"/>
  <c r="L20" i="109"/>
  <c r="L21" i="109"/>
  <c r="L22" i="109"/>
  <c r="L23" i="109"/>
  <c r="L25" i="109"/>
  <c r="L26" i="109"/>
  <c r="L27" i="109"/>
  <c r="L28" i="109"/>
  <c r="L29" i="109"/>
  <c r="L30" i="109"/>
  <c r="L31" i="109"/>
  <c r="L32" i="109"/>
  <c r="L33" i="109"/>
  <c r="L34" i="109"/>
  <c r="L35" i="109"/>
  <c r="L36" i="109"/>
  <c r="L37" i="109"/>
  <c r="L40" i="109"/>
  <c r="L43" i="109"/>
  <c r="L44" i="109"/>
  <c r="L46" i="109"/>
  <c r="L47" i="109"/>
  <c r="L48" i="109"/>
  <c r="L49" i="109"/>
  <c r="L51" i="109"/>
  <c r="L52" i="109"/>
  <c r="L53" i="109"/>
  <c r="L54" i="109"/>
  <c r="L55" i="109"/>
  <c r="L6" i="109"/>
  <c r="I18" i="109"/>
  <c r="I42" i="109" s="1"/>
  <c r="I57" i="109" s="1"/>
  <c r="J18" i="109"/>
  <c r="K18" i="109"/>
  <c r="H18" i="109"/>
  <c r="H42" i="109" s="1"/>
  <c r="H57" i="109" s="1"/>
  <c r="D56" i="109"/>
  <c r="E56" i="109"/>
  <c r="F56" i="109"/>
  <c r="C56" i="109"/>
  <c r="D45" i="109"/>
  <c r="E45" i="109"/>
  <c r="F45" i="109"/>
  <c r="C45" i="109"/>
  <c r="D41" i="109"/>
  <c r="E41" i="109"/>
  <c r="F41" i="109"/>
  <c r="C41" i="109"/>
  <c r="G7" i="109"/>
  <c r="G8" i="109"/>
  <c r="G9" i="109"/>
  <c r="G10" i="109"/>
  <c r="G11" i="109"/>
  <c r="G12" i="109"/>
  <c r="G13" i="109"/>
  <c r="G14" i="109"/>
  <c r="G15" i="109"/>
  <c r="G16" i="109"/>
  <c r="G17" i="109"/>
  <c r="G19" i="109"/>
  <c r="G20" i="109"/>
  <c r="G23" i="109"/>
  <c r="G25" i="109"/>
  <c r="G26" i="109"/>
  <c r="G27" i="109"/>
  <c r="G28" i="109"/>
  <c r="G29" i="109"/>
  <c r="G30" i="109"/>
  <c r="G40" i="109"/>
  <c r="G43" i="109"/>
  <c r="G44" i="109"/>
  <c r="G45" i="109"/>
  <c r="G46" i="109"/>
  <c r="G47" i="109"/>
  <c r="G48" i="109"/>
  <c r="G49" i="109"/>
  <c r="G6" i="109"/>
  <c r="D18" i="109"/>
  <c r="E18" i="109"/>
  <c r="F18" i="109"/>
  <c r="C18" i="109"/>
  <c r="N56" i="71"/>
  <c r="O56" i="71"/>
  <c r="P56" i="71"/>
  <c r="Q56" i="71" s="1"/>
  <c r="M56" i="71"/>
  <c r="N45" i="71"/>
  <c r="O45" i="71"/>
  <c r="P45" i="71"/>
  <c r="M45" i="71"/>
  <c r="N41" i="71"/>
  <c r="O41" i="71"/>
  <c r="P41" i="71"/>
  <c r="Q41" i="71" s="1"/>
  <c r="M41" i="71"/>
  <c r="Q7" i="71"/>
  <c r="Q8" i="71"/>
  <c r="Q9" i="71"/>
  <c r="Q10" i="71"/>
  <c r="Q11" i="71"/>
  <c r="Q12" i="71"/>
  <c r="Q13" i="71"/>
  <c r="Q14" i="71"/>
  <c r="Q15" i="71"/>
  <c r="Q16" i="71"/>
  <c r="Q17" i="71"/>
  <c r="Q19" i="71"/>
  <c r="Q20" i="71"/>
  <c r="Q21" i="71"/>
  <c r="Q22" i="71"/>
  <c r="Q23" i="71"/>
  <c r="Q24" i="71"/>
  <c r="Q25" i="71"/>
  <c r="Q26" i="71"/>
  <c r="Q27" i="71"/>
  <c r="Q28" i="71"/>
  <c r="Q29" i="71"/>
  <c r="Q30" i="71"/>
  <c r="Q31" i="71"/>
  <c r="Q32" i="71"/>
  <c r="Q33" i="71"/>
  <c r="Q34" i="71"/>
  <c r="Q35" i="71"/>
  <c r="Q36" i="71"/>
  <c r="Q37" i="71"/>
  <c r="Q39" i="71"/>
  <c r="Q40" i="71"/>
  <c r="Q43" i="71"/>
  <c r="Q44" i="71"/>
  <c r="Q45" i="71"/>
  <c r="Q46" i="71"/>
  <c r="Q47" i="71"/>
  <c r="Q48" i="71"/>
  <c r="Q49" i="71"/>
  <c r="Q50" i="71"/>
  <c r="Q51" i="71"/>
  <c r="Q52" i="71"/>
  <c r="Q53" i="71"/>
  <c r="Q54" i="71"/>
  <c r="Q55" i="71"/>
  <c r="Q6" i="71"/>
  <c r="N18" i="71"/>
  <c r="O18" i="71"/>
  <c r="P18" i="71"/>
  <c r="M18" i="71"/>
  <c r="I56" i="71"/>
  <c r="H56" i="71"/>
  <c r="I41" i="71"/>
  <c r="J41" i="71"/>
  <c r="K41" i="71"/>
  <c r="H41" i="71"/>
  <c r="L19" i="71"/>
  <c r="L20" i="71"/>
  <c r="L22" i="71"/>
  <c r="L23" i="71"/>
  <c r="L24" i="71"/>
  <c r="L25" i="71"/>
  <c r="L26" i="71"/>
  <c r="L27" i="71"/>
  <c r="L28" i="71"/>
  <c r="L29" i="71"/>
  <c r="L30" i="71"/>
  <c r="L31" i="71"/>
  <c r="L32" i="71"/>
  <c r="L33" i="71"/>
  <c r="L34" i="71"/>
  <c r="L35" i="71"/>
  <c r="L36" i="71"/>
  <c r="L37" i="71"/>
  <c r="L39" i="71"/>
  <c r="L40" i="71"/>
  <c r="L43" i="71"/>
  <c r="L44" i="71"/>
  <c r="L45" i="71"/>
  <c r="L46" i="71"/>
  <c r="L47" i="71"/>
  <c r="L48" i="71"/>
  <c r="L49" i="71"/>
  <c r="L50" i="71"/>
  <c r="L51" i="71"/>
  <c r="L52" i="71"/>
  <c r="L53" i="71"/>
  <c r="L55" i="71"/>
  <c r="L56" i="71"/>
  <c r="L7" i="71"/>
  <c r="L8" i="71"/>
  <c r="L9" i="71"/>
  <c r="L10" i="71"/>
  <c r="L11" i="71"/>
  <c r="L12" i="71"/>
  <c r="L13" i="71"/>
  <c r="L14" i="71"/>
  <c r="L15" i="71"/>
  <c r="L16" i="71"/>
  <c r="L17" i="71"/>
  <c r="L6" i="71"/>
  <c r="I18" i="71"/>
  <c r="J18" i="71"/>
  <c r="K18" i="71"/>
  <c r="H18" i="71"/>
  <c r="H42" i="71" s="1"/>
  <c r="H57" i="71" s="1"/>
  <c r="D41" i="71"/>
  <c r="E41" i="71"/>
  <c r="F41" i="71"/>
  <c r="C41" i="71"/>
  <c r="G7" i="71"/>
  <c r="G8" i="71"/>
  <c r="G9" i="71"/>
  <c r="G10" i="71"/>
  <c r="G11" i="71"/>
  <c r="G13" i="71"/>
  <c r="G14" i="71"/>
  <c r="G15" i="71"/>
  <c r="G16" i="71"/>
  <c r="G17" i="71"/>
  <c r="G19" i="71"/>
  <c r="G26" i="71"/>
  <c r="G27" i="71"/>
  <c r="G28" i="71"/>
  <c r="G29" i="71"/>
  <c r="G30" i="71"/>
  <c r="G34" i="71"/>
  <c r="G41" i="71"/>
  <c r="G44" i="71"/>
  <c r="G45" i="71"/>
  <c r="G6" i="71"/>
  <c r="D18" i="71"/>
  <c r="D42" i="71" s="1"/>
  <c r="D57" i="71" s="1"/>
  <c r="E18" i="71"/>
  <c r="F18" i="71"/>
  <c r="C18" i="71"/>
  <c r="O7" i="93"/>
  <c r="P7" i="93"/>
  <c r="Q7" i="93" s="1"/>
  <c r="O8" i="93"/>
  <c r="P8" i="93"/>
  <c r="Q8" i="93" s="1"/>
  <c r="O9" i="93"/>
  <c r="P9" i="93"/>
  <c r="Q9" i="93" s="1"/>
  <c r="O10" i="93"/>
  <c r="P10" i="93"/>
  <c r="Q10" i="93" s="1"/>
  <c r="O11" i="93"/>
  <c r="P11" i="93"/>
  <c r="Q11" i="93" s="1"/>
  <c r="O12" i="93"/>
  <c r="P12" i="93"/>
  <c r="Q12" i="93" s="1"/>
  <c r="O13" i="93"/>
  <c r="P13" i="93"/>
  <c r="Q13" i="93" s="1"/>
  <c r="O14" i="93"/>
  <c r="P14" i="93"/>
  <c r="Q14" i="93" s="1"/>
  <c r="O15" i="93"/>
  <c r="P15" i="93"/>
  <c r="Q15" i="93" s="1"/>
  <c r="O16" i="93"/>
  <c r="P16" i="93"/>
  <c r="Q16" i="93" s="1"/>
  <c r="O17" i="93"/>
  <c r="P17" i="93"/>
  <c r="Q17" i="93" s="1"/>
  <c r="O19" i="93"/>
  <c r="P19" i="93"/>
  <c r="O20" i="93"/>
  <c r="P20" i="93"/>
  <c r="O21" i="93"/>
  <c r="P21" i="93"/>
  <c r="O22" i="93"/>
  <c r="P22" i="93"/>
  <c r="O23" i="93"/>
  <c r="P23" i="93"/>
  <c r="O24" i="93"/>
  <c r="P24" i="93"/>
  <c r="O25" i="93"/>
  <c r="P25" i="93"/>
  <c r="Q25" i="93" s="1"/>
  <c r="O26" i="93"/>
  <c r="P26" i="93"/>
  <c r="O27" i="93"/>
  <c r="P27" i="93"/>
  <c r="O28" i="93"/>
  <c r="P28" i="93"/>
  <c r="O29" i="93"/>
  <c r="P29" i="93"/>
  <c r="O30" i="93"/>
  <c r="P30" i="93"/>
  <c r="O31" i="93"/>
  <c r="P31" i="93"/>
  <c r="O32" i="93"/>
  <c r="P32" i="93"/>
  <c r="O33" i="93"/>
  <c r="P33" i="93"/>
  <c r="O34" i="93"/>
  <c r="P34" i="93"/>
  <c r="O35" i="93"/>
  <c r="P35" i="93"/>
  <c r="O36" i="93"/>
  <c r="P36" i="93"/>
  <c r="O37" i="93"/>
  <c r="P37" i="93"/>
  <c r="O38" i="93"/>
  <c r="P38" i="93"/>
  <c r="O39" i="93"/>
  <c r="P39" i="93"/>
  <c r="O40" i="93"/>
  <c r="P40" i="93"/>
  <c r="O46" i="93"/>
  <c r="P46" i="93"/>
  <c r="O48" i="93"/>
  <c r="P48" i="93"/>
  <c r="O49" i="93"/>
  <c r="P49" i="93"/>
  <c r="O50" i="93"/>
  <c r="S50" i="109" s="1"/>
  <c r="P50" i="93"/>
  <c r="T50" i="109" s="1"/>
  <c r="U50" i="109" s="1"/>
  <c r="O51" i="93"/>
  <c r="S51" i="109" s="1"/>
  <c r="P51" i="93"/>
  <c r="Q51" i="93" s="1"/>
  <c r="O52" i="93"/>
  <c r="P52" i="93"/>
  <c r="O53" i="93"/>
  <c r="P53" i="93"/>
  <c r="O54" i="93"/>
  <c r="P54" i="93"/>
  <c r="O55" i="93"/>
  <c r="P55" i="93"/>
  <c r="O6" i="93"/>
  <c r="S6" i="109" s="1"/>
  <c r="P6" i="93"/>
  <c r="Q6" i="93" s="1"/>
  <c r="C56" i="93"/>
  <c r="C45" i="93"/>
  <c r="C41" i="93"/>
  <c r="C18" i="93"/>
  <c r="I56" i="108"/>
  <c r="J56" i="108"/>
  <c r="K56" i="108"/>
  <c r="H56" i="108"/>
  <c r="I45" i="108"/>
  <c r="J45" i="108"/>
  <c r="K45" i="108"/>
  <c r="H45" i="108"/>
  <c r="I41" i="108"/>
  <c r="J41" i="108"/>
  <c r="K41" i="108"/>
  <c r="H41" i="108"/>
  <c r="I18" i="108"/>
  <c r="J18" i="108"/>
  <c r="K18" i="108"/>
  <c r="H18" i="108"/>
  <c r="D56" i="108"/>
  <c r="N56" i="108" s="1"/>
  <c r="E56" i="108"/>
  <c r="F56" i="108"/>
  <c r="P56" i="108" s="1"/>
  <c r="C56" i="108"/>
  <c r="M56" i="108" s="1"/>
  <c r="D45" i="108"/>
  <c r="E45" i="108"/>
  <c r="F45" i="108"/>
  <c r="C45" i="108"/>
  <c r="G43" i="108"/>
  <c r="G44" i="108"/>
  <c r="D41" i="108"/>
  <c r="E41" i="108"/>
  <c r="F41" i="108"/>
  <c r="C41" i="108"/>
  <c r="D18" i="108"/>
  <c r="E18" i="108"/>
  <c r="F18" i="108"/>
  <c r="C18" i="108"/>
  <c r="O19" i="108"/>
  <c r="P19" i="108"/>
  <c r="Q19" i="108" s="1"/>
  <c r="O20" i="108"/>
  <c r="P20" i="108"/>
  <c r="Q20" i="108" s="1"/>
  <c r="O21" i="108"/>
  <c r="P21" i="108"/>
  <c r="Q21" i="108" s="1"/>
  <c r="O22" i="108"/>
  <c r="P22" i="108"/>
  <c r="Q22" i="108" s="1"/>
  <c r="O23" i="108"/>
  <c r="P23" i="108"/>
  <c r="Q23" i="108" s="1"/>
  <c r="O24" i="108"/>
  <c r="P24" i="108"/>
  <c r="Q24" i="108" s="1"/>
  <c r="O25" i="108"/>
  <c r="P25" i="108"/>
  <c r="O26" i="108"/>
  <c r="P26" i="108"/>
  <c r="Q26" i="108" s="1"/>
  <c r="O27" i="108"/>
  <c r="P27" i="108"/>
  <c r="Q27" i="108" s="1"/>
  <c r="O28" i="108"/>
  <c r="P28" i="108"/>
  <c r="Q28" i="108" s="1"/>
  <c r="O29" i="108"/>
  <c r="P29" i="108"/>
  <c r="Q29" i="108" s="1"/>
  <c r="O30" i="108"/>
  <c r="P30" i="108"/>
  <c r="Q30" i="108" s="1"/>
  <c r="O31" i="108"/>
  <c r="P31" i="108"/>
  <c r="Q31" i="108" s="1"/>
  <c r="O32" i="108"/>
  <c r="P32" i="108"/>
  <c r="Q32" i="108" s="1"/>
  <c r="O33" i="108"/>
  <c r="P33" i="108"/>
  <c r="Q33" i="108" s="1"/>
  <c r="O34" i="108"/>
  <c r="P34" i="108"/>
  <c r="Q34" i="108" s="1"/>
  <c r="O35" i="108"/>
  <c r="P35" i="108"/>
  <c r="Q35" i="108" s="1"/>
  <c r="O36" i="108"/>
  <c r="P36" i="108"/>
  <c r="Q36" i="108" s="1"/>
  <c r="O37" i="108"/>
  <c r="P37" i="108"/>
  <c r="Q37" i="108" s="1"/>
  <c r="O38" i="108"/>
  <c r="P38" i="108"/>
  <c r="Q38" i="108" s="1"/>
  <c r="O39" i="108"/>
  <c r="P39" i="108"/>
  <c r="Q39" i="108" s="1"/>
  <c r="O40" i="108"/>
  <c r="P40" i="108"/>
  <c r="Q40" i="108" s="1"/>
  <c r="O43" i="108"/>
  <c r="P43" i="108"/>
  <c r="Q43" i="108" s="1"/>
  <c r="O44" i="108"/>
  <c r="P44" i="108"/>
  <c r="Q44" i="108" s="1"/>
  <c r="O46" i="108"/>
  <c r="P46" i="108"/>
  <c r="Q46" i="108" s="1"/>
  <c r="O47" i="108"/>
  <c r="P47" i="108"/>
  <c r="Q47" i="108" s="1"/>
  <c r="O48" i="108"/>
  <c r="P48" i="108"/>
  <c r="Q48" i="108" s="1"/>
  <c r="O49" i="108"/>
  <c r="P49" i="108"/>
  <c r="Q49" i="108" s="1"/>
  <c r="Q50" i="108"/>
  <c r="O52" i="108"/>
  <c r="P52" i="108"/>
  <c r="Q52" i="108" s="1"/>
  <c r="O53" i="108"/>
  <c r="P53" i="108"/>
  <c r="Q53" i="108" s="1"/>
  <c r="O54" i="108"/>
  <c r="P54" i="108"/>
  <c r="Q54" i="108" s="1"/>
  <c r="O55" i="108"/>
  <c r="P55" i="108"/>
  <c r="Q55" i="108" s="1"/>
  <c r="O56" i="108"/>
  <c r="Q17" i="109"/>
  <c r="R17" i="109"/>
  <c r="T6" i="109"/>
  <c r="R6" i="109"/>
  <c r="Q6" i="109"/>
  <c r="G42" i="118" l="1"/>
  <c r="G57" i="118" s="1"/>
  <c r="C42" i="118"/>
  <c r="F42" i="117"/>
  <c r="E42" i="117"/>
  <c r="D42" i="117"/>
  <c r="C42" i="117"/>
  <c r="F42" i="113"/>
  <c r="M18" i="78"/>
  <c r="M45" i="78"/>
  <c r="Q6" i="110"/>
  <c r="P18" i="110"/>
  <c r="O56" i="110"/>
  <c r="Q43" i="110"/>
  <c r="P45" i="110"/>
  <c r="Q19" i="110"/>
  <c r="P41" i="110"/>
  <c r="P42" i="110" s="1"/>
  <c r="O18" i="110"/>
  <c r="Q48" i="110"/>
  <c r="P56" i="110"/>
  <c r="O45" i="110"/>
  <c r="O41" i="110"/>
  <c r="O42" i="110" s="1"/>
  <c r="O57" i="110" s="1"/>
  <c r="G45" i="108"/>
  <c r="G18" i="71"/>
  <c r="G18" i="109"/>
  <c r="J42" i="109"/>
  <c r="N45" i="78"/>
  <c r="C42" i="85"/>
  <c r="E42" i="109"/>
  <c r="E57" i="109" s="1"/>
  <c r="H42" i="77"/>
  <c r="H57" i="77" s="1"/>
  <c r="W42" i="77"/>
  <c r="W57" i="77" s="1"/>
  <c r="R42" i="77"/>
  <c r="R57" i="77" s="1"/>
  <c r="M42" i="77"/>
  <c r="M57" i="77" s="1"/>
  <c r="P41" i="114"/>
  <c r="P41" i="115"/>
  <c r="P45" i="115"/>
  <c r="P56" i="115"/>
  <c r="E59" i="9"/>
  <c r="L59" i="9" s="1"/>
  <c r="N59" i="9" s="1"/>
  <c r="L42" i="9"/>
  <c r="N42" i="9" s="1"/>
  <c r="N41" i="78"/>
  <c r="N56" i="78"/>
  <c r="C59" i="9"/>
  <c r="K59" i="9" s="1"/>
  <c r="M59" i="9" s="1"/>
  <c r="K42" i="9"/>
  <c r="M42" i="9" s="1"/>
  <c r="P42" i="71"/>
  <c r="P57" i="71" s="1"/>
  <c r="C42" i="109"/>
  <c r="C57" i="109" s="1"/>
  <c r="G41" i="109"/>
  <c r="G56" i="109"/>
  <c r="L56" i="109"/>
  <c r="P42" i="109"/>
  <c r="P57" i="109" s="1"/>
  <c r="Y42" i="77"/>
  <c r="Y57" i="77" s="1"/>
  <c r="T42" i="77"/>
  <c r="T57" i="77" s="1"/>
  <c r="O42" i="77"/>
  <c r="O57" i="77" s="1"/>
  <c r="J42" i="77"/>
  <c r="J57" i="77" s="1"/>
  <c r="O18" i="114"/>
  <c r="O18" i="115"/>
  <c r="Q41" i="110"/>
  <c r="Q45" i="110"/>
  <c r="L41" i="71"/>
  <c r="J42" i="71"/>
  <c r="N18" i="78"/>
  <c r="D42" i="15"/>
  <c r="G41" i="77"/>
  <c r="G45" i="77"/>
  <c r="C42" i="42"/>
  <c r="H42" i="118"/>
  <c r="H57" i="118" s="1"/>
  <c r="D42" i="118"/>
  <c r="D57" i="118" s="1"/>
  <c r="L18" i="109"/>
  <c r="S25" i="109"/>
  <c r="I42" i="71"/>
  <c r="I57" i="71" s="1"/>
  <c r="D42" i="109"/>
  <c r="D57" i="109" s="1"/>
  <c r="J57" i="109"/>
  <c r="O42" i="109"/>
  <c r="O57" i="109" s="1"/>
  <c r="Z42" i="77"/>
  <c r="Z57" i="77" s="1"/>
  <c r="U42" i="77"/>
  <c r="U57" i="77" s="1"/>
  <c r="P42" i="77"/>
  <c r="P57" i="77" s="1"/>
  <c r="K42" i="77"/>
  <c r="D42" i="42"/>
  <c r="D57" i="42" s="1"/>
  <c r="P45" i="114"/>
  <c r="K42" i="71"/>
  <c r="L42" i="71" s="1"/>
  <c r="O42" i="71"/>
  <c r="Q18" i="110"/>
  <c r="C42" i="15"/>
  <c r="P18" i="114"/>
  <c r="P18" i="115"/>
  <c r="L45" i="109"/>
  <c r="C42" i="113"/>
  <c r="C57" i="113" s="1"/>
  <c r="AA45" i="77"/>
  <c r="AA41" i="77"/>
  <c r="V45" i="77"/>
  <c r="V41" i="77"/>
  <c r="Q45" i="77"/>
  <c r="L41" i="77"/>
  <c r="O42" i="115"/>
  <c r="C57" i="115"/>
  <c r="O57" i="115" s="1"/>
  <c r="D57" i="115"/>
  <c r="P57" i="115" s="1"/>
  <c r="P42" i="115"/>
  <c r="K57" i="77"/>
  <c r="L45" i="77"/>
  <c r="C42" i="78"/>
  <c r="C57" i="78" s="1"/>
  <c r="K42" i="78"/>
  <c r="K57" i="78" s="1"/>
  <c r="I42" i="78"/>
  <c r="I57" i="78" s="1"/>
  <c r="G42" i="78"/>
  <c r="E42" i="78"/>
  <c r="L42" i="78"/>
  <c r="J42" i="78"/>
  <c r="H42" i="78"/>
  <c r="F42" i="78"/>
  <c r="F57" i="78" s="1"/>
  <c r="D42" i="78"/>
  <c r="D57" i="78" s="1"/>
  <c r="C42" i="110"/>
  <c r="C57" i="110" s="1"/>
  <c r="K42" i="109"/>
  <c r="F42" i="109"/>
  <c r="N42" i="71"/>
  <c r="N57" i="71" s="1"/>
  <c r="Q57" i="71" s="1"/>
  <c r="Q18" i="71"/>
  <c r="M42" i="71"/>
  <c r="M57" i="71" s="1"/>
  <c r="C42" i="71"/>
  <c r="C57" i="71" s="1"/>
  <c r="E42" i="71"/>
  <c r="E57" i="71" s="1"/>
  <c r="F42" i="71"/>
  <c r="S47" i="109"/>
  <c r="J42" i="108"/>
  <c r="K42" i="108"/>
  <c r="F42" i="108"/>
  <c r="T17" i="109"/>
  <c r="U17" i="109" s="1"/>
  <c r="E42" i="108"/>
  <c r="Q56" i="109"/>
  <c r="T55" i="109"/>
  <c r="U55" i="109" s="1"/>
  <c r="T54" i="109"/>
  <c r="U54" i="109" s="1"/>
  <c r="T53" i="109"/>
  <c r="U53" i="109" s="1"/>
  <c r="T52" i="109"/>
  <c r="U52" i="109" s="1"/>
  <c r="T49" i="109"/>
  <c r="U49" i="109" s="1"/>
  <c r="T48" i="109"/>
  <c r="U48" i="109" s="1"/>
  <c r="R56" i="109"/>
  <c r="S55" i="109"/>
  <c r="S54" i="109"/>
  <c r="S53" i="109"/>
  <c r="S52" i="109"/>
  <c r="S49" i="109"/>
  <c r="S48" i="109"/>
  <c r="T47" i="109"/>
  <c r="U47" i="109" s="1"/>
  <c r="T46" i="109"/>
  <c r="U46" i="109" s="1"/>
  <c r="S46" i="109"/>
  <c r="T44" i="109"/>
  <c r="U44" i="109" s="1"/>
  <c r="T43" i="109"/>
  <c r="U43" i="109" s="1"/>
  <c r="S44" i="109"/>
  <c r="S43" i="109"/>
  <c r="T40" i="109"/>
  <c r="U40" i="109" s="1"/>
  <c r="T39" i="109"/>
  <c r="U39" i="109" s="1"/>
  <c r="T38" i="109"/>
  <c r="U38" i="109" s="1"/>
  <c r="T37" i="109"/>
  <c r="U37" i="109" s="1"/>
  <c r="T36" i="109"/>
  <c r="U36" i="109" s="1"/>
  <c r="T35" i="109"/>
  <c r="U35" i="109" s="1"/>
  <c r="T34" i="109"/>
  <c r="U34" i="109" s="1"/>
  <c r="T33" i="109"/>
  <c r="U33" i="109" s="1"/>
  <c r="T32" i="109"/>
  <c r="U32" i="109" s="1"/>
  <c r="T31" i="109"/>
  <c r="U31" i="109" s="1"/>
  <c r="T30" i="109"/>
  <c r="U30" i="109" s="1"/>
  <c r="T29" i="109"/>
  <c r="U29" i="109" s="1"/>
  <c r="T28" i="109"/>
  <c r="U28" i="109" s="1"/>
  <c r="T27" i="109"/>
  <c r="U27" i="109" s="1"/>
  <c r="T26" i="109"/>
  <c r="U26" i="109" s="1"/>
  <c r="T24" i="109"/>
  <c r="U24" i="109" s="1"/>
  <c r="T23" i="109"/>
  <c r="U23" i="109" s="1"/>
  <c r="T22" i="109"/>
  <c r="U22" i="109" s="1"/>
  <c r="T21" i="109"/>
  <c r="U21" i="109" s="1"/>
  <c r="T20" i="109"/>
  <c r="U20" i="109" s="1"/>
  <c r="T19" i="109"/>
  <c r="U19" i="109" s="1"/>
  <c r="S40" i="109"/>
  <c r="S39" i="109"/>
  <c r="S38" i="109"/>
  <c r="S37" i="109"/>
  <c r="S36" i="109"/>
  <c r="S35" i="109"/>
  <c r="S34" i="109"/>
  <c r="S33" i="109"/>
  <c r="S32" i="109"/>
  <c r="S31" i="109"/>
  <c r="S30" i="109"/>
  <c r="S29" i="109"/>
  <c r="S28" i="109"/>
  <c r="S27" i="109"/>
  <c r="S26" i="109"/>
  <c r="S24" i="109"/>
  <c r="S23" i="109"/>
  <c r="S22" i="109"/>
  <c r="S21" i="109"/>
  <c r="S20" i="109"/>
  <c r="S19" i="109"/>
  <c r="Q17" i="108"/>
  <c r="Q16" i="108"/>
  <c r="Q15" i="108"/>
  <c r="Q14" i="108"/>
  <c r="Q13" i="108"/>
  <c r="Q12" i="108"/>
  <c r="Q11" i="108"/>
  <c r="Q10" i="108"/>
  <c r="Q9" i="108"/>
  <c r="Q8" i="108"/>
  <c r="Q7" i="108"/>
  <c r="S17" i="109"/>
  <c r="K57" i="71"/>
  <c r="L18" i="71"/>
  <c r="Q41" i="93"/>
  <c r="Q18" i="93"/>
  <c r="Q45" i="93"/>
  <c r="C42" i="93"/>
  <c r="Q56" i="93"/>
  <c r="S56" i="109"/>
  <c r="Q55" i="93"/>
  <c r="Q54" i="93"/>
  <c r="Q53" i="93"/>
  <c r="Q52" i="93"/>
  <c r="Q50" i="93"/>
  <c r="Q49" i="93"/>
  <c r="Q48" i="93"/>
  <c r="Q44" i="93"/>
  <c r="Q43" i="93"/>
  <c r="Q40" i="93"/>
  <c r="Q39" i="93"/>
  <c r="Q38" i="93"/>
  <c r="Q37" i="93"/>
  <c r="Q36" i="93"/>
  <c r="Q35" i="93"/>
  <c r="Q34" i="93"/>
  <c r="Q33" i="93"/>
  <c r="Q32" i="93"/>
  <c r="Q31" i="93"/>
  <c r="Q30" i="93"/>
  <c r="Q29" i="93"/>
  <c r="Q28" i="93"/>
  <c r="Q27" i="93"/>
  <c r="Q26" i="93"/>
  <c r="Q24" i="93"/>
  <c r="Q23" i="93"/>
  <c r="Q22" i="93"/>
  <c r="Q21" i="93"/>
  <c r="Q20" i="93"/>
  <c r="Q19" i="93"/>
  <c r="F57" i="71"/>
  <c r="G57" i="71" s="1"/>
  <c r="G42" i="71"/>
  <c r="Q47" i="93"/>
  <c r="Q46" i="93"/>
  <c r="T56" i="109"/>
  <c r="Q51" i="108"/>
  <c r="T51" i="109"/>
  <c r="U51" i="109" s="1"/>
  <c r="Q25" i="108"/>
  <c r="T25" i="109"/>
  <c r="U25" i="109" s="1"/>
  <c r="O42" i="114"/>
  <c r="C57" i="114"/>
  <c r="O57" i="114" s="1"/>
  <c r="D57" i="114"/>
  <c r="P57" i="114" s="1"/>
  <c r="P42" i="114"/>
  <c r="C57" i="85"/>
  <c r="AA56" i="77"/>
  <c r="AA18" i="77"/>
  <c r="X42" i="77"/>
  <c r="V18" i="77"/>
  <c r="S42" i="77"/>
  <c r="Q18" i="77"/>
  <c r="N42" i="77"/>
  <c r="L18" i="77"/>
  <c r="I42" i="77"/>
  <c r="G18" i="77"/>
  <c r="D42" i="77"/>
  <c r="Q42" i="71"/>
  <c r="F57" i="108"/>
  <c r="Q6" i="108"/>
  <c r="C42" i="108"/>
  <c r="D42" i="108"/>
  <c r="H42" i="108"/>
  <c r="H57" i="108" s="1"/>
  <c r="I42" i="108"/>
  <c r="I57" i="108" s="1"/>
  <c r="L57" i="78"/>
  <c r="G57" i="78"/>
  <c r="E57" i="78"/>
  <c r="Q56" i="108"/>
  <c r="I56" i="73"/>
  <c r="J56" i="73"/>
  <c r="K56" i="73"/>
  <c r="H56" i="73"/>
  <c r="I45" i="73"/>
  <c r="J45" i="73"/>
  <c r="K45" i="73"/>
  <c r="H45" i="73"/>
  <c r="I41" i="73"/>
  <c r="J41" i="73"/>
  <c r="K41" i="73"/>
  <c r="H41" i="73"/>
  <c r="L7" i="73"/>
  <c r="L8" i="73"/>
  <c r="L9" i="73"/>
  <c r="L10" i="73"/>
  <c r="L11" i="73"/>
  <c r="L12" i="73"/>
  <c r="L13" i="73"/>
  <c r="L14" i="73"/>
  <c r="L15" i="73"/>
  <c r="L16" i="73"/>
  <c r="L17" i="73"/>
  <c r="L19" i="73"/>
  <c r="L20" i="73"/>
  <c r="L21" i="73"/>
  <c r="L22" i="73"/>
  <c r="L23" i="73"/>
  <c r="L24" i="73"/>
  <c r="L25" i="73"/>
  <c r="L26" i="73"/>
  <c r="L27" i="73"/>
  <c r="L28" i="73"/>
  <c r="L29" i="73"/>
  <c r="L30" i="73"/>
  <c r="L32" i="73"/>
  <c r="L33" i="73"/>
  <c r="L34" i="73"/>
  <c r="L35" i="73"/>
  <c r="L36" i="73"/>
  <c r="L37" i="73"/>
  <c r="L38" i="73"/>
  <c r="L39" i="73"/>
  <c r="L40" i="73"/>
  <c r="L41" i="73"/>
  <c r="L43" i="73"/>
  <c r="L44" i="73"/>
  <c r="L46" i="73"/>
  <c r="L47" i="73"/>
  <c r="L48" i="73"/>
  <c r="L49" i="73"/>
  <c r="L50" i="73"/>
  <c r="L51" i="73"/>
  <c r="L52" i="73"/>
  <c r="L53" i="73"/>
  <c r="L55" i="73"/>
  <c r="L56" i="73"/>
  <c r="I18" i="73"/>
  <c r="J18" i="73"/>
  <c r="K18" i="73"/>
  <c r="H18" i="73"/>
  <c r="D45" i="73"/>
  <c r="N45" i="108" s="1"/>
  <c r="R45" i="109" s="1"/>
  <c r="E45" i="73"/>
  <c r="O45" i="108" s="1"/>
  <c r="F45" i="73"/>
  <c r="P45" i="108" s="1"/>
  <c r="C45" i="73"/>
  <c r="M45" i="108" s="1"/>
  <c r="Q45" i="109" s="1"/>
  <c r="D41" i="73"/>
  <c r="N41" i="108" s="1"/>
  <c r="R41" i="109" s="1"/>
  <c r="E41" i="73"/>
  <c r="O41" i="108" s="1"/>
  <c r="S41" i="109" s="1"/>
  <c r="F41" i="73"/>
  <c r="P41" i="108" s="1"/>
  <c r="C41" i="73"/>
  <c r="M41" i="108" s="1"/>
  <c r="Q41" i="109" s="1"/>
  <c r="G19" i="73"/>
  <c r="G20" i="73"/>
  <c r="G21" i="73"/>
  <c r="G22" i="73"/>
  <c r="G23" i="73"/>
  <c r="G24" i="73"/>
  <c r="G25" i="73"/>
  <c r="G26" i="73"/>
  <c r="G27" i="73"/>
  <c r="G28" i="73"/>
  <c r="G29" i="73"/>
  <c r="G30" i="73"/>
  <c r="G31" i="73"/>
  <c r="G32" i="73"/>
  <c r="G33" i="73"/>
  <c r="G34" i="73"/>
  <c r="G35" i="73"/>
  <c r="G36" i="73"/>
  <c r="G37" i="73"/>
  <c r="G38" i="73"/>
  <c r="G39" i="73"/>
  <c r="G40" i="73"/>
  <c r="G43" i="73"/>
  <c r="G44" i="73"/>
  <c r="G46" i="73"/>
  <c r="G47" i="73"/>
  <c r="G48" i="73"/>
  <c r="G49" i="73"/>
  <c r="G50" i="73"/>
  <c r="G51" i="73"/>
  <c r="G52" i="73"/>
  <c r="G53" i="73"/>
  <c r="G55" i="73"/>
  <c r="G56" i="73"/>
  <c r="D18" i="73"/>
  <c r="N18" i="108" s="1"/>
  <c r="R18" i="109" s="1"/>
  <c r="E18" i="73"/>
  <c r="F18" i="73"/>
  <c r="C18" i="73"/>
  <c r="M18" i="108" s="1"/>
  <c r="Q18" i="109" s="1"/>
  <c r="F56" i="105"/>
  <c r="G56" i="105"/>
  <c r="H56" i="105"/>
  <c r="I56" i="105"/>
  <c r="J56" i="105"/>
  <c r="K56" i="105"/>
  <c r="L56" i="105"/>
  <c r="E56" i="105"/>
  <c r="F45" i="105"/>
  <c r="G45" i="105"/>
  <c r="H45" i="105"/>
  <c r="I45" i="105"/>
  <c r="J45" i="105"/>
  <c r="K45" i="105"/>
  <c r="L45" i="105"/>
  <c r="E45" i="105"/>
  <c r="D41" i="105"/>
  <c r="E41" i="105"/>
  <c r="F41" i="105"/>
  <c r="G41" i="105"/>
  <c r="M41" i="105" s="1"/>
  <c r="H41" i="105"/>
  <c r="I41" i="105"/>
  <c r="J41" i="105"/>
  <c r="K41" i="105"/>
  <c r="L41" i="105"/>
  <c r="C41" i="105"/>
  <c r="D18" i="105"/>
  <c r="E18" i="105"/>
  <c r="F18" i="105"/>
  <c r="G18" i="105"/>
  <c r="H18" i="105"/>
  <c r="I18" i="105"/>
  <c r="J18" i="105"/>
  <c r="K18" i="105"/>
  <c r="L18" i="105"/>
  <c r="C18" i="105"/>
  <c r="M18" i="105" s="1"/>
  <c r="M19" i="105"/>
  <c r="N19" i="105"/>
  <c r="M20" i="105"/>
  <c r="N20" i="105"/>
  <c r="M21" i="105"/>
  <c r="N21" i="105"/>
  <c r="M22" i="105"/>
  <c r="N22" i="105"/>
  <c r="M23" i="105"/>
  <c r="N23" i="105"/>
  <c r="M24" i="105"/>
  <c r="N24" i="105"/>
  <c r="M25" i="105"/>
  <c r="N25" i="105"/>
  <c r="M26" i="105"/>
  <c r="N26" i="105"/>
  <c r="M27" i="105"/>
  <c r="N27" i="105"/>
  <c r="M28" i="105"/>
  <c r="N28" i="105"/>
  <c r="M29" i="105"/>
  <c r="N29" i="105"/>
  <c r="M30" i="105"/>
  <c r="N30" i="105"/>
  <c r="M31" i="105"/>
  <c r="N31" i="105"/>
  <c r="M32" i="105"/>
  <c r="N32" i="105"/>
  <c r="M33" i="105"/>
  <c r="N33" i="105"/>
  <c r="M34" i="105"/>
  <c r="N34" i="105"/>
  <c r="M35" i="105"/>
  <c r="N35" i="105"/>
  <c r="M36" i="105"/>
  <c r="N36" i="105"/>
  <c r="M37" i="105"/>
  <c r="N37" i="105"/>
  <c r="M38" i="105"/>
  <c r="N38" i="105"/>
  <c r="M39" i="105"/>
  <c r="N39" i="105"/>
  <c r="M40" i="105"/>
  <c r="N40" i="105"/>
  <c r="M43" i="105"/>
  <c r="N43" i="105"/>
  <c r="M44" i="105"/>
  <c r="N44" i="105"/>
  <c r="M46" i="105"/>
  <c r="N46" i="105"/>
  <c r="M47" i="105"/>
  <c r="N47" i="105"/>
  <c r="M48" i="105"/>
  <c r="N48" i="105"/>
  <c r="C56" i="106"/>
  <c r="C47" i="106"/>
  <c r="C45" i="106"/>
  <c r="C41" i="106"/>
  <c r="C18" i="106"/>
  <c r="Q7" i="106"/>
  <c r="R7" i="106"/>
  <c r="S7" i="106" s="1"/>
  <c r="Q8" i="106"/>
  <c r="R8" i="106"/>
  <c r="S8" i="106" s="1"/>
  <c r="S9" i="106"/>
  <c r="Q10" i="106"/>
  <c r="R10" i="106"/>
  <c r="S10" i="106" s="1"/>
  <c r="Q11" i="106"/>
  <c r="R11" i="106"/>
  <c r="S11" i="106" s="1"/>
  <c r="Q12" i="106"/>
  <c r="R12" i="106"/>
  <c r="S12" i="106" s="1"/>
  <c r="Q13" i="106"/>
  <c r="R13" i="106"/>
  <c r="S13" i="106" s="1"/>
  <c r="Q14" i="106"/>
  <c r="R14" i="106"/>
  <c r="S14" i="106" s="1"/>
  <c r="Q15" i="106"/>
  <c r="R15" i="106"/>
  <c r="Q16" i="106"/>
  <c r="R16" i="106"/>
  <c r="S16" i="106" s="1"/>
  <c r="Q17" i="106"/>
  <c r="R17" i="106"/>
  <c r="S17" i="106" s="1"/>
  <c r="S41" i="106"/>
  <c r="Q43" i="106"/>
  <c r="Q45" i="106" s="1"/>
  <c r="R43" i="106"/>
  <c r="Q44" i="106"/>
  <c r="R44" i="106"/>
  <c r="S44" i="106" s="1"/>
  <c r="Q46" i="106"/>
  <c r="Q47" i="106" s="1"/>
  <c r="R46" i="106"/>
  <c r="Q48" i="106"/>
  <c r="R48" i="106"/>
  <c r="S48" i="106" s="1"/>
  <c r="Q49" i="106"/>
  <c r="R49" i="106"/>
  <c r="S49" i="106" s="1"/>
  <c r="Q50" i="106"/>
  <c r="R50" i="106"/>
  <c r="S50" i="106" s="1"/>
  <c r="Q51" i="106"/>
  <c r="R51" i="106"/>
  <c r="S51" i="106" s="1"/>
  <c r="Q52" i="106"/>
  <c r="R52" i="106"/>
  <c r="Q53" i="106"/>
  <c r="R53" i="106"/>
  <c r="S53" i="106" s="1"/>
  <c r="Q54" i="106"/>
  <c r="R54" i="106"/>
  <c r="S54" i="106" s="1"/>
  <c r="S55" i="106"/>
  <c r="R6" i="106"/>
  <c r="S6" i="106" s="1"/>
  <c r="Q6" i="106"/>
  <c r="D56" i="107"/>
  <c r="E56" i="107"/>
  <c r="F56" i="107"/>
  <c r="G56" i="107"/>
  <c r="H56" i="107"/>
  <c r="I56" i="107"/>
  <c r="J56" i="107"/>
  <c r="K56" i="107"/>
  <c r="L56" i="107"/>
  <c r="M56" i="107"/>
  <c r="N56" i="107"/>
  <c r="C56" i="107"/>
  <c r="D47" i="107"/>
  <c r="E47" i="107"/>
  <c r="F47" i="107"/>
  <c r="G47" i="107"/>
  <c r="H47" i="107"/>
  <c r="I47" i="107"/>
  <c r="J47" i="107"/>
  <c r="K47" i="107"/>
  <c r="L47" i="107"/>
  <c r="M47" i="107"/>
  <c r="N47" i="107"/>
  <c r="C47" i="107"/>
  <c r="D45" i="107"/>
  <c r="E45" i="107"/>
  <c r="F45" i="107"/>
  <c r="G45" i="107"/>
  <c r="H45" i="107"/>
  <c r="I45" i="107"/>
  <c r="J45" i="107"/>
  <c r="K45" i="107"/>
  <c r="L45" i="107"/>
  <c r="M45" i="107"/>
  <c r="N45" i="107"/>
  <c r="C45" i="107"/>
  <c r="D41" i="107"/>
  <c r="E41" i="107"/>
  <c r="F41" i="107"/>
  <c r="G41" i="107"/>
  <c r="H41" i="107"/>
  <c r="I41" i="107"/>
  <c r="J41" i="107"/>
  <c r="K41" i="107"/>
  <c r="L41" i="107"/>
  <c r="M41" i="107"/>
  <c r="N41" i="107"/>
  <c r="C41" i="107"/>
  <c r="D56" i="103"/>
  <c r="O56" i="103" s="1"/>
  <c r="E56" i="103"/>
  <c r="F56" i="103"/>
  <c r="G56" i="103"/>
  <c r="H56" i="103"/>
  <c r="I56" i="103"/>
  <c r="J56" i="103"/>
  <c r="K56" i="103"/>
  <c r="L56" i="103"/>
  <c r="C56" i="103"/>
  <c r="D47" i="103"/>
  <c r="O47" i="103" s="1"/>
  <c r="E47" i="103"/>
  <c r="F47" i="103"/>
  <c r="G47" i="103"/>
  <c r="H47" i="103"/>
  <c r="I47" i="103"/>
  <c r="J47" i="103"/>
  <c r="K47" i="103"/>
  <c r="L47" i="103"/>
  <c r="C47" i="103"/>
  <c r="D45" i="103"/>
  <c r="O45" i="103" s="1"/>
  <c r="E45" i="103"/>
  <c r="F45" i="103"/>
  <c r="G45" i="103"/>
  <c r="H45" i="103"/>
  <c r="I45" i="103"/>
  <c r="J45" i="103"/>
  <c r="K45" i="103"/>
  <c r="L45" i="103"/>
  <c r="C45" i="103"/>
  <c r="D41" i="103"/>
  <c r="O41" i="103" s="1"/>
  <c r="E41" i="103"/>
  <c r="F41" i="103"/>
  <c r="G41" i="103"/>
  <c r="H41" i="103"/>
  <c r="I41" i="103"/>
  <c r="J41" i="103"/>
  <c r="K41" i="103"/>
  <c r="L41" i="103"/>
  <c r="C41" i="103"/>
  <c r="D18" i="103"/>
  <c r="O18" i="103" s="1"/>
  <c r="E18" i="103"/>
  <c r="F18" i="103"/>
  <c r="G18" i="103"/>
  <c r="H18" i="103"/>
  <c r="I18" i="103"/>
  <c r="J18" i="103"/>
  <c r="K18" i="103"/>
  <c r="L18" i="103"/>
  <c r="C18" i="103"/>
  <c r="M7" i="103"/>
  <c r="N7" i="103"/>
  <c r="M8" i="103"/>
  <c r="N8" i="103"/>
  <c r="M9" i="103"/>
  <c r="N9" i="103"/>
  <c r="M10" i="103"/>
  <c r="N10" i="103"/>
  <c r="M11" i="103"/>
  <c r="N11" i="103"/>
  <c r="M12" i="103"/>
  <c r="N12" i="103"/>
  <c r="M13" i="103"/>
  <c r="N13" i="103"/>
  <c r="M14" i="103"/>
  <c r="N14" i="103"/>
  <c r="M15" i="103"/>
  <c r="N15" i="103"/>
  <c r="M16" i="103"/>
  <c r="N16" i="103"/>
  <c r="M17" i="103"/>
  <c r="N17" i="103"/>
  <c r="M18" i="103"/>
  <c r="M19" i="103"/>
  <c r="N19" i="103"/>
  <c r="M20" i="103"/>
  <c r="N20" i="103"/>
  <c r="M21" i="103"/>
  <c r="N21" i="103"/>
  <c r="M22" i="103"/>
  <c r="N22" i="103"/>
  <c r="M23" i="103"/>
  <c r="N23" i="103"/>
  <c r="M24" i="103"/>
  <c r="N24" i="103"/>
  <c r="M25" i="103"/>
  <c r="N25" i="103"/>
  <c r="M26" i="103"/>
  <c r="N26" i="103"/>
  <c r="M27" i="103"/>
  <c r="N27" i="103"/>
  <c r="M28" i="103"/>
  <c r="N28" i="103"/>
  <c r="M29" i="103"/>
  <c r="N29" i="103"/>
  <c r="M30" i="103"/>
  <c r="N30" i="103"/>
  <c r="M31" i="103"/>
  <c r="N31" i="103"/>
  <c r="M32" i="103"/>
  <c r="N32" i="103"/>
  <c r="M33" i="103"/>
  <c r="N33" i="103"/>
  <c r="M34" i="103"/>
  <c r="N34" i="103"/>
  <c r="M35" i="103"/>
  <c r="N35" i="103"/>
  <c r="M36" i="103"/>
  <c r="N36" i="103"/>
  <c r="M37" i="103"/>
  <c r="N37" i="103"/>
  <c r="M38" i="103"/>
  <c r="N38" i="103"/>
  <c r="M39" i="103"/>
  <c r="N39" i="103"/>
  <c r="M40" i="103"/>
  <c r="N40" i="103"/>
  <c r="M41" i="103"/>
  <c r="M43" i="103"/>
  <c r="N43" i="103"/>
  <c r="M44" i="103"/>
  <c r="N44" i="103"/>
  <c r="M45" i="103"/>
  <c r="M46" i="103"/>
  <c r="N46" i="103"/>
  <c r="M47" i="103"/>
  <c r="M48" i="103"/>
  <c r="N48" i="103"/>
  <c r="M49" i="103"/>
  <c r="N49" i="103"/>
  <c r="M50" i="103"/>
  <c r="N50" i="103"/>
  <c r="M51" i="103"/>
  <c r="N51" i="103"/>
  <c r="M52" i="103"/>
  <c r="N52" i="103"/>
  <c r="M53" i="103"/>
  <c r="N53" i="103"/>
  <c r="M54" i="103"/>
  <c r="N54" i="103"/>
  <c r="M55" i="103"/>
  <c r="N55" i="103"/>
  <c r="M56" i="103"/>
  <c r="N6" i="103"/>
  <c r="M6" i="103"/>
  <c r="D56" i="104"/>
  <c r="E56" i="104"/>
  <c r="E56" i="42" s="1"/>
  <c r="F56" i="104"/>
  <c r="G56" i="104"/>
  <c r="H56" i="104"/>
  <c r="I56" i="104"/>
  <c r="J56" i="104"/>
  <c r="C56" i="104"/>
  <c r="D45" i="104"/>
  <c r="E45" i="104"/>
  <c r="F45" i="104"/>
  <c r="G45" i="104"/>
  <c r="H45" i="104"/>
  <c r="I45" i="104"/>
  <c r="J45" i="104"/>
  <c r="C45" i="104"/>
  <c r="K40" i="104"/>
  <c r="L40" i="104"/>
  <c r="K20" i="104"/>
  <c r="L20" i="104"/>
  <c r="K21" i="104"/>
  <c r="L21" i="104"/>
  <c r="K22" i="104"/>
  <c r="L22" i="104"/>
  <c r="K23" i="104"/>
  <c r="L23" i="104"/>
  <c r="K24" i="104"/>
  <c r="L24" i="104"/>
  <c r="K25" i="104"/>
  <c r="L25" i="104"/>
  <c r="K26" i="104"/>
  <c r="L26" i="104"/>
  <c r="K27" i="104"/>
  <c r="L27" i="104"/>
  <c r="K28" i="104"/>
  <c r="L28" i="104"/>
  <c r="K29" i="104"/>
  <c r="L29" i="104"/>
  <c r="K30" i="104"/>
  <c r="L30" i="104"/>
  <c r="K31" i="104"/>
  <c r="L31" i="104"/>
  <c r="K32" i="104"/>
  <c r="L32" i="104"/>
  <c r="K33" i="104"/>
  <c r="L33" i="104"/>
  <c r="K34" i="104"/>
  <c r="L34" i="104"/>
  <c r="K35" i="104"/>
  <c r="L35" i="104"/>
  <c r="K36" i="104"/>
  <c r="L36" i="104"/>
  <c r="K37" i="104"/>
  <c r="L37" i="104"/>
  <c r="K38" i="104"/>
  <c r="L38" i="104"/>
  <c r="K39" i="104"/>
  <c r="L39" i="104"/>
  <c r="L19" i="104"/>
  <c r="K19" i="104"/>
  <c r="D41" i="104"/>
  <c r="E41" i="104"/>
  <c r="F41" i="104"/>
  <c r="G41" i="104"/>
  <c r="H41" i="104"/>
  <c r="I41" i="104"/>
  <c r="J41" i="104"/>
  <c r="C41" i="104"/>
  <c r="D18" i="104"/>
  <c r="D42" i="104" s="1"/>
  <c r="D57" i="104" s="1"/>
  <c r="E18" i="104"/>
  <c r="F18" i="104"/>
  <c r="G18" i="104"/>
  <c r="G42" i="104" s="1"/>
  <c r="G57" i="104" s="1"/>
  <c r="H18" i="104"/>
  <c r="H42" i="104" s="1"/>
  <c r="H57" i="104" s="1"/>
  <c r="I18" i="104"/>
  <c r="I42" i="104" s="1"/>
  <c r="I57" i="104" s="1"/>
  <c r="J18" i="104"/>
  <c r="J42" i="104" s="1"/>
  <c r="J57" i="104" s="1"/>
  <c r="C18" i="104"/>
  <c r="C42" i="104" s="1"/>
  <c r="K7" i="104"/>
  <c r="L7" i="104"/>
  <c r="K8" i="104"/>
  <c r="L8" i="104"/>
  <c r="K9" i="104"/>
  <c r="L9" i="104"/>
  <c r="K10" i="104"/>
  <c r="L10" i="104"/>
  <c r="K11" i="104"/>
  <c r="L11" i="104"/>
  <c r="K12" i="104"/>
  <c r="L12" i="104"/>
  <c r="K13" i="104"/>
  <c r="L13" i="104"/>
  <c r="K14" i="104"/>
  <c r="L14" i="104"/>
  <c r="K15" i="104"/>
  <c r="L15" i="104"/>
  <c r="K16" i="104"/>
  <c r="L16" i="104"/>
  <c r="K17" i="104"/>
  <c r="L17" i="104"/>
  <c r="L6" i="104"/>
  <c r="M6" i="104" s="1"/>
  <c r="K6" i="104"/>
  <c r="K52" i="104"/>
  <c r="L52" i="104"/>
  <c r="K50" i="104"/>
  <c r="L50" i="104"/>
  <c r="M50" i="104" s="1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" i="9"/>
  <c r="H15" i="9"/>
  <c r="C57" i="42" l="1"/>
  <c r="C57" i="118"/>
  <c r="F57" i="117"/>
  <c r="E57" i="117"/>
  <c r="D57" i="117"/>
  <c r="C57" i="117"/>
  <c r="Q56" i="106"/>
  <c r="S46" i="106"/>
  <c r="R47" i="106"/>
  <c r="S47" i="106" s="1"/>
  <c r="S43" i="106"/>
  <c r="R45" i="106"/>
  <c r="F57" i="113"/>
  <c r="S15" i="106"/>
  <c r="R18" i="106"/>
  <c r="R42" i="106" s="1"/>
  <c r="Q18" i="106"/>
  <c r="Q42" i="106" s="1"/>
  <c r="Q57" i="106" s="1"/>
  <c r="S52" i="106"/>
  <c r="R56" i="106"/>
  <c r="C57" i="15"/>
  <c r="J57" i="78"/>
  <c r="P57" i="110"/>
  <c r="Q56" i="110"/>
  <c r="E41" i="42"/>
  <c r="P41" i="104"/>
  <c r="E45" i="42"/>
  <c r="P45" i="104"/>
  <c r="N45" i="103"/>
  <c r="S45" i="106"/>
  <c r="M45" i="105"/>
  <c r="N45" i="105"/>
  <c r="L45" i="73"/>
  <c r="E18" i="42"/>
  <c r="P18" i="104"/>
  <c r="K41" i="104"/>
  <c r="G41" i="73"/>
  <c r="Q45" i="108"/>
  <c r="F41" i="42"/>
  <c r="Q41" i="104"/>
  <c r="F45" i="42"/>
  <c r="Q45" i="104"/>
  <c r="F56" i="42"/>
  <c r="Q56" i="104"/>
  <c r="G45" i="73"/>
  <c r="D57" i="15"/>
  <c r="N18" i="105"/>
  <c r="O57" i="71"/>
  <c r="L57" i="71"/>
  <c r="J57" i="71"/>
  <c r="K57" i="108"/>
  <c r="J57" i="108"/>
  <c r="E57" i="108"/>
  <c r="N41" i="105"/>
  <c r="F18" i="42"/>
  <c r="Q18" i="104"/>
  <c r="N42" i="78"/>
  <c r="L18" i="73"/>
  <c r="O18" i="108"/>
  <c r="S18" i="109" s="1"/>
  <c r="P56" i="104"/>
  <c r="C57" i="104"/>
  <c r="P18" i="108"/>
  <c r="Q18" i="108" s="1"/>
  <c r="N47" i="103"/>
  <c r="N18" i="103"/>
  <c r="T41" i="109"/>
  <c r="U41" i="109" s="1"/>
  <c r="H57" i="78"/>
  <c r="U56" i="109"/>
  <c r="N56" i="103"/>
  <c r="N41" i="103"/>
  <c r="L41" i="104"/>
  <c r="M42" i="78"/>
  <c r="L42" i="109"/>
  <c r="K57" i="109"/>
  <c r="L57" i="109" s="1"/>
  <c r="G42" i="109"/>
  <c r="F57" i="109"/>
  <c r="G57" i="109" s="1"/>
  <c r="T45" i="109"/>
  <c r="U45" i="109" s="1"/>
  <c r="S45" i="109"/>
  <c r="K42" i="73"/>
  <c r="I42" i="73"/>
  <c r="I57" i="73" s="1"/>
  <c r="H42" i="73"/>
  <c r="H57" i="73" s="1"/>
  <c r="J42" i="73"/>
  <c r="C42" i="105"/>
  <c r="I42" i="105"/>
  <c r="I57" i="105" s="1"/>
  <c r="G42" i="105"/>
  <c r="G57" i="105" s="1"/>
  <c r="E42" i="105"/>
  <c r="E57" i="105" s="1"/>
  <c r="J42" i="105"/>
  <c r="J57" i="105" s="1"/>
  <c r="H42" i="105"/>
  <c r="H57" i="105" s="1"/>
  <c r="F42" i="105"/>
  <c r="F57" i="105" s="1"/>
  <c r="D42" i="105"/>
  <c r="P52" i="107"/>
  <c r="F52" i="15" s="1"/>
  <c r="P50" i="107"/>
  <c r="O52" i="107"/>
  <c r="O50" i="107"/>
  <c r="E50" i="15" s="1"/>
  <c r="P40" i="107"/>
  <c r="P39" i="107"/>
  <c r="P38" i="107"/>
  <c r="P37" i="107"/>
  <c r="P36" i="107"/>
  <c r="F36" i="15" s="1"/>
  <c r="P35" i="107"/>
  <c r="P34" i="107"/>
  <c r="P33" i="107"/>
  <c r="P32" i="107"/>
  <c r="P31" i="107"/>
  <c r="P30" i="107"/>
  <c r="P29" i="107"/>
  <c r="P28" i="107"/>
  <c r="F28" i="15" s="1"/>
  <c r="P27" i="107"/>
  <c r="P26" i="107"/>
  <c r="P25" i="107"/>
  <c r="P24" i="107"/>
  <c r="P23" i="107"/>
  <c r="P22" i="107"/>
  <c r="P21" i="107"/>
  <c r="P20" i="107"/>
  <c r="P19" i="107"/>
  <c r="O40" i="107"/>
  <c r="O39" i="107"/>
  <c r="O38" i="107"/>
  <c r="E38" i="15" s="1"/>
  <c r="O37" i="107"/>
  <c r="E37" i="15" s="1"/>
  <c r="O36" i="107"/>
  <c r="O35" i="107"/>
  <c r="O34" i="107"/>
  <c r="E34" i="15" s="1"/>
  <c r="O33" i="107"/>
  <c r="E33" i="15" s="1"/>
  <c r="O32" i="107"/>
  <c r="O31" i="107"/>
  <c r="O30" i="107"/>
  <c r="E30" i="15" s="1"/>
  <c r="O29" i="107"/>
  <c r="E29" i="15" s="1"/>
  <c r="O28" i="107"/>
  <c r="O27" i="107"/>
  <c r="O26" i="107"/>
  <c r="E26" i="15" s="1"/>
  <c r="O25" i="107"/>
  <c r="E25" i="15" s="1"/>
  <c r="O24" i="107"/>
  <c r="O23" i="107"/>
  <c r="O22" i="107"/>
  <c r="E22" i="15" s="1"/>
  <c r="O21" i="107"/>
  <c r="E21" i="15" s="1"/>
  <c r="O20" i="107"/>
  <c r="O19" i="107"/>
  <c r="E42" i="104"/>
  <c r="P42" i="104" s="1"/>
  <c r="O6" i="107"/>
  <c r="P17" i="107"/>
  <c r="P16" i="107"/>
  <c r="P15" i="107"/>
  <c r="P14" i="107"/>
  <c r="P13" i="107"/>
  <c r="P12" i="107"/>
  <c r="P11" i="107"/>
  <c r="P10" i="107"/>
  <c r="P9" i="107"/>
  <c r="P8" i="107"/>
  <c r="P7" i="107"/>
  <c r="F42" i="104"/>
  <c r="Q42" i="104" s="1"/>
  <c r="P6" i="107"/>
  <c r="O17" i="107"/>
  <c r="E17" i="15" s="1"/>
  <c r="O16" i="107"/>
  <c r="O15" i="107"/>
  <c r="E15" i="15" s="1"/>
  <c r="O14" i="107"/>
  <c r="O13" i="107"/>
  <c r="E13" i="15" s="1"/>
  <c r="O12" i="107"/>
  <c r="E12" i="15" s="1"/>
  <c r="O11" i="107"/>
  <c r="E11" i="15" s="1"/>
  <c r="O10" i="107"/>
  <c r="E10" i="15" s="1"/>
  <c r="O9" i="107"/>
  <c r="O8" i="107"/>
  <c r="E8" i="15" s="1"/>
  <c r="O7" i="107"/>
  <c r="E7" i="15" s="1"/>
  <c r="O41" i="107"/>
  <c r="E41" i="15" s="1"/>
  <c r="Q20" i="107"/>
  <c r="Q19" i="107"/>
  <c r="Q17" i="107"/>
  <c r="Q16" i="107"/>
  <c r="Q15" i="107"/>
  <c r="Q14" i="107"/>
  <c r="Q13" i="107"/>
  <c r="Q12" i="107"/>
  <c r="Q11" i="107"/>
  <c r="Q7" i="107"/>
  <c r="Q39" i="107"/>
  <c r="Q37" i="107"/>
  <c r="Q35" i="107"/>
  <c r="Q33" i="107"/>
  <c r="Q31" i="107"/>
  <c r="Q29" i="107"/>
  <c r="Q27" i="107"/>
  <c r="Q25" i="107"/>
  <c r="Q23" i="107"/>
  <c r="Q21" i="107"/>
  <c r="N42" i="107"/>
  <c r="M42" i="107"/>
  <c r="M57" i="107" s="1"/>
  <c r="L42" i="107"/>
  <c r="K42" i="107"/>
  <c r="K57" i="107" s="1"/>
  <c r="J42" i="107"/>
  <c r="I42" i="107"/>
  <c r="I57" i="107" s="1"/>
  <c r="H42" i="107"/>
  <c r="G42" i="107"/>
  <c r="G57" i="107" s="1"/>
  <c r="F42" i="107"/>
  <c r="E42" i="107"/>
  <c r="E57" i="107" s="1"/>
  <c r="N57" i="107"/>
  <c r="L57" i="107"/>
  <c r="J57" i="107"/>
  <c r="H57" i="107"/>
  <c r="F57" i="107"/>
  <c r="C42" i="107"/>
  <c r="C57" i="107" s="1"/>
  <c r="D42" i="107"/>
  <c r="D57" i="107"/>
  <c r="E52" i="15"/>
  <c r="E40" i="15"/>
  <c r="E39" i="15"/>
  <c r="F38" i="15"/>
  <c r="F37" i="15"/>
  <c r="E36" i="15"/>
  <c r="E35" i="15"/>
  <c r="F34" i="15"/>
  <c r="F33" i="15"/>
  <c r="E32" i="15"/>
  <c r="E31" i="15"/>
  <c r="F30" i="15"/>
  <c r="F29" i="15"/>
  <c r="E28" i="15"/>
  <c r="E27" i="15"/>
  <c r="F26" i="15"/>
  <c r="F25" i="15"/>
  <c r="E24" i="15"/>
  <c r="E23" i="15"/>
  <c r="F22" i="15"/>
  <c r="F21" i="15"/>
  <c r="E20" i="15"/>
  <c r="E19" i="15"/>
  <c r="F17" i="15"/>
  <c r="F16" i="15"/>
  <c r="E16" i="15"/>
  <c r="E14" i="15"/>
  <c r="F12" i="15"/>
  <c r="F11" i="15"/>
  <c r="E9" i="15"/>
  <c r="F8" i="15"/>
  <c r="F7" i="15"/>
  <c r="C57" i="93"/>
  <c r="L42" i="105"/>
  <c r="L57" i="105" s="1"/>
  <c r="K42" i="105"/>
  <c r="K57" i="105" s="1"/>
  <c r="Q41" i="108"/>
  <c r="F42" i="73"/>
  <c r="E42" i="73"/>
  <c r="C42" i="106"/>
  <c r="AA42" i="77"/>
  <c r="X57" i="77"/>
  <c r="AA57" i="77" s="1"/>
  <c r="V42" i="77"/>
  <c r="S57" i="77"/>
  <c r="V57" i="77" s="1"/>
  <c r="Q42" i="77"/>
  <c r="N57" i="77"/>
  <c r="Q57" i="77" s="1"/>
  <c r="L42" i="77"/>
  <c r="I57" i="77"/>
  <c r="L57" i="77" s="1"/>
  <c r="G42" i="77"/>
  <c r="D57" i="77"/>
  <c r="G57" i="77" s="1"/>
  <c r="Q42" i="110"/>
  <c r="Q42" i="93"/>
  <c r="D57" i="108"/>
  <c r="G57" i="108" s="1"/>
  <c r="C57" i="108"/>
  <c r="D42" i="73"/>
  <c r="D57" i="73" s="1"/>
  <c r="C42" i="73"/>
  <c r="C57" i="73" s="1"/>
  <c r="M57" i="78"/>
  <c r="C42" i="103"/>
  <c r="C57" i="103" s="1"/>
  <c r="L42" i="103"/>
  <c r="L57" i="103" s="1"/>
  <c r="K42" i="103"/>
  <c r="J42" i="103"/>
  <c r="J57" i="103" s="1"/>
  <c r="I42" i="103"/>
  <c r="I57" i="103" s="1"/>
  <c r="H42" i="103"/>
  <c r="H57" i="103" s="1"/>
  <c r="G42" i="103"/>
  <c r="F42" i="103"/>
  <c r="F57" i="103" s="1"/>
  <c r="E42" i="103"/>
  <c r="E57" i="103" s="1"/>
  <c r="D42" i="103"/>
  <c r="O42" i="103" s="1"/>
  <c r="K57" i="103"/>
  <c r="G57" i="103"/>
  <c r="L57" i="104"/>
  <c r="M57" i="104" s="1"/>
  <c r="J5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J20" i="7"/>
  <c r="J23" i="7"/>
  <c r="J25" i="7"/>
  <c r="J26" i="7"/>
  <c r="J27" i="7"/>
  <c r="J28" i="7"/>
  <c r="J29" i="7"/>
  <c r="J30" i="7"/>
  <c r="J34" i="7"/>
  <c r="J35" i="7"/>
  <c r="J36" i="7"/>
  <c r="J39" i="7"/>
  <c r="J40" i="7"/>
  <c r="J41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I20" i="7"/>
  <c r="I23" i="7"/>
  <c r="I25" i="7"/>
  <c r="I26" i="7"/>
  <c r="I27" i="7"/>
  <c r="I28" i="7"/>
  <c r="I29" i="7"/>
  <c r="I30" i="7"/>
  <c r="I34" i="7"/>
  <c r="I36" i="7"/>
  <c r="I40" i="7"/>
  <c r="I43" i="7"/>
  <c r="I44" i="7"/>
  <c r="I46" i="7"/>
  <c r="I47" i="7"/>
  <c r="I48" i="7"/>
  <c r="I49" i="7"/>
  <c r="I50" i="7"/>
  <c r="I51" i="7"/>
  <c r="I52" i="7"/>
  <c r="I53" i="7"/>
  <c r="I54" i="7"/>
  <c r="I55" i="7"/>
  <c r="K7" i="7"/>
  <c r="K8" i="7"/>
  <c r="K9" i="7"/>
  <c r="K10" i="7"/>
  <c r="K11" i="7"/>
  <c r="K12" i="7"/>
  <c r="K13" i="7"/>
  <c r="K14" i="7"/>
  <c r="K15" i="7"/>
  <c r="K16" i="7"/>
  <c r="K17" i="7"/>
  <c r="K18" i="7"/>
  <c r="J7" i="7"/>
  <c r="J8" i="7"/>
  <c r="J9" i="7"/>
  <c r="J10" i="7"/>
  <c r="J11" i="7"/>
  <c r="J12" i="7"/>
  <c r="J13" i="7"/>
  <c r="J14" i="7"/>
  <c r="J15" i="7"/>
  <c r="J16" i="7"/>
  <c r="J17" i="7"/>
  <c r="J18" i="7"/>
  <c r="I7" i="7"/>
  <c r="I8" i="7"/>
  <c r="I9" i="7"/>
  <c r="I10" i="7"/>
  <c r="I11" i="7"/>
  <c r="I12" i="7"/>
  <c r="I13" i="7"/>
  <c r="I14" i="7"/>
  <c r="I15" i="7"/>
  <c r="I16" i="7"/>
  <c r="I17" i="7"/>
  <c r="C45" i="7"/>
  <c r="I41" i="7"/>
  <c r="C18" i="7"/>
  <c r="O18" i="9" s="1"/>
  <c r="Q18" i="9" s="1"/>
  <c r="R57" i="106" l="1"/>
  <c r="S18" i="106"/>
  <c r="S56" i="106"/>
  <c r="Q57" i="93"/>
  <c r="G28" i="15"/>
  <c r="G36" i="15"/>
  <c r="G52" i="15"/>
  <c r="I45" i="7"/>
  <c r="O45" i="9"/>
  <c r="Q45" i="9" s="1"/>
  <c r="G12" i="15"/>
  <c r="G25" i="15"/>
  <c r="G30" i="15"/>
  <c r="G33" i="15"/>
  <c r="R6" i="105"/>
  <c r="R9" i="105"/>
  <c r="R13" i="105"/>
  <c r="R17" i="105"/>
  <c r="R22" i="105"/>
  <c r="R26" i="105"/>
  <c r="R30" i="105"/>
  <c r="R34" i="105"/>
  <c r="R38" i="105"/>
  <c r="P41" i="107"/>
  <c r="D57" i="103"/>
  <c r="O57" i="103" s="1"/>
  <c r="C57" i="106"/>
  <c r="F9" i="15"/>
  <c r="F13" i="15"/>
  <c r="G16" i="15"/>
  <c r="F20" i="15"/>
  <c r="Q22" i="107"/>
  <c r="Q26" i="107"/>
  <c r="Q30" i="107"/>
  <c r="Q34" i="107"/>
  <c r="Q38" i="107"/>
  <c r="Q9" i="107"/>
  <c r="R10" i="105"/>
  <c r="R14" i="105"/>
  <c r="F19" i="15"/>
  <c r="R23" i="105"/>
  <c r="R27" i="105"/>
  <c r="R31" i="105"/>
  <c r="R35" i="105"/>
  <c r="R39" i="105"/>
  <c r="Q50" i="107"/>
  <c r="R50" i="105"/>
  <c r="R41" i="105"/>
  <c r="Q57" i="110"/>
  <c r="G17" i="15"/>
  <c r="G21" i="15"/>
  <c r="G26" i="15"/>
  <c r="G34" i="15"/>
  <c r="G37" i="15"/>
  <c r="R11" i="105"/>
  <c r="R15" i="105"/>
  <c r="R24" i="105"/>
  <c r="R28" i="105"/>
  <c r="R32" i="105"/>
  <c r="R36" i="105"/>
  <c r="R40" i="105"/>
  <c r="Q52" i="107"/>
  <c r="G8" i="15"/>
  <c r="F15" i="15"/>
  <c r="F24" i="15"/>
  <c r="F32" i="15"/>
  <c r="F40" i="15"/>
  <c r="Q24" i="107"/>
  <c r="Q28" i="107"/>
  <c r="Q32" i="107"/>
  <c r="Q36" i="107"/>
  <c r="Q40" i="107"/>
  <c r="Q6" i="107"/>
  <c r="R8" i="105"/>
  <c r="R12" i="105"/>
  <c r="R16" i="105"/>
  <c r="R21" i="105"/>
  <c r="R25" i="105"/>
  <c r="R29" i="105"/>
  <c r="R33" i="105"/>
  <c r="R37" i="105"/>
  <c r="G29" i="15"/>
  <c r="G11" i="15"/>
  <c r="G7" i="15"/>
  <c r="R7" i="105"/>
  <c r="L57" i="108"/>
  <c r="G22" i="15"/>
  <c r="G38" i="15"/>
  <c r="N57" i="78"/>
  <c r="K57" i="73"/>
  <c r="L42" i="73"/>
  <c r="J57" i="73"/>
  <c r="T18" i="109"/>
  <c r="U18" i="109" s="1"/>
  <c r="K57" i="104"/>
  <c r="P57" i="104"/>
  <c r="F41" i="15"/>
  <c r="S42" i="106"/>
  <c r="N42" i="105"/>
  <c r="Q10" i="107"/>
  <c r="F10" i="15"/>
  <c r="F14" i="15"/>
  <c r="F23" i="15"/>
  <c r="F27" i="15"/>
  <c r="F31" i="15"/>
  <c r="F35" i="15"/>
  <c r="F39" i="15"/>
  <c r="F50" i="15"/>
  <c r="Q8" i="107"/>
  <c r="N42" i="108"/>
  <c r="R42" i="109" s="1"/>
  <c r="M42" i="108"/>
  <c r="Q42" i="109" s="1"/>
  <c r="Q41" i="107"/>
  <c r="N42" i="103"/>
  <c r="F42" i="42"/>
  <c r="F57" i="104"/>
  <c r="E42" i="42"/>
  <c r="E57" i="104"/>
  <c r="E57" i="42" s="1"/>
  <c r="C42" i="7"/>
  <c r="I18" i="7"/>
  <c r="M42" i="105"/>
  <c r="M57" i="105" s="1"/>
  <c r="F57" i="73"/>
  <c r="P42" i="108"/>
  <c r="T42" i="109" s="1"/>
  <c r="E57" i="73"/>
  <c r="O57" i="108" s="1"/>
  <c r="S57" i="109" s="1"/>
  <c r="O42" i="108"/>
  <c r="S42" i="109" s="1"/>
  <c r="K59" i="7"/>
  <c r="J42" i="7"/>
  <c r="K42" i="7"/>
  <c r="I56" i="7"/>
  <c r="G42" i="73"/>
  <c r="M57" i="108"/>
  <c r="Q57" i="109" s="1"/>
  <c r="M42" i="103"/>
  <c r="F55" i="3"/>
  <c r="F47" i="3"/>
  <c r="F48" i="3"/>
  <c r="F49" i="3"/>
  <c r="F50" i="3"/>
  <c r="F51" i="3"/>
  <c r="F52" i="3"/>
  <c r="F53" i="3"/>
  <c r="F54" i="3"/>
  <c r="F46" i="3"/>
  <c r="F44" i="3"/>
  <c r="F45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17" i="3"/>
  <c r="S57" i="106" l="1"/>
  <c r="G31" i="15"/>
  <c r="G10" i="15"/>
  <c r="G24" i="15"/>
  <c r="G19" i="15"/>
  <c r="G50" i="15"/>
  <c r="G27" i="15"/>
  <c r="G15" i="15"/>
  <c r="G39" i="15"/>
  <c r="G23" i="15"/>
  <c r="G40" i="15"/>
  <c r="G13" i="15"/>
  <c r="G35" i="15"/>
  <c r="G14" i="15"/>
  <c r="G32" i="15"/>
  <c r="G20" i="15"/>
  <c r="G9" i="15"/>
  <c r="C59" i="7"/>
  <c r="O42" i="9"/>
  <c r="Q42" i="9" s="1"/>
  <c r="N57" i="105"/>
  <c r="P57" i="105" s="1"/>
  <c r="G41" i="15"/>
  <c r="F57" i="42"/>
  <c r="Q57" i="104"/>
  <c r="L57" i="73"/>
  <c r="P57" i="108"/>
  <c r="T57" i="109" s="1"/>
  <c r="Q42" i="108"/>
  <c r="I42" i="7"/>
  <c r="U42" i="109"/>
  <c r="N57" i="108"/>
  <c r="G57" i="73"/>
  <c r="F5" i="3"/>
  <c r="F6" i="3"/>
  <c r="F7" i="3"/>
  <c r="F8" i="3"/>
  <c r="F9" i="3"/>
  <c r="F10" i="3"/>
  <c r="F11" i="3"/>
  <c r="F12" i="3"/>
  <c r="F13" i="3"/>
  <c r="F14" i="3"/>
  <c r="F15" i="3"/>
  <c r="F4" i="3"/>
  <c r="D16" i="3"/>
  <c r="D40" i="3" s="1"/>
  <c r="D57" i="3" s="1"/>
  <c r="E16" i="3"/>
  <c r="E40" i="3" s="1"/>
  <c r="E57" i="3" s="1"/>
  <c r="G16" i="3"/>
  <c r="G40" i="3" s="1"/>
  <c r="C16" i="3"/>
  <c r="C40" i="3" s="1"/>
  <c r="C57" i="3" s="1"/>
  <c r="N56" i="104"/>
  <c r="F16" i="3" l="1"/>
  <c r="F40" i="3" s="1"/>
  <c r="I59" i="7"/>
  <c r="O59" i="9"/>
  <c r="Q59" i="9" s="1"/>
  <c r="G57" i="3"/>
  <c r="Q57" i="108"/>
  <c r="R57" i="109"/>
  <c r="U57" i="109" s="1"/>
  <c r="N57" i="103"/>
  <c r="M57" i="103"/>
  <c r="O57" i="107" s="1"/>
  <c r="E57" i="15" s="1"/>
  <c r="C56" i="130"/>
  <c r="P57" i="107" l="1"/>
  <c r="L56" i="108"/>
  <c r="L55" i="108"/>
  <c r="L54" i="108"/>
  <c r="L53" i="108"/>
  <c r="G56" i="108"/>
  <c r="G55" i="108"/>
  <c r="G53" i="108"/>
  <c r="G49" i="108"/>
  <c r="F57" i="15" l="1"/>
  <c r="Q57" i="107"/>
  <c r="N6" i="104"/>
  <c r="N7" i="104"/>
  <c r="N8" i="104"/>
  <c r="N9" i="104"/>
  <c r="N10" i="104"/>
  <c r="N11" i="104"/>
  <c r="N12" i="104"/>
  <c r="N13" i="104"/>
  <c r="N14" i="104"/>
  <c r="N15" i="104"/>
  <c r="N16" i="104"/>
  <c r="N17" i="104"/>
  <c r="N19" i="104"/>
  <c r="N20" i="104"/>
  <c r="N21" i="104"/>
  <c r="N22" i="104"/>
  <c r="N23" i="104"/>
  <c r="N24" i="104"/>
  <c r="N25" i="104"/>
  <c r="N26" i="104"/>
  <c r="N27" i="104"/>
  <c r="N28" i="104"/>
  <c r="N29" i="104"/>
  <c r="N30" i="104"/>
  <c r="N31" i="104"/>
  <c r="N32" i="104"/>
  <c r="N33" i="104"/>
  <c r="N34" i="104"/>
  <c r="N35" i="104"/>
  <c r="N36" i="104"/>
  <c r="N37" i="104"/>
  <c r="N38" i="104"/>
  <c r="N39" i="104"/>
  <c r="N40" i="104"/>
  <c r="N43" i="104"/>
  <c r="N44" i="104"/>
  <c r="N46" i="104"/>
  <c r="N48" i="104"/>
  <c r="N49" i="104"/>
  <c r="N51" i="104"/>
  <c r="N52" i="104"/>
  <c r="N53" i="104"/>
  <c r="N54" i="104"/>
  <c r="N55" i="104"/>
  <c r="H7" i="9"/>
  <c r="H8" i="9"/>
  <c r="H9" i="9"/>
  <c r="H10" i="9"/>
  <c r="H11" i="9"/>
  <c r="H12" i="9"/>
  <c r="H13" i="9"/>
  <c r="H14" i="9"/>
  <c r="H16" i="9"/>
  <c r="H17" i="9"/>
  <c r="H18" i="9"/>
  <c r="H19" i="9"/>
  <c r="H20" i="9"/>
  <c r="H21" i="9"/>
  <c r="H22" i="9"/>
  <c r="H23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9" i="9"/>
  <c r="H50" i="9"/>
  <c r="H52" i="9"/>
  <c r="H54" i="9"/>
  <c r="H55" i="9"/>
  <c r="H56" i="9"/>
  <c r="H59" i="9"/>
  <c r="H6" i="9"/>
  <c r="G57" i="15" l="1"/>
  <c r="N18" i="104"/>
  <c r="N45" i="104"/>
  <c r="N47" i="104"/>
  <c r="N41" i="104"/>
  <c r="I6" i="130" l="1"/>
  <c r="I7" i="130"/>
  <c r="I8" i="130"/>
  <c r="I9" i="130"/>
  <c r="I10" i="130"/>
  <c r="I11" i="130"/>
  <c r="I12" i="130"/>
  <c r="I13" i="130"/>
  <c r="I14" i="130"/>
  <c r="I15" i="130"/>
  <c r="I16" i="130"/>
  <c r="I17" i="130"/>
  <c r="I18" i="130"/>
  <c r="I19" i="130"/>
  <c r="I20" i="130"/>
  <c r="I21" i="130"/>
  <c r="I22" i="130"/>
  <c r="I23" i="130"/>
  <c r="I24" i="130"/>
  <c r="I25" i="130"/>
  <c r="I26" i="130"/>
  <c r="I27" i="130"/>
  <c r="I28" i="130"/>
  <c r="I29" i="130"/>
  <c r="I30" i="130"/>
  <c r="I31" i="130"/>
  <c r="I32" i="130"/>
  <c r="I33" i="130"/>
  <c r="I34" i="130"/>
  <c r="I35" i="130"/>
  <c r="I36" i="130"/>
  <c r="I37" i="130"/>
  <c r="I38" i="130"/>
  <c r="I39" i="130"/>
  <c r="I40" i="130"/>
  <c r="I41" i="130"/>
  <c r="I42" i="130"/>
  <c r="I43" i="130"/>
  <c r="I44" i="130"/>
  <c r="I45" i="130"/>
  <c r="I46" i="130"/>
  <c r="I47" i="130"/>
  <c r="I48" i="130"/>
  <c r="I49" i="130"/>
  <c r="I50" i="130"/>
  <c r="I51" i="130"/>
  <c r="I52" i="130"/>
  <c r="I53" i="130"/>
  <c r="I54" i="130"/>
  <c r="I55" i="130"/>
  <c r="I5" i="130"/>
  <c r="E6" i="130"/>
  <c r="E7" i="130"/>
  <c r="E8" i="130"/>
  <c r="E9" i="130"/>
  <c r="E10" i="130"/>
  <c r="E11" i="130"/>
  <c r="E12" i="130"/>
  <c r="E13" i="130"/>
  <c r="E14" i="130"/>
  <c r="E15" i="130"/>
  <c r="E16" i="130"/>
  <c r="E17" i="130"/>
  <c r="E18" i="130"/>
  <c r="E19" i="130"/>
  <c r="E20" i="130"/>
  <c r="E21" i="130"/>
  <c r="E22" i="130"/>
  <c r="E23" i="130"/>
  <c r="E24" i="130"/>
  <c r="E25" i="130"/>
  <c r="E26" i="130"/>
  <c r="E27" i="130"/>
  <c r="E28" i="130"/>
  <c r="E29" i="130"/>
  <c r="E30" i="130"/>
  <c r="E31" i="130"/>
  <c r="E32" i="130"/>
  <c r="E33" i="130"/>
  <c r="E34" i="130"/>
  <c r="E35" i="130"/>
  <c r="E36" i="130"/>
  <c r="E37" i="130"/>
  <c r="E38" i="130"/>
  <c r="E39" i="130"/>
  <c r="E40" i="130"/>
  <c r="E41" i="130"/>
  <c r="E42" i="130"/>
  <c r="E43" i="130"/>
  <c r="E44" i="130"/>
  <c r="E45" i="130"/>
  <c r="E46" i="130"/>
  <c r="E47" i="130"/>
  <c r="E48" i="130"/>
  <c r="E49" i="130"/>
  <c r="E50" i="130"/>
  <c r="E51" i="130"/>
  <c r="E52" i="130"/>
  <c r="E53" i="130"/>
  <c r="E54" i="130"/>
  <c r="E55" i="130"/>
  <c r="E5" i="130"/>
  <c r="K61" i="71" l="1"/>
  <c r="J61" i="71"/>
  <c r="H53" i="9" l="1"/>
  <c r="H51" i="9"/>
  <c r="H47" i="9"/>
  <c r="H24" i="9"/>
  <c r="K19" i="7"/>
  <c r="J19" i="7"/>
  <c r="I19" i="7"/>
  <c r="F41" i="3"/>
  <c r="F42" i="3"/>
  <c r="F43" i="3"/>
  <c r="F57" i="3" s="1"/>
  <c r="H48" i="9" l="1"/>
  <c r="E67" i="137" l="1"/>
  <c r="D67" i="137"/>
  <c r="C67" i="137"/>
  <c r="H26" i="135" l="1"/>
  <c r="G26" i="135"/>
  <c r="F26" i="135"/>
  <c r="E26" i="135"/>
  <c r="D26" i="135"/>
  <c r="C26" i="135"/>
  <c r="F52" i="139"/>
  <c r="D52" i="139"/>
  <c r="C52" i="139"/>
  <c r="G52" i="139" s="1"/>
  <c r="E52" i="139" l="1"/>
  <c r="G56" i="130"/>
  <c r="H56" i="130"/>
  <c r="F56" i="130"/>
  <c r="D56" i="130"/>
  <c r="E56" i="130" l="1"/>
  <c r="I56" i="130"/>
  <c r="S7" i="109" l="1"/>
  <c r="T7" i="109"/>
  <c r="S8" i="109"/>
  <c r="T8" i="109"/>
  <c r="S9" i="109"/>
  <c r="T9" i="109"/>
  <c r="S10" i="109"/>
  <c r="T10" i="109"/>
  <c r="S11" i="109"/>
  <c r="T11" i="109"/>
  <c r="S12" i="109"/>
  <c r="T12" i="109"/>
  <c r="S13" i="109"/>
  <c r="T13" i="109"/>
  <c r="S14" i="109"/>
  <c r="T14" i="109"/>
  <c r="S15" i="109"/>
  <c r="T15" i="109"/>
  <c r="S16" i="109"/>
  <c r="T16" i="109"/>
  <c r="Q7" i="109"/>
  <c r="R7" i="109"/>
  <c r="Q8" i="109"/>
  <c r="R8" i="109"/>
  <c r="Q9" i="109"/>
  <c r="R9" i="109"/>
  <c r="Q10" i="109"/>
  <c r="R10" i="109"/>
  <c r="Q11" i="109"/>
  <c r="R11" i="109"/>
  <c r="Q12" i="109"/>
  <c r="R12" i="109"/>
  <c r="Q13" i="109"/>
  <c r="R13" i="109"/>
  <c r="Q14" i="109"/>
  <c r="R14" i="109"/>
  <c r="Q15" i="109"/>
  <c r="R15" i="109"/>
  <c r="Q16" i="109"/>
  <c r="R16" i="109"/>
  <c r="L49" i="108"/>
  <c r="L52" i="108"/>
  <c r="L7" i="108"/>
  <c r="L8" i="108"/>
  <c r="L9" i="108"/>
  <c r="L10" i="108"/>
  <c r="L11" i="108"/>
  <c r="L12" i="108"/>
  <c r="L13" i="108"/>
  <c r="L14" i="108"/>
  <c r="L15" i="108"/>
  <c r="L16" i="108"/>
  <c r="L17" i="108"/>
  <c r="L18" i="108"/>
  <c r="L19" i="108"/>
  <c r="L20" i="108"/>
  <c r="L22" i="108"/>
  <c r="L23" i="108"/>
  <c r="L24" i="108"/>
  <c r="L25" i="108"/>
  <c r="L26" i="108"/>
  <c r="L27" i="108"/>
  <c r="L28" i="108"/>
  <c r="L29" i="108"/>
  <c r="L30" i="108"/>
  <c r="L31" i="108"/>
  <c r="L32" i="108"/>
  <c r="L33" i="108"/>
  <c r="L34" i="108"/>
  <c r="L35" i="108"/>
  <c r="L36" i="108"/>
  <c r="L37" i="108"/>
  <c r="L41" i="108"/>
  <c r="L42" i="108"/>
  <c r="L45" i="108"/>
  <c r="L47" i="108"/>
  <c r="L6" i="108"/>
  <c r="G7" i="108"/>
  <c r="G8" i="108"/>
  <c r="G9" i="108"/>
  <c r="G10" i="108"/>
  <c r="G11" i="108"/>
  <c r="G12" i="108"/>
  <c r="G13" i="108"/>
  <c r="G14" i="108"/>
  <c r="G15" i="108"/>
  <c r="G16" i="108"/>
  <c r="G17" i="108"/>
  <c r="G18" i="108"/>
  <c r="G19" i="108"/>
  <c r="G20" i="108"/>
  <c r="G22" i="108"/>
  <c r="G23" i="108"/>
  <c r="G24" i="108"/>
  <c r="G25" i="108"/>
  <c r="G26" i="108"/>
  <c r="G27" i="108"/>
  <c r="G28" i="108"/>
  <c r="G29" i="108"/>
  <c r="G30" i="108"/>
  <c r="G31" i="108"/>
  <c r="G32" i="108"/>
  <c r="G33" i="108"/>
  <c r="G34" i="108"/>
  <c r="G35" i="108"/>
  <c r="G36" i="108"/>
  <c r="G37" i="108"/>
  <c r="G41" i="108"/>
  <c r="G42" i="108"/>
  <c r="G47" i="108"/>
  <c r="G52" i="108"/>
  <c r="G6" i="108"/>
  <c r="U16" i="109" l="1"/>
  <c r="U14" i="109"/>
  <c r="U12" i="109"/>
  <c r="U10" i="109"/>
  <c r="U8" i="109"/>
  <c r="U15" i="109"/>
  <c r="U13" i="109"/>
  <c r="U11" i="109"/>
  <c r="U9" i="109"/>
  <c r="U7" i="109"/>
  <c r="G48" i="108"/>
  <c r="L48" i="108"/>
  <c r="L43" i="108"/>
  <c r="L51" i="108"/>
  <c r="G51" i="108"/>
  <c r="L44" i="108" l="1"/>
  <c r="L6" i="73" l="1"/>
  <c r="G7" i="73"/>
  <c r="G8" i="73"/>
  <c r="G9" i="73"/>
  <c r="G10" i="73"/>
  <c r="G11" i="73"/>
  <c r="G12" i="73"/>
  <c r="G13" i="73"/>
  <c r="G14" i="73"/>
  <c r="G15" i="73"/>
  <c r="G16" i="73"/>
  <c r="G17" i="73"/>
  <c r="G18" i="73"/>
  <c r="G6" i="73"/>
  <c r="O6" i="104" l="1"/>
  <c r="M7" i="104"/>
  <c r="M28" i="104"/>
  <c r="M17" i="104"/>
  <c r="K43" i="104"/>
  <c r="O43" i="107" s="1"/>
  <c r="E43" i="15" s="1"/>
  <c r="L43" i="104"/>
  <c r="P43" i="107" s="1"/>
  <c r="K44" i="104"/>
  <c r="O44" i="107" s="1"/>
  <c r="E44" i="15" s="1"/>
  <c r="L44" i="104"/>
  <c r="P44" i="107" s="1"/>
  <c r="R44" i="105" s="1"/>
  <c r="K46" i="104"/>
  <c r="O46" i="107" s="1"/>
  <c r="E46" i="15" s="1"/>
  <c r="L46" i="104"/>
  <c r="P46" i="107" s="1"/>
  <c r="K48" i="104"/>
  <c r="L48" i="104"/>
  <c r="K49" i="104"/>
  <c r="O49" i="107" s="1"/>
  <c r="E49" i="15" s="1"/>
  <c r="L49" i="104"/>
  <c r="P49" i="107" s="1"/>
  <c r="K51" i="104"/>
  <c r="O51" i="107" s="1"/>
  <c r="E51" i="15" s="1"/>
  <c r="L51" i="104"/>
  <c r="P51" i="107" s="1"/>
  <c r="K53" i="104"/>
  <c r="O53" i="107" s="1"/>
  <c r="E53" i="15" s="1"/>
  <c r="L53" i="104"/>
  <c r="K54" i="104"/>
  <c r="O54" i="107" s="1"/>
  <c r="E54" i="15" s="1"/>
  <c r="L54" i="104"/>
  <c r="P54" i="107" s="1"/>
  <c r="K55" i="104"/>
  <c r="O55" i="107" s="1"/>
  <c r="E55" i="15" s="1"/>
  <c r="L55" i="104"/>
  <c r="P55" i="107" s="1"/>
  <c r="Q55" i="107" l="1"/>
  <c r="F55" i="15"/>
  <c r="Q54" i="107"/>
  <c r="F54" i="15"/>
  <c r="M53" i="104"/>
  <c r="P53" i="107"/>
  <c r="Q51" i="107"/>
  <c r="F51" i="15"/>
  <c r="Q49" i="107"/>
  <c r="F49" i="15"/>
  <c r="L56" i="104"/>
  <c r="P48" i="107"/>
  <c r="K56" i="104"/>
  <c r="O56" i="107" s="1"/>
  <c r="E56" i="15" s="1"/>
  <c r="O48" i="107"/>
  <c r="E48" i="15" s="1"/>
  <c r="Q46" i="107"/>
  <c r="F46" i="15"/>
  <c r="F44" i="15"/>
  <c r="Q44" i="107"/>
  <c r="F43" i="15"/>
  <c r="R43" i="105"/>
  <c r="Q43" i="107"/>
  <c r="O55" i="104"/>
  <c r="M55" i="104"/>
  <c r="O54" i="104"/>
  <c r="M54" i="104"/>
  <c r="O52" i="104"/>
  <c r="M52" i="104"/>
  <c r="O51" i="104"/>
  <c r="M51" i="104"/>
  <c r="O49" i="104"/>
  <c r="M49" i="104"/>
  <c r="O48" i="104"/>
  <c r="M48" i="104"/>
  <c r="O46" i="104"/>
  <c r="M46" i="104"/>
  <c r="O44" i="104"/>
  <c r="M44" i="104"/>
  <c r="O43" i="104"/>
  <c r="M43" i="104"/>
  <c r="O40" i="104"/>
  <c r="M40" i="104"/>
  <c r="O39" i="104"/>
  <c r="M39" i="104"/>
  <c r="O38" i="104"/>
  <c r="M38" i="104"/>
  <c r="O37" i="104"/>
  <c r="M37" i="104"/>
  <c r="O36" i="104"/>
  <c r="M36" i="104"/>
  <c r="O35" i="104"/>
  <c r="M35" i="104"/>
  <c r="O34" i="104"/>
  <c r="M34" i="104"/>
  <c r="O33" i="104"/>
  <c r="M33" i="104"/>
  <c r="O32" i="104"/>
  <c r="M32" i="104"/>
  <c r="O31" i="104"/>
  <c r="M31" i="104"/>
  <c r="O30" i="104"/>
  <c r="M30" i="104"/>
  <c r="O29" i="104"/>
  <c r="M29" i="104"/>
  <c r="O27" i="104"/>
  <c r="M27" i="104"/>
  <c r="O26" i="104"/>
  <c r="M26" i="104"/>
  <c r="O25" i="104"/>
  <c r="M25" i="104"/>
  <c r="O24" i="104"/>
  <c r="M24" i="104"/>
  <c r="O23" i="104"/>
  <c r="M23" i="104"/>
  <c r="O22" i="104"/>
  <c r="M22" i="104"/>
  <c r="O21" i="104"/>
  <c r="M21" i="104"/>
  <c r="O20" i="104"/>
  <c r="M20" i="104"/>
  <c r="O19" i="104"/>
  <c r="M19" i="104"/>
  <c r="O16" i="104"/>
  <c r="M16" i="104"/>
  <c r="O15" i="104"/>
  <c r="M15" i="104"/>
  <c r="O14" i="104"/>
  <c r="M14" i="104"/>
  <c r="O13" i="104"/>
  <c r="M13" i="104"/>
  <c r="O12" i="104"/>
  <c r="M12" i="104"/>
  <c r="O11" i="104"/>
  <c r="M11" i="104"/>
  <c r="O10" i="104"/>
  <c r="M10" i="104"/>
  <c r="O9" i="104"/>
  <c r="M9" i="104"/>
  <c r="O8" i="104"/>
  <c r="M8" i="104"/>
  <c r="O17" i="104"/>
  <c r="O53" i="104"/>
  <c r="O28" i="104"/>
  <c r="O7" i="104"/>
  <c r="K45" i="104"/>
  <c r="O45" i="107" s="1"/>
  <c r="E45" i="15" s="1"/>
  <c r="L47" i="104"/>
  <c r="M41" i="104"/>
  <c r="R19" i="105"/>
  <c r="R55" i="105"/>
  <c r="R53" i="105"/>
  <c r="L45" i="104"/>
  <c r="P45" i="107" s="1"/>
  <c r="R46" i="105"/>
  <c r="R20" i="105"/>
  <c r="R52" i="105"/>
  <c r="R49" i="105"/>
  <c r="K47" i="104"/>
  <c r="O47" i="107" s="1"/>
  <c r="E47" i="15" s="1"/>
  <c r="K18" i="104"/>
  <c r="L18" i="104"/>
  <c r="N57" i="104"/>
  <c r="G44" i="15" l="1"/>
  <c r="G46" i="15"/>
  <c r="G51" i="15"/>
  <c r="G54" i="15"/>
  <c r="G43" i="15"/>
  <c r="R45" i="105"/>
  <c r="G49" i="15"/>
  <c r="G55" i="15"/>
  <c r="Q48" i="107"/>
  <c r="F48" i="15"/>
  <c r="Q53" i="107"/>
  <c r="F53" i="15"/>
  <c r="P56" i="107"/>
  <c r="R56" i="105" s="1"/>
  <c r="O56" i="104"/>
  <c r="M56" i="104"/>
  <c r="M47" i="104"/>
  <c r="P47" i="107"/>
  <c r="Q45" i="107"/>
  <c r="F45" i="15"/>
  <c r="K42" i="104"/>
  <c r="O42" i="107" s="1"/>
  <c r="E42" i="15" s="1"/>
  <c r="O18" i="107"/>
  <c r="E18" i="15" s="1"/>
  <c r="L42" i="104"/>
  <c r="P18" i="107"/>
  <c r="R54" i="105"/>
  <c r="O18" i="104"/>
  <c r="M18" i="104"/>
  <c r="O45" i="104"/>
  <c r="M45" i="104"/>
  <c r="O41" i="104"/>
  <c r="O47" i="104"/>
  <c r="R51" i="105"/>
  <c r="R48" i="105"/>
  <c r="G53" i="15" l="1"/>
  <c r="G45" i="15"/>
  <c r="G48" i="15"/>
  <c r="R18" i="105"/>
  <c r="Q56" i="107"/>
  <c r="F56" i="15"/>
  <c r="Q47" i="107"/>
  <c r="F47" i="15"/>
  <c r="R47" i="105"/>
  <c r="F18" i="15"/>
  <c r="Q18" i="107"/>
  <c r="M42" i="104"/>
  <c r="P42" i="107"/>
  <c r="O57" i="104"/>
  <c r="G56" i="15" l="1"/>
  <c r="G47" i="15"/>
  <c r="G18" i="15"/>
  <c r="Q42" i="107"/>
  <c r="F42" i="15"/>
  <c r="R42" i="105"/>
  <c r="R57" i="105"/>
  <c r="G42" i="15" l="1"/>
  <c r="D38" i="134"/>
  <c r="E38" i="134"/>
  <c r="F38" i="134"/>
  <c r="G38" i="134"/>
  <c r="H38" i="134"/>
  <c r="C38" i="134"/>
  <c r="D34" i="134"/>
  <c r="E34" i="134"/>
  <c r="F34" i="134"/>
  <c r="G34" i="134"/>
  <c r="H34" i="134"/>
  <c r="H40" i="134" s="1"/>
  <c r="C34" i="134"/>
  <c r="E6" i="15"/>
  <c r="K6" i="7"/>
  <c r="J6" i="7"/>
  <c r="I6" i="7"/>
  <c r="J55" i="101"/>
  <c r="I55" i="101"/>
  <c r="H55" i="101"/>
  <c r="G55" i="101"/>
  <c r="F55" i="101"/>
  <c r="E55" i="101"/>
  <c r="D55" i="101"/>
  <c r="C55" i="101"/>
  <c r="D40" i="134" l="1"/>
  <c r="F40" i="134"/>
  <c r="C40" i="134"/>
  <c r="G40" i="134"/>
  <c r="E40" i="134"/>
  <c r="U6" i="109"/>
  <c r="J38" i="134"/>
  <c r="J40" i="134" s="1"/>
  <c r="J34" i="134"/>
  <c r="I38" i="134"/>
  <c r="I40" i="134" s="1"/>
  <c r="I34" i="134"/>
  <c r="D62" i="3" l="1"/>
  <c r="G61" i="3"/>
  <c r="F6" i="15"/>
  <c r="G6" i="15" l="1"/>
  <c r="F61" i="3"/>
</calcChain>
</file>

<file path=xl/sharedStrings.xml><?xml version="1.0" encoding="utf-8"?>
<sst xmlns="http://schemas.openxmlformats.org/spreadsheetml/2006/main" count="2912" uniqueCount="899">
  <si>
    <t>TOTAL</t>
  </si>
  <si>
    <t>Total</t>
  </si>
  <si>
    <t>BANKS</t>
  </si>
  <si>
    <t>RURAL</t>
  </si>
  <si>
    <t>SEMI URBAN</t>
  </si>
  <si>
    <t>URBAN</t>
  </si>
  <si>
    <t>ATMS</t>
  </si>
  <si>
    <t>DEPOSIT</t>
  </si>
  <si>
    <t>ADVANCES</t>
  </si>
  <si>
    <t>C.D RATIO</t>
  </si>
  <si>
    <t>SEMI-URBAN</t>
  </si>
  <si>
    <t>[Amt. in lacs]</t>
  </si>
  <si>
    <t>TOTAL ADVANCES</t>
  </si>
  <si>
    <t>DEPOSITS</t>
  </si>
  <si>
    <t>TABLE-2</t>
  </si>
  <si>
    <t>Amt.</t>
  </si>
  <si>
    <t>AGRICULTURE</t>
  </si>
  <si>
    <t>HOUSING</t>
  </si>
  <si>
    <t>EDUCATION</t>
  </si>
  <si>
    <t>TARGET</t>
  </si>
  <si>
    <t>NO.</t>
  </si>
  <si>
    <t>AMT.</t>
  </si>
  <si>
    <t>MSME</t>
  </si>
  <si>
    <t>AMOUNT DISB.</t>
  </si>
  <si>
    <t>SIKHS</t>
  </si>
  <si>
    <t>CHRISTIANS</t>
  </si>
  <si>
    <t>BUDDHISTS</t>
  </si>
  <si>
    <t>JAINS</t>
  </si>
  <si>
    <t>No.</t>
  </si>
  <si>
    <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</si>
  <si>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Farm Credit</t>
  </si>
  <si>
    <t>Total Agri</t>
  </si>
  <si>
    <t>EXPORT CREDIT</t>
  </si>
  <si>
    <t>SOCIAL INFRASTRUCTURE</t>
  </si>
  <si>
    <t>RENEWABLE ENERGY</t>
  </si>
  <si>
    <t>TOTAL NPS</t>
  </si>
  <si>
    <t>OTHERS PS</t>
  </si>
  <si>
    <t>TOTAL NPA</t>
  </si>
  <si>
    <t>FARM CREDIT</t>
  </si>
  <si>
    <t>TABLE-13</t>
  </si>
  <si>
    <t>OUTSTANDING</t>
  </si>
  <si>
    <t>CMPGB</t>
  </si>
  <si>
    <t>Axis Bank</t>
  </si>
  <si>
    <t>Corporation Bank</t>
  </si>
  <si>
    <t>Dena Bank</t>
  </si>
  <si>
    <t>Vijaya Bank</t>
  </si>
  <si>
    <t>City Union Bank</t>
  </si>
  <si>
    <t>NJGB</t>
  </si>
  <si>
    <t>OTHERS</t>
  </si>
  <si>
    <t>TOTAL PRIORITY SECTOR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</si>
  <si>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</si>
  <si>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</si>
  <si>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</si>
  <si>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</si>
  <si>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</si>
  <si>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</si>
  <si>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</si>
  <si>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</si>
  <si>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</si>
  <si>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</si>
  <si>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Syndicate Bank</t>
  </si>
  <si>
    <t>Union Bank of India</t>
  </si>
  <si>
    <t>United Bank of India</t>
  </si>
  <si>
    <t>Bharatiya Mahila Bank</t>
  </si>
  <si>
    <t>S.B. of Hyderabad</t>
  </si>
  <si>
    <t>State Bank of India</t>
  </si>
  <si>
    <t>HDFC Bank</t>
  </si>
  <si>
    <t>ICICI Bank</t>
  </si>
  <si>
    <t>Kotak Mahindra Bank</t>
  </si>
  <si>
    <t>The Federal Bank Ltd.</t>
  </si>
  <si>
    <t>Ratnakar Bank</t>
  </si>
  <si>
    <t>Yes Bank</t>
  </si>
  <si>
    <t>Standard Chartered Bank</t>
  </si>
  <si>
    <t>Citi Bank</t>
  </si>
  <si>
    <t>M.P.Co-operative Bank</t>
  </si>
  <si>
    <t>Uco Bank</t>
  </si>
  <si>
    <t>IDBI Bank</t>
  </si>
  <si>
    <t>Oriental Bank of Commerce</t>
  </si>
  <si>
    <t>Punjab &amp; Sind Bank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</si>
  <si>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</si>
  <si>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</si>
  <si>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</si>
  <si>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</si>
  <si>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</si>
  <si>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</si>
  <si>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</si>
  <si>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</si>
  <si>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 xml:space="preserve">The Jammu &amp; Kashmir Bank </t>
  </si>
  <si>
    <t>Karur Vysya Bank</t>
  </si>
  <si>
    <t>The South Indian Bank</t>
  </si>
  <si>
    <t>DCB Bank</t>
  </si>
  <si>
    <t xml:space="preserve">M G B </t>
  </si>
  <si>
    <t>NPA%</t>
  </si>
  <si>
    <t>SLBC Madhya Pradesh Convenor: Central Bank of India    TABLE: 1</t>
  </si>
  <si>
    <t>Amount</t>
  </si>
  <si>
    <t>Banks</t>
  </si>
  <si>
    <t>RELIEF MEASURES EXTENDED BY BANKS ON ACCOUNT OF NATURAL CALAMITIES IN MADHYA PRADESH</t>
  </si>
  <si>
    <t>Year 2014-15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</si>
  <si>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</si>
  <si>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</si>
  <si>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</si>
  <si>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</si>
  <si>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</si>
  <si>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</si>
  <si>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Bandan Bank</t>
  </si>
  <si>
    <t xml:space="preserve">TOTAL </t>
  </si>
  <si>
    <t>TABLE: 33</t>
  </si>
  <si>
    <t>TOTAL PS NPA</t>
  </si>
  <si>
    <t xml:space="preserve">                                                                 SLBC Madhya Pradesh. Convenor-Central Bank of India                                                               </t>
  </si>
  <si>
    <t>NPA %</t>
  </si>
  <si>
    <t>Year 2015-16 (31.03.2016)</t>
  </si>
  <si>
    <t>Sr.</t>
  </si>
  <si>
    <t>Achievement %</t>
  </si>
  <si>
    <t>Agri Infrastructure</t>
  </si>
  <si>
    <t>Ancillary Activities</t>
  </si>
  <si>
    <t>Number</t>
  </si>
  <si>
    <t>TABLE: 4</t>
  </si>
  <si>
    <t>Out of Farm Credit total Crop Loans</t>
  </si>
  <si>
    <t>Micro</t>
  </si>
  <si>
    <t>Small</t>
  </si>
  <si>
    <t>Medium</t>
  </si>
  <si>
    <t>KVIC</t>
  </si>
  <si>
    <t>Others</t>
  </si>
  <si>
    <t>Other MSME</t>
  </si>
  <si>
    <t>TABLE:5</t>
  </si>
  <si>
    <t>Amt. in Lakhs</t>
  </si>
  <si>
    <t>Export Credit</t>
  </si>
  <si>
    <t>Education</t>
  </si>
  <si>
    <t>Housing</t>
  </si>
  <si>
    <t>Social Infra</t>
  </si>
  <si>
    <t>Renewable Energy</t>
  </si>
  <si>
    <t>Total Priority Sector</t>
  </si>
  <si>
    <t>TABLE:6</t>
  </si>
  <si>
    <t>Number in Actual</t>
  </si>
  <si>
    <t>No. in actual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</si>
  <si>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</si>
  <si>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</si>
  <si>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</si>
  <si>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</si>
  <si>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</si>
  <si>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</si>
  <si>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</si>
  <si>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Total advances to weaker sections</t>
  </si>
  <si>
    <t>% of Total Pri Sec loans to total advances</t>
  </si>
  <si>
    <t>Agriculture</t>
  </si>
  <si>
    <t>Personal loans under NPS</t>
  </si>
  <si>
    <t>Total NPS</t>
  </si>
  <si>
    <t>Total MSME</t>
  </si>
  <si>
    <t>TABLE:10</t>
  </si>
  <si>
    <t>Achievement % (Amt.)</t>
  </si>
  <si>
    <t>ACHIVEMENT</t>
  </si>
  <si>
    <t>AGRI INFRASTRUCTURE</t>
  </si>
  <si>
    <t>ANICILLARY ACTIVITIES</t>
  </si>
  <si>
    <t>TOTAL AGRICULTURE (Farm Credit+Agri Infr+Anci Acti)</t>
  </si>
  <si>
    <t>TABLE: 9(ii)</t>
  </si>
  <si>
    <t>Table: 9(i)</t>
  </si>
  <si>
    <t>TABLE:11(ii)</t>
  </si>
  <si>
    <t>TABLE:12</t>
  </si>
  <si>
    <t>Sr.No</t>
  </si>
  <si>
    <t>TABLE-14</t>
  </si>
  <si>
    <t>TABLE: 15</t>
  </si>
  <si>
    <t xml:space="preserve">                                             SLBC Madhya Pradesh. Convenor Central Bank of India                                                               </t>
  </si>
  <si>
    <t>TABLE:17</t>
  </si>
  <si>
    <t>TABLE-19</t>
  </si>
  <si>
    <t>MUSLIMS</t>
  </si>
  <si>
    <t>ZORASTRIANS</t>
  </si>
  <si>
    <t>TABLE-20</t>
  </si>
  <si>
    <t>TABLE-21</t>
  </si>
  <si>
    <t>SCHEDULED CASTE</t>
  </si>
  <si>
    <t>SCHEDULED TRIBES</t>
  </si>
  <si>
    <t>Table: 22</t>
  </si>
  <si>
    <t>Table: 23</t>
  </si>
  <si>
    <t>of which no of loans guaranteed by  MP STATE GOVT</t>
  </si>
  <si>
    <r>
      <t>of Which Girl Student</t>
    </r>
    <r>
      <rPr>
        <sz val="11"/>
        <rFont val="Times New Roman"/>
        <family val="1"/>
      </rPr>
      <t> </t>
    </r>
  </si>
  <si>
    <r>
      <t> </t>
    </r>
    <r>
      <rPr>
        <sz val="11"/>
        <rFont val="Times New Roman"/>
        <family val="1"/>
      </rPr>
      <t xml:space="preserve">     </t>
    </r>
  </si>
  <si>
    <t>TABLE: 18</t>
  </si>
  <si>
    <t xml:space="preserve">Sr. No. </t>
  </si>
  <si>
    <t xml:space="preserve">Education Loan Outstanding </t>
  </si>
  <si>
    <t>Table: 24</t>
  </si>
  <si>
    <t>OUTSTANDING LOANS TO WOMEN</t>
  </si>
  <si>
    <t>TABLE: 3(i)</t>
  </si>
  <si>
    <t>Other loans to weaker sections</t>
  </si>
  <si>
    <t>CROP LOANS (Out of Farm Credit)</t>
  </si>
  <si>
    <t>Punjab and Sindh Bank</t>
  </si>
  <si>
    <t>UCO Bank</t>
  </si>
  <si>
    <t>Bandhan Bank</t>
  </si>
  <si>
    <t>Catholic Syrian Bank</t>
  </si>
  <si>
    <t>Development Credit Bank</t>
  </si>
  <si>
    <t>Dhan Lakshmi Bank</t>
  </si>
  <si>
    <t>Federal Bank Ltd.</t>
  </si>
  <si>
    <t>Indusind Bank Limited</t>
  </si>
  <si>
    <t>Jammu and Kashmir Bank</t>
  </si>
  <si>
    <t>Karnataka Bank Limited</t>
  </si>
  <si>
    <t>Karur Vysya Bank Ltd.</t>
  </si>
  <si>
    <t>Lakshmi Vilas Bank</t>
  </si>
  <si>
    <t>Ratnakar Bank Ltd. (RBL)</t>
  </si>
  <si>
    <t>South Indian Bank</t>
  </si>
  <si>
    <t>Tamilnadu Mercantile Bank</t>
  </si>
  <si>
    <t>MGB</t>
  </si>
  <si>
    <t>SR</t>
  </si>
  <si>
    <t>SLBC, Madhya Pradesh Convenor-Central Bank of India</t>
  </si>
  <si>
    <t>SLBC, Madhya Pradesh  Convenor: Central Bank of India</t>
  </si>
  <si>
    <t>Amt</t>
  </si>
  <si>
    <t>No</t>
  </si>
  <si>
    <t>PS</t>
  </si>
  <si>
    <t>% of Agri adv. to total advance</t>
  </si>
  <si>
    <t>% of loans to weaker sections to total advance</t>
  </si>
  <si>
    <t>TABLE: 11(i)</t>
  </si>
  <si>
    <t>Sr</t>
  </si>
  <si>
    <t>Bank</t>
  </si>
  <si>
    <t>Target</t>
  </si>
  <si>
    <t>Savings Linked</t>
  </si>
  <si>
    <t>Credit Linked</t>
  </si>
  <si>
    <t>Current FY</t>
  </si>
  <si>
    <t>Sr. No.</t>
  </si>
  <si>
    <t>Name of the Bank</t>
  </si>
  <si>
    <t>Grand Total</t>
  </si>
  <si>
    <t>Deposits</t>
  </si>
  <si>
    <t>Actual</t>
  </si>
  <si>
    <t>PRIVATE BANK SUB TOTAL</t>
  </si>
  <si>
    <t>PRIVATE BANK - SUB TOTAL</t>
  </si>
  <si>
    <t>CO-OPERATIVE BANK - SUB TOTAL</t>
  </si>
  <si>
    <t>PSBs - SUB TOTAL</t>
  </si>
  <si>
    <t>RRBs - SUB TOTAL</t>
  </si>
  <si>
    <t>% of Micro credit to total advances</t>
  </si>
  <si>
    <t>Sanctioned during the year (including application received during previous year)</t>
  </si>
  <si>
    <t>Individual woman beneficiary upto Rs. 1 Lakh (out of total loans o/s to women)</t>
  </si>
  <si>
    <t>Public Sector Banks</t>
  </si>
  <si>
    <t>PMJJBY</t>
  </si>
  <si>
    <t>PMSBY</t>
  </si>
  <si>
    <t>SC</t>
  </si>
  <si>
    <t>ST</t>
  </si>
  <si>
    <t>Disbursed                 (Out of column 5)</t>
  </si>
  <si>
    <r>
      <t>of which girl student</t>
    </r>
    <r>
      <rPr>
        <sz val="11"/>
        <rFont val="Times New Roman"/>
        <family val="1"/>
      </rPr>
      <t xml:space="preserve">          </t>
    </r>
    <r>
      <rPr>
        <b/>
        <sz val="10"/>
        <rFont val="Times New Roman"/>
        <family val="1"/>
      </rPr>
      <t>(Out of column 5)</t>
    </r>
  </si>
  <si>
    <t>IDBI Bank Ltd.</t>
  </si>
  <si>
    <t>IndusInd Bank</t>
  </si>
  <si>
    <t>RSETI</t>
  </si>
  <si>
    <t>No. of pro.</t>
  </si>
  <si>
    <t>BPL</t>
  </si>
  <si>
    <t>APL</t>
  </si>
  <si>
    <t>OBC</t>
  </si>
  <si>
    <t>Minority</t>
  </si>
  <si>
    <t>No. of canidates trained</t>
  </si>
  <si>
    <t>No. of candidates settled</t>
  </si>
  <si>
    <t>BF</t>
  </si>
  <si>
    <t>SF</t>
  </si>
  <si>
    <t>WE</t>
  </si>
  <si>
    <t>ALHB Satna</t>
  </si>
  <si>
    <t>BOB Alirajpur</t>
  </si>
  <si>
    <t>BOB Jhabua</t>
  </si>
  <si>
    <t>BOI Barwani</t>
  </si>
  <si>
    <t>BOI Bhopal</t>
  </si>
  <si>
    <t>BOI Burhanpur</t>
  </si>
  <si>
    <t>BOI Dewas</t>
  </si>
  <si>
    <t>BOI Dhar</t>
  </si>
  <si>
    <t>BOI Khandwa</t>
  </si>
  <si>
    <t>BOI Khargone</t>
  </si>
  <si>
    <t>BOI Rajgarh</t>
  </si>
  <si>
    <t>BOI Sehore</t>
  </si>
  <si>
    <t>BOI Shajapur</t>
  </si>
  <si>
    <t>BOI Ujjain</t>
  </si>
  <si>
    <t>CBI Anuppur</t>
  </si>
  <si>
    <t>CBI Balaghat</t>
  </si>
  <si>
    <t>CBI Betul</t>
  </si>
  <si>
    <t>CBI Bhind</t>
  </si>
  <si>
    <t>CBI Chhindwara</t>
  </si>
  <si>
    <t>CBI Dindori</t>
  </si>
  <si>
    <t>CBI Gwalior</t>
  </si>
  <si>
    <t>CBI Hoshangabad</t>
  </si>
  <si>
    <t>CBI Jabalpur</t>
  </si>
  <si>
    <t>CBI Mandla</t>
  </si>
  <si>
    <t>CBI Mandsaur</t>
  </si>
  <si>
    <t>CBI Morena</t>
  </si>
  <si>
    <t>CBI Narsinghpur</t>
  </si>
  <si>
    <t>CBI Raisen</t>
  </si>
  <si>
    <t>CBI Ratlam</t>
  </si>
  <si>
    <t>CBI Sagar</t>
  </si>
  <si>
    <t>CBI Seoni</t>
  </si>
  <si>
    <t>CBI Shahdol</t>
  </si>
  <si>
    <t>PNB Datia</t>
  </si>
  <si>
    <t>RUDSETI Bhopal</t>
  </si>
  <si>
    <t>SBI Ashok Nagar</t>
  </si>
  <si>
    <t>SBI Chhatarpur</t>
  </si>
  <si>
    <t>SBI Damoh</t>
  </si>
  <si>
    <t>SBI Guna</t>
  </si>
  <si>
    <t>SBI Harda</t>
  </si>
  <si>
    <t>SBI Katni</t>
  </si>
  <si>
    <t>SBI Neemuch</t>
  </si>
  <si>
    <t>SBI Panna</t>
  </si>
  <si>
    <t>SBI Sheopur</t>
  </si>
  <si>
    <t>SBI Shivpuri</t>
  </si>
  <si>
    <t>SBI Tikamgarh</t>
  </si>
  <si>
    <t>SBI Umaria</t>
  </si>
  <si>
    <t>SBI Vidisha</t>
  </si>
  <si>
    <t>UBI Rewa</t>
  </si>
  <si>
    <t>UBI Sidhi</t>
  </si>
  <si>
    <t>UBI singarauli</t>
  </si>
  <si>
    <t>Axis Bank Ltd</t>
  </si>
  <si>
    <t>City Union Bank Ltd</t>
  </si>
  <si>
    <t>Federal Bank Ltd</t>
  </si>
  <si>
    <t>HDFC Bank Ltd</t>
  </si>
  <si>
    <t>ICICI Bank Ltd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</si>
  <si>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</si>
  <si>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</si>
  <si>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</si>
  <si>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</si>
  <si>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</si>
  <si>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</si>
  <si>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</si>
  <si>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Regional Rural Banks</t>
  </si>
  <si>
    <t>Shishu</t>
  </si>
  <si>
    <t>Kishor</t>
  </si>
  <si>
    <t>Tarun</t>
  </si>
  <si>
    <t>Accounts</t>
  </si>
  <si>
    <t>IDBI Bank Limited</t>
  </si>
  <si>
    <t>Sub Total</t>
  </si>
  <si>
    <t>Private Sector Banks</t>
  </si>
  <si>
    <t>Federal Bank</t>
  </si>
  <si>
    <t>IDFC Bank Limited</t>
  </si>
  <si>
    <t>Jammu &amp; Kashmir Bank</t>
  </si>
  <si>
    <t>Karnataka Bank</t>
  </si>
  <si>
    <t>Including Cr. as per place of utilization</t>
  </si>
  <si>
    <t>MMYUY/MMSY</t>
  </si>
  <si>
    <t>NPA</t>
  </si>
  <si>
    <t>PMEGP</t>
  </si>
  <si>
    <t>CMRHM</t>
  </si>
  <si>
    <t>MUDRA LOANS</t>
  </si>
  <si>
    <r>
      <t xml:space="preserve">SLBC Madhya Pradesh. Convenor-Central Bank of India                                 TABLE-16                             </t>
    </r>
    <r>
      <rPr>
        <b/>
        <sz val="12"/>
        <rFont val="Times New Roman"/>
        <family val="1"/>
      </rPr>
      <t xml:space="preserve"> </t>
    </r>
  </si>
  <si>
    <t>BANK'S TOTAL</t>
  </si>
  <si>
    <t>GRAND TOTAL</t>
  </si>
  <si>
    <t>Bank Name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</si>
  <si>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</si>
  <si>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</si>
  <si>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</si>
  <si>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</si>
  <si>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</si>
  <si>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Airtel Payment Bank</t>
  </si>
  <si>
    <t>DCB Bank Limited</t>
  </si>
  <si>
    <t>Dhanalakshmi Bank Ltd</t>
  </si>
  <si>
    <t>IDFC Bank Ltd.</t>
  </si>
  <si>
    <t>Number in lakh</t>
  </si>
  <si>
    <t>BANK WISE AADHAAR AUTHENTICATION STATUS AS ON 31.12.2017</t>
  </si>
  <si>
    <t>Page-98</t>
  </si>
  <si>
    <t>SGSY/SHG LOANS</t>
  </si>
  <si>
    <t>BF-Bank Finance</t>
  </si>
  <si>
    <t>SF-Self Employed</t>
  </si>
  <si>
    <t>WE-Wage Employed</t>
  </si>
  <si>
    <t>District</t>
  </si>
  <si>
    <t xml:space="preserve"> Total </t>
  </si>
  <si>
    <t xml:space="preserve"> Zero Balance A/c</t>
  </si>
  <si>
    <t>% of Zero Bal. A/c</t>
  </si>
  <si>
    <t xml:space="preserve"> Rupay Card Issued</t>
  </si>
  <si>
    <t xml:space="preserve"> Aadhaar Seeded</t>
  </si>
  <si>
    <t xml:space="preserve"> Aadhaar Seeding %</t>
  </si>
  <si>
    <t>Agar 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</si>
  <si>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</si>
  <si>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</si>
  <si>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</si>
  <si>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</si>
  <si>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</si>
  <si>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</si>
  <si>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</si>
  <si>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</si>
  <si>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</si>
  <si>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</si>
  <si>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</si>
  <si>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</si>
  <si>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</si>
  <si>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</si>
  <si>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</si>
  <si>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</si>
  <si>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</si>
  <si>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</si>
  <si>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</si>
  <si>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</si>
  <si>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</si>
  <si>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</si>
  <si>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</si>
  <si>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</si>
  <si>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</si>
  <si>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Mandla</t>
  </si>
  <si>
    <t>Mandsaur</t>
  </si>
  <si>
    <t>Morena</t>
  </si>
  <si>
    <t>Narsimhapur</t>
  </si>
  <si>
    <t>Neemuch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</si>
  <si>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</si>
  <si>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</si>
  <si>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</si>
  <si>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</si>
  <si>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</si>
  <si>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</si>
  <si>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</si>
  <si>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</si>
  <si>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</si>
  <si>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</si>
  <si>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</si>
  <si>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</si>
  <si>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</si>
  <si>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</si>
  <si>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</si>
  <si>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</si>
  <si>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</si>
  <si>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</si>
  <si>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</si>
  <si>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</si>
  <si>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Sanctioned amount in lakh</t>
  </si>
  <si>
    <t>Ujjivan Small Finance Bank</t>
  </si>
  <si>
    <t>Catholic Syrian Bank Ltd</t>
  </si>
  <si>
    <t>Tamilnadu Mercantile Bank Ltd</t>
  </si>
  <si>
    <t>Number in Lakh</t>
  </si>
  <si>
    <t>AU Small Finance Bank</t>
  </si>
  <si>
    <t>Equitas Small Finance Bank</t>
  </si>
  <si>
    <t>Fincare Small Finance Bank</t>
  </si>
  <si>
    <t>Jana Small Finance Bank</t>
  </si>
  <si>
    <t>Suryoday Small Finance Bank</t>
  </si>
  <si>
    <t>Utkarsh Small Finance Bank</t>
  </si>
  <si>
    <t>SMALL FINANCE BANK SUB TOTAL</t>
  </si>
  <si>
    <t>COMMERCIAL BANKS SUB TOTAL</t>
  </si>
  <si>
    <t>DCCB &amp; Apex Bank</t>
  </si>
  <si>
    <t>Crop loan % of farm credit</t>
  </si>
  <si>
    <t>Outstanding upto the end of the current quarter (Amt in Lakhs)</t>
  </si>
  <si>
    <t xml:space="preserve">TARGET </t>
  </si>
  <si>
    <t>SR.</t>
  </si>
  <si>
    <t xml:space="preserve">Application Received during current fiscal </t>
  </si>
  <si>
    <t>MFIs/NBFCs</t>
  </si>
  <si>
    <t xml:space="preserve">Small Finance Banks </t>
  </si>
  <si>
    <t>No. of enrollments (Actual)</t>
  </si>
  <si>
    <t>PSBs SUB TOTAL</t>
  </si>
  <si>
    <t>PVBs SUB TOTAL</t>
  </si>
  <si>
    <t>RRBs SUB TOTAL</t>
  </si>
  <si>
    <t>Female</t>
  </si>
  <si>
    <t>Male</t>
  </si>
  <si>
    <t>Sanc. Amount</t>
  </si>
  <si>
    <t>Stand-up India Scheme- District wise progress FY 2018-19</t>
  </si>
  <si>
    <t>District Name</t>
  </si>
  <si>
    <t>Advancs</t>
  </si>
  <si>
    <t>CD Ratio</t>
  </si>
  <si>
    <t>Rs. In Lakhs</t>
  </si>
  <si>
    <t>Name of Bank/HFC</t>
  </si>
  <si>
    <t>No. of Cases Disbursed</t>
  </si>
  <si>
    <t>Loan Sanctioned</t>
  </si>
  <si>
    <t>Subsidy Released</t>
  </si>
  <si>
    <t>GRUH Finance Ltd.</t>
  </si>
  <si>
    <t>Housing Development Finance Corporation Ltd.</t>
  </si>
  <si>
    <t>India Infoline Housing Finance Ltd.</t>
  </si>
  <si>
    <t>India Bulls Housing Finance Ltd.</t>
  </si>
  <si>
    <t>Aadhar Housing Finance Ltd.</t>
  </si>
  <si>
    <t>Tata Capital Housing Finance Ltd.</t>
  </si>
  <si>
    <t>Dewan Housing Finance Corporation Ltd.</t>
  </si>
  <si>
    <t>Shubham Housing Development Finance Company Pvt. Ltd.</t>
  </si>
  <si>
    <t>Axis Bank Ltd.</t>
  </si>
  <si>
    <t>Aspire Home Finance Corporation Ltd.</t>
  </si>
  <si>
    <t>LIC Housing Finance Ltd.</t>
  </si>
  <si>
    <t>Home First Finance Company India Pvt. Ltd.</t>
  </si>
  <si>
    <t>ICICI Bank Ltd.</t>
  </si>
  <si>
    <t>AU Housing Finance Ltd.</t>
  </si>
  <si>
    <t>Narmada Jhabua Gramin Bank</t>
  </si>
  <si>
    <t>Micro Housing Finance Corporation Ltd.</t>
  </si>
  <si>
    <t>Mentor Home Loans India Ltd.</t>
  </si>
  <si>
    <t>Can Fin Homes Ltd.</t>
  </si>
  <si>
    <t>PNB Housing Finance Ltd.</t>
  </si>
  <si>
    <t>Reliance Home Finance Ltd.</t>
  </si>
  <si>
    <t>Shriram Housing Finance Ltd.</t>
  </si>
  <si>
    <t xml:space="preserve">Centrum Housing Finance Ltd. </t>
  </si>
  <si>
    <t>Cent Bank Home Finance Ltd.</t>
  </si>
  <si>
    <t>GIC Housing Finance Ltd.</t>
  </si>
  <si>
    <t>ICICI Home Finance Company Ltd.</t>
  </si>
  <si>
    <t>Repco Home Finance Ltd.</t>
  </si>
  <si>
    <t>Muthoot Housing Finance Company  Ltd.</t>
  </si>
  <si>
    <t>SEWA Grih Rin Ltd.</t>
  </si>
  <si>
    <t>Equitas Housing Finance Pvt. Ltd.</t>
  </si>
  <si>
    <t xml:space="preserve">Equitas Small Finance Bank </t>
  </si>
  <si>
    <t>Madhyanchal Gramin Bank</t>
  </si>
  <si>
    <t>Central Madhya Pradesh Gramin Bank</t>
  </si>
  <si>
    <t>Kotak Mahindra Bank Ltd.</t>
  </si>
  <si>
    <t>Mahindra Rural Housing Finance Ltd.</t>
  </si>
  <si>
    <t>Sundaram BNP Paribas Home Finance Ltd.</t>
  </si>
  <si>
    <t>Aditya Birla Housing Finance Ltd.</t>
  </si>
  <si>
    <t>Capital First Home Finance Ltd.</t>
  </si>
  <si>
    <t>Karnataka Bank Ltd.</t>
  </si>
  <si>
    <t>Vastu Housing Finance Corporation Ltd.</t>
  </si>
  <si>
    <t>Bhartiya Mahila Bank Ltd.</t>
  </si>
  <si>
    <t>India Shelter Finance Corporation Ltd.</t>
  </si>
  <si>
    <t xml:space="preserve">Magma Housing Finance </t>
  </si>
  <si>
    <t>Muthoot Homefin(India) Ltd.</t>
  </si>
  <si>
    <t xml:space="preserve">Shivalik Mercantile Co-Operative Bank </t>
  </si>
  <si>
    <t>State Bank of Patiala</t>
  </si>
  <si>
    <t>Page-</t>
  </si>
  <si>
    <t xml:space="preserve">As on 30.09.2018 </t>
  </si>
  <si>
    <t>PRADHAN MANTRI AWAS YOJANA-URBAN AS ON 30.09.2018</t>
  </si>
  <si>
    <t>BANK WISE CASA AND AADHAAR AUTHENTICATION AS ON 30.09.2018</t>
  </si>
  <si>
    <t>Avg Loan</t>
  </si>
  <si>
    <t>IDFC First Bank</t>
  </si>
  <si>
    <t xml:space="preserve">Amount in lakh </t>
  </si>
  <si>
    <t>PMJDY A/cs</t>
  </si>
  <si>
    <t>Number in actuals &amp; Amount in crore</t>
  </si>
  <si>
    <t>Table No-25</t>
  </si>
  <si>
    <t xml:space="preserve">        Numbers in actual &amp; Disbursed amount in Crore</t>
  </si>
  <si>
    <t>Page-88</t>
  </si>
  <si>
    <t>MPGB</t>
  </si>
  <si>
    <t xml:space="preserve">TARGET for FY   2019-20 </t>
  </si>
  <si>
    <t>ESAF</t>
  </si>
  <si>
    <t>Madhya Pradesh Gramin Bank</t>
  </si>
  <si>
    <t>MUDRA LOANS PROGRESS FY 2020-21</t>
  </si>
  <si>
    <t>INDIA POST PAYMENT BANK</t>
  </si>
  <si>
    <t>PAYMENT BANK - SUB TOTAL</t>
  </si>
  <si>
    <t>AGAR MALWA</t>
  </si>
  <si>
    <t>ALIRAJPUR</t>
  </si>
  <si>
    <t>ANUPPUR</t>
  </si>
  <si>
    <t>ASHOK 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</si>
  <si>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</si>
  <si>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</si>
  <si>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</si>
  <si>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</si>
  <si>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</si>
  <si>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</si>
  <si>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</si>
  <si>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</si>
  <si>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</si>
  <si>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</si>
  <si>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</si>
  <si>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</si>
  <si>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</si>
  <si>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</si>
  <si>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</si>
  <si>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</si>
  <si>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</si>
  <si>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</si>
  <si>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</si>
  <si>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</si>
  <si>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</si>
  <si>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</si>
  <si>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KHARGONE</t>
  </si>
  <si>
    <t>MANDLA</t>
  </si>
  <si>
    <t>MANDSAUR</t>
  </si>
  <si>
    <t>MORENA</t>
  </si>
  <si>
    <t>NARSINGHPUR</t>
  </si>
  <si>
    <t>NEEMUCH</t>
  </si>
  <si>
    <t>NIWARI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</si>
  <si>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</si>
  <si>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</si>
  <si>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</si>
  <si>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</si>
  <si>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</si>
  <si>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</si>
  <si>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</si>
  <si>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</si>
  <si>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</si>
  <si>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</si>
  <si>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</si>
  <si>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 KALA</t>
  </si>
  <si>
    <t>SHIVPURI</t>
  </si>
  <si>
    <t>SIDHI</t>
  </si>
  <si>
    <t>SINGRAULI</t>
  </si>
  <si>
    <t>TIKAMGARH</t>
  </si>
  <si>
    <t>UJJAIN</t>
  </si>
  <si>
    <t>UMARIA</t>
  </si>
  <si>
    <t>VIDISHA</t>
  </si>
  <si>
    <t>ADVANCES TO WOMEN AS ON 30.09.2020</t>
  </si>
  <si>
    <t>Bank wise Position of Branches/ATM as on 30.09.2020</t>
  </si>
  <si>
    <t>CENTRE WISE INFORMATION REGARDING DEPOSITS, ADVANCES AND C.D.RATIO  30.09.2020</t>
  </si>
  <si>
    <t>BANKWISE TOTAL DEPOSITS, ADVANCES AND C.D.RATIO  As on 30.09.2020</t>
  </si>
  <si>
    <t>CREDIT DEPOSIT RATIO (DISTRICT WISE) AS ON SEPTEMBER 30, 2020</t>
  </si>
  <si>
    <t>AGRICULTURE OUTSTANDING AS ON 30.09.2020</t>
  </si>
  <si>
    <t>PRIORITY SECTOR  OUTSTANDING AS ON 30.09.2020</t>
  </si>
  <si>
    <t>ADVANCES TO WEAKER SECTION OUTSTANDING AS ON 30.09.2020</t>
  </si>
  <si>
    <t>NON-PRIORITY SECTOR  OUTSTANDING AS ON 30.09.2020  Table:8</t>
  </si>
  <si>
    <t>ANNUAL CREDIT PLAN ACHIEVEMENT UNDER AGRICULTURE AS ON 30.09.2020</t>
  </si>
  <si>
    <t>ANNUAL CREDIT PLAN ACHIEVEMENT UNDER MSME (PRI SEC) AS ON 30.09.2020</t>
  </si>
  <si>
    <t>ANNUAL CREDIT PLAN ACHIEVEMENT UNDER PRIORITY SECTOR AS ON 30.09.2020</t>
  </si>
  <si>
    <t>ANNUAL CREDIT PLAN ACHIEVEMENT UNDER NON-PRIORITY SECTOR AS ON 30.09.2020</t>
  </si>
  <si>
    <t>POSITION OF NPA AS ON 30.09.2020</t>
  </si>
  <si>
    <t>POSITION OF SECTOR WISE NPA (PRIORITY SECTOR) As on 30.09.2020</t>
  </si>
  <si>
    <t>POSITION OF SECTOR WISE NPA (NON PRIORITY SECTOR) As on 30.09.2020</t>
  </si>
  <si>
    <t>POSITION OF NPA UNDER GOVT. SPONSORED SCHEME As on 30.09.2020</t>
  </si>
  <si>
    <t>PROGRESS UNDER KISAN CREDIT CARD (as on 30.09.2020)</t>
  </si>
  <si>
    <t>PROGRESS UNDER HIGHER EDUCATION LOANS AS ON 30.09.2020</t>
  </si>
  <si>
    <t>POSITION SHG BANK LINKAGE PROGRAMME AS ON 30.09.2020</t>
  </si>
  <si>
    <t>LOANS OUTSTANDING TO MINORITY COMMUNITIES AS ON 30.09.2020</t>
  </si>
  <si>
    <t>LOANS DISBURSED TO MINORITY COMMUNITIES 01.04.20 TO 30.09.2020</t>
  </si>
  <si>
    <t>LOANS OUTSTANDING TO SC/ST AS ON 30.09.2020</t>
  </si>
  <si>
    <t>PMJDY-STATUS AS ON 30.09.2020</t>
  </si>
  <si>
    <t>As on 30.09.2020</t>
  </si>
  <si>
    <t>DISTRICT WISE PMJJBY &amp; PMSBY AS ON 30.09.2020</t>
  </si>
  <si>
    <t>PREVIOUS QUARTER 30.06.20</t>
  </si>
  <si>
    <t>CURRENT QUARTER 30.09.20</t>
  </si>
  <si>
    <t>Outstanding upto the end of current quarter 30.09.2020</t>
  </si>
  <si>
    <t>Outstanding upto the end of current quarter 30.09.2019</t>
  </si>
  <si>
    <t>Outstanding upto the end of the quarter 30.09.2020</t>
  </si>
  <si>
    <t>Disbursement upto the end of current quarter 30.09.2019</t>
  </si>
  <si>
    <t>NO. OF KCC ISSUED DURING 01.07.20 to 30.09.20 (Including renewal)</t>
  </si>
  <si>
    <t>TOTAL NO. OF KCC AS ON 30.09.20</t>
  </si>
  <si>
    <t>LOANS DISBURSED TO SC/ST 01.07.20 TO 30.09.2020</t>
  </si>
  <si>
    <t>LOANS DISBURSED TO WOMEN 01.07.20 TO 30.09.20</t>
  </si>
  <si>
    <t>Credit as per place of Utilization SEPT-20</t>
  </si>
  <si>
    <t>Dep</t>
  </si>
  <si>
    <t>Adv</t>
  </si>
  <si>
    <t>Diff</t>
  </si>
  <si>
    <t>Table-3(ii)</t>
  </si>
  <si>
    <t>MSME  (PRIORITY SECTOR) OUTSTANDING AS ON 30.09.2020</t>
  </si>
  <si>
    <t>PROGRESS OF RURAL SELF EMPLOYMENT TRAINING INSTITUTES (RSETIs) IN THE STATE OF MADHYA PRADESH AS ON SEP- 2020</t>
  </si>
  <si>
    <t>S. N.</t>
  </si>
  <si>
    <t>Targets F Y 2020-21</t>
  </si>
  <si>
    <t>Achievement F Y 20-21 as on September 20</t>
  </si>
  <si>
    <t>Cummulative achievement since inception</t>
  </si>
  <si>
    <t>No of candidates</t>
  </si>
  <si>
    <t>No. of pro</t>
  </si>
  <si>
    <t>No. of candidates</t>
  </si>
  <si>
    <t>  222  </t>
  </si>
  <si>
    <t>  6475  </t>
  </si>
  <si>
    <t>  4607  </t>
  </si>
  <si>
    <t>  1265  </t>
  </si>
  <si>
    <t>  3342  </t>
  </si>
  <si>
    <t>  183  </t>
  </si>
  <si>
    <t>  156  </t>
  </si>
  <si>
    <t>  4602  </t>
  </si>
  <si>
    <t>  2853  </t>
  </si>
  <si>
    <t>  1824  </t>
  </si>
  <si>
    <t>  1029  </t>
  </si>
  <si>
    <t>  22  </t>
  </si>
  <si>
    <t>  6531  </t>
  </si>
  <si>
    <t>  4570  </t>
  </si>
  <si>
    <t>  1430  </t>
  </si>
  <si>
    <t>  3140  </t>
  </si>
  <si>
    <t>  56  </t>
  </si>
  <si>
    <t>  161  </t>
  </si>
  <si>
    <t>  4494  </t>
  </si>
  <si>
    <t>  3298  </t>
  </si>
  <si>
    <t>  1033  </t>
  </si>
  <si>
    <t>  2265  </t>
  </si>
  <si>
    <t>  68  </t>
  </si>
  <si>
    <t>  84  </t>
  </si>
  <si>
    <t>  2398  </t>
  </si>
  <si>
    <t>  1912  </t>
  </si>
  <si>
    <t>  1302  </t>
  </si>
  <si>
    <t>  610  </t>
  </si>
  <si>
    <t>  111  </t>
  </si>
  <si>
    <t>  189  </t>
  </si>
  <si>
    <t>  5141  </t>
  </si>
  <si>
    <t>  3894  </t>
  </si>
  <si>
    <t>  1109  </t>
  </si>
  <si>
    <t>  2785  </t>
  </si>
  <si>
    <t>  187  </t>
  </si>
  <si>
    <t>  179  </t>
  </si>
  <si>
    <t>  5080  </t>
  </si>
  <si>
    <t>  3565  </t>
  </si>
  <si>
    <t>  1713  </t>
  </si>
  <si>
    <t>  1852  </t>
  </si>
  <si>
    <t>  152  </t>
  </si>
  <si>
    <t>  167  </t>
  </si>
  <si>
    <t>  4649  </t>
  </si>
  <si>
    <t>  3251  </t>
  </si>
  <si>
    <t>  1118  </t>
  </si>
  <si>
    <t>  2133  </t>
  </si>
  <si>
    <t>  14  </t>
  </si>
  <si>
    <t>  223  </t>
  </si>
  <si>
    <t>  5769  </t>
  </si>
  <si>
    <t>  3940  </t>
  </si>
  <si>
    <t>  1549  </t>
  </si>
  <si>
    <t>  2391  </t>
  </si>
  <si>
    <t>  232  </t>
  </si>
  <si>
    <t>  176  </t>
  </si>
  <si>
    <t>  4951  </t>
  </si>
  <si>
    <t>  3758  </t>
  </si>
  <si>
    <t>  1351  </t>
  </si>
  <si>
    <t>  2407  </t>
  </si>
  <si>
    <t>  236  </t>
  </si>
  <si>
    <t>  242  </t>
  </si>
  <si>
    <t>  7360  </t>
  </si>
  <si>
    <t>  6178  </t>
  </si>
  <si>
    <t>  4727  </t>
  </si>
  <si>
    <t>  1451  </t>
  </si>
  <si>
    <t>  148  </t>
  </si>
  <si>
    <t>  4519  </t>
  </si>
  <si>
    <t>  3077  </t>
  </si>
  <si>
    <t>  2107  </t>
  </si>
  <si>
    <t>  970  </t>
  </si>
  <si>
    <t>  39  </t>
  </si>
  <si>
    <t>  5221  </t>
  </si>
  <si>
    <t>  3950  </t>
  </si>
  <si>
    <t>  1725  </t>
  </si>
  <si>
    <t>  2225  </t>
  </si>
  <si>
    <t>  387  </t>
  </si>
  <si>
    <t>  184  </t>
  </si>
  <si>
    <t>  4572  </t>
  </si>
  <si>
    <t>  3215  </t>
  </si>
  <si>
    <t>  1589  </t>
  </si>
  <si>
    <t>  1626  </t>
  </si>
  <si>
    <t>  13  </t>
  </si>
  <si>
    <t>  153  </t>
  </si>
  <si>
    <t>  3833  </t>
  </si>
  <si>
    <t>  2993  </t>
  </si>
  <si>
    <t>  1306  </t>
  </si>
  <si>
    <t>  1687  </t>
  </si>
  <si>
    <t>  135  </t>
  </si>
  <si>
    <t>  177  </t>
  </si>
  <si>
    <t>  4972  </t>
  </si>
  <si>
    <t>  3467  </t>
  </si>
  <si>
    <t>  1595  </t>
  </si>
  <si>
    <t>  1872  </t>
  </si>
  <si>
    <t>  125  </t>
  </si>
  <si>
    <t>  3978  </t>
  </si>
  <si>
    <t>  2359  </t>
  </si>
  <si>
    <t>  853  </t>
  </si>
  <si>
    <t>  1506  </t>
  </si>
  <si>
    <t>  -  </t>
  </si>
  <si>
    <t>  133  </t>
  </si>
  <si>
    <t>  3663  </t>
  </si>
  <si>
    <t>  2184  </t>
  </si>
  <si>
    <t>  878  </t>
  </si>
  <si>
    <t>  116  </t>
  </si>
  <si>
    <t>  150  </t>
  </si>
  <si>
    <t>  4199  </t>
  </si>
  <si>
    <t>  2587  </t>
  </si>
  <si>
    <t>  1016  </t>
  </si>
  <si>
    <t>  1571  </t>
  </si>
  <si>
    <t>  127  </t>
  </si>
  <si>
    <t>  202  </t>
  </si>
  <si>
    <t>  5677  </t>
  </si>
  <si>
    <t>  3638  </t>
  </si>
  <si>
    <t>  1405  </t>
  </si>
  <si>
    <t>  2233  </t>
  </si>
  <si>
    <t>  25  </t>
  </si>
  <si>
    <t>  207  </t>
  </si>
  <si>
    <t>  3060  </t>
  </si>
  <si>
    <t>  1882  </t>
  </si>
  <si>
    <t>  1178  </t>
  </si>
  <si>
    <t>  89  </t>
  </si>
  <si>
    <t>  3618  </t>
  </si>
  <si>
    <t>  1986  </t>
  </si>
  <si>
    <t>  1632  </t>
  </si>
  <si>
    <t>  5  </t>
  </si>
  <si>
    <t>  193  </t>
  </si>
  <si>
    <t>  5577  </t>
  </si>
  <si>
    <t>  3407  </t>
  </si>
  <si>
    <t>  2627  </t>
  </si>
  <si>
    <t>  780  </t>
  </si>
  <si>
    <t>  139  </t>
  </si>
  <si>
    <t>  159  </t>
  </si>
  <si>
    <t>  4360  </t>
  </si>
  <si>
    <t>  2876  </t>
  </si>
  <si>
    <t>  1143  </t>
  </si>
  <si>
    <t>  1733  </t>
  </si>
  <si>
    <t>  67  </t>
  </si>
  <si>
    <t>  5162  </t>
  </si>
  <si>
    <t>  3288  </t>
  </si>
  <si>
    <t>  1263  </t>
  </si>
  <si>
    <t>  2025  </t>
  </si>
  <si>
    <t>  496  </t>
  </si>
  <si>
    <t>  4589  </t>
  </si>
  <si>
    <t>  3135  </t>
  </si>
  <si>
    <t>  824  </t>
  </si>
  <si>
    <t>  2311  </t>
  </si>
  <si>
    <t>  266  </t>
  </si>
  <si>
    <t>  6186  </t>
  </si>
  <si>
    <t>  4715  </t>
  </si>
  <si>
    <t>  3124  </t>
  </si>
  <si>
    <t>  1591  </t>
  </si>
  <si>
    <t>  174  </t>
  </si>
  <si>
    <t>  182  </t>
  </si>
  <si>
    <t>  5686  </t>
  </si>
  <si>
    <t>  3797  </t>
  </si>
  <si>
    <t>  2460  </t>
  </si>
  <si>
    <t>  1337  </t>
  </si>
  <si>
    <t>  10  </t>
  </si>
  <si>
    <t>  248  </t>
  </si>
  <si>
    <t>  6765  </t>
  </si>
  <si>
    <t>  5165  </t>
  </si>
  <si>
    <t>  2855  </t>
  </si>
  <si>
    <t>  2310  </t>
  </si>
  <si>
    <t>  23  </t>
  </si>
  <si>
    <t>  6477  </t>
  </si>
  <si>
    <t>  4459  </t>
  </si>
  <si>
    <t>  2191  </t>
  </si>
  <si>
    <t>  2268  </t>
  </si>
  <si>
    <t>  55  </t>
  </si>
  <si>
    <t>  171  </t>
  </si>
  <si>
    <t>  4280  </t>
  </si>
  <si>
    <t>  2996  </t>
  </si>
  <si>
    <t>  1165  </t>
  </si>
  <si>
    <t>  1831  </t>
  </si>
  <si>
    <t>  410  </t>
  </si>
  <si>
    <t>  220  </t>
  </si>
  <si>
    <t>  6593  </t>
  </si>
  <si>
    <t>  4093  </t>
  </si>
  <si>
    <t>  1754  </t>
  </si>
  <si>
    <t>  2339  </t>
  </si>
  <si>
    <t>  163  </t>
  </si>
  <si>
    <t>  312  </t>
  </si>
  <si>
    <t>  8328  </t>
  </si>
  <si>
    <t>  5166  </t>
  </si>
  <si>
    <t>  1937  </t>
  </si>
  <si>
    <t>  3229  </t>
  </si>
  <si>
    <t>  558  </t>
  </si>
  <si>
    <t>  327  </t>
  </si>
  <si>
    <t>  9202  </t>
  </si>
  <si>
    <t>  6111  </t>
  </si>
  <si>
    <t>  1983  </t>
  </si>
  <si>
    <t>  4128  </t>
  </si>
  <si>
    <t>  1476  </t>
  </si>
  <si>
    <t>  4407  </t>
  </si>
  <si>
    <t>  2760  </t>
  </si>
  <si>
    <t>  1075  </t>
  </si>
  <si>
    <t>  1685  </t>
  </si>
  <si>
    <t>  447  </t>
  </si>
  <si>
    <t>  226  </t>
  </si>
  <si>
    <t>  6441  </t>
  </si>
  <si>
    <t>  4311  </t>
  </si>
  <si>
    <t>  1785  </t>
  </si>
  <si>
    <t>  2539  </t>
  </si>
  <si>
    <t>  237  </t>
  </si>
  <si>
    <t>  238  </t>
  </si>
  <si>
    <t>  6762  </t>
  </si>
  <si>
    <t>  4510  </t>
  </si>
  <si>
    <t>  1375  </t>
  </si>
  <si>
    <t>  1357  </t>
  </si>
  <si>
    <t>  185  </t>
  </si>
  <si>
    <t>  5373  </t>
  </si>
  <si>
    <t>  3413  </t>
  </si>
  <si>
    <t>  870  </t>
  </si>
  <si>
    <t>  2543  </t>
  </si>
  <si>
    <t>  1021  </t>
  </si>
  <si>
    <t>  154  </t>
  </si>
  <si>
    <t>  3962  </t>
  </si>
  <si>
    <t>  2372  </t>
  </si>
  <si>
    <t>  596  </t>
  </si>
  <si>
    <t>  1776  </t>
  </si>
  <si>
    <t>  243  </t>
  </si>
  <si>
    <t>  191  </t>
  </si>
  <si>
    <t>  5387  </t>
  </si>
  <si>
    <t>  3951  </t>
  </si>
  <si>
    <t>  1727  </t>
  </si>
  <si>
    <t>  2224  </t>
  </si>
  <si>
    <t>  323  </t>
  </si>
  <si>
    <t>  175  </t>
  </si>
  <si>
    <t>  4449  </t>
  </si>
  <si>
    <t>  2871  </t>
  </si>
  <si>
    <t>  947  </t>
  </si>
  <si>
    <t>  1924  </t>
  </si>
  <si>
    <t>  850  </t>
  </si>
  <si>
    <t>  173  </t>
  </si>
  <si>
    <t>  4663  </t>
  </si>
  <si>
    <t>  2736  </t>
  </si>
  <si>
    <t>  1269  </t>
  </si>
  <si>
    <t>  1467  </t>
  </si>
  <si>
    <t>  123  </t>
  </si>
  <si>
    <t>  5544  </t>
  </si>
  <si>
    <t>  3641  </t>
  </si>
  <si>
    <t>  1536  </t>
  </si>
  <si>
    <t>  2105  </t>
  </si>
  <si>
    <t>  4761  </t>
  </si>
  <si>
    <t>  3029  </t>
  </si>
  <si>
    <t>  1341  </t>
  </si>
  <si>
    <t>  1688  </t>
  </si>
  <si>
    <t>  268  </t>
  </si>
  <si>
    <t>  206  </t>
  </si>
  <si>
    <t>  5691  </t>
  </si>
  <si>
    <t>  3841  </t>
  </si>
  <si>
    <t>  2466  </t>
  </si>
  <si>
    <t>  271  </t>
  </si>
  <si>
    <t>  5284  </t>
  </si>
  <si>
    <t>  3699  </t>
  </si>
  <si>
    <t>  1030  </t>
  </si>
  <si>
    <t>  2669  </t>
  </si>
  <si>
    <t>  452  </t>
  </si>
  <si>
    <t>  4427  </t>
  </si>
  <si>
    <t>  3175  </t>
  </si>
  <si>
    <t>  1517  </t>
  </si>
  <si>
    <t>  1658  </t>
  </si>
  <si>
    <t>  345  </t>
  </si>
  <si>
    <t>  231  </t>
  </si>
  <si>
    <t>  6274  </t>
  </si>
  <si>
    <t>  4103  </t>
  </si>
  <si>
    <t>  1562  </t>
  </si>
  <si>
    <t>  2541  </t>
  </si>
  <si>
    <t>  434  </t>
  </si>
  <si>
    <t>  4993  </t>
  </si>
  <si>
    <t>  2538  </t>
  </si>
  <si>
    <t>  626  </t>
  </si>
  <si>
    <t>  218  </t>
  </si>
  <si>
    <t>  165  </t>
  </si>
  <si>
    <t>  4762  </t>
  </si>
  <si>
    <t>  3091  </t>
  </si>
  <si>
    <t>  1332  </t>
  </si>
  <si>
    <t>  1759  </t>
  </si>
  <si>
    <t>  128  </t>
  </si>
  <si>
    <t>BOB Indore</t>
  </si>
  <si>
    <t>  197  </t>
  </si>
  <si>
    <t>  1280  </t>
  </si>
  <si>
    <t>  1971  </t>
  </si>
  <si>
    <t>  413  </t>
  </si>
  <si>
    <t>  9700  </t>
  </si>
  <si>
    <t>  269264  </t>
  </si>
  <si>
    <t>  182474  </t>
  </si>
  <si>
    <t>  79332  </t>
  </si>
  <si>
    <t>  103155  </t>
  </si>
  <si>
    <t>  13492  </t>
  </si>
  <si>
    <t>Deposits held in the A/c Rs.</t>
  </si>
  <si>
    <t>Dhanlaxmi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</si>
</sst>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59" x14ac:knownFonts="1"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49"/>
      <name val="Calibri"/>
      <family val="2"/>
    </font>
    <font>
      <sz val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.5"/>
      <name val="Times New Roman"/>
      <family val="1"/>
    </font>
    <font>
      <b/>
      <sz val="10.5"/>
      <name val="Times New Roman"/>
      <family val="1"/>
    </font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 tint="-0.24994659260841701"/>
      <name val="Calibri"/>
      <family val="2"/>
    </font>
    <font>
      <sz val="14"/>
      <color theme="4" tint="-0.2499465926084170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4" tint="-0.2499465926084170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0"/>
      <color theme="4" tint="-0.24994659260841701"/>
      <name val="Times New Roman"/>
      <family val="1"/>
    </font>
    <font>
      <b/>
      <sz val="13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sz val="10.55"/>
      <name val="Times New Roman"/>
      <family val="1"/>
    </font>
    <font>
      <b/>
      <sz val="10.55"/>
      <name val="Times New Roman"/>
      <family val="1"/>
    </font>
    <font>
      <sz val="10.5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.5"/>
      <color rgb="FFFF0000"/>
      <name val="Times New Roman"/>
      <family val="1"/>
    </font>
    <font>
      <sz val="10.5"/>
      <color rgb="FFFF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sz val="11.5"/>
      <color rgb="FF000000"/>
      <name val="Times New Roman"/>
      <family val="1"/>
    </font>
    <font>
      <b/>
      <sz val="11.5"/>
      <color rgb="FF000000"/>
      <name val="Times New Roman"/>
      <family val="1"/>
    </font>
    <font>
      <b/>
      <sz val="12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1">
    <xf numFmtId="0" fontId="0" fillId="0" borderId="0">
      <alignment vertical="top" wrapText="1"/>
    </xf>
    <xf numFmtId="164" fontId="19" fillId="0" borderId="0" applyFont="0" applyFill="0" applyBorder="0" applyAlignment="0" applyProtection="0"/>
    <xf numFmtId="43" fontId="14" fillId="0" borderId="0" applyFill="0" applyBorder="0" applyAlignment="0" applyProtection="0"/>
    <xf numFmtId="0" fontId="6" fillId="0" borderId="0"/>
    <xf numFmtId="0" fontId="2" fillId="0" borderId="0"/>
    <xf numFmtId="0" fontId="18" fillId="0" borderId="0" applyNumberFormat="0" applyFill="0" applyBorder="0" applyAlignment="0" applyProtection="0">
      <alignment vertical="top" wrapText="1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 wrapText="1"/>
    </xf>
    <xf numFmtId="0" fontId="14" fillId="0" borderId="0"/>
    <xf numFmtId="0" fontId="23" fillId="0" borderId="0"/>
    <xf numFmtId="0" fontId="18" fillId="0" borderId="0">
      <alignment vertical="top" wrapText="1"/>
    </xf>
    <xf numFmtId="0" fontId="23" fillId="0" borderId="0"/>
    <xf numFmtId="0" fontId="18" fillId="0" borderId="0">
      <alignment vertical="top" wrapText="1"/>
    </xf>
    <xf numFmtId="0" fontId="23" fillId="0" borderId="0"/>
    <xf numFmtId="0" fontId="23" fillId="0" borderId="0"/>
    <xf numFmtId="0" fontId="9" fillId="0" borderId="0">
      <alignment vertical="top" wrapText="1"/>
    </xf>
    <xf numFmtId="0" fontId="18" fillId="0" borderId="0">
      <alignment vertical="top" wrapText="1"/>
    </xf>
    <xf numFmtId="0" fontId="23" fillId="0" borderId="0"/>
    <xf numFmtId="0" fontId="23" fillId="0" borderId="0"/>
    <xf numFmtId="0" fontId="23" fillId="0" borderId="0"/>
    <xf numFmtId="0" fontId="15" fillId="0" borderId="0"/>
    <xf numFmtId="0" fontId="18" fillId="0" borderId="0">
      <alignment vertical="top" wrapText="1"/>
    </xf>
    <xf numFmtId="0" fontId="23" fillId="0" borderId="0"/>
    <xf numFmtId="0" fontId="18" fillId="0" borderId="0">
      <alignment vertical="top" wrapText="1"/>
    </xf>
    <xf numFmtId="0" fontId="18" fillId="0" borderId="0">
      <alignment vertical="top" wrapText="1"/>
    </xf>
    <xf numFmtId="0" fontId="23" fillId="0" borderId="0"/>
    <xf numFmtId="0" fontId="13" fillId="0" borderId="0"/>
    <xf numFmtId="0" fontId="18" fillId="0" borderId="0">
      <alignment vertical="top" wrapText="1"/>
    </xf>
    <xf numFmtId="0" fontId="18" fillId="0" borderId="0">
      <alignment vertical="top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>
      <alignment vertical="top" wrapText="1"/>
    </xf>
    <xf numFmtId="0" fontId="9" fillId="0" borderId="0">
      <alignment vertical="top" wrapText="1"/>
    </xf>
    <xf numFmtId="0" fontId="18" fillId="0" borderId="0">
      <alignment vertical="top" wrapText="1"/>
    </xf>
    <xf numFmtId="0" fontId="19" fillId="0" borderId="0"/>
    <xf numFmtId="0" fontId="18" fillId="0" borderId="0">
      <alignment vertical="top" wrapText="1"/>
    </xf>
    <xf numFmtId="0" fontId="9" fillId="0" borderId="0">
      <alignment vertical="top" wrapText="1"/>
    </xf>
    <xf numFmtId="0" fontId="18" fillId="0" borderId="0">
      <alignment vertical="top" wrapText="1"/>
    </xf>
    <xf numFmtId="0" fontId="19" fillId="0" borderId="0"/>
    <xf numFmtId="9" fontId="9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</cellStyleXfs>
  <cellXfs count="575">
    <xf numFmtId="0" fontId="0" fillId="0" borderId="0" xfId="0">
      <alignment vertical="top" wrapText="1"/>
    </xf>
    <xf numFmtId="0" fontId="8" fillId="2" borderId="1" xfId="0" applyFont="1" applyFill="1" applyBorder="1" applyAlignment="1">
      <alignment vertical="center"/>
    </xf>
    <xf numFmtId="0" fontId="3" fillId="2" borderId="0" xfId="0" applyFont="1" applyFill="1">
      <alignment vertical="top" wrapText="1"/>
    </xf>
    <xf numFmtId="1" fontId="3" fillId="2" borderId="0" xfId="0" applyNumberFormat="1" applyFont="1" applyFill="1">
      <alignment vertical="top" wrapText="1"/>
    </xf>
    <xf numFmtId="2" fontId="24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2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2" fontId="25" fillId="2" borderId="1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2" fontId="25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/>
    </xf>
    <xf numFmtId="1" fontId="3" fillId="2" borderId="0" xfId="0" applyNumberFormat="1" applyFont="1" applyFill="1" applyProtection="1">
      <alignment vertical="top" wrapText="1"/>
      <protection locked="0"/>
    </xf>
    <xf numFmtId="1" fontId="4" fillId="2" borderId="0" xfId="0" applyNumberFormat="1" applyFont="1" applyFill="1" applyProtection="1">
      <alignment vertical="top" wrapText="1"/>
      <protection locked="0"/>
    </xf>
    <xf numFmtId="2" fontId="3" fillId="2" borderId="0" xfId="0" applyNumberFormat="1" applyFont="1" applyFill="1">
      <alignment vertical="top" wrapText="1"/>
    </xf>
    <xf numFmtId="0" fontId="8" fillId="2" borderId="0" xfId="0" applyFont="1" applyFill="1" applyProtection="1">
      <alignment vertical="top" wrapText="1"/>
      <protection locked="0"/>
    </xf>
    <xf numFmtId="2" fontId="8" fillId="2" borderId="0" xfId="0" applyNumberFormat="1" applyFont="1" applyFill="1" applyAlignment="1" applyProtection="1">
      <alignment horizontal="center" vertical="top" wrapText="1"/>
      <protection locked="0"/>
    </xf>
    <xf numFmtId="2" fontId="7" fillId="2" borderId="0" xfId="0" applyNumberFormat="1" applyFont="1" applyFill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1" fontId="8" fillId="2" borderId="0" xfId="0" applyNumberFormat="1" applyFont="1" applyFill="1" applyProtection="1">
      <alignment vertical="top" wrapText="1"/>
      <protection locked="0"/>
    </xf>
    <xf numFmtId="2" fontId="8" fillId="2" borderId="0" xfId="0" applyNumberFormat="1" applyFont="1" applyFill="1" applyProtection="1">
      <alignment vertical="top" wrapText="1"/>
      <protection locked="0"/>
    </xf>
    <xf numFmtId="1" fontId="7" fillId="2" borderId="0" xfId="0" applyNumberFormat="1" applyFont="1" applyFill="1" applyProtection="1">
      <alignment vertical="top" wrapText="1"/>
      <protection locked="0"/>
    </xf>
    <xf numFmtId="2" fontId="7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Protection="1">
      <alignment vertical="top" wrapText="1"/>
      <protection locked="0"/>
    </xf>
    <xf numFmtId="0" fontId="17" fillId="2" borderId="9" xfId="0" applyFont="1" applyFill="1" applyBorder="1" applyAlignment="1" applyProtection="1">
      <alignment vertical="center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1" xfId="56" applyFont="1" applyFill="1" applyBorder="1" applyAlignment="1" applyProtection="1">
      <alignment horizontal="center" vertical="top" wrapText="1"/>
      <protection locked="0"/>
    </xf>
    <xf numFmtId="0" fontId="16" fillId="2" borderId="1" xfId="56" applyFont="1" applyFill="1" applyBorder="1" applyAlignment="1"/>
    <xf numFmtId="0" fontId="7" fillId="2" borderId="0" xfId="0" applyFont="1" applyFill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 applyProtection="1">
      <alignment vertical="top" wrapText="1"/>
      <protection locked="0"/>
    </xf>
    <xf numFmtId="2" fontId="27" fillId="2" borderId="1" xfId="0" applyNumberFormat="1" applyFont="1" applyFill="1" applyBorder="1" applyAlignment="1">
      <alignment horizontal="right" vertical="center"/>
    </xf>
    <xf numFmtId="2" fontId="17" fillId="2" borderId="1" xfId="0" applyNumberFormat="1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/>
    </xf>
    <xf numFmtId="2" fontId="16" fillId="2" borderId="1" xfId="0" applyNumberFormat="1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2" fontId="16" fillId="2" borderId="0" xfId="0" applyNumberFormat="1" applyFont="1" applyFill="1" applyAlignment="1">
      <alignment vertical="center"/>
    </xf>
    <xf numFmtId="2" fontId="17" fillId="2" borderId="1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Alignment="1">
      <alignment vertical="center"/>
    </xf>
    <xf numFmtId="1" fontId="17" fillId="2" borderId="0" xfId="0" applyNumberFormat="1" applyFont="1" applyFill="1" applyAlignment="1">
      <alignment vertical="center"/>
    </xf>
    <xf numFmtId="2" fontId="16" fillId="2" borderId="1" xfId="58" applyNumberFormat="1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 wrapText="1"/>
    </xf>
    <xf numFmtId="1" fontId="3" fillId="2" borderId="0" xfId="0" applyNumberFormat="1" applyFont="1" applyFill="1" applyAlignment="1" applyProtection="1">
      <alignment horizontal="center" vertical="top" wrapText="1"/>
      <protection locked="0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1" fontId="27" fillId="2" borderId="0" xfId="0" applyNumberFormat="1" applyFont="1" applyFill="1" applyAlignment="1">
      <alignment vertical="center"/>
    </xf>
    <xf numFmtId="1" fontId="26" fillId="2" borderId="0" xfId="0" applyNumberFormat="1" applyFont="1" applyFill="1" applyAlignment="1">
      <alignment vertical="center"/>
    </xf>
    <xf numFmtId="2" fontId="26" fillId="2" borderId="0" xfId="0" applyNumberFormat="1" applyFont="1" applyFill="1" applyAlignment="1">
      <alignment vertical="center"/>
    </xf>
    <xf numFmtId="1" fontId="26" fillId="2" borderId="1" xfId="0" applyNumberFormat="1" applyFont="1" applyFill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top" wrapText="1"/>
      <protection locked="0"/>
    </xf>
    <xf numFmtId="1" fontId="3" fillId="2" borderId="0" xfId="0" applyNumberFormat="1" applyFont="1" applyFill="1" applyAlignment="1">
      <alignment vertical="center" wrapText="1"/>
    </xf>
    <xf numFmtId="1" fontId="4" fillId="2" borderId="0" xfId="0" applyNumberFormat="1" applyFont="1" applyFill="1" applyAlignment="1" applyProtection="1">
      <alignment vertical="center" wrapText="1"/>
      <protection locked="0"/>
    </xf>
    <xf numFmtId="1" fontId="3" fillId="2" borderId="0" xfId="0" applyNumberFormat="1" applyFont="1" applyFill="1" applyAlignment="1" applyProtection="1">
      <alignment vertical="center" wrapText="1"/>
      <protection locked="0"/>
    </xf>
    <xf numFmtId="1" fontId="16" fillId="2" borderId="1" xfId="0" applyNumberFormat="1" applyFont="1" applyFill="1" applyBorder="1">
      <alignment vertical="top" wrapText="1"/>
    </xf>
    <xf numFmtId="1" fontId="16" fillId="2" borderId="1" xfId="0" applyNumberFormat="1" applyFont="1" applyFill="1" applyBorder="1" applyProtection="1">
      <alignment vertical="top" wrapText="1"/>
      <protection locked="0"/>
    </xf>
    <xf numFmtId="2" fontId="11" fillId="2" borderId="0" xfId="0" applyNumberFormat="1" applyFont="1" applyFill="1" applyProtection="1">
      <alignment vertical="top" wrapText="1"/>
      <protection locked="0"/>
    </xf>
    <xf numFmtId="1" fontId="11" fillId="2" borderId="0" xfId="0" applyNumberFormat="1" applyFont="1" applyFill="1" applyProtection="1">
      <alignment vertical="top" wrapText="1"/>
      <protection locked="0"/>
    </xf>
    <xf numFmtId="1" fontId="7" fillId="2" borderId="0" xfId="0" applyNumberFormat="1" applyFont="1" applyFill="1" applyAlignment="1" applyProtection="1">
      <alignment vertical="center"/>
      <protection locked="0"/>
    </xf>
    <xf numFmtId="0" fontId="16" fillId="2" borderId="1" xfId="0" applyFont="1" applyFill="1" applyBorder="1" applyProtection="1">
      <alignment vertical="top" wrapText="1"/>
      <protection locked="0"/>
    </xf>
    <xf numFmtId="0" fontId="11" fillId="2" borderId="0" xfId="0" applyFont="1" applyFill="1">
      <alignment vertical="top" wrapText="1"/>
    </xf>
    <xf numFmtId="0" fontId="28" fillId="2" borderId="0" xfId="0" applyFont="1" applyFill="1">
      <alignment vertical="top" wrapText="1"/>
    </xf>
    <xf numFmtId="1" fontId="11" fillId="2" borderId="0" xfId="0" applyNumberFormat="1" applyFont="1" applyFill="1">
      <alignment vertical="top" wrapText="1"/>
    </xf>
    <xf numFmtId="1" fontId="28" fillId="2" borderId="0" xfId="0" applyNumberFormat="1" applyFont="1" applyFill="1">
      <alignment vertical="top" wrapText="1"/>
    </xf>
    <xf numFmtId="2" fontId="17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0" fontId="12" fillId="2" borderId="0" xfId="0" applyFont="1" applyFill="1">
      <alignment vertical="top" wrapText="1"/>
    </xf>
    <xf numFmtId="0" fontId="7" fillId="2" borderId="8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1" fontId="16" fillId="2" borderId="0" xfId="0" applyNumberFormat="1" applyFont="1" applyFill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7" fillId="2" borderId="0" xfId="0" applyFont="1" applyFill="1" applyProtection="1">
      <alignment vertical="top" wrapText="1"/>
      <protection locked="0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center" vertical="top" wrapText="1"/>
      <protection locked="0"/>
    </xf>
    <xf numFmtId="1" fontId="1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26" fillId="2" borderId="1" xfId="59" applyFont="1" applyFill="1" applyBorder="1" applyAlignment="1">
      <alignment horizontal="right"/>
    </xf>
    <xf numFmtId="1" fontId="16" fillId="2" borderId="1" xfId="0" applyNumberFormat="1" applyFont="1" applyFill="1" applyBorder="1" applyAlignment="1" applyProtection="1">
      <alignment horizontal="right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Protection="1">
      <alignment vertical="top" wrapText="1"/>
      <protection locked="0"/>
    </xf>
    <xf numFmtId="1" fontId="17" fillId="2" borderId="1" xfId="0" applyNumberFormat="1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Alignment="1">
      <alignment horizontal="center" vertical="center"/>
    </xf>
    <xf numFmtId="1" fontId="27" fillId="2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alignment vertical="top" wrapText="1"/>
      <protection locked="0"/>
    </xf>
    <xf numFmtId="1" fontId="17" fillId="2" borderId="1" xfId="0" applyNumberFormat="1" applyFont="1" applyFill="1" applyBorder="1">
      <alignment vertical="top" wrapText="1"/>
    </xf>
    <xf numFmtId="1" fontId="17" fillId="2" borderId="1" xfId="0" applyNumberFormat="1" applyFont="1" applyFill="1" applyBorder="1" applyAlignment="1">
      <alignment vertical="center" wrapText="1"/>
    </xf>
    <xf numFmtId="0" fontId="4" fillId="2" borderId="0" xfId="0" applyFont="1" applyFill="1">
      <alignment vertical="top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6" fillId="2" borderId="1" xfId="0" applyNumberFormat="1" applyFont="1" applyFill="1" applyBorder="1" applyAlignment="1" applyProtection="1">
      <alignment vertical="center"/>
      <protection locked="0"/>
    </xf>
    <xf numFmtId="1" fontId="4" fillId="2" borderId="0" xfId="0" applyNumberFormat="1" applyFont="1" applyFill="1">
      <alignment vertical="top" wrapText="1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1" fontId="31" fillId="2" borderId="1" xfId="0" applyNumberFormat="1" applyFont="1" applyFill="1" applyBorder="1">
      <alignment vertical="top" wrapText="1"/>
    </xf>
    <xf numFmtId="2" fontId="31" fillId="2" borderId="1" xfId="0" applyNumberFormat="1" applyFont="1" applyFill="1" applyBorder="1">
      <alignment vertical="top" wrapText="1"/>
    </xf>
    <xf numFmtId="1" fontId="5" fillId="2" borderId="1" xfId="0" applyNumberFormat="1" applyFont="1" applyFill="1" applyBorder="1">
      <alignment vertical="top" wrapText="1"/>
    </xf>
    <xf numFmtId="2" fontId="5" fillId="2" borderId="1" xfId="0" applyNumberFormat="1" applyFont="1" applyFill="1" applyBorder="1">
      <alignment vertical="top" wrapText="1"/>
    </xf>
    <xf numFmtId="0" fontId="5" fillId="2" borderId="0" xfId="0" applyFont="1" applyFill="1">
      <alignment vertical="top" wrapText="1"/>
    </xf>
    <xf numFmtId="2" fontId="5" fillId="2" borderId="0" xfId="0" applyNumberFormat="1" applyFont="1" applyFill="1" applyProtection="1">
      <alignment vertical="top" wrapText="1"/>
      <protection locked="0"/>
    </xf>
    <xf numFmtId="2" fontId="5" fillId="2" borderId="0" xfId="0" applyNumberFormat="1" applyFont="1" applyFill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1" fontId="4" fillId="2" borderId="1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/>
    <xf numFmtId="1" fontId="31" fillId="2" borderId="40" xfId="0" applyNumberFormat="1" applyFont="1" applyFill="1" applyBorder="1" applyAlignment="1">
      <alignment horizontal="right" wrapText="1"/>
    </xf>
    <xf numFmtId="1" fontId="5" fillId="2" borderId="40" xfId="0" applyNumberFormat="1" applyFont="1" applyFill="1" applyBorder="1" applyAlignment="1">
      <alignment horizontal="right" wrapText="1"/>
    </xf>
    <xf numFmtId="1" fontId="31" fillId="2" borderId="49" xfId="0" applyNumberFormat="1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right" wrapText="1"/>
    </xf>
    <xf numFmtId="1" fontId="3" fillId="2" borderId="1" xfId="0" applyNumberFormat="1" applyFont="1" applyFill="1" applyBorder="1" applyAlignment="1"/>
    <xf numFmtId="0" fontId="28" fillId="2" borderId="0" xfId="0" applyFont="1" applyFill="1" applyAlignment="1"/>
    <xf numFmtId="0" fontId="28" fillId="2" borderId="0" xfId="0" applyFont="1" applyFill="1" applyAlignment="1">
      <alignment wrapText="1"/>
    </xf>
    <xf numFmtId="2" fontId="28" fillId="2" borderId="0" xfId="0" applyNumberFormat="1" applyFont="1" applyFill="1" applyAlignment="1"/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vertical="center" wrapText="1"/>
    </xf>
    <xf numFmtId="0" fontId="3" fillId="2" borderId="53" xfId="0" applyFont="1" applyFill="1" applyBorder="1" applyAlignment="1">
      <alignment horizontal="right"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horizontal="right" vertical="center" wrapText="1"/>
    </xf>
    <xf numFmtId="2" fontId="16" fillId="2" borderId="0" xfId="0" applyNumberFormat="1" applyFont="1" applyFill="1" applyAlignment="1">
      <alignment vertical="center" wrapText="1"/>
    </xf>
    <xf numFmtId="0" fontId="30" fillId="2" borderId="0" xfId="0" applyFont="1" applyFill="1" applyProtection="1">
      <alignment vertical="top" wrapText="1"/>
      <protection locked="0"/>
    </xf>
    <xf numFmtId="1" fontId="30" fillId="2" borderId="0" xfId="0" applyNumberFormat="1" applyFont="1" applyFill="1" applyProtection="1">
      <alignment vertical="top" wrapText="1"/>
      <protection locked="0"/>
    </xf>
    <xf numFmtId="2" fontId="30" fillId="2" borderId="0" xfId="0" applyNumberFormat="1" applyFont="1" applyFill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8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2" fontId="25" fillId="0" borderId="1" xfId="0" applyNumberFormat="1" applyFont="1" applyBorder="1" applyAlignment="1">
      <alignment vertical="center"/>
    </xf>
    <xf numFmtId="2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2" fontId="25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vertical="center"/>
    </xf>
    <xf numFmtId="2" fontId="24" fillId="0" borderId="1" xfId="0" applyNumberFormat="1" applyFont="1" applyBorder="1" applyAlignment="1">
      <alignment vertical="center" wrapText="1"/>
    </xf>
    <xf numFmtId="0" fontId="25" fillId="2" borderId="0" xfId="0" applyFont="1" applyFill="1" applyBorder="1" applyAlignment="1">
      <alignment vertical="center"/>
    </xf>
    <xf numFmtId="0" fontId="33" fillId="2" borderId="0" xfId="0" applyNumberFormat="1" applyFont="1" applyFill="1" applyAlignment="1">
      <alignment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" fontId="4" fillId="2" borderId="0" xfId="0" applyNumberFormat="1" applyFont="1" applyFill="1" applyAlignment="1">
      <alignment vertical="center" wrapText="1"/>
    </xf>
    <xf numFmtId="0" fontId="35" fillId="2" borderId="0" xfId="0" applyFont="1" applyFill="1" applyBorder="1" applyAlignment="1" applyProtection="1">
      <alignment vertical="center"/>
      <protection locked="0"/>
    </xf>
    <xf numFmtId="0" fontId="34" fillId="2" borderId="0" xfId="0" applyNumberFormat="1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horizontal="center" vertical="center"/>
      <protection locked="0"/>
    </xf>
    <xf numFmtId="0" fontId="35" fillId="2" borderId="0" xfId="0" applyNumberFormat="1" applyFont="1" applyFill="1" applyBorder="1" applyAlignment="1" applyProtection="1">
      <alignment vertical="center"/>
      <protection locked="0"/>
    </xf>
    <xf numFmtId="1" fontId="16" fillId="2" borderId="1" xfId="0" applyNumberFormat="1" applyFont="1" applyFill="1" applyBorder="1" applyAlignment="1" applyProtection="1">
      <alignment vertical="top" wrapText="1"/>
      <protection locked="0"/>
    </xf>
    <xf numFmtId="1" fontId="8" fillId="2" borderId="1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Alignment="1">
      <alignment vertical="center"/>
    </xf>
    <xf numFmtId="1" fontId="1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right" vertical="center"/>
    </xf>
    <xf numFmtId="2" fontId="26" fillId="2" borderId="1" xfId="0" applyNumberFormat="1" applyFont="1" applyFill="1" applyBorder="1" applyAlignment="1">
      <alignment vertical="center"/>
    </xf>
    <xf numFmtId="0" fontId="26" fillId="2" borderId="0" xfId="0" applyFont="1" applyFill="1" applyAlignment="1">
      <alignment horizontal="center" vertical="center"/>
    </xf>
    <xf numFmtId="1" fontId="4" fillId="2" borderId="1" xfId="0" applyNumberFormat="1" applyFont="1" applyFill="1" applyBorder="1" applyAlignment="1">
      <alignment vertical="center" wrapText="1"/>
    </xf>
    <xf numFmtId="1" fontId="1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>
      <alignment vertical="top" wrapText="1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Protection="1">
      <alignment vertical="top" wrapText="1"/>
      <protection locked="0"/>
    </xf>
    <xf numFmtId="0" fontId="11" fillId="2" borderId="0" xfId="0" applyFont="1" applyFill="1" applyProtection="1">
      <alignment vertical="top" wrapText="1"/>
      <protection locked="0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>
      <alignment vertical="top" wrapText="1"/>
    </xf>
    <xf numFmtId="0" fontId="32" fillId="2" borderId="0" xfId="0" applyFont="1" applyFill="1">
      <alignment vertical="top" wrapText="1"/>
    </xf>
    <xf numFmtId="0" fontId="28" fillId="2" borderId="0" xfId="0" applyFont="1" applyFill="1" applyAlignment="1">
      <alignment horizontal="center" vertical="top" wrapText="1"/>
    </xf>
    <xf numFmtId="1" fontId="7" fillId="2" borderId="0" xfId="0" applyNumberFormat="1" applyFont="1" applyFill="1">
      <alignment vertical="top" wrapText="1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1" fontId="36" fillId="2" borderId="1" xfId="0" applyNumberFormat="1" applyFont="1" applyFill="1" applyBorder="1">
      <alignment vertical="top" wrapText="1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vertical="center"/>
    </xf>
    <xf numFmtId="1" fontId="37" fillId="2" borderId="1" xfId="0" applyNumberFormat="1" applyFont="1" applyFill="1" applyBorder="1">
      <alignment vertical="top" wrapText="1"/>
    </xf>
    <xf numFmtId="0" fontId="37" fillId="2" borderId="1" xfId="0" applyFont="1" applyFill="1" applyBorder="1" applyAlignment="1">
      <alignment horizontal="center" vertical="top" wrapText="1"/>
    </xf>
    <xf numFmtId="0" fontId="37" fillId="2" borderId="1" xfId="0" applyFont="1" applyFill="1" applyBorder="1">
      <alignment vertical="top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3" fillId="2" borderId="0" xfId="0" applyNumberFormat="1" applyFont="1" applyFill="1" applyAlignment="1">
      <alignment horizontal="center" vertical="center"/>
    </xf>
    <xf numFmtId="1" fontId="4" fillId="2" borderId="1" xfId="0" applyNumberFormat="1" applyFont="1" applyFill="1" applyBorder="1" applyAlignment="1"/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2" fontId="17" fillId="2" borderId="1" xfId="0" applyNumberFormat="1" applyFont="1" applyFill="1" applyBorder="1" applyAlignment="1">
      <alignment vertical="center" wrapText="1"/>
    </xf>
    <xf numFmtId="2" fontId="3" fillId="2" borderId="0" xfId="0" applyNumberFormat="1" applyFont="1" applyFill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vertical="center"/>
    </xf>
    <xf numFmtId="1" fontId="16" fillId="2" borderId="0" xfId="0" applyNumberFormat="1" applyFont="1" applyFill="1" applyAlignment="1" applyProtection="1">
      <alignment horizontal="right" vertical="top" wrapText="1"/>
      <protection locked="0"/>
    </xf>
    <xf numFmtId="1" fontId="3" fillId="2" borderId="0" xfId="0" applyNumberFormat="1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3" fillId="2" borderId="1" xfId="6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top" wrapText="1"/>
    </xf>
    <xf numFmtId="1" fontId="4" fillId="2" borderId="0" xfId="0" applyNumberFormat="1" applyFont="1" applyFill="1" applyAlignment="1"/>
    <xf numFmtId="2" fontId="7" fillId="2" borderId="0" xfId="0" applyNumberFormat="1" applyFont="1" applyFill="1" applyBorder="1" applyAlignment="1">
      <alignment vertical="center"/>
    </xf>
    <xf numFmtId="2" fontId="17" fillId="2" borderId="0" xfId="0" applyNumberFormat="1" applyFont="1" applyFill="1" applyAlignment="1">
      <alignment vertical="center" wrapText="1"/>
    </xf>
    <xf numFmtId="1" fontId="17" fillId="2" borderId="0" xfId="0" applyNumberFormat="1" applyFont="1" applyFill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>
      <alignment vertical="top" wrapText="1"/>
    </xf>
    <xf numFmtId="2" fontId="16" fillId="2" borderId="0" xfId="0" applyNumberFormat="1" applyFont="1" applyFill="1" applyAlignment="1" applyProtection="1">
      <alignment horizontal="center" vertical="top" wrapText="1"/>
      <protection locked="0"/>
    </xf>
    <xf numFmtId="1" fontId="7" fillId="2" borderId="0" xfId="0" applyNumberFormat="1" applyFont="1" applyFill="1" applyAlignment="1" applyProtection="1">
      <alignment horizontal="center" vertical="top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39" fillId="2" borderId="0" xfId="0" applyFont="1" applyFill="1" applyAlignment="1" applyProtection="1">
      <alignment vertical="center"/>
      <protection locked="0"/>
    </xf>
    <xf numFmtId="0" fontId="39" fillId="2" borderId="0" xfId="0" applyFont="1" applyFill="1" applyAlignment="1" applyProtection="1">
      <alignment horizontal="center" vertical="top" wrapText="1"/>
      <protection locked="0"/>
    </xf>
    <xf numFmtId="0" fontId="24" fillId="2" borderId="0" xfId="0" applyFont="1" applyFill="1" applyProtection="1">
      <alignment vertical="top" wrapText="1"/>
      <protection locked="0"/>
    </xf>
    <xf numFmtId="1" fontId="39" fillId="2" borderId="0" xfId="0" applyNumberFormat="1" applyFont="1" applyFill="1" applyAlignment="1" applyProtection="1">
      <alignment horizontal="right" vertical="top" wrapText="1"/>
      <protection locked="0"/>
    </xf>
    <xf numFmtId="1" fontId="39" fillId="2" borderId="0" xfId="0" applyNumberFormat="1" applyFont="1" applyFill="1" applyAlignment="1" applyProtection="1">
      <alignment horizontal="right" vertical="center"/>
      <protection locked="0"/>
    </xf>
    <xf numFmtId="1" fontId="39" fillId="2" borderId="0" xfId="0" applyNumberFormat="1" applyFont="1" applyFill="1" applyAlignment="1" applyProtection="1">
      <alignment vertical="center"/>
      <protection locked="0"/>
    </xf>
    <xf numFmtId="0" fontId="26" fillId="2" borderId="1" xfId="56" applyFont="1" applyFill="1" applyBorder="1" applyAlignment="1" applyProtection="1">
      <alignment horizontal="center" vertical="top" wrapText="1"/>
      <protection locked="0"/>
    </xf>
    <xf numFmtId="0" fontId="26" fillId="2" borderId="1" xfId="56" applyFont="1" applyFill="1" applyBorder="1" applyAlignment="1"/>
    <xf numFmtId="2" fontId="26" fillId="2" borderId="1" xfId="56" applyNumberFormat="1" applyFont="1" applyFill="1" applyBorder="1" applyAlignment="1" applyProtection="1">
      <alignment horizontal="right" vertical="center" wrapText="1"/>
    </xf>
    <xf numFmtId="1" fontId="26" fillId="2" borderId="1" xfId="0" applyNumberFormat="1" applyFont="1" applyFill="1" applyBorder="1" applyAlignment="1" applyProtection="1">
      <alignment vertical="center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vertical="center"/>
      <protection locked="0"/>
    </xf>
    <xf numFmtId="1" fontId="26" fillId="2" borderId="1" xfId="0" applyNumberFormat="1" applyFont="1" applyFill="1" applyBorder="1" applyAlignment="1" applyProtection="1">
      <alignment horizontal="right" vertical="center"/>
      <protection locked="0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1" fontId="27" fillId="2" borderId="1" xfId="0" applyNumberFormat="1" applyFont="1" applyFill="1" applyBorder="1" applyAlignment="1" applyProtection="1">
      <alignment horizontal="right" vertical="center"/>
      <protection locked="0"/>
    </xf>
    <xf numFmtId="2" fontId="27" fillId="2" borderId="1" xfId="56" applyNumberFormat="1" applyFont="1" applyFill="1" applyBorder="1" applyAlignment="1" applyProtection="1">
      <alignment horizontal="right" vertical="center" wrapText="1"/>
    </xf>
    <xf numFmtId="0" fontId="27" fillId="2" borderId="0" xfId="0" applyFont="1" applyFill="1" applyAlignment="1" applyProtection="1">
      <alignment vertical="center"/>
      <protection locked="0"/>
    </xf>
    <xf numFmtId="0" fontId="27" fillId="2" borderId="1" xfId="0" applyFont="1" applyFill="1" applyBorder="1" applyAlignment="1" applyProtection="1">
      <alignment vertical="center"/>
      <protection locked="0"/>
    </xf>
    <xf numFmtId="0" fontId="27" fillId="2" borderId="1" xfId="56" applyFont="1" applyFill="1" applyBorder="1" applyAlignment="1" applyProtection="1">
      <alignment horizontal="center" vertical="top" wrapText="1"/>
      <protection locked="0"/>
    </xf>
    <xf numFmtId="0" fontId="29" fillId="2" borderId="0" xfId="0" applyFont="1" applyFill="1" applyAlignment="1" applyProtection="1">
      <alignment vertical="center"/>
      <protection locked="0"/>
    </xf>
    <xf numFmtId="1" fontId="24" fillId="2" borderId="0" xfId="0" applyNumberFormat="1" applyFont="1" applyFill="1" applyAlignment="1" applyProtection="1">
      <alignment horizontal="right" vertical="center"/>
      <protection locked="0"/>
    </xf>
    <xf numFmtId="2" fontId="24" fillId="2" borderId="0" xfId="0" applyNumberFormat="1" applyFont="1" applyFill="1" applyAlignment="1" applyProtection="1">
      <alignment horizontal="right" vertical="center"/>
      <protection locked="0"/>
    </xf>
    <xf numFmtId="1" fontId="25" fillId="2" borderId="0" xfId="0" applyNumberFormat="1" applyFont="1" applyFill="1" applyAlignment="1" applyProtection="1">
      <alignment horizontal="right" vertical="center"/>
      <protection locked="0"/>
    </xf>
    <xf numFmtId="2" fontId="39" fillId="2" borderId="0" xfId="0" applyNumberFormat="1" applyFont="1" applyFill="1" applyAlignment="1" applyProtection="1">
      <alignment vertical="center"/>
      <protection locked="0"/>
    </xf>
    <xf numFmtId="2" fontId="25" fillId="2" borderId="0" xfId="0" applyNumberFormat="1" applyFont="1" applyFill="1" applyAlignment="1" applyProtection="1">
      <alignment vertical="center"/>
      <protection locked="0"/>
    </xf>
    <xf numFmtId="0" fontId="38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applyFont="1" applyFill="1" applyBorder="1" applyAlignment="1" applyProtection="1">
      <alignment vertical="center"/>
      <protection locked="0"/>
    </xf>
    <xf numFmtId="0" fontId="38" fillId="2" borderId="0" xfId="0" applyNumberFormat="1" applyFont="1" applyFill="1" applyBorder="1" applyAlignment="1" applyProtection="1">
      <alignment vertical="center"/>
      <protection locked="0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25" fillId="2" borderId="0" xfId="0" applyNumberFormat="1" applyFont="1" applyFill="1" applyAlignment="1" applyProtection="1">
      <alignment horizontal="right" vertical="center"/>
      <protection locked="0"/>
    </xf>
    <xf numFmtId="1" fontId="41" fillId="2" borderId="0" xfId="0" applyNumberFormat="1" applyFont="1" applyFill="1" applyAlignment="1">
      <alignment vertical="center"/>
    </xf>
    <xf numFmtId="2" fontId="41" fillId="2" borderId="0" xfId="0" applyNumberFormat="1" applyFont="1" applyFill="1" applyAlignment="1">
      <alignment vertical="center"/>
    </xf>
    <xf numFmtId="1" fontId="4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>
      <alignment vertical="top" wrapText="1"/>
    </xf>
    <xf numFmtId="1" fontId="16" fillId="2" borderId="0" xfId="0" applyNumberFormat="1" applyFont="1" applyFill="1" applyBorder="1">
      <alignment vertical="top" wrapText="1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Alignment="1">
      <alignment horizontal="right" vertical="center"/>
    </xf>
    <xf numFmtId="1" fontId="16" fillId="2" borderId="1" xfId="0" applyNumberFormat="1" applyFont="1" applyFill="1" applyBorder="1" applyAlignment="1" applyProtection="1">
      <alignment vertical="center" wrapText="1"/>
    </xf>
    <xf numFmtId="1" fontId="8" fillId="2" borderId="0" xfId="0" applyNumberFormat="1" applyFont="1" applyFill="1">
      <alignment vertical="top" wrapText="1"/>
    </xf>
    <xf numFmtId="1" fontId="16" fillId="2" borderId="1" xfId="0" applyNumberFormat="1" applyFont="1" applyFill="1" applyBorder="1" applyAlignment="1" applyProtection="1">
      <alignment horizontal="right" vertical="top" wrapText="1"/>
    </xf>
    <xf numFmtId="1" fontId="17" fillId="2" borderId="1" xfId="0" applyNumberFormat="1" applyFont="1" applyFill="1" applyBorder="1" applyAlignment="1" applyProtection="1">
      <alignment horizontal="right" vertical="top" wrapText="1"/>
    </xf>
    <xf numFmtId="1" fontId="8" fillId="2" borderId="0" xfId="0" applyNumberFormat="1" applyFont="1" applyFill="1" applyAlignment="1" applyProtection="1">
      <alignment horizontal="right" vertical="top" wrapText="1"/>
      <protection locked="0"/>
    </xf>
    <xf numFmtId="2" fontId="12" fillId="2" borderId="0" xfId="0" applyNumberFormat="1" applyFont="1" applyFill="1">
      <alignment vertical="top" wrapText="1"/>
    </xf>
    <xf numFmtId="0" fontId="42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Border="1" applyAlignment="1">
      <alignment vertical="center"/>
    </xf>
    <xf numFmtId="1" fontId="25" fillId="0" borderId="17" xfId="0" applyNumberFormat="1" applyFont="1" applyBorder="1" applyAlignment="1">
      <alignment vertical="center"/>
    </xf>
    <xf numFmtId="1" fontId="24" fillId="0" borderId="1" xfId="0" applyNumberFormat="1" applyFont="1" applyBorder="1" applyAlignment="1">
      <alignment vertical="center"/>
    </xf>
    <xf numFmtId="0" fontId="7" fillId="2" borderId="0" xfId="0" applyFont="1" applyFill="1" applyAlignment="1"/>
    <xf numFmtId="1" fontId="28" fillId="2" borderId="0" xfId="0" applyNumberFormat="1" applyFont="1" applyFill="1" applyAlignment="1"/>
    <xf numFmtId="1" fontId="31" fillId="2" borderId="41" xfId="0" applyNumberFormat="1" applyFont="1" applyFill="1" applyBorder="1" applyAlignment="1">
      <alignment horizontal="center" wrapText="1"/>
    </xf>
    <xf numFmtId="1" fontId="31" fillId="2" borderId="40" xfId="0" applyNumberFormat="1" applyFont="1" applyFill="1" applyBorder="1" applyAlignment="1">
      <alignment horizontal="left" wrapText="1"/>
    </xf>
    <xf numFmtId="1" fontId="31" fillId="2" borderId="41" xfId="0" applyNumberFormat="1" applyFont="1" applyFill="1" applyBorder="1" applyAlignment="1">
      <alignment horizontal="left" wrapText="1"/>
    </xf>
    <xf numFmtId="1" fontId="5" fillId="2" borderId="40" xfId="0" applyNumberFormat="1" applyFont="1" applyFill="1" applyBorder="1" applyAlignment="1">
      <alignment horizontal="left" wrapText="1"/>
    </xf>
    <xf numFmtId="1" fontId="31" fillId="2" borderId="48" xfId="0" applyNumberFormat="1" applyFont="1" applyFill="1" applyBorder="1" applyAlignment="1">
      <alignment horizontal="center" wrapText="1"/>
    </xf>
    <xf numFmtId="1" fontId="31" fillId="2" borderId="49" xfId="0" applyNumberFormat="1" applyFont="1" applyFill="1" applyBorder="1" applyAlignment="1">
      <alignment horizontal="left" wrapText="1"/>
    </xf>
    <xf numFmtId="1" fontId="31" fillId="2" borderId="1" xfId="0" applyNumberFormat="1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left" wrapText="1"/>
    </xf>
    <xf numFmtId="1" fontId="31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3" fillId="0" borderId="54" xfId="0" applyNumberFormat="1" applyFont="1" applyFill="1" applyBorder="1" applyAlignment="1">
      <alignment vertical="top" wrapText="1" readingOrder="1"/>
    </xf>
    <xf numFmtId="0" fontId="44" fillId="0" borderId="54" xfId="0" applyNumberFormat="1" applyFont="1" applyFill="1" applyBorder="1" applyAlignment="1">
      <alignment vertical="top" wrapText="1" readingOrder="1"/>
    </xf>
    <xf numFmtId="2" fontId="4" fillId="2" borderId="0" xfId="0" applyNumberFormat="1" applyFont="1" applyFill="1">
      <alignment vertical="top" wrapText="1"/>
    </xf>
    <xf numFmtId="0" fontId="45" fillId="0" borderId="0" xfId="0" applyFont="1" applyFill="1" applyBorder="1" applyAlignment="1"/>
    <xf numFmtId="1" fontId="32" fillId="2" borderId="0" xfId="0" applyNumberFormat="1" applyFont="1" applyFill="1">
      <alignment vertical="top" wrapText="1"/>
    </xf>
    <xf numFmtId="0" fontId="17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Protection="1">
      <alignment vertical="top" wrapText="1"/>
      <protection locked="0"/>
    </xf>
    <xf numFmtId="1" fontId="27" fillId="2" borderId="1" xfId="0" applyNumberFormat="1" applyFont="1" applyFill="1" applyBorder="1" applyAlignment="1" applyProtection="1">
      <alignment vertical="center"/>
      <protection locked="0"/>
    </xf>
    <xf numFmtId="0" fontId="17" fillId="2" borderId="1" xfId="56" applyFont="1" applyFill="1" applyBorder="1" applyAlignment="1" applyProtection="1">
      <alignment horizontal="center" vertical="top" wrapText="1"/>
      <protection locked="0"/>
    </xf>
    <xf numFmtId="1" fontId="17" fillId="2" borderId="1" xfId="0" applyNumberFormat="1" applyFont="1" applyFill="1" applyBorder="1" applyAlignment="1" applyProtection="1">
      <alignment vertical="top" wrapText="1"/>
      <protection locked="0"/>
    </xf>
    <xf numFmtId="0" fontId="17" fillId="2" borderId="1" xfId="0" applyNumberFormat="1" applyFont="1" applyFill="1" applyBorder="1" applyAlignment="1" applyProtection="1">
      <alignment vertical="center"/>
      <protection locked="0"/>
    </xf>
    <xf numFmtId="2" fontId="4" fillId="2" borderId="0" xfId="0" applyNumberFormat="1" applyFont="1" applyFill="1" applyAlignment="1">
      <alignment vertical="center"/>
    </xf>
    <xf numFmtId="0" fontId="45" fillId="0" borderId="1" xfId="0" applyFont="1" applyFill="1" applyBorder="1" applyAlignment="1"/>
    <xf numFmtId="1" fontId="17" fillId="2" borderId="1" xfId="0" applyNumberFormat="1" applyFont="1" applyFill="1" applyBorder="1" applyAlignment="1" applyProtection="1">
      <alignment vertical="center" wrapText="1"/>
    </xf>
    <xf numFmtId="2" fontId="17" fillId="2" borderId="1" xfId="58" applyNumberFormat="1" applyFont="1" applyFill="1" applyBorder="1" applyAlignment="1">
      <alignment vertical="center"/>
    </xf>
    <xf numFmtId="1" fontId="26" fillId="2" borderId="0" xfId="0" applyNumberFormat="1" applyFont="1" applyFill="1" applyAlignment="1" applyProtection="1">
      <alignment vertical="center"/>
      <protection locked="0"/>
    </xf>
    <xf numFmtId="0" fontId="39" fillId="2" borderId="0" xfId="0" applyFont="1" applyFill="1" applyAlignment="1" applyProtection="1">
      <alignment horizontal="center" vertical="center"/>
      <protection locked="0"/>
    </xf>
    <xf numFmtId="1" fontId="27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2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" xfId="0" applyNumberFormat="1" applyFont="1" applyFill="1" applyBorder="1" applyAlignment="1"/>
    <xf numFmtId="1" fontId="8" fillId="2" borderId="1" xfId="0" applyNumberFormat="1" applyFont="1" applyFill="1" applyBorder="1" applyAlignment="1"/>
    <xf numFmtId="1" fontId="8" fillId="2" borderId="12" xfId="0" applyNumberFormat="1" applyFont="1" applyFill="1" applyBorder="1" applyAlignment="1">
      <alignment vertical="center"/>
    </xf>
    <xf numFmtId="1" fontId="7" fillId="2" borderId="12" xfId="0" applyNumberFormat="1" applyFont="1" applyFill="1" applyBorder="1" applyAlignment="1">
      <alignment vertical="center"/>
    </xf>
    <xf numFmtId="1" fontId="46" fillId="0" borderId="54" xfId="0" applyNumberFormat="1" applyFont="1" applyFill="1" applyBorder="1" applyAlignment="1">
      <alignment vertical="top" wrapText="1" readingOrder="1"/>
    </xf>
    <xf numFmtId="1" fontId="46" fillId="2" borderId="54" xfId="0" applyNumberFormat="1" applyFont="1" applyFill="1" applyBorder="1" applyAlignment="1">
      <alignment vertical="top" wrapText="1" readingOrder="1"/>
    </xf>
    <xf numFmtId="1" fontId="47" fillId="0" borderId="54" xfId="0" applyNumberFormat="1" applyFont="1" applyFill="1" applyBorder="1" applyAlignment="1">
      <alignment vertical="top" wrapText="1" readingOrder="1"/>
    </xf>
    <xf numFmtId="1" fontId="48" fillId="0" borderId="54" xfId="0" applyNumberFormat="1" applyFont="1" applyFill="1" applyBorder="1" applyAlignment="1">
      <alignment vertical="top" wrapText="1" readingOrder="1"/>
    </xf>
    <xf numFmtId="1" fontId="48" fillId="2" borderId="54" xfId="0" applyNumberFormat="1" applyFont="1" applyFill="1" applyBorder="1" applyAlignment="1">
      <alignment vertical="top" wrapText="1" readingOrder="1"/>
    </xf>
    <xf numFmtId="1" fontId="49" fillId="0" borderId="54" xfId="0" applyNumberFormat="1" applyFont="1" applyFill="1" applyBorder="1" applyAlignment="1">
      <alignment vertical="top" wrapText="1" readingOrder="1"/>
    </xf>
    <xf numFmtId="0" fontId="47" fillId="2" borderId="54" xfId="0" applyNumberFormat="1" applyFont="1" applyFill="1" applyBorder="1" applyAlignment="1">
      <alignment vertical="top" wrapText="1" readingOrder="1"/>
    </xf>
    <xf numFmtId="1" fontId="47" fillId="2" borderId="54" xfId="0" applyNumberFormat="1" applyFont="1" applyFill="1" applyBorder="1" applyAlignment="1">
      <alignment vertical="top" wrapText="1" readingOrder="1"/>
    </xf>
    <xf numFmtId="0" fontId="46" fillId="2" borderId="1" xfId="0" applyNumberFormat="1" applyFont="1" applyFill="1" applyBorder="1" applyAlignment="1">
      <alignment vertical="top" wrapText="1" readingOrder="1"/>
    </xf>
    <xf numFmtId="1" fontId="46" fillId="2" borderId="1" xfId="0" applyNumberFormat="1" applyFont="1" applyFill="1" applyBorder="1" applyAlignment="1">
      <alignment vertical="top" wrapText="1" readingOrder="1"/>
    </xf>
    <xf numFmtId="0" fontId="47" fillId="2" borderId="1" xfId="0" applyNumberFormat="1" applyFont="1" applyFill="1" applyBorder="1" applyAlignment="1">
      <alignment vertical="top" wrapText="1" readingOrder="1"/>
    </xf>
    <xf numFmtId="1" fontId="47" fillId="2" borderId="1" xfId="0" applyNumberFormat="1" applyFont="1" applyFill="1" applyBorder="1" applyAlignment="1">
      <alignment vertical="top" wrapText="1" readingOrder="1"/>
    </xf>
    <xf numFmtId="1" fontId="50" fillId="0" borderId="54" xfId="0" applyNumberFormat="1" applyFont="1" applyFill="1" applyBorder="1" applyAlignment="1">
      <alignment vertical="top" wrapText="1" readingOrder="1"/>
    </xf>
    <xf numFmtId="1" fontId="8" fillId="2" borderId="1" xfId="0" applyNumberFormat="1" applyFont="1" applyFill="1" applyBorder="1" applyAlignment="1" applyProtection="1">
      <alignment horizontal="right" vertical="center" wrapText="1"/>
    </xf>
    <xf numFmtId="2" fontId="8" fillId="2" borderId="1" xfId="0" applyNumberFormat="1" applyFont="1" applyFill="1" applyBorder="1" applyProtection="1">
      <alignment vertical="top" wrapText="1"/>
    </xf>
    <xf numFmtId="1" fontId="51" fillId="0" borderId="54" xfId="0" applyNumberFormat="1" applyFont="1" applyFill="1" applyBorder="1" applyAlignment="1">
      <alignment vertical="top" wrapText="1" readingOrder="1"/>
    </xf>
    <xf numFmtId="1" fontId="7" fillId="2" borderId="1" xfId="0" applyNumberFormat="1" applyFont="1" applyFill="1" applyBorder="1" applyAlignment="1" applyProtection="1">
      <alignment horizontal="right" vertical="center" wrapText="1"/>
    </xf>
    <xf numFmtId="2" fontId="7" fillId="2" borderId="1" xfId="0" applyNumberFormat="1" applyFont="1" applyFill="1" applyBorder="1" applyProtection="1">
      <alignment vertical="top" wrapText="1"/>
    </xf>
    <xf numFmtId="1" fontId="50" fillId="2" borderId="54" xfId="0" applyNumberFormat="1" applyFont="1" applyFill="1" applyBorder="1" applyAlignment="1">
      <alignment vertical="top" wrapText="1" readingOrder="1"/>
    </xf>
    <xf numFmtId="0" fontId="17" fillId="2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vertical="center"/>
    </xf>
    <xf numFmtId="0" fontId="53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vertical="center"/>
    </xf>
    <xf numFmtId="0" fontId="5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2" fillId="0" borderId="1" xfId="0" applyFont="1" applyBorder="1" applyAlignment="1">
      <alignment horizontal="right" vertical="center" wrapText="1"/>
    </xf>
    <xf numFmtId="0" fontId="53" fillId="0" borderId="1" xfId="0" applyFont="1" applyBorder="1" applyAlignment="1">
      <alignment horizontal="right" vertical="center"/>
    </xf>
    <xf numFmtId="0" fontId="53" fillId="0" borderId="1" xfId="0" applyFont="1" applyBorder="1" applyAlignment="1">
      <alignment horizontal="right" vertical="center" wrapText="1"/>
    </xf>
    <xf numFmtId="0" fontId="55" fillId="2" borderId="1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vertical="center"/>
    </xf>
    <xf numFmtId="1" fontId="55" fillId="2" borderId="1" xfId="0" applyNumberFormat="1" applyFont="1" applyFill="1" applyBorder="1" applyProtection="1">
      <alignment vertical="top" wrapText="1"/>
    </xf>
    <xf numFmtId="0" fontId="54" fillId="2" borderId="1" xfId="0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vertical="center"/>
    </xf>
    <xf numFmtId="1" fontId="54" fillId="2" borderId="1" xfId="0" applyNumberFormat="1" applyFont="1" applyFill="1" applyBorder="1" applyProtection="1">
      <alignment vertical="top" wrapText="1"/>
    </xf>
    <xf numFmtId="1" fontId="55" fillId="2" borderId="1" xfId="0" applyNumberFormat="1" applyFont="1" applyFill="1" applyBorder="1" applyProtection="1">
      <alignment vertical="top" wrapText="1"/>
      <protection locked="0"/>
    </xf>
    <xf numFmtId="1" fontId="54" fillId="2" borderId="1" xfId="0" applyNumberFormat="1" applyFont="1" applyFill="1" applyBorder="1" applyProtection="1">
      <alignment vertical="top" wrapText="1"/>
      <protection locked="0"/>
    </xf>
    <xf numFmtId="0" fontId="54" fillId="2" borderId="1" xfId="0" applyFont="1" applyFill="1" applyBorder="1" applyAlignment="1" applyProtection="1">
      <alignment horizontal="center" vertical="top" wrapText="1"/>
      <protection locked="0"/>
    </xf>
    <xf numFmtId="0" fontId="54" fillId="2" borderId="1" xfId="0" applyFont="1" applyFill="1" applyBorder="1" applyProtection="1">
      <alignment vertical="top" wrapText="1"/>
      <protection locked="0"/>
    </xf>
    <xf numFmtId="1" fontId="56" fillId="2" borderId="54" xfId="0" applyNumberFormat="1" applyFont="1" applyFill="1" applyBorder="1" applyAlignment="1">
      <alignment vertical="top" wrapText="1" readingOrder="1"/>
    </xf>
    <xf numFmtId="1" fontId="57" fillId="2" borderId="54" xfId="0" applyNumberFormat="1" applyFont="1" applyFill="1" applyBorder="1" applyAlignment="1">
      <alignment vertical="top" wrapText="1" readingOrder="1"/>
    </xf>
    <xf numFmtId="0" fontId="17" fillId="2" borderId="1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 vertical="top" wrapText="1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" fontId="17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1" fontId="7" fillId="2" borderId="9" xfId="0" applyNumberFormat="1" applyFont="1" applyFill="1" applyBorder="1" applyAlignment="1" applyProtection="1">
      <alignment horizontal="center" vertical="top" wrapText="1"/>
      <protection locked="0"/>
    </xf>
    <xf numFmtId="0" fontId="39" fillId="2" borderId="0" xfId="0" applyFont="1" applyFill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 wrapText="1"/>
      <protection locked="0"/>
    </xf>
    <xf numFmtId="1" fontId="24" fillId="2" borderId="0" xfId="0" applyNumberFormat="1" applyFont="1" applyFill="1" applyAlignment="1" applyProtection="1">
      <alignment horizontal="center" vertical="top" wrapText="1"/>
      <protection locked="0"/>
    </xf>
    <xf numFmtId="0" fontId="40" fillId="2" borderId="0" xfId="0" applyFont="1" applyFill="1" applyAlignment="1" applyProtection="1">
      <alignment horizontal="center" vertical="center"/>
      <protection locked="0"/>
    </xf>
    <xf numFmtId="0" fontId="27" fillId="2" borderId="1" xfId="56" applyFont="1" applyFill="1" applyBorder="1" applyAlignment="1" applyProtection="1">
      <alignment horizontal="center" vertical="center" wrapText="1"/>
      <protection locked="0"/>
    </xf>
    <xf numFmtId="1" fontId="27" fillId="2" borderId="1" xfId="56" applyNumberFormat="1" applyFont="1" applyFill="1" applyBorder="1" applyAlignment="1" applyProtection="1">
      <alignment horizontal="center" vertical="center" wrapText="1"/>
      <protection locked="0"/>
    </xf>
    <xf numFmtId="1" fontId="27" fillId="2" borderId="11" xfId="56" applyNumberFormat="1" applyFont="1" applyFill="1" applyBorder="1" applyAlignment="1" applyProtection="1">
      <alignment horizontal="center" vertical="center" wrapText="1"/>
      <protection locked="0"/>
    </xf>
    <xf numFmtId="1" fontId="27" fillId="2" borderId="19" xfId="56" applyNumberFormat="1" applyFont="1" applyFill="1" applyBorder="1" applyAlignment="1" applyProtection="1">
      <alignment horizontal="center" vertical="center" wrapText="1"/>
      <protection locked="0"/>
    </xf>
    <xf numFmtId="1" fontId="27" fillId="2" borderId="18" xfId="56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 vertical="center"/>
    </xf>
    <xf numFmtId="2" fontId="17" fillId="2" borderId="37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17" fillId="2" borderId="11" xfId="0" applyNumberFormat="1" applyFont="1" applyFill="1" applyBorder="1" applyAlignment="1">
      <alignment horizontal="center" vertical="center" wrapText="1"/>
    </xf>
    <xf numFmtId="1" fontId="17" fillId="2" borderId="19" xfId="0" applyNumberFormat="1" applyFont="1" applyFill="1" applyBorder="1" applyAlignment="1">
      <alignment horizontal="center" vertical="center" wrapText="1"/>
    </xf>
    <xf numFmtId="1" fontId="17" fillId="2" borderId="18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7" fillId="2" borderId="24" xfId="0" applyNumberFormat="1" applyFont="1" applyFill="1" applyBorder="1" applyAlignment="1">
      <alignment horizontal="center" vertical="center" wrapText="1"/>
    </xf>
    <xf numFmtId="1" fontId="17" fillId="2" borderId="22" xfId="0" applyNumberFormat="1" applyFont="1" applyFill="1" applyBorder="1" applyAlignment="1">
      <alignment horizontal="center" vertical="center" wrapText="1"/>
    </xf>
    <xf numFmtId="1" fontId="17" fillId="2" borderId="20" xfId="0" applyNumberFormat="1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 wrapText="1"/>
    </xf>
    <xf numFmtId="1" fontId="17" fillId="2" borderId="23" xfId="0" applyNumberFormat="1" applyFont="1" applyFill="1" applyBorder="1" applyAlignment="1">
      <alignment horizontal="center" vertical="center" wrapText="1"/>
    </xf>
    <xf numFmtId="1" fontId="17" fillId="2" borderId="2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" fontId="27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2" fontId="17" fillId="2" borderId="16" xfId="0" applyNumberFormat="1" applyFont="1" applyFill="1" applyBorder="1" applyAlignment="1">
      <alignment horizontal="center" vertical="center" wrapText="1"/>
    </xf>
    <xf numFmtId="2" fontId="17" fillId="2" borderId="17" xfId="0" applyNumberFormat="1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" fontId="17" fillId="2" borderId="16" xfId="0" applyNumberFormat="1" applyFont="1" applyFill="1" applyBorder="1" applyAlignment="1">
      <alignment horizontal="center" vertical="center" wrapText="1"/>
    </xf>
    <xf numFmtId="1" fontId="17" fillId="2" borderId="25" xfId="0" applyNumberFormat="1" applyFont="1" applyFill="1" applyBorder="1" applyAlignment="1">
      <alignment horizontal="center" vertical="center" wrapText="1"/>
    </xf>
    <xf numFmtId="1" fontId="17" fillId="2" borderId="17" xfId="0" applyNumberFormat="1" applyFont="1" applyFill="1" applyBorder="1" applyAlignment="1">
      <alignment horizontal="center" vertical="center" wrapText="1"/>
    </xf>
    <xf numFmtId="1" fontId="17" fillId="2" borderId="16" xfId="0" applyNumberFormat="1" applyFont="1" applyFill="1" applyBorder="1" applyAlignment="1">
      <alignment horizontal="center" vertical="center"/>
    </xf>
    <xf numFmtId="1" fontId="17" fillId="2" borderId="17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1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vertical="center" wrapText="1"/>
      <protection locked="0"/>
    </xf>
    <xf numFmtId="1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0" xfId="0" applyNumberFormat="1" applyFont="1" applyFill="1" applyAlignment="1" applyProtection="1">
      <alignment horizontal="center" vertical="center"/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6" xfId="0" applyNumberFormat="1" applyFont="1" applyFill="1" applyBorder="1" applyAlignment="1">
      <alignment horizontal="center" vertical="center" wrapText="1"/>
    </xf>
    <xf numFmtId="2" fontId="5" fillId="2" borderId="47" xfId="0" applyNumberFormat="1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 applyProtection="1">
      <alignment horizontal="center" vertical="center" wrapText="1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1" fontId="5" fillId="2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4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2" xfId="0" applyNumberFormat="1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9" xfId="0" applyNumberFormat="1" applyFont="1" applyFill="1" applyBorder="1" applyAlignment="1" applyProtection="1">
      <alignment horizontal="center" vertical="center" wrapText="1"/>
      <protection locked="0"/>
    </xf>
    <xf numFmtId="2" fontId="58" fillId="2" borderId="0" xfId="0" applyNumberFormat="1" applyFont="1" applyFill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 wrapText="1"/>
      <protection locked="0"/>
    </xf>
    <xf numFmtId="1" fontId="5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" fontId="4" fillId="2" borderId="30" xfId="0" applyNumberFormat="1" applyFont="1" applyFill="1" applyBorder="1" applyAlignment="1">
      <alignment horizontal="center" vertical="top" wrapText="1"/>
    </xf>
    <xf numFmtId="1" fontId="4" fillId="2" borderId="32" xfId="0" applyNumberFormat="1" applyFont="1" applyFill="1" applyBorder="1" applyAlignment="1">
      <alignment horizontal="center" vertical="center" wrapText="1"/>
    </xf>
    <xf numFmtId="1" fontId="4" fillId="2" borderId="33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 vertical="center" wrapText="1"/>
    </xf>
    <xf numFmtId="1" fontId="4" fillId="2" borderId="31" xfId="0" applyNumberFormat="1" applyFont="1" applyFill="1" applyBorder="1" applyAlignment="1">
      <alignment horizontal="center" vertical="center" wrapText="1"/>
    </xf>
    <xf numFmtId="1" fontId="5" fillId="2" borderId="32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9" xfId="0" applyNumberFormat="1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9" xfId="0" applyNumberFormat="1" applyFont="1" applyFill="1" applyBorder="1" applyAlignment="1" applyProtection="1">
      <alignment horizontal="left" vertical="top" wrapText="1"/>
      <protection locked="0"/>
    </xf>
    <xf numFmtId="1" fontId="17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2" fontId="24" fillId="0" borderId="16" xfId="0" applyNumberFormat="1" applyFont="1" applyBorder="1" applyAlignment="1">
      <alignment horizontal="center" vertical="center" wrapText="1"/>
    </xf>
    <xf numFmtId="2" fontId="24" fillId="0" borderId="17" xfId="0" applyNumberFormat="1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wrapText="1"/>
    </xf>
    <xf numFmtId="0" fontId="4" fillId="2" borderId="39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1" fontId="5" fillId="2" borderId="42" xfId="0" applyNumberFormat="1" applyFont="1" applyFill="1" applyBorder="1" applyAlignment="1">
      <alignment horizontal="center" wrapText="1"/>
    </xf>
    <xf numFmtId="1" fontId="5" fillId="2" borderId="43" xfId="0" applyNumberFormat="1" applyFont="1" applyFill="1" applyBorder="1" applyAlignment="1">
      <alignment horizontal="center" wrapText="1"/>
    </xf>
    <xf numFmtId="1" fontId="5" fillId="2" borderId="44" xfId="0" applyNumberFormat="1" applyFont="1" applyFill="1" applyBorder="1" applyAlignment="1">
      <alignment horizontal="center" wrapText="1"/>
    </xf>
    <xf numFmtId="1" fontId="4" fillId="2" borderId="38" xfId="0" applyNumberFormat="1" applyFont="1" applyFill="1" applyBorder="1" applyAlignment="1">
      <alignment horizontal="center" wrapText="1"/>
    </xf>
    <xf numFmtId="1" fontId="4" fillId="2" borderId="39" xfId="0" applyNumberFormat="1" applyFont="1" applyFill="1" applyBorder="1" applyAlignment="1">
      <alignment horizontal="center" wrapText="1"/>
    </xf>
    <xf numFmtId="1" fontId="4" fillId="2" borderId="4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3" fillId="2" borderId="0" xfId="0" applyNumberFormat="1" applyFont="1" applyFill="1" applyAlignment="1">
      <alignment horizontal="center" vertical="center"/>
    </xf>
    <xf numFmtId="0" fontId="7" fillId="2" borderId="16" xfId="0" applyNumberFormat="1" applyFont="1" applyFill="1" applyBorder="1" applyAlignment="1">
      <alignment horizontal="left" vertical="center" wrapText="1"/>
    </xf>
    <xf numFmtId="0" fontId="7" fillId="2" borderId="17" xfId="0" applyNumberFormat="1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61">
    <cellStyle name="Comma" xfId="60" builtinId="3"/>
    <cellStyle name="Comma 2" xfId="1"/>
    <cellStyle name="Comma 3" xfId="2"/>
    <cellStyle name="Excel Built-in Normal" xfId="3"/>
    <cellStyle name="Excel Built-in Normal 2" xfId="4"/>
    <cellStyle name="Followed Hyperlink" xfId="5" builtinId="9" customBuiltin="1"/>
    <cellStyle name="Heading 1" xfId="6" builtinId="16" customBuiltin="1"/>
    <cellStyle name="Heading 1 2" xfId="7"/>
    <cellStyle name="Heading 1 2 2" xfId="8"/>
    <cellStyle name="Heading 1 3" xfId="9"/>
    <cellStyle name="Heading 2" xfId="10" builtinId="17" customBuiltin="1"/>
    <cellStyle name="Heading 2 2" xfId="11"/>
    <cellStyle name="Heading 2 2 2" xfId="12"/>
    <cellStyle name="Heading 2 3" xfId="13"/>
    <cellStyle name="Hyperlink" xfId="14" builtinId="8" customBuiltin="1"/>
    <cellStyle name="Hyperlink 2" xfId="15"/>
    <cellStyle name="Normal" xfId="0" builtinId="0" customBuiltin="1"/>
    <cellStyle name="Normal 190" xfId="16"/>
    <cellStyle name="Normal 2" xfId="17"/>
    <cellStyle name="Normal 2 2" xfId="18"/>
    <cellStyle name="Normal 2 2 2" xfId="19"/>
    <cellStyle name="Normal 2 2 2 2" xfId="20"/>
    <cellStyle name="Normal 2 2 2 2 2" xfId="21"/>
    <cellStyle name="Normal 2 2 2 2 3" xfId="22"/>
    <cellStyle name="Normal 2 2 2 2 4" xfId="23"/>
    <cellStyle name="Normal 2 2 2 3" xfId="24"/>
    <cellStyle name="Normal 2 2 3" xfId="25"/>
    <cellStyle name="Normal 2 2 4" xfId="26"/>
    <cellStyle name="Normal 2 2 5" xfId="27"/>
    <cellStyle name="Normal 2 2 6" xfId="28"/>
    <cellStyle name="Normal 2 3" xfId="29"/>
    <cellStyle name="Normal 2 3 2" xfId="30"/>
    <cellStyle name="Normal 2 3 2 2" xfId="31"/>
    <cellStyle name="Normal 2 3 2 3" xfId="32"/>
    <cellStyle name="Normal 2 3 3" xfId="33"/>
    <cellStyle name="Normal 2 3 4" xfId="34"/>
    <cellStyle name="Normal 2 4" xfId="35"/>
    <cellStyle name="Normal 2 5" xfId="36"/>
    <cellStyle name="Normal 224" xfId="37"/>
    <cellStyle name="Normal 225" xfId="38"/>
    <cellStyle name="Normal 226" xfId="39"/>
    <cellStyle name="Normal 227" xfId="40"/>
    <cellStyle name="Normal 228" xfId="41"/>
    <cellStyle name="Normal 230" xfId="42"/>
    <cellStyle name="Normal 231" xfId="43"/>
    <cellStyle name="Normal 232" xfId="44"/>
    <cellStyle name="Normal 233" xfId="45"/>
    <cellStyle name="Normal 234" xfId="46"/>
    <cellStyle name="Normal 235" xfId="47"/>
    <cellStyle name="Normal 238" xfId="48"/>
    <cellStyle name="Normal 239" xfId="49"/>
    <cellStyle name="Normal 3" xfId="50"/>
    <cellStyle name="Normal 3 2" xfId="51"/>
    <cellStyle name="Normal 3 2 2" xfId="52"/>
    <cellStyle name="Normal 3 2 3" xfId="53"/>
    <cellStyle name="Normal 3 3" xfId="54"/>
    <cellStyle name="Normal 4" xfId="55"/>
    <cellStyle name="Normal 5" xfId="56"/>
    <cellStyle name="Normal 6" xfId="57"/>
    <cellStyle name="Normal 7" xfId="59"/>
    <cellStyle name="Percent" xfId="58" builtinId="5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CustomerList" displayName="CustomerList" ref="A3:G59" totalsRowShown="0" headerRowDxfId="26" dataDxfId="25" totalsRowDxfId="24">
  <autoFilter ref="A3:G59"/>
  <tableColumns count="7">
    <tableColumn id="1" name="Sr." dataDxfId="23" totalsRowDxfId="22"/>
    <tableColumn id="2" name="BANKS" dataDxfId="21" totalsRowDxfId="20"/>
    <tableColumn id="3" name="RURAL" dataDxfId="19" totalsRowDxfId="18"/>
    <tableColumn id="4" name="SEMI URBAN" dataDxfId="17" totalsRowDxfId="16"/>
    <tableColumn id="5" name="URBAN" dataDxfId="15" totalsRowDxfId="14"/>
    <tableColumn id="6" name="TOTAL" dataDxfId="13" totalsRowDxfId="12">
      <calculatedColumnFormula>CustomerList[[#This Row],[URBAN]]+CustomerList[[#This Row],[SEMI URBAN]]+CustomerList[[#This Row],[RURAL]]</calculatedColumnFormula>
    </tableColumn>
    <tableColumn id="8" name="ATMS" dataDxfId="11" totalsRowDxfId="10"/>
  </tableColumns>
  <tableStyleInfo name="Sales Invoice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63"/>
    <pageSetUpPr autoPageBreaks="0"/>
  </sheetPr>
  <dimension ref="A1:G62"/>
  <sheetViews>
    <sheetView showGridLine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50" sqref="G50"/>
    </sheetView>
  </sheetViews>
  <sheetFormatPr defaultColWidth="9.140625" defaultRowHeight="18.75" customHeight="1" x14ac:dyDescent="0.2"/>
  <cols>
    <col min="1" max="1" width="5.85546875" style="31" customWidth="1"/>
    <col min="2" max="2" width="31.5703125" style="31" customWidth="1"/>
    <col min="3" max="3" width="11.140625" style="35" customWidth="1"/>
    <col min="4" max="4" width="13.140625" style="35" customWidth="1"/>
    <col min="5" max="5" width="12.140625" style="35" customWidth="1"/>
    <col min="6" max="6" width="11" style="96" customWidth="1"/>
    <col min="7" max="7" width="14.28515625" style="35" customWidth="1"/>
    <col min="8" max="16384" width="9.140625" style="31"/>
  </cols>
  <sheetData>
    <row r="1" spans="1:7" ht="18.75" customHeight="1" x14ac:dyDescent="0.2">
      <c r="A1" s="409" t="s">
        <v>559</v>
      </c>
      <c r="B1" s="409"/>
      <c r="C1" s="409"/>
      <c r="D1" s="409"/>
      <c r="E1" s="409"/>
      <c r="F1" s="409"/>
      <c r="G1" s="409"/>
    </row>
    <row r="2" spans="1:7" s="32" customFormat="1" ht="15" customHeight="1" x14ac:dyDescent="0.2">
      <c r="A2" s="410" t="s">
        <v>93</v>
      </c>
      <c r="B2" s="410"/>
      <c r="C2" s="410"/>
      <c r="D2" s="410"/>
      <c r="E2" s="410"/>
      <c r="F2" s="410"/>
      <c r="G2" s="410"/>
    </row>
    <row r="3" spans="1:7" s="34" customFormat="1" ht="35.1" customHeight="1" x14ac:dyDescent="0.2">
      <c r="A3" s="33" t="s">
        <v>111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0</v>
      </c>
      <c r="G3" s="33" t="s">
        <v>6</v>
      </c>
    </row>
    <row r="4" spans="1:7" ht="14.1" customHeight="1" x14ac:dyDescent="0.2">
      <c r="A4" s="36">
        <v>1</v>
      </c>
      <c r="B4" s="37" t="s">
        <v>52</v>
      </c>
      <c r="C4" s="37">
        <v>47</v>
      </c>
      <c r="D4" s="37">
        <v>97</v>
      </c>
      <c r="E4" s="37">
        <v>164</v>
      </c>
      <c r="F4" s="37">
        <f>CustomerList[[#This Row],[RURAL]]+CustomerList[[#This Row],[SEMI URBAN]]+CustomerList[[#This Row],[URBAN]]</f>
        <v>308</v>
      </c>
      <c r="G4" s="37">
        <v>365</v>
      </c>
    </row>
    <row r="5" spans="1:7" ht="14.1" customHeight="1" x14ac:dyDescent="0.2">
      <c r="A5" s="175">
        <v>2</v>
      </c>
      <c r="B5" s="95" t="s">
        <v>53</v>
      </c>
      <c r="C5" s="95">
        <v>166</v>
      </c>
      <c r="D5" s="95">
        <v>135</v>
      </c>
      <c r="E5" s="95">
        <v>139</v>
      </c>
      <c r="F5" s="37">
        <f>CustomerList[[#This Row],[RURAL]]+CustomerList[[#This Row],[SEMI URBAN]]+CustomerList[[#This Row],[URBAN]]</f>
        <v>440</v>
      </c>
      <c r="G5" s="118">
        <v>711</v>
      </c>
    </row>
    <row r="6" spans="1:7" ht="14.1" customHeight="1" x14ac:dyDescent="0.2">
      <c r="A6" s="36">
        <v>3</v>
      </c>
      <c r="B6" s="95" t="s">
        <v>54</v>
      </c>
      <c r="C6" s="95">
        <v>78</v>
      </c>
      <c r="D6" s="95">
        <v>21</v>
      </c>
      <c r="E6" s="95">
        <v>48</v>
      </c>
      <c r="F6" s="37">
        <f>CustomerList[[#This Row],[RURAL]]+CustomerList[[#This Row],[SEMI URBAN]]+CustomerList[[#This Row],[URBAN]]</f>
        <v>147</v>
      </c>
      <c r="G6" s="118">
        <v>112</v>
      </c>
    </row>
    <row r="7" spans="1:7" ht="14.1" customHeight="1" x14ac:dyDescent="0.2">
      <c r="A7" s="175">
        <v>4</v>
      </c>
      <c r="B7" s="95" t="s">
        <v>55</v>
      </c>
      <c r="C7" s="95">
        <v>48</v>
      </c>
      <c r="D7" s="95">
        <v>127</v>
      </c>
      <c r="E7" s="95">
        <v>166</v>
      </c>
      <c r="F7" s="37">
        <f>CustomerList[[#This Row],[RURAL]]+CustomerList[[#This Row],[SEMI URBAN]]+CustomerList[[#This Row],[URBAN]]</f>
        <v>341</v>
      </c>
      <c r="G7" s="118">
        <v>298</v>
      </c>
    </row>
    <row r="8" spans="1:7" ht="14.1" customHeight="1" x14ac:dyDescent="0.2">
      <c r="A8" s="36">
        <v>5</v>
      </c>
      <c r="B8" s="95" t="s">
        <v>56</v>
      </c>
      <c r="C8" s="95">
        <v>229</v>
      </c>
      <c r="D8" s="95">
        <v>135</v>
      </c>
      <c r="E8" s="95">
        <v>97</v>
      </c>
      <c r="F8" s="37">
        <f>CustomerList[[#This Row],[RURAL]]+CustomerList[[#This Row],[SEMI URBAN]]+CustomerList[[#This Row],[URBAN]]</f>
        <v>461</v>
      </c>
      <c r="G8" s="118">
        <v>477</v>
      </c>
    </row>
    <row r="9" spans="1:7" ht="14.1" customHeight="1" x14ac:dyDescent="0.2">
      <c r="A9" s="175">
        <v>6</v>
      </c>
      <c r="B9" s="95" t="s">
        <v>57</v>
      </c>
      <c r="C9" s="95">
        <v>80</v>
      </c>
      <c r="D9" s="95">
        <v>55</v>
      </c>
      <c r="E9" s="95">
        <v>109</v>
      </c>
      <c r="F9" s="37">
        <f>CustomerList[[#This Row],[RURAL]]+CustomerList[[#This Row],[SEMI URBAN]]+CustomerList[[#This Row],[URBAN]]</f>
        <v>244</v>
      </c>
      <c r="G9" s="118">
        <v>93</v>
      </c>
    </row>
    <row r="10" spans="1:7" ht="14.1" customHeight="1" x14ac:dyDescent="0.2">
      <c r="A10" s="36">
        <v>7</v>
      </c>
      <c r="B10" s="95" t="s">
        <v>58</v>
      </c>
      <c r="C10" s="95">
        <v>9</v>
      </c>
      <c r="D10" s="95">
        <v>6</v>
      </c>
      <c r="E10" s="95">
        <v>42</v>
      </c>
      <c r="F10" s="37">
        <f>CustomerList[[#This Row],[RURAL]]+CustomerList[[#This Row],[SEMI URBAN]]+CustomerList[[#This Row],[URBAN]]</f>
        <v>57</v>
      </c>
      <c r="G10" s="118">
        <v>43</v>
      </c>
    </row>
    <row r="11" spans="1:7" ht="14.1" customHeight="1" x14ac:dyDescent="0.2">
      <c r="A11" s="175">
        <v>8</v>
      </c>
      <c r="B11" s="95" t="s">
        <v>183</v>
      </c>
      <c r="C11" s="95">
        <v>10</v>
      </c>
      <c r="D11" s="95">
        <v>6</v>
      </c>
      <c r="E11" s="95">
        <v>24</v>
      </c>
      <c r="F11" s="37">
        <f>CustomerList[[#This Row],[RURAL]]+CustomerList[[#This Row],[SEMI URBAN]]+CustomerList[[#This Row],[URBAN]]</f>
        <v>40</v>
      </c>
      <c r="G11" s="118">
        <v>22</v>
      </c>
    </row>
    <row r="12" spans="1:7" ht="14.1" customHeight="1" x14ac:dyDescent="0.2">
      <c r="A12" s="36">
        <v>9</v>
      </c>
      <c r="B12" s="95" t="s">
        <v>59</v>
      </c>
      <c r="C12" s="95">
        <v>90</v>
      </c>
      <c r="D12" s="95">
        <v>105</v>
      </c>
      <c r="E12" s="95">
        <v>193</v>
      </c>
      <c r="F12" s="37">
        <f>CustomerList[[#This Row],[RURAL]]+CustomerList[[#This Row],[SEMI URBAN]]+CustomerList[[#This Row],[URBAN]]</f>
        <v>388</v>
      </c>
      <c r="G12" s="118">
        <v>556</v>
      </c>
    </row>
    <row r="13" spans="1:7" ht="14.1" customHeight="1" x14ac:dyDescent="0.2">
      <c r="A13" s="175">
        <v>10</v>
      </c>
      <c r="B13" s="95" t="s">
        <v>65</v>
      </c>
      <c r="C13" s="95">
        <v>338</v>
      </c>
      <c r="D13" s="95">
        <v>362</v>
      </c>
      <c r="E13" s="95">
        <v>408</v>
      </c>
      <c r="F13" s="37">
        <f>CustomerList[[#This Row],[RURAL]]+CustomerList[[#This Row],[SEMI URBAN]]+CustomerList[[#This Row],[URBAN]]</f>
        <v>1108</v>
      </c>
      <c r="G13" s="118">
        <v>3984</v>
      </c>
    </row>
    <row r="14" spans="1:7" ht="14.1" customHeight="1" x14ac:dyDescent="0.2">
      <c r="A14" s="36">
        <v>11</v>
      </c>
      <c r="B14" s="95" t="s">
        <v>184</v>
      </c>
      <c r="C14" s="95">
        <v>41</v>
      </c>
      <c r="D14" s="95">
        <v>44</v>
      </c>
      <c r="E14" s="95">
        <v>82</v>
      </c>
      <c r="F14" s="37">
        <f>CustomerList[[#This Row],[RURAL]]+CustomerList[[#This Row],[SEMI URBAN]]+CustomerList[[#This Row],[URBAN]]</f>
        <v>167</v>
      </c>
      <c r="G14" s="118">
        <v>121</v>
      </c>
    </row>
    <row r="15" spans="1:7" ht="14.1" customHeight="1" x14ac:dyDescent="0.2">
      <c r="A15" s="175">
        <v>12</v>
      </c>
      <c r="B15" s="95" t="s">
        <v>61</v>
      </c>
      <c r="C15" s="95">
        <v>111</v>
      </c>
      <c r="D15" s="95">
        <v>96</v>
      </c>
      <c r="E15" s="95">
        <v>185</v>
      </c>
      <c r="F15" s="37">
        <f>CustomerList[[#This Row],[RURAL]]+CustomerList[[#This Row],[SEMI URBAN]]+CustomerList[[#This Row],[URBAN]]</f>
        <v>392</v>
      </c>
      <c r="G15" s="118">
        <v>615</v>
      </c>
    </row>
    <row r="16" spans="1:7" s="93" customFormat="1" ht="14.1" customHeight="1" x14ac:dyDescent="0.2">
      <c r="A16" s="342"/>
      <c r="B16" s="92" t="s">
        <v>222</v>
      </c>
      <c r="C16" s="92">
        <f>SUM(C4:C15)</f>
        <v>1247</v>
      </c>
      <c r="D16" s="92">
        <f t="shared" ref="D16:G16" si="0">SUM(D4:D15)</f>
        <v>1189</v>
      </c>
      <c r="E16" s="92">
        <f t="shared" si="0"/>
        <v>1657</v>
      </c>
      <c r="F16" s="92">
        <f t="shared" si="0"/>
        <v>4093</v>
      </c>
      <c r="G16" s="92">
        <f t="shared" si="0"/>
        <v>7397</v>
      </c>
    </row>
    <row r="17" spans="1:7" ht="14.1" customHeight="1" x14ac:dyDescent="0.2">
      <c r="A17" s="175">
        <v>13</v>
      </c>
      <c r="B17" s="95" t="s">
        <v>42</v>
      </c>
      <c r="C17" s="95">
        <v>31</v>
      </c>
      <c r="D17" s="95">
        <v>62</v>
      </c>
      <c r="E17" s="95">
        <v>95</v>
      </c>
      <c r="F17" s="37">
        <f>CustomerList[[#This Row],[URBAN]]+CustomerList[[#This Row],[SEMI URBAN]]+CustomerList[[#This Row],[RURAL]]</f>
        <v>188</v>
      </c>
      <c r="G17" s="118">
        <v>484</v>
      </c>
    </row>
    <row r="18" spans="1:7" ht="14.1" customHeight="1" x14ac:dyDescent="0.2">
      <c r="A18" s="36">
        <v>14</v>
      </c>
      <c r="B18" s="95" t="s">
        <v>185</v>
      </c>
      <c r="C18" s="95">
        <v>22</v>
      </c>
      <c r="D18" s="95">
        <v>137</v>
      </c>
      <c r="E18" s="95">
        <v>98</v>
      </c>
      <c r="F18" s="37">
        <f>CustomerList[[#This Row],[URBAN]]+CustomerList[[#This Row],[SEMI URBAN]]+CustomerList[[#This Row],[RURAL]]</f>
        <v>257</v>
      </c>
      <c r="G18" s="118">
        <v>24</v>
      </c>
    </row>
    <row r="19" spans="1:7" ht="14.1" customHeight="1" x14ac:dyDescent="0.2">
      <c r="A19" s="175">
        <v>15</v>
      </c>
      <c r="B19" s="95" t="s">
        <v>186</v>
      </c>
      <c r="C19" s="95">
        <v>0</v>
      </c>
      <c r="D19" s="95">
        <v>0</v>
      </c>
      <c r="E19" s="95">
        <v>1</v>
      </c>
      <c r="F19" s="37">
        <f>CustomerList[[#This Row],[URBAN]]+CustomerList[[#This Row],[SEMI URBAN]]+CustomerList[[#This Row],[RURAL]]</f>
        <v>1</v>
      </c>
      <c r="G19" s="118">
        <v>1</v>
      </c>
    </row>
    <row r="20" spans="1:7" ht="14.1" customHeight="1" x14ac:dyDescent="0.2">
      <c r="A20" s="36">
        <v>16</v>
      </c>
      <c r="B20" s="95" t="s">
        <v>46</v>
      </c>
      <c r="C20" s="95">
        <v>0</v>
      </c>
      <c r="D20" s="95">
        <v>0</v>
      </c>
      <c r="E20" s="95">
        <v>4</v>
      </c>
      <c r="F20" s="37">
        <f>CustomerList[[#This Row],[URBAN]]+CustomerList[[#This Row],[SEMI URBAN]]+CustomerList[[#This Row],[RURAL]]</f>
        <v>4</v>
      </c>
      <c r="G20" s="118">
        <v>5</v>
      </c>
    </row>
    <row r="21" spans="1:7" ht="14.1" customHeight="1" x14ac:dyDescent="0.2">
      <c r="A21" s="175">
        <v>17</v>
      </c>
      <c r="B21" s="95" t="s">
        <v>187</v>
      </c>
      <c r="C21" s="95">
        <v>13</v>
      </c>
      <c r="D21" s="95">
        <v>12</v>
      </c>
      <c r="E21" s="95">
        <v>6</v>
      </c>
      <c r="F21" s="37">
        <f>CustomerList[[#This Row],[URBAN]]+CustomerList[[#This Row],[SEMI URBAN]]+CustomerList[[#This Row],[RURAL]]</f>
        <v>31</v>
      </c>
      <c r="G21" s="118">
        <v>26</v>
      </c>
    </row>
    <row r="22" spans="1:7" s="93" customFormat="1" ht="14.1" customHeight="1" x14ac:dyDescent="0.2">
      <c r="A22" s="175">
        <v>18</v>
      </c>
      <c r="B22" s="95" t="s">
        <v>188</v>
      </c>
      <c r="C22" s="95">
        <v>0</v>
      </c>
      <c r="D22" s="95">
        <v>0</v>
      </c>
      <c r="E22" s="95">
        <v>1</v>
      </c>
      <c r="F22" s="37">
        <f>CustomerList[[#This Row],[URBAN]]+CustomerList[[#This Row],[SEMI URBAN]]+CustomerList[[#This Row],[RURAL]]</f>
        <v>1</v>
      </c>
      <c r="G22" s="95">
        <v>1</v>
      </c>
    </row>
    <row r="23" spans="1:7" ht="14.1" customHeight="1" x14ac:dyDescent="0.2">
      <c r="A23" s="36">
        <v>19</v>
      </c>
      <c r="B23" s="95" t="s">
        <v>189</v>
      </c>
      <c r="C23" s="95">
        <v>1</v>
      </c>
      <c r="D23" s="95">
        <v>2</v>
      </c>
      <c r="E23" s="95">
        <v>8</v>
      </c>
      <c r="F23" s="37">
        <f>CustomerList[[#This Row],[URBAN]]+CustomerList[[#This Row],[SEMI URBAN]]+CustomerList[[#This Row],[RURAL]]</f>
        <v>11</v>
      </c>
      <c r="G23" s="118">
        <v>11</v>
      </c>
    </row>
    <row r="24" spans="1:7" ht="14.1" customHeight="1" x14ac:dyDescent="0.2">
      <c r="A24" s="175">
        <v>20</v>
      </c>
      <c r="B24" s="95" t="s">
        <v>66</v>
      </c>
      <c r="C24" s="95">
        <v>11</v>
      </c>
      <c r="D24" s="95">
        <v>62</v>
      </c>
      <c r="E24" s="95">
        <v>87</v>
      </c>
      <c r="F24" s="37">
        <f>CustomerList[[#This Row],[URBAN]]+CustomerList[[#This Row],[SEMI URBAN]]+CustomerList[[#This Row],[RURAL]]</f>
        <v>160</v>
      </c>
      <c r="G24" s="118">
        <v>276</v>
      </c>
    </row>
    <row r="25" spans="1:7" ht="14.1" customHeight="1" x14ac:dyDescent="0.2">
      <c r="A25" s="36">
        <v>21</v>
      </c>
      <c r="B25" s="95" t="s">
        <v>67</v>
      </c>
      <c r="C25" s="95">
        <v>61</v>
      </c>
      <c r="D25" s="95">
        <v>89</v>
      </c>
      <c r="E25" s="95">
        <v>110</v>
      </c>
      <c r="F25" s="37">
        <f>CustomerList[[#This Row],[URBAN]]+CustomerList[[#This Row],[SEMI URBAN]]+CustomerList[[#This Row],[RURAL]]</f>
        <v>260</v>
      </c>
      <c r="G25" s="118">
        <v>407</v>
      </c>
    </row>
    <row r="26" spans="1:7" ht="14.1" customHeight="1" x14ac:dyDescent="0.2">
      <c r="A26" s="175">
        <v>22</v>
      </c>
      <c r="B26" s="95" t="s">
        <v>76</v>
      </c>
      <c r="C26" s="95">
        <v>22</v>
      </c>
      <c r="D26" s="95">
        <v>34</v>
      </c>
      <c r="E26" s="95">
        <v>50</v>
      </c>
      <c r="F26" s="37">
        <f>CustomerList[[#This Row],[URBAN]]+CustomerList[[#This Row],[SEMI URBAN]]+CustomerList[[#This Row],[RURAL]]</f>
        <v>106</v>
      </c>
      <c r="G26" s="118">
        <v>220</v>
      </c>
    </row>
    <row r="27" spans="1:7" ht="14.1" customHeight="1" x14ac:dyDescent="0.2">
      <c r="A27" s="36">
        <v>23</v>
      </c>
      <c r="B27" s="95" t="s">
        <v>492</v>
      </c>
      <c r="C27" s="95">
        <v>19</v>
      </c>
      <c r="D27" s="95">
        <v>19</v>
      </c>
      <c r="E27" s="95">
        <v>26</v>
      </c>
      <c r="F27" s="37">
        <f>CustomerList[[#This Row],[URBAN]]+CustomerList[[#This Row],[SEMI URBAN]]+CustomerList[[#This Row],[RURAL]]</f>
        <v>64</v>
      </c>
      <c r="G27" s="118">
        <v>20</v>
      </c>
    </row>
    <row r="28" spans="1:7" ht="14.1" customHeight="1" x14ac:dyDescent="0.2">
      <c r="A28" s="175">
        <v>24</v>
      </c>
      <c r="B28" s="95" t="s">
        <v>190</v>
      </c>
      <c r="C28" s="95">
        <v>33</v>
      </c>
      <c r="D28" s="95">
        <v>21</v>
      </c>
      <c r="E28" s="95">
        <v>41</v>
      </c>
      <c r="F28" s="37">
        <f>CustomerList[[#This Row],[URBAN]]+CustomerList[[#This Row],[SEMI URBAN]]+CustomerList[[#This Row],[RURAL]]</f>
        <v>95</v>
      </c>
      <c r="G28" s="118">
        <v>75</v>
      </c>
    </row>
    <row r="29" spans="1:7" ht="14.1" customHeight="1" x14ac:dyDescent="0.2">
      <c r="A29" s="36">
        <v>25</v>
      </c>
      <c r="B29" s="95" t="s">
        <v>191</v>
      </c>
      <c r="C29" s="95">
        <v>0</v>
      </c>
      <c r="D29" s="95">
        <v>0</v>
      </c>
      <c r="E29" s="95">
        <v>2</v>
      </c>
      <c r="F29" s="37">
        <f>CustomerList[[#This Row],[URBAN]]+CustomerList[[#This Row],[SEMI URBAN]]+CustomerList[[#This Row],[RURAL]]</f>
        <v>2</v>
      </c>
      <c r="G29" s="118">
        <v>1</v>
      </c>
    </row>
    <row r="30" spans="1:7" ht="14.1" customHeight="1" x14ac:dyDescent="0.2">
      <c r="A30" s="175">
        <v>26</v>
      </c>
      <c r="B30" s="95" t="s">
        <v>192</v>
      </c>
      <c r="C30" s="95">
        <v>0</v>
      </c>
      <c r="D30" s="95">
        <v>0</v>
      </c>
      <c r="E30" s="95">
        <v>7</v>
      </c>
      <c r="F30" s="37">
        <f>CustomerList[[#This Row],[URBAN]]+CustomerList[[#This Row],[SEMI URBAN]]+CustomerList[[#This Row],[RURAL]]</f>
        <v>7</v>
      </c>
      <c r="G30" s="118">
        <v>7</v>
      </c>
    </row>
    <row r="31" spans="1:7" ht="14.1" customHeight="1" x14ac:dyDescent="0.2">
      <c r="A31" s="36">
        <v>27</v>
      </c>
      <c r="B31" s="95" t="s">
        <v>193</v>
      </c>
      <c r="C31" s="95">
        <v>0</v>
      </c>
      <c r="D31" s="95">
        <v>0</v>
      </c>
      <c r="E31" s="95">
        <v>4</v>
      </c>
      <c r="F31" s="37">
        <f>CustomerList[[#This Row],[URBAN]]+CustomerList[[#This Row],[SEMI URBAN]]+CustomerList[[#This Row],[RURAL]]</f>
        <v>4</v>
      </c>
      <c r="G31" s="118">
        <v>4</v>
      </c>
    </row>
    <row r="32" spans="1:7" ht="14.1" customHeight="1" x14ac:dyDescent="0.2">
      <c r="A32" s="175">
        <v>28</v>
      </c>
      <c r="B32" s="95" t="s">
        <v>68</v>
      </c>
      <c r="C32" s="95">
        <v>7</v>
      </c>
      <c r="D32" s="95">
        <v>12</v>
      </c>
      <c r="E32" s="95">
        <v>27</v>
      </c>
      <c r="F32" s="37">
        <f>CustomerList[[#This Row],[URBAN]]+CustomerList[[#This Row],[SEMI URBAN]]+CustomerList[[#This Row],[RURAL]]</f>
        <v>46</v>
      </c>
      <c r="G32" s="118">
        <v>45</v>
      </c>
    </row>
    <row r="33" spans="1:7" ht="14.1" customHeight="1" x14ac:dyDescent="0.2">
      <c r="A33" s="36">
        <v>29</v>
      </c>
      <c r="B33" s="95" t="s">
        <v>194</v>
      </c>
      <c r="C33" s="95">
        <v>0</v>
      </c>
      <c r="D33" s="95">
        <v>1</v>
      </c>
      <c r="E33" s="95">
        <v>3</v>
      </c>
      <c r="F33" s="37">
        <f>CustomerList[[#This Row],[URBAN]]+CustomerList[[#This Row],[SEMI URBAN]]+CustomerList[[#This Row],[RURAL]]</f>
        <v>4</v>
      </c>
      <c r="G33" s="118">
        <v>5</v>
      </c>
    </row>
    <row r="34" spans="1:7" ht="14.1" customHeight="1" x14ac:dyDescent="0.2">
      <c r="A34" s="175">
        <v>30</v>
      </c>
      <c r="B34" s="95" t="s">
        <v>195</v>
      </c>
      <c r="C34" s="95">
        <v>4</v>
      </c>
      <c r="D34" s="95">
        <v>6</v>
      </c>
      <c r="E34" s="95">
        <v>4</v>
      </c>
      <c r="F34" s="37">
        <f>CustomerList[[#This Row],[URBAN]]+CustomerList[[#This Row],[SEMI URBAN]]+CustomerList[[#This Row],[RURAL]]</f>
        <v>14</v>
      </c>
      <c r="G34" s="118">
        <v>9</v>
      </c>
    </row>
    <row r="35" spans="1:7" ht="14.1" customHeight="1" x14ac:dyDescent="0.2">
      <c r="A35" s="36">
        <v>31</v>
      </c>
      <c r="B35" s="95" t="s">
        <v>196</v>
      </c>
      <c r="C35" s="95">
        <v>0</v>
      </c>
      <c r="D35" s="95">
        <v>0</v>
      </c>
      <c r="E35" s="95">
        <v>4</v>
      </c>
      <c r="F35" s="37">
        <f>CustomerList[[#This Row],[URBAN]]+CustomerList[[#This Row],[SEMI URBAN]]+CustomerList[[#This Row],[RURAL]]</f>
        <v>4</v>
      </c>
      <c r="G35" s="118">
        <v>5</v>
      </c>
    </row>
    <row r="36" spans="1:7" ht="14.1" customHeight="1" x14ac:dyDescent="0.2">
      <c r="A36" s="175">
        <v>32</v>
      </c>
      <c r="B36" s="95" t="s">
        <v>72</v>
      </c>
      <c r="C36" s="95">
        <v>0</v>
      </c>
      <c r="D36" s="95">
        <v>0</v>
      </c>
      <c r="E36" s="95">
        <v>3</v>
      </c>
      <c r="F36" s="37">
        <f>CustomerList[[#This Row],[URBAN]]+CustomerList[[#This Row],[SEMI URBAN]]+CustomerList[[#This Row],[RURAL]]</f>
        <v>3</v>
      </c>
      <c r="G36" s="118">
        <v>0</v>
      </c>
    </row>
    <row r="37" spans="1:7" ht="14.1" customHeight="1" x14ac:dyDescent="0.2">
      <c r="A37" s="36">
        <v>33</v>
      </c>
      <c r="B37" s="95" t="s">
        <v>197</v>
      </c>
      <c r="C37" s="95">
        <v>0</v>
      </c>
      <c r="D37" s="95">
        <v>2</v>
      </c>
      <c r="E37" s="95">
        <v>1</v>
      </c>
      <c r="F37" s="37">
        <f>CustomerList[[#This Row],[URBAN]]+CustomerList[[#This Row],[SEMI URBAN]]+CustomerList[[#This Row],[RURAL]]</f>
        <v>3</v>
      </c>
      <c r="G37" s="118">
        <v>3</v>
      </c>
    </row>
    <row r="38" spans="1:7" ht="14.1" customHeight="1" x14ac:dyDescent="0.2">
      <c r="A38" s="175">
        <v>34</v>
      </c>
      <c r="B38" s="95" t="s">
        <v>71</v>
      </c>
      <c r="C38" s="95">
        <v>12</v>
      </c>
      <c r="D38" s="95">
        <v>23</v>
      </c>
      <c r="E38" s="95">
        <v>21</v>
      </c>
      <c r="F38" s="37">
        <f>CustomerList[[#This Row],[URBAN]]+CustomerList[[#This Row],[SEMI URBAN]]+CustomerList[[#This Row],[RURAL]]</f>
        <v>56</v>
      </c>
      <c r="G38" s="118">
        <v>50</v>
      </c>
    </row>
    <row r="39" spans="1:7" s="93" customFormat="1" ht="14.1" customHeight="1" x14ac:dyDescent="0.2">
      <c r="A39" s="342"/>
      <c r="B39" s="92" t="s">
        <v>219</v>
      </c>
      <c r="C39" s="92">
        <v>236</v>
      </c>
      <c r="D39" s="92">
        <v>484</v>
      </c>
      <c r="E39" s="92">
        <v>601</v>
      </c>
      <c r="F39" s="94">
        <f>CustomerList[[#This Row],[RURAL]]+CustomerList[[#This Row],[SEMI URBAN]]+CustomerList[[#This Row],[URBAN]]</f>
        <v>1321</v>
      </c>
      <c r="G39" s="347">
        <v>1679</v>
      </c>
    </row>
    <row r="40" spans="1:7" s="93" customFormat="1" ht="14.1" customHeight="1" x14ac:dyDescent="0.2">
      <c r="A40" s="342"/>
      <c r="B40" s="102" t="s">
        <v>417</v>
      </c>
      <c r="C40" s="92">
        <f>C16+C39</f>
        <v>1483</v>
      </c>
      <c r="D40" s="92">
        <f t="shared" ref="D40:G40" si="1">D16+D39</f>
        <v>1673</v>
      </c>
      <c r="E40" s="92">
        <f t="shared" si="1"/>
        <v>2258</v>
      </c>
      <c r="F40" s="92">
        <f t="shared" si="1"/>
        <v>5414</v>
      </c>
      <c r="G40" s="92">
        <f t="shared" si="1"/>
        <v>9076</v>
      </c>
    </row>
    <row r="41" spans="1:7" ht="14.1" customHeight="1" x14ac:dyDescent="0.2">
      <c r="A41" s="36">
        <v>35</v>
      </c>
      <c r="B41" s="95" t="s">
        <v>198</v>
      </c>
      <c r="C41" s="95">
        <v>316</v>
      </c>
      <c r="D41" s="95">
        <v>90</v>
      </c>
      <c r="E41" s="95">
        <v>48</v>
      </c>
      <c r="F41" s="37">
        <f>CustomerList[[#This Row],[URBAN]]+CustomerList[[#This Row],[SEMI URBAN]]+CustomerList[[#This Row],[RURAL]]</f>
        <v>454</v>
      </c>
      <c r="G41" s="118">
        <v>1</v>
      </c>
    </row>
    <row r="42" spans="1:7" ht="14.1" customHeight="1" x14ac:dyDescent="0.2">
      <c r="A42" s="175">
        <v>36</v>
      </c>
      <c r="B42" s="95" t="s">
        <v>499</v>
      </c>
      <c r="C42" s="95">
        <v>538</v>
      </c>
      <c r="D42" s="95">
        <v>228</v>
      </c>
      <c r="E42" s="95">
        <v>100</v>
      </c>
      <c r="F42" s="37">
        <f>CustomerList[[#This Row],[URBAN]]+CustomerList[[#This Row],[SEMI URBAN]]+CustomerList[[#This Row],[RURAL]]</f>
        <v>866</v>
      </c>
      <c r="G42" s="118">
        <v>0</v>
      </c>
    </row>
    <row r="43" spans="1:7" s="93" customFormat="1" ht="14.1" customHeight="1" x14ac:dyDescent="0.2">
      <c r="A43" s="342"/>
      <c r="B43" s="92" t="s">
        <v>223</v>
      </c>
      <c r="C43" s="92">
        <f>C41+C42</f>
        <v>854</v>
      </c>
      <c r="D43" s="92">
        <f t="shared" ref="D43:E43" si="2">D41+D42</f>
        <v>318</v>
      </c>
      <c r="E43" s="92">
        <f t="shared" si="2"/>
        <v>148</v>
      </c>
      <c r="F43" s="94">
        <f>CustomerList[[#This Row],[URBAN]]+CustomerList[[#This Row],[SEMI URBAN]]+CustomerList[[#This Row],[RURAL]]</f>
        <v>1320</v>
      </c>
      <c r="G43" s="347">
        <v>1</v>
      </c>
    </row>
    <row r="44" spans="1:7" ht="14.1" customHeight="1" x14ac:dyDescent="0.2">
      <c r="A44" s="175">
        <v>37</v>
      </c>
      <c r="B44" s="95" t="s">
        <v>418</v>
      </c>
      <c r="C44" s="95">
        <v>297</v>
      </c>
      <c r="D44" s="95">
        <v>470</v>
      </c>
      <c r="E44" s="95">
        <v>110</v>
      </c>
      <c r="F44" s="37">
        <f>CustomerList[[#This Row],[URBAN]]+CustomerList[[#This Row],[SEMI URBAN]]+CustomerList[[#This Row],[RURAL]]</f>
        <v>877</v>
      </c>
      <c r="G44" s="118">
        <v>22</v>
      </c>
    </row>
    <row r="45" spans="1:7" s="93" customFormat="1" ht="14.1" customHeight="1" x14ac:dyDescent="0.2">
      <c r="A45" s="91"/>
      <c r="B45" s="92" t="s">
        <v>221</v>
      </c>
      <c r="C45" s="92">
        <v>297</v>
      </c>
      <c r="D45" s="92">
        <v>470</v>
      </c>
      <c r="E45" s="92">
        <v>110</v>
      </c>
      <c r="F45" s="92">
        <f>CustomerList[[#This Row],[RURAL]]+CustomerList[[#This Row],[SEMI URBAN]]+CustomerList[[#This Row],[URBAN]]</f>
        <v>877</v>
      </c>
      <c r="G45" s="92">
        <v>22</v>
      </c>
    </row>
    <row r="46" spans="1:7" s="93" customFormat="1" ht="14.1" customHeight="1" x14ac:dyDescent="0.2">
      <c r="A46" s="175">
        <v>38</v>
      </c>
      <c r="B46" s="95" t="s">
        <v>410</v>
      </c>
      <c r="C46" s="95">
        <v>6</v>
      </c>
      <c r="D46" s="95">
        <v>29</v>
      </c>
      <c r="E46" s="95">
        <v>35</v>
      </c>
      <c r="F46" s="95">
        <f>CustomerList[[#This Row],[URBAN]]+CustomerList[[#This Row],[SEMI URBAN]]+CustomerList[[#This Row],[RURAL]]</f>
        <v>70</v>
      </c>
      <c r="G46" s="95">
        <v>39</v>
      </c>
    </row>
    <row r="47" spans="1:7" ht="14.1" customHeight="1" x14ac:dyDescent="0.2">
      <c r="A47" s="175">
        <v>39</v>
      </c>
      <c r="B47" s="95" t="s">
        <v>411</v>
      </c>
      <c r="C47" s="95">
        <v>5</v>
      </c>
      <c r="D47" s="95">
        <v>13</v>
      </c>
      <c r="E47" s="95">
        <v>35</v>
      </c>
      <c r="F47" s="95">
        <f>CustomerList[[#This Row],[URBAN]]+CustomerList[[#This Row],[SEMI URBAN]]+CustomerList[[#This Row],[RURAL]]</f>
        <v>53</v>
      </c>
      <c r="G47" s="118">
        <v>20</v>
      </c>
    </row>
    <row r="48" spans="1:7" ht="14.1" customHeight="1" x14ac:dyDescent="0.2">
      <c r="A48" s="36">
        <v>40</v>
      </c>
      <c r="B48" s="95" t="s">
        <v>501</v>
      </c>
      <c r="C48" s="95">
        <v>2</v>
      </c>
      <c r="D48" s="95">
        <v>24</v>
      </c>
      <c r="E48" s="95">
        <v>11</v>
      </c>
      <c r="F48" s="95">
        <f>CustomerList[[#This Row],[URBAN]]+CustomerList[[#This Row],[SEMI URBAN]]+CustomerList[[#This Row],[RURAL]]</f>
        <v>37</v>
      </c>
      <c r="G48" s="118">
        <v>7</v>
      </c>
    </row>
    <row r="49" spans="1:7" s="93" customFormat="1" ht="14.1" customHeight="1" x14ac:dyDescent="0.2">
      <c r="A49" s="175">
        <v>41</v>
      </c>
      <c r="B49" s="95" t="s">
        <v>412</v>
      </c>
      <c r="C49" s="95">
        <v>4</v>
      </c>
      <c r="D49" s="95">
        <v>38</v>
      </c>
      <c r="E49" s="95">
        <v>21</v>
      </c>
      <c r="F49" s="95">
        <f>CustomerList[[#This Row],[URBAN]]+CustomerList[[#This Row],[SEMI URBAN]]+CustomerList[[#This Row],[RURAL]]</f>
        <v>63</v>
      </c>
      <c r="G49" s="95">
        <v>5</v>
      </c>
    </row>
    <row r="50" spans="1:7" ht="14.1" customHeight="1" x14ac:dyDescent="0.2">
      <c r="A50" s="175">
        <v>42</v>
      </c>
      <c r="B50" s="95" t="s">
        <v>413</v>
      </c>
      <c r="C50" s="95">
        <v>11</v>
      </c>
      <c r="D50" s="95">
        <v>4</v>
      </c>
      <c r="E50" s="95">
        <v>25</v>
      </c>
      <c r="F50" s="95">
        <f>CustomerList[[#This Row],[URBAN]]+CustomerList[[#This Row],[SEMI URBAN]]+CustomerList[[#This Row],[RURAL]]</f>
        <v>40</v>
      </c>
      <c r="G50" s="118">
        <v>11</v>
      </c>
    </row>
    <row r="51" spans="1:7" s="93" customFormat="1" ht="14.1" customHeight="1" x14ac:dyDescent="0.2">
      <c r="A51" s="36">
        <v>43</v>
      </c>
      <c r="B51" s="95" t="s">
        <v>414</v>
      </c>
      <c r="C51" s="95">
        <v>5</v>
      </c>
      <c r="D51" s="95">
        <v>7</v>
      </c>
      <c r="E51" s="95">
        <v>21</v>
      </c>
      <c r="F51" s="95">
        <f>CustomerList[[#This Row],[URBAN]]+CustomerList[[#This Row],[SEMI URBAN]]+CustomerList[[#This Row],[RURAL]]</f>
        <v>33</v>
      </c>
      <c r="G51" s="95">
        <v>1</v>
      </c>
    </row>
    <row r="52" spans="1:7" s="93" customFormat="1" ht="14.1" customHeight="1" x14ac:dyDescent="0.2">
      <c r="A52" s="175">
        <v>44</v>
      </c>
      <c r="B52" s="95" t="s">
        <v>406</v>
      </c>
      <c r="C52" s="95">
        <v>1</v>
      </c>
      <c r="D52" s="95">
        <v>4</v>
      </c>
      <c r="E52" s="95">
        <v>6</v>
      </c>
      <c r="F52" s="95">
        <f>CustomerList[[#This Row],[URBAN]]+CustomerList[[#This Row],[SEMI URBAN]]+CustomerList[[#This Row],[RURAL]]</f>
        <v>11</v>
      </c>
      <c r="G52" s="95">
        <v>11</v>
      </c>
    </row>
    <row r="53" spans="1:7" ht="14.1" customHeight="1" x14ac:dyDescent="0.2">
      <c r="A53" s="175">
        <v>45</v>
      </c>
      <c r="B53" s="95" t="s">
        <v>415</v>
      </c>
      <c r="C53" s="95">
        <v>14</v>
      </c>
      <c r="D53" s="95">
        <v>2</v>
      </c>
      <c r="E53" s="95">
        <v>18</v>
      </c>
      <c r="F53" s="95">
        <f>CustomerList[[#This Row],[URBAN]]+CustomerList[[#This Row],[SEMI URBAN]]+CustomerList[[#This Row],[RURAL]]</f>
        <v>34</v>
      </c>
      <c r="G53" s="118">
        <v>8</v>
      </c>
    </row>
    <row r="54" spans="1:7" s="93" customFormat="1" ht="14.1" customHeight="1" x14ac:dyDescent="0.2">
      <c r="A54" s="91"/>
      <c r="B54" s="92" t="s">
        <v>416</v>
      </c>
      <c r="C54" s="92">
        <f>C46+C47+C48+C49+C50+C51+C52+C53</f>
        <v>48</v>
      </c>
      <c r="D54" s="92">
        <f t="shared" ref="D54:E54" si="3">D46+D47+D48+D49+D50+D51+D52+D53</f>
        <v>121</v>
      </c>
      <c r="E54" s="92">
        <f t="shared" si="3"/>
        <v>172</v>
      </c>
      <c r="F54" s="95">
        <f>CustomerList[[#This Row],[URBAN]]+CustomerList[[#This Row],[SEMI URBAN]]+CustomerList[[#This Row],[RURAL]]</f>
        <v>341</v>
      </c>
      <c r="G54" s="347">
        <f>G53+G52+G51+G50+G49+G48+G47+G46</f>
        <v>102</v>
      </c>
    </row>
    <row r="55" spans="1:7" s="93" customFormat="1" ht="14.1" customHeight="1" x14ac:dyDescent="0.2">
      <c r="A55" s="175">
        <v>46</v>
      </c>
      <c r="B55" s="95" t="s">
        <v>504</v>
      </c>
      <c r="C55" s="92">
        <v>0</v>
      </c>
      <c r="D55" s="92">
        <v>0</v>
      </c>
      <c r="E55" s="92">
        <v>42</v>
      </c>
      <c r="F55" s="95">
        <f>CustomerList[[#This Row],[URBAN]]+CustomerList[[#This Row],[SEMI URBAN]]+CustomerList[[#This Row],[RURAL]]</f>
        <v>42</v>
      </c>
      <c r="G55" s="347">
        <v>0</v>
      </c>
    </row>
    <row r="56" spans="1:7" s="93" customFormat="1" ht="14.1" customHeight="1" x14ac:dyDescent="0.2">
      <c r="A56" s="91"/>
      <c r="B56" s="92" t="s">
        <v>505</v>
      </c>
      <c r="C56" s="92">
        <v>0</v>
      </c>
      <c r="D56" s="92">
        <v>0</v>
      </c>
      <c r="E56" s="92">
        <v>42</v>
      </c>
      <c r="F56" s="95">
        <v>42</v>
      </c>
      <c r="G56" s="347">
        <v>0</v>
      </c>
    </row>
    <row r="57" spans="1:7" s="93" customFormat="1" ht="14.1" customHeight="1" x14ac:dyDescent="0.2">
      <c r="A57" s="91"/>
      <c r="B57" s="92" t="s">
        <v>0</v>
      </c>
      <c r="C57" s="92">
        <f>C40+C43+C45+C54+C56</f>
        <v>2682</v>
      </c>
      <c r="D57" s="92">
        <f t="shared" ref="D57:G57" si="4">D40+D43+D45+D54+D56</f>
        <v>2582</v>
      </c>
      <c r="E57" s="92">
        <f t="shared" si="4"/>
        <v>2730</v>
      </c>
      <c r="F57" s="92">
        <f t="shared" si="4"/>
        <v>7994</v>
      </c>
      <c r="G57" s="92">
        <f t="shared" si="4"/>
        <v>9201</v>
      </c>
    </row>
    <row r="58" spans="1:7" ht="18.75" customHeight="1" x14ac:dyDescent="0.2">
      <c r="A58" s="179"/>
      <c r="B58" s="177"/>
      <c r="C58" s="256" t="s">
        <v>487</v>
      </c>
      <c r="D58" s="177"/>
      <c r="E58" s="177"/>
      <c r="F58" s="178"/>
      <c r="G58" s="180"/>
    </row>
    <row r="59" spans="1:7" ht="18.75" hidden="1" customHeight="1" x14ac:dyDescent="0.2">
      <c r="A59" s="297"/>
      <c r="B59" s="298"/>
      <c r="C59" s="256">
        <v>2720</v>
      </c>
      <c r="D59" s="256">
        <v>2367</v>
      </c>
      <c r="E59" s="256">
        <v>2429</v>
      </c>
      <c r="F59" s="256"/>
      <c r="G59" s="299">
        <v>9580</v>
      </c>
    </row>
    <row r="60" spans="1:7" ht="18.75" hidden="1" customHeight="1" x14ac:dyDescent="0.2"/>
    <row r="61" spans="1:7" ht="18.75" hidden="1" customHeight="1" x14ac:dyDescent="0.2">
      <c r="C61" s="241"/>
      <c r="D61" s="241"/>
      <c r="E61" s="241"/>
      <c r="F61" s="241" t="e">
        <f>#REF!-#REF!-F51</f>
        <v>#REF!</v>
      </c>
      <c r="G61" s="241" t="e">
        <f>#REF!-#REF!-G51</f>
        <v>#REF!</v>
      </c>
    </row>
    <row r="62" spans="1:7" ht="18.75" hidden="1" customHeight="1" x14ac:dyDescent="0.2">
      <c r="C62" s="241"/>
      <c r="D62" s="241" t="e">
        <f>#REF!+#REF!</f>
        <v>#REF!</v>
      </c>
      <c r="E62" s="241"/>
      <c r="G62" s="269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1:G1"/>
    <mergeCell ref="A2:G2"/>
  </mergeCells>
  <phoneticPr fontId="10" type="noConversion"/>
  <printOptions horizontalCentered="1"/>
  <pageMargins left="0.25" right="0.25" top="0.25" bottom="0.25" header="0.3" footer="0.3"/>
  <pageSetup scale="80" fitToHeight="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1"/>
  <sheetViews>
    <sheetView zoomScale="90" zoomScaleNormal="9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8" sqref="A28:XFD28"/>
    </sheetView>
  </sheetViews>
  <sheetFormatPr defaultColWidth="9.140625" defaultRowHeight="13.5" x14ac:dyDescent="0.2"/>
  <cols>
    <col min="1" max="1" width="4.42578125" style="58" customWidth="1"/>
    <col min="2" max="2" width="35.5703125" style="58" bestFit="1" customWidth="1"/>
    <col min="3" max="4" width="11.85546875" style="61" bestFit="1" customWidth="1"/>
    <col min="5" max="5" width="10.85546875" style="61" customWidth="1"/>
    <col min="6" max="6" width="12" style="61" bestFit="1" customWidth="1"/>
    <col min="7" max="7" width="9.85546875" style="62" customWidth="1"/>
    <col min="8" max="8" width="10.5703125" style="61" customWidth="1"/>
    <col min="9" max="9" width="10.85546875" style="61" customWidth="1"/>
    <col min="10" max="10" width="10.5703125" style="61" customWidth="1"/>
    <col min="11" max="11" width="11.5703125" style="61" bestFit="1" customWidth="1"/>
    <col min="12" max="12" width="8.140625" style="62" customWidth="1"/>
    <col min="13" max="16" width="9.140625" style="61"/>
    <col min="17" max="16384" width="9.140625" style="58"/>
  </cols>
  <sheetData>
    <row r="1" spans="1:14" s="58" customFormat="1" ht="15" customHeight="1" x14ac:dyDescent="0.2">
      <c r="A1" s="452" t="s">
        <v>567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61"/>
      <c r="N1" s="61"/>
    </row>
    <row r="2" spans="1:14" s="58" customFormat="1" ht="15" customHeight="1" x14ac:dyDescent="0.2">
      <c r="B2" s="59" t="s">
        <v>125</v>
      </c>
      <c r="C2" s="60"/>
      <c r="D2" s="60"/>
      <c r="E2" s="61"/>
      <c r="F2" s="61"/>
      <c r="G2" s="62"/>
      <c r="H2" s="61"/>
      <c r="I2" s="60" t="s">
        <v>155</v>
      </c>
      <c r="J2" s="61"/>
      <c r="K2" s="61"/>
      <c r="L2" s="62"/>
      <c r="M2" s="61"/>
      <c r="N2" s="61"/>
    </row>
    <row r="3" spans="1:14" s="58" customFormat="1" ht="15" customHeight="1" x14ac:dyDescent="0.2">
      <c r="A3" s="451" t="s">
        <v>111</v>
      </c>
      <c r="B3" s="451" t="s">
        <v>95</v>
      </c>
      <c r="C3" s="455" t="s">
        <v>38</v>
      </c>
      <c r="D3" s="455"/>
      <c r="E3" s="455"/>
      <c r="F3" s="455"/>
      <c r="G3" s="454" t="s">
        <v>149</v>
      </c>
      <c r="H3" s="453" t="s">
        <v>182</v>
      </c>
      <c r="I3" s="453"/>
      <c r="J3" s="453"/>
      <c r="K3" s="453"/>
      <c r="L3" s="454" t="s">
        <v>149</v>
      </c>
      <c r="M3" s="61"/>
      <c r="N3" s="61"/>
    </row>
    <row r="4" spans="1:14" s="58" customFormat="1" ht="24.95" customHeight="1" x14ac:dyDescent="0.2">
      <c r="A4" s="451"/>
      <c r="B4" s="451"/>
      <c r="C4" s="453" t="s">
        <v>19</v>
      </c>
      <c r="D4" s="453"/>
      <c r="E4" s="453" t="s">
        <v>150</v>
      </c>
      <c r="F4" s="453"/>
      <c r="G4" s="454"/>
      <c r="H4" s="453" t="s">
        <v>19</v>
      </c>
      <c r="I4" s="453"/>
      <c r="J4" s="453" t="s">
        <v>150</v>
      </c>
      <c r="K4" s="453"/>
      <c r="L4" s="454"/>
      <c r="M4" s="61"/>
      <c r="N4" s="61"/>
    </row>
    <row r="5" spans="1:14" s="58" customFormat="1" ht="15" customHeight="1" x14ac:dyDescent="0.2">
      <c r="A5" s="451"/>
      <c r="B5" s="451"/>
      <c r="C5" s="359" t="s">
        <v>115</v>
      </c>
      <c r="D5" s="359" t="s">
        <v>94</v>
      </c>
      <c r="E5" s="359" t="s">
        <v>115</v>
      </c>
      <c r="F5" s="359" t="s">
        <v>94</v>
      </c>
      <c r="G5" s="454"/>
      <c r="H5" s="359" t="s">
        <v>115</v>
      </c>
      <c r="I5" s="359" t="s">
        <v>94</v>
      </c>
      <c r="J5" s="359" t="s">
        <v>115</v>
      </c>
      <c r="K5" s="359" t="s">
        <v>94</v>
      </c>
      <c r="L5" s="454"/>
      <c r="M5" s="61"/>
      <c r="N5" s="61"/>
    </row>
    <row r="6" spans="1:14" s="58" customFormat="1" ht="14.1" customHeight="1" x14ac:dyDescent="0.2">
      <c r="A6" s="36">
        <v>1</v>
      </c>
      <c r="B6" s="37" t="s">
        <v>52</v>
      </c>
      <c r="C6" s="374">
        <v>139807</v>
      </c>
      <c r="D6" s="374">
        <v>351185</v>
      </c>
      <c r="E6" s="374">
        <v>69124</v>
      </c>
      <c r="F6" s="375">
        <v>128652</v>
      </c>
      <c r="G6" s="185">
        <f>F6*100/D6</f>
        <v>36.633683101499209</v>
      </c>
      <c r="H6" s="374">
        <v>108224</v>
      </c>
      <c r="I6" s="374">
        <v>255636</v>
      </c>
      <c r="J6" s="374">
        <v>44713</v>
      </c>
      <c r="K6" s="375">
        <v>98547</v>
      </c>
      <c r="L6" s="186">
        <f>K6*100/I6</f>
        <v>38.549734779139087</v>
      </c>
      <c r="M6" s="61"/>
      <c r="N6" s="61"/>
    </row>
    <row r="7" spans="1:14" s="58" customFormat="1" ht="14.1" customHeight="1" x14ac:dyDescent="0.2">
      <c r="A7" s="36">
        <v>2</v>
      </c>
      <c r="B7" s="37" t="s">
        <v>53</v>
      </c>
      <c r="C7" s="374">
        <v>336686</v>
      </c>
      <c r="D7" s="374">
        <v>851765</v>
      </c>
      <c r="E7" s="374">
        <v>312546</v>
      </c>
      <c r="F7" s="375">
        <v>791254</v>
      </c>
      <c r="G7" s="185">
        <f t="shared" ref="G7:G57" si="0">F7*100/D7</f>
        <v>92.89581046415384</v>
      </c>
      <c r="H7" s="374">
        <v>280891</v>
      </c>
      <c r="I7" s="374">
        <v>686831</v>
      </c>
      <c r="J7" s="374">
        <v>264815</v>
      </c>
      <c r="K7" s="375">
        <v>658421</v>
      </c>
      <c r="L7" s="186">
        <f t="shared" ref="L7:L57" si="1">K7*100/I7</f>
        <v>95.8636112813778</v>
      </c>
      <c r="M7" s="61"/>
      <c r="N7" s="61"/>
    </row>
    <row r="8" spans="1:14" s="58" customFormat="1" ht="14.1" customHeight="1" x14ac:dyDescent="0.2">
      <c r="A8" s="36">
        <v>3</v>
      </c>
      <c r="B8" s="37" t="s">
        <v>54</v>
      </c>
      <c r="C8" s="374">
        <v>71532</v>
      </c>
      <c r="D8" s="374">
        <v>205376</v>
      </c>
      <c r="E8" s="374">
        <v>31601</v>
      </c>
      <c r="F8" s="375">
        <v>71829</v>
      </c>
      <c r="G8" s="185">
        <f t="shared" si="0"/>
        <v>34.97438843876597</v>
      </c>
      <c r="H8" s="374">
        <v>52016</v>
      </c>
      <c r="I8" s="374">
        <v>138076</v>
      </c>
      <c r="J8" s="374">
        <v>26152</v>
      </c>
      <c r="K8" s="375">
        <v>50284</v>
      </c>
      <c r="L8" s="186">
        <f t="shared" si="1"/>
        <v>36.417625076045077</v>
      </c>
      <c r="M8" s="61"/>
      <c r="N8" s="61"/>
    </row>
    <row r="9" spans="1:14" s="58" customFormat="1" ht="14.1" customHeight="1" x14ac:dyDescent="0.2">
      <c r="A9" s="36">
        <v>4</v>
      </c>
      <c r="B9" s="37" t="s">
        <v>55</v>
      </c>
      <c r="C9" s="374">
        <v>96265</v>
      </c>
      <c r="D9" s="374">
        <v>231469</v>
      </c>
      <c r="E9" s="374">
        <v>38627</v>
      </c>
      <c r="F9" s="375">
        <v>64381</v>
      </c>
      <c r="G9" s="185">
        <f t="shared" si="0"/>
        <v>27.814091735826395</v>
      </c>
      <c r="H9" s="374">
        <v>71972</v>
      </c>
      <c r="I9" s="374">
        <v>161462</v>
      </c>
      <c r="J9" s="374">
        <v>22722</v>
      </c>
      <c r="K9" s="375">
        <v>27992</v>
      </c>
      <c r="L9" s="186">
        <f t="shared" si="1"/>
        <v>17.3365869368644</v>
      </c>
      <c r="M9" s="61"/>
      <c r="N9" s="61"/>
    </row>
    <row r="10" spans="1:14" s="58" customFormat="1" ht="14.1" customHeight="1" x14ac:dyDescent="0.2">
      <c r="A10" s="36">
        <v>5</v>
      </c>
      <c r="B10" s="37" t="s">
        <v>56</v>
      </c>
      <c r="C10" s="374">
        <v>362420</v>
      </c>
      <c r="D10" s="374">
        <v>988698</v>
      </c>
      <c r="E10" s="374">
        <v>116585</v>
      </c>
      <c r="F10" s="375">
        <v>364748</v>
      </c>
      <c r="G10" s="185">
        <f t="shared" si="0"/>
        <v>36.891750564884326</v>
      </c>
      <c r="H10" s="374">
        <v>271329</v>
      </c>
      <c r="I10" s="374">
        <v>656606</v>
      </c>
      <c r="J10" s="374">
        <v>99272</v>
      </c>
      <c r="K10" s="375">
        <v>194911</v>
      </c>
      <c r="L10" s="186">
        <f t="shared" si="1"/>
        <v>29.68462060961977</v>
      </c>
      <c r="M10" s="61"/>
      <c r="N10" s="61"/>
    </row>
    <row r="11" spans="1:14" s="58" customFormat="1" ht="14.1" customHeight="1" x14ac:dyDescent="0.2">
      <c r="A11" s="36">
        <v>6</v>
      </c>
      <c r="B11" s="37" t="s">
        <v>57</v>
      </c>
      <c r="C11" s="374">
        <v>108401</v>
      </c>
      <c r="D11" s="374">
        <v>236818</v>
      </c>
      <c r="E11" s="374">
        <v>16939</v>
      </c>
      <c r="F11" s="375">
        <v>30561</v>
      </c>
      <c r="G11" s="185">
        <f t="shared" si="0"/>
        <v>12.904846759959124</v>
      </c>
      <c r="H11" s="374">
        <v>80440</v>
      </c>
      <c r="I11" s="374">
        <v>155007</v>
      </c>
      <c r="J11" s="374">
        <v>15942</v>
      </c>
      <c r="K11" s="375">
        <v>29478</v>
      </c>
      <c r="L11" s="186">
        <f t="shared" si="1"/>
        <v>19.017205674582438</v>
      </c>
      <c r="M11" s="61"/>
      <c r="N11" s="61"/>
    </row>
    <row r="12" spans="1:14" s="58" customFormat="1" ht="14.1" customHeight="1" x14ac:dyDescent="0.2">
      <c r="A12" s="36">
        <v>7</v>
      </c>
      <c r="B12" s="37" t="s">
        <v>58</v>
      </c>
      <c r="C12" s="374">
        <v>11870</v>
      </c>
      <c r="D12" s="374">
        <v>29071</v>
      </c>
      <c r="E12" s="374">
        <v>2982</v>
      </c>
      <c r="F12" s="375">
        <v>2922</v>
      </c>
      <c r="G12" s="185">
        <f t="shared" si="0"/>
        <v>10.051253826837742</v>
      </c>
      <c r="H12" s="374">
        <v>7921</v>
      </c>
      <c r="I12" s="374">
        <v>17240</v>
      </c>
      <c r="J12" s="374">
        <v>2894</v>
      </c>
      <c r="K12" s="375">
        <v>2699</v>
      </c>
      <c r="L12" s="186">
        <f t="shared" si="1"/>
        <v>15.655452436194896</v>
      </c>
      <c r="M12" s="61"/>
      <c r="N12" s="61"/>
    </row>
    <row r="13" spans="1:14" s="58" customFormat="1" ht="14.1" customHeight="1" x14ac:dyDescent="0.2">
      <c r="A13" s="36">
        <v>8</v>
      </c>
      <c r="B13" s="37" t="s">
        <v>183</v>
      </c>
      <c r="C13" s="374">
        <v>12846</v>
      </c>
      <c r="D13" s="374">
        <v>29431</v>
      </c>
      <c r="E13" s="374">
        <v>1070</v>
      </c>
      <c r="F13" s="375">
        <v>336</v>
      </c>
      <c r="G13" s="185">
        <f t="shared" si="0"/>
        <v>1.1416533587034079</v>
      </c>
      <c r="H13" s="374">
        <v>9586</v>
      </c>
      <c r="I13" s="374">
        <v>19092</v>
      </c>
      <c r="J13" s="374">
        <v>986</v>
      </c>
      <c r="K13" s="375">
        <v>292</v>
      </c>
      <c r="L13" s="186">
        <f t="shared" si="1"/>
        <v>1.5294364131573435</v>
      </c>
      <c r="M13" s="61"/>
      <c r="N13" s="61"/>
    </row>
    <row r="14" spans="1:14" s="58" customFormat="1" ht="14.1" customHeight="1" x14ac:dyDescent="0.2">
      <c r="A14" s="36">
        <v>9</v>
      </c>
      <c r="B14" s="37" t="s">
        <v>59</v>
      </c>
      <c r="C14" s="374">
        <v>208683</v>
      </c>
      <c r="D14" s="374">
        <v>536172</v>
      </c>
      <c r="E14" s="374">
        <v>60649</v>
      </c>
      <c r="F14" s="375">
        <v>121055.58</v>
      </c>
      <c r="G14" s="185">
        <f t="shared" si="0"/>
        <v>22.577751169400862</v>
      </c>
      <c r="H14" s="374">
        <v>163480</v>
      </c>
      <c r="I14" s="374">
        <v>393824</v>
      </c>
      <c r="J14" s="374">
        <v>50851</v>
      </c>
      <c r="K14" s="375">
        <v>99157.15</v>
      </c>
      <c r="L14" s="186">
        <f t="shared" si="1"/>
        <v>25.178036381733971</v>
      </c>
      <c r="M14" s="61"/>
      <c r="N14" s="61"/>
    </row>
    <row r="15" spans="1:14" s="58" customFormat="1" ht="14.1" customHeight="1" x14ac:dyDescent="0.2">
      <c r="A15" s="36">
        <v>10</v>
      </c>
      <c r="B15" s="37" t="s">
        <v>65</v>
      </c>
      <c r="C15" s="374">
        <v>1039727</v>
      </c>
      <c r="D15" s="374">
        <v>2694532</v>
      </c>
      <c r="E15" s="374">
        <v>241728</v>
      </c>
      <c r="F15" s="375">
        <v>623057</v>
      </c>
      <c r="G15" s="185">
        <f t="shared" si="0"/>
        <v>23.123013569703385</v>
      </c>
      <c r="H15" s="374">
        <v>845266</v>
      </c>
      <c r="I15" s="374">
        <v>2037676</v>
      </c>
      <c r="J15" s="374">
        <v>206305</v>
      </c>
      <c r="K15" s="375">
        <v>559588</v>
      </c>
      <c r="L15" s="186">
        <f t="shared" si="1"/>
        <v>27.462069534116317</v>
      </c>
      <c r="M15" s="61"/>
      <c r="N15" s="61"/>
    </row>
    <row r="16" spans="1:14" s="58" customFormat="1" ht="14.1" customHeight="1" x14ac:dyDescent="0.2">
      <c r="A16" s="36">
        <v>11</v>
      </c>
      <c r="B16" s="37" t="s">
        <v>184</v>
      </c>
      <c r="C16" s="374">
        <v>81615</v>
      </c>
      <c r="D16" s="374">
        <v>244453</v>
      </c>
      <c r="E16" s="374">
        <v>3277</v>
      </c>
      <c r="F16" s="375">
        <v>6311</v>
      </c>
      <c r="G16" s="185">
        <f t="shared" si="0"/>
        <v>2.5816823683898336</v>
      </c>
      <c r="H16" s="374">
        <v>59286</v>
      </c>
      <c r="I16" s="374">
        <v>139206</v>
      </c>
      <c r="J16" s="374">
        <v>2802</v>
      </c>
      <c r="K16" s="375">
        <v>5410</v>
      </c>
      <c r="L16" s="186">
        <f t="shared" si="1"/>
        <v>3.8863267387899949</v>
      </c>
      <c r="M16" s="61"/>
      <c r="N16" s="61"/>
    </row>
    <row r="17" spans="1:16" ht="14.1" customHeight="1" x14ac:dyDescent="0.2">
      <c r="A17" s="36">
        <v>12</v>
      </c>
      <c r="B17" s="37" t="s">
        <v>61</v>
      </c>
      <c r="C17" s="374">
        <v>192967</v>
      </c>
      <c r="D17" s="374">
        <v>421399</v>
      </c>
      <c r="E17" s="374">
        <v>88920</v>
      </c>
      <c r="F17" s="375">
        <v>116657</v>
      </c>
      <c r="G17" s="185">
        <f t="shared" si="0"/>
        <v>27.683264554495857</v>
      </c>
      <c r="H17" s="374">
        <v>153138</v>
      </c>
      <c r="I17" s="374">
        <v>301602</v>
      </c>
      <c r="J17" s="374">
        <v>85070</v>
      </c>
      <c r="K17" s="375">
        <v>105840</v>
      </c>
      <c r="L17" s="186">
        <f t="shared" si="1"/>
        <v>35.092605486701018</v>
      </c>
    </row>
    <row r="18" spans="1:16" s="59" customFormat="1" ht="14.1" customHeight="1" x14ac:dyDescent="0.2">
      <c r="A18" s="355"/>
      <c r="B18" s="94" t="s">
        <v>222</v>
      </c>
      <c r="C18" s="376">
        <f>SUM(C6:C17)</f>
        <v>2662819</v>
      </c>
      <c r="D18" s="376">
        <f t="shared" ref="D18:F18" si="2">SUM(D6:D17)</f>
        <v>6820369</v>
      </c>
      <c r="E18" s="376">
        <f t="shared" si="2"/>
        <v>984048</v>
      </c>
      <c r="F18" s="377">
        <f t="shared" si="2"/>
        <v>2321763.58</v>
      </c>
      <c r="G18" s="45">
        <f t="shared" si="0"/>
        <v>34.041612411293286</v>
      </c>
      <c r="H18" s="376">
        <f>SUM(H6:H17)</f>
        <v>2103549</v>
      </c>
      <c r="I18" s="376">
        <f t="shared" ref="I18:K18" si="3">SUM(I6:I17)</f>
        <v>4962258</v>
      </c>
      <c r="J18" s="376">
        <f t="shared" si="3"/>
        <v>822524</v>
      </c>
      <c r="K18" s="377">
        <f t="shared" si="3"/>
        <v>1832619.15</v>
      </c>
      <c r="L18" s="9">
        <f t="shared" si="1"/>
        <v>36.931154123787998</v>
      </c>
      <c r="M18" s="61"/>
      <c r="N18" s="61"/>
      <c r="O18" s="60"/>
      <c r="P18" s="60"/>
    </row>
    <row r="19" spans="1:16" ht="14.1" customHeight="1" x14ac:dyDescent="0.2">
      <c r="A19" s="36">
        <v>13</v>
      </c>
      <c r="B19" s="37" t="s">
        <v>42</v>
      </c>
      <c r="C19" s="374">
        <v>56912</v>
      </c>
      <c r="D19" s="374">
        <v>159513</v>
      </c>
      <c r="E19" s="374">
        <v>15756</v>
      </c>
      <c r="F19" s="375">
        <v>49193.45</v>
      </c>
      <c r="G19" s="185">
        <f t="shared" si="0"/>
        <v>30.839774814591912</v>
      </c>
      <c r="H19" s="374">
        <v>45049</v>
      </c>
      <c r="I19" s="374">
        <v>120240</v>
      </c>
      <c r="J19" s="374">
        <v>15373</v>
      </c>
      <c r="K19" s="375">
        <v>23328.3</v>
      </c>
      <c r="L19" s="186">
        <f t="shared" si="1"/>
        <v>19.401447105788424</v>
      </c>
    </row>
    <row r="20" spans="1:16" ht="14.1" customHeight="1" x14ac:dyDescent="0.2">
      <c r="A20" s="36">
        <v>14</v>
      </c>
      <c r="B20" s="37" t="s">
        <v>185</v>
      </c>
      <c r="C20" s="374">
        <v>11373</v>
      </c>
      <c r="D20" s="374">
        <v>27174</v>
      </c>
      <c r="E20" s="374">
        <v>42231</v>
      </c>
      <c r="F20" s="375">
        <v>21992</v>
      </c>
      <c r="G20" s="185">
        <f t="shared" si="0"/>
        <v>80.930301023036719</v>
      </c>
      <c r="H20" s="374">
        <v>8858</v>
      </c>
      <c r="I20" s="374">
        <v>20293</v>
      </c>
      <c r="J20" s="374">
        <v>0</v>
      </c>
      <c r="K20" s="375">
        <v>0</v>
      </c>
      <c r="L20" s="186">
        <f t="shared" si="1"/>
        <v>0</v>
      </c>
    </row>
    <row r="21" spans="1:16" ht="14.1" customHeight="1" x14ac:dyDescent="0.2">
      <c r="A21" s="36">
        <v>15</v>
      </c>
      <c r="B21" s="37" t="s">
        <v>186</v>
      </c>
      <c r="C21" s="63">
        <v>100</v>
      </c>
      <c r="D21" s="63">
        <v>216</v>
      </c>
      <c r="E21" s="63">
        <v>0</v>
      </c>
      <c r="F21" s="63">
        <v>0</v>
      </c>
      <c r="G21" s="185">
        <f t="shared" si="0"/>
        <v>0</v>
      </c>
      <c r="H21" s="63">
        <v>80</v>
      </c>
      <c r="I21" s="63">
        <v>174</v>
      </c>
      <c r="J21" s="63">
        <v>0</v>
      </c>
      <c r="K21" s="63">
        <v>0</v>
      </c>
      <c r="L21" s="186">
        <f t="shared" si="1"/>
        <v>0</v>
      </c>
    </row>
    <row r="22" spans="1:16" ht="14.1" customHeight="1" x14ac:dyDescent="0.2">
      <c r="A22" s="36">
        <v>16</v>
      </c>
      <c r="B22" s="37" t="s">
        <v>46</v>
      </c>
      <c r="C22" s="374">
        <v>12</v>
      </c>
      <c r="D22" s="374">
        <v>24</v>
      </c>
      <c r="E22" s="374">
        <v>0</v>
      </c>
      <c r="F22" s="375">
        <v>0</v>
      </c>
      <c r="G22" s="185">
        <f t="shared" si="0"/>
        <v>0</v>
      </c>
      <c r="H22" s="374">
        <v>0</v>
      </c>
      <c r="I22" s="374">
        <v>0</v>
      </c>
      <c r="J22" s="374">
        <v>0</v>
      </c>
      <c r="K22" s="375">
        <v>0</v>
      </c>
      <c r="L22" s="186" t="e">
        <f t="shared" si="1"/>
        <v>#DIV/0!</v>
      </c>
    </row>
    <row r="23" spans="1:16" ht="14.1" customHeight="1" x14ac:dyDescent="0.2">
      <c r="A23" s="36">
        <v>17</v>
      </c>
      <c r="B23" s="37" t="s">
        <v>187</v>
      </c>
      <c r="C23" s="374">
        <v>8160</v>
      </c>
      <c r="D23" s="374">
        <v>20513</v>
      </c>
      <c r="E23" s="374">
        <v>5745</v>
      </c>
      <c r="F23" s="375">
        <v>10244</v>
      </c>
      <c r="G23" s="185">
        <f t="shared" si="0"/>
        <v>49.939063033198458</v>
      </c>
      <c r="H23" s="374">
        <v>5521</v>
      </c>
      <c r="I23" s="374">
        <v>13515</v>
      </c>
      <c r="J23" s="374">
        <v>4847</v>
      </c>
      <c r="K23" s="375">
        <v>7804</v>
      </c>
      <c r="L23" s="186">
        <f t="shared" si="1"/>
        <v>57.743248242693305</v>
      </c>
    </row>
    <row r="24" spans="1:16" ht="14.1" customHeight="1" x14ac:dyDescent="0.2">
      <c r="A24" s="36">
        <v>18</v>
      </c>
      <c r="B24" s="37" t="s">
        <v>188</v>
      </c>
      <c r="C24" s="374">
        <v>38</v>
      </c>
      <c r="D24" s="374">
        <v>76</v>
      </c>
      <c r="E24" s="374">
        <v>0</v>
      </c>
      <c r="F24" s="375">
        <v>0</v>
      </c>
      <c r="G24" s="185">
        <f t="shared" si="0"/>
        <v>0</v>
      </c>
      <c r="H24" s="374">
        <v>0</v>
      </c>
      <c r="I24" s="374">
        <v>0</v>
      </c>
      <c r="J24" s="374">
        <v>0</v>
      </c>
      <c r="K24" s="375">
        <v>0</v>
      </c>
      <c r="L24" s="186" t="e">
        <f t="shared" si="1"/>
        <v>#DIV/0!</v>
      </c>
    </row>
    <row r="25" spans="1:16" ht="14.1" customHeight="1" x14ac:dyDescent="0.2">
      <c r="A25" s="36">
        <v>19</v>
      </c>
      <c r="B25" s="37" t="s">
        <v>189</v>
      </c>
      <c r="C25" s="374">
        <v>2500</v>
      </c>
      <c r="D25" s="374">
        <v>5568</v>
      </c>
      <c r="E25" s="374">
        <v>6226</v>
      </c>
      <c r="F25" s="375">
        <v>9668</v>
      </c>
      <c r="G25" s="185">
        <f t="shared" si="0"/>
        <v>173.63505747126436</v>
      </c>
      <c r="H25" s="374">
        <v>1178</v>
      </c>
      <c r="I25" s="374">
        <v>2672</v>
      </c>
      <c r="J25" s="374">
        <v>5797</v>
      </c>
      <c r="K25" s="375">
        <v>8797</v>
      </c>
      <c r="L25" s="186">
        <f t="shared" si="1"/>
        <v>329.22904191616766</v>
      </c>
    </row>
    <row r="26" spans="1:16" ht="14.1" customHeight="1" x14ac:dyDescent="0.2">
      <c r="A26" s="36">
        <v>20</v>
      </c>
      <c r="B26" s="37" t="s">
        <v>66</v>
      </c>
      <c r="C26" s="374">
        <v>101123</v>
      </c>
      <c r="D26" s="374">
        <v>251150</v>
      </c>
      <c r="E26" s="374">
        <v>37789</v>
      </c>
      <c r="F26" s="375">
        <v>206449.77</v>
      </c>
      <c r="G26" s="185">
        <f t="shared" si="0"/>
        <v>82.201779812860835</v>
      </c>
      <c r="H26" s="374">
        <v>75005</v>
      </c>
      <c r="I26" s="374">
        <v>176458</v>
      </c>
      <c r="J26" s="374">
        <v>20819</v>
      </c>
      <c r="K26" s="375">
        <v>102618.86</v>
      </c>
      <c r="L26" s="186">
        <f t="shared" si="1"/>
        <v>58.154835711614098</v>
      </c>
    </row>
    <row r="27" spans="1:16" ht="14.1" customHeight="1" x14ac:dyDescent="0.2">
      <c r="A27" s="36">
        <v>21</v>
      </c>
      <c r="B27" s="37" t="s">
        <v>67</v>
      </c>
      <c r="C27" s="374">
        <v>98502</v>
      </c>
      <c r="D27" s="374">
        <v>257823</v>
      </c>
      <c r="E27" s="374">
        <v>111053</v>
      </c>
      <c r="F27" s="375">
        <v>239058</v>
      </c>
      <c r="G27" s="185">
        <f t="shared" si="0"/>
        <v>92.721750968687815</v>
      </c>
      <c r="H27" s="374">
        <v>74256</v>
      </c>
      <c r="I27" s="374">
        <v>183382</v>
      </c>
      <c r="J27" s="374">
        <v>60968</v>
      </c>
      <c r="K27" s="375">
        <v>169006</v>
      </c>
      <c r="L27" s="186">
        <f t="shared" si="1"/>
        <v>92.16062645188731</v>
      </c>
    </row>
    <row r="28" spans="1:16" ht="14.1" customHeight="1" x14ac:dyDescent="0.2">
      <c r="A28" s="36">
        <v>22</v>
      </c>
      <c r="B28" s="37" t="s">
        <v>76</v>
      </c>
      <c r="C28" s="374">
        <v>29266</v>
      </c>
      <c r="D28" s="374">
        <v>68767</v>
      </c>
      <c r="E28" s="374">
        <v>16040</v>
      </c>
      <c r="F28" s="375">
        <v>25838</v>
      </c>
      <c r="G28" s="185">
        <f t="shared" si="0"/>
        <v>37.573254613404686</v>
      </c>
      <c r="H28" s="374">
        <v>21315</v>
      </c>
      <c r="I28" s="374">
        <v>46523</v>
      </c>
      <c r="J28" s="374">
        <v>15919</v>
      </c>
      <c r="K28" s="375">
        <v>25257</v>
      </c>
      <c r="L28" s="186">
        <f t="shared" si="1"/>
        <v>54.289276271951508</v>
      </c>
    </row>
    <row r="29" spans="1:16" ht="14.1" customHeight="1" x14ac:dyDescent="0.2">
      <c r="A29" s="36">
        <v>23</v>
      </c>
      <c r="B29" s="37" t="s">
        <v>492</v>
      </c>
      <c r="C29" s="374">
        <v>6183</v>
      </c>
      <c r="D29" s="374">
        <v>15500</v>
      </c>
      <c r="E29" s="374">
        <v>18242</v>
      </c>
      <c r="F29" s="375">
        <v>16011.3</v>
      </c>
      <c r="G29" s="185">
        <f t="shared" si="0"/>
        <v>103.29870967741935</v>
      </c>
      <c r="H29" s="374">
        <v>4228</v>
      </c>
      <c r="I29" s="374">
        <v>10412</v>
      </c>
      <c r="J29" s="374">
        <v>1229</v>
      </c>
      <c r="K29" s="375">
        <v>7582.6</v>
      </c>
      <c r="L29" s="186">
        <f t="shared" si="1"/>
        <v>72.825585862466383</v>
      </c>
    </row>
    <row r="30" spans="1:16" ht="14.1" customHeight="1" x14ac:dyDescent="0.2">
      <c r="A30" s="36">
        <v>24</v>
      </c>
      <c r="B30" s="37" t="s">
        <v>190</v>
      </c>
      <c r="C30" s="374">
        <v>10120</v>
      </c>
      <c r="D30" s="374">
        <v>22937</v>
      </c>
      <c r="E30" s="374">
        <v>11831</v>
      </c>
      <c r="F30" s="375">
        <v>35104.19</v>
      </c>
      <c r="G30" s="185">
        <f t="shared" si="0"/>
        <v>153.04612634607838</v>
      </c>
      <c r="H30" s="374">
        <v>6972</v>
      </c>
      <c r="I30" s="374">
        <v>14413</v>
      </c>
      <c r="J30" s="374">
        <v>3945</v>
      </c>
      <c r="K30" s="375">
        <v>12109.8</v>
      </c>
      <c r="L30" s="186">
        <f t="shared" si="1"/>
        <v>84.019981960729893</v>
      </c>
    </row>
    <row r="31" spans="1:16" ht="14.1" customHeight="1" x14ac:dyDescent="0.2">
      <c r="A31" s="36">
        <v>25</v>
      </c>
      <c r="B31" s="37" t="s">
        <v>191</v>
      </c>
      <c r="C31" s="374">
        <v>36</v>
      </c>
      <c r="D31" s="374">
        <v>72</v>
      </c>
      <c r="E31" s="374">
        <v>0</v>
      </c>
      <c r="F31" s="375">
        <v>0</v>
      </c>
      <c r="G31" s="185">
        <f t="shared" si="0"/>
        <v>0</v>
      </c>
      <c r="H31" s="374">
        <v>0</v>
      </c>
      <c r="I31" s="374">
        <v>0</v>
      </c>
      <c r="J31" s="374">
        <v>0</v>
      </c>
      <c r="K31" s="375">
        <v>0</v>
      </c>
      <c r="L31" s="186">
        <v>0</v>
      </c>
    </row>
    <row r="32" spans="1:16" ht="14.1" customHeight="1" x14ac:dyDescent="0.2">
      <c r="A32" s="36">
        <v>26</v>
      </c>
      <c r="B32" s="37" t="s">
        <v>192</v>
      </c>
      <c r="C32" s="374">
        <v>481</v>
      </c>
      <c r="D32" s="374">
        <v>1215</v>
      </c>
      <c r="E32" s="374">
        <v>80</v>
      </c>
      <c r="F32" s="375">
        <v>482.52</v>
      </c>
      <c r="G32" s="185">
        <f t="shared" si="0"/>
        <v>39.71358024691358</v>
      </c>
      <c r="H32" s="374">
        <v>132</v>
      </c>
      <c r="I32" s="374">
        <v>394</v>
      </c>
      <c r="J32" s="374">
        <v>70</v>
      </c>
      <c r="K32" s="375">
        <v>468.92</v>
      </c>
      <c r="L32" s="186">
        <f t="shared" si="1"/>
        <v>119.01522842639594</v>
      </c>
    </row>
    <row r="33" spans="1:16" ht="14.1" customHeight="1" x14ac:dyDescent="0.2">
      <c r="A33" s="36">
        <v>27</v>
      </c>
      <c r="B33" s="37" t="s">
        <v>193</v>
      </c>
      <c r="C33" s="374">
        <v>133</v>
      </c>
      <c r="D33" s="374">
        <v>306</v>
      </c>
      <c r="E33" s="374">
        <v>0</v>
      </c>
      <c r="F33" s="375">
        <v>0</v>
      </c>
      <c r="G33" s="185">
        <f t="shared" si="0"/>
        <v>0</v>
      </c>
      <c r="H33" s="374">
        <v>20</v>
      </c>
      <c r="I33" s="374">
        <v>54</v>
      </c>
      <c r="J33" s="374">
        <v>0</v>
      </c>
      <c r="K33" s="375">
        <v>0</v>
      </c>
      <c r="L33" s="186">
        <f t="shared" si="1"/>
        <v>0</v>
      </c>
    </row>
    <row r="34" spans="1:16" ht="14.1" customHeight="1" x14ac:dyDescent="0.2">
      <c r="A34" s="36">
        <v>28</v>
      </c>
      <c r="B34" s="37" t="s">
        <v>68</v>
      </c>
      <c r="C34" s="374">
        <v>15676</v>
      </c>
      <c r="D34" s="374">
        <v>38591</v>
      </c>
      <c r="E34" s="374">
        <v>15007</v>
      </c>
      <c r="F34" s="375">
        <v>26236.85</v>
      </c>
      <c r="G34" s="185">
        <f t="shared" si="0"/>
        <v>67.98696587287192</v>
      </c>
      <c r="H34" s="374">
        <v>6912</v>
      </c>
      <c r="I34" s="374">
        <v>16496</v>
      </c>
      <c r="J34" s="374">
        <v>204</v>
      </c>
      <c r="K34" s="375">
        <v>47.43</v>
      </c>
      <c r="L34" s="186">
        <f t="shared" si="1"/>
        <v>0.2875242483026188</v>
      </c>
    </row>
    <row r="35" spans="1:16" ht="14.1" customHeight="1" x14ac:dyDescent="0.2">
      <c r="A35" s="36">
        <v>29</v>
      </c>
      <c r="B35" s="37" t="s">
        <v>194</v>
      </c>
      <c r="C35" s="374">
        <v>623</v>
      </c>
      <c r="D35" s="374">
        <v>1561</v>
      </c>
      <c r="E35" s="374">
        <v>0</v>
      </c>
      <c r="F35" s="375">
        <v>0</v>
      </c>
      <c r="G35" s="185">
        <f t="shared" si="0"/>
        <v>0</v>
      </c>
      <c r="H35" s="374">
        <v>466</v>
      </c>
      <c r="I35" s="374">
        <v>1164</v>
      </c>
      <c r="J35" s="374">
        <v>0</v>
      </c>
      <c r="K35" s="375">
        <v>0</v>
      </c>
      <c r="L35" s="186">
        <f t="shared" si="1"/>
        <v>0</v>
      </c>
    </row>
    <row r="36" spans="1:16" ht="14.1" customHeight="1" x14ac:dyDescent="0.2">
      <c r="A36" s="36">
        <v>30</v>
      </c>
      <c r="B36" s="37" t="s">
        <v>195</v>
      </c>
      <c r="C36" s="374">
        <v>6454</v>
      </c>
      <c r="D36" s="374">
        <v>14900</v>
      </c>
      <c r="E36" s="374">
        <v>17640</v>
      </c>
      <c r="F36" s="375">
        <v>11935</v>
      </c>
      <c r="G36" s="185">
        <f t="shared" si="0"/>
        <v>80.100671140939596</v>
      </c>
      <c r="H36" s="374">
        <v>4361</v>
      </c>
      <c r="I36" s="374">
        <v>10241</v>
      </c>
      <c r="J36" s="374">
        <v>3887</v>
      </c>
      <c r="K36" s="375">
        <v>5654</v>
      </c>
      <c r="L36" s="186">
        <f t="shared" si="1"/>
        <v>55.209452201933402</v>
      </c>
    </row>
    <row r="37" spans="1:16" ht="14.1" customHeight="1" x14ac:dyDescent="0.2">
      <c r="A37" s="36">
        <v>31</v>
      </c>
      <c r="B37" s="37" t="s">
        <v>196</v>
      </c>
      <c r="C37" s="374">
        <v>347</v>
      </c>
      <c r="D37" s="374">
        <v>732</v>
      </c>
      <c r="E37" s="374">
        <v>0</v>
      </c>
      <c r="F37" s="375">
        <v>0</v>
      </c>
      <c r="G37" s="185">
        <f t="shared" si="0"/>
        <v>0</v>
      </c>
      <c r="H37" s="374">
        <v>231</v>
      </c>
      <c r="I37" s="374">
        <v>524</v>
      </c>
      <c r="J37" s="374">
        <v>0</v>
      </c>
      <c r="K37" s="375">
        <v>0</v>
      </c>
      <c r="L37" s="186">
        <f t="shared" si="1"/>
        <v>0</v>
      </c>
    </row>
    <row r="38" spans="1:16" ht="14.1" customHeight="1" x14ac:dyDescent="0.2">
      <c r="A38" s="36">
        <v>32</v>
      </c>
      <c r="B38" s="37" t="s">
        <v>72</v>
      </c>
      <c r="C38" s="374">
        <v>387</v>
      </c>
      <c r="D38" s="374">
        <v>1122</v>
      </c>
      <c r="E38" s="374">
        <v>0</v>
      </c>
      <c r="F38" s="375">
        <v>0</v>
      </c>
      <c r="G38" s="185">
        <f t="shared" si="0"/>
        <v>0</v>
      </c>
      <c r="H38" s="374">
        <v>318</v>
      </c>
      <c r="I38" s="374">
        <v>964</v>
      </c>
      <c r="J38" s="374">
        <v>0</v>
      </c>
      <c r="K38" s="375">
        <v>0</v>
      </c>
      <c r="L38" s="186">
        <f t="shared" si="1"/>
        <v>0</v>
      </c>
    </row>
    <row r="39" spans="1:16" ht="14.1" customHeight="1" x14ac:dyDescent="0.2">
      <c r="A39" s="36">
        <v>33</v>
      </c>
      <c r="B39" s="37" t="s">
        <v>197</v>
      </c>
      <c r="C39" s="374">
        <v>636</v>
      </c>
      <c r="D39" s="374">
        <v>1592</v>
      </c>
      <c r="E39" s="374">
        <v>0</v>
      </c>
      <c r="F39" s="375">
        <v>0</v>
      </c>
      <c r="G39" s="185">
        <f t="shared" si="0"/>
        <v>0</v>
      </c>
      <c r="H39" s="374">
        <v>482</v>
      </c>
      <c r="I39" s="374">
        <v>1206</v>
      </c>
      <c r="J39" s="374">
        <v>0</v>
      </c>
      <c r="K39" s="375">
        <v>0</v>
      </c>
      <c r="L39" s="186">
        <f t="shared" si="1"/>
        <v>0</v>
      </c>
    </row>
    <row r="40" spans="1:16" ht="14.1" customHeight="1" x14ac:dyDescent="0.2">
      <c r="A40" s="36">
        <v>34</v>
      </c>
      <c r="B40" s="37" t="s">
        <v>71</v>
      </c>
      <c r="C40" s="374">
        <v>6757</v>
      </c>
      <c r="D40" s="374">
        <v>17202</v>
      </c>
      <c r="E40" s="374">
        <v>6578</v>
      </c>
      <c r="F40" s="375">
        <v>5308</v>
      </c>
      <c r="G40" s="185">
        <f t="shared" si="0"/>
        <v>30.856877107313103</v>
      </c>
      <c r="H40" s="374">
        <v>4746</v>
      </c>
      <c r="I40" s="374">
        <v>11529</v>
      </c>
      <c r="J40" s="374">
        <v>1089</v>
      </c>
      <c r="K40" s="375">
        <v>2357</v>
      </c>
      <c r="L40" s="186">
        <f t="shared" si="1"/>
        <v>20.44409749327782</v>
      </c>
    </row>
    <row r="41" spans="1:16" s="59" customFormat="1" ht="14.1" customHeight="1" x14ac:dyDescent="0.2">
      <c r="A41" s="355"/>
      <c r="B41" s="94" t="s">
        <v>220</v>
      </c>
      <c r="C41" s="376">
        <f>SUM(C19:C40)</f>
        <v>355819</v>
      </c>
      <c r="D41" s="376">
        <f t="shared" ref="D41:F41" si="4">SUM(D19:D40)</f>
        <v>906554</v>
      </c>
      <c r="E41" s="376">
        <f t="shared" si="4"/>
        <v>304218</v>
      </c>
      <c r="F41" s="377">
        <f t="shared" si="4"/>
        <v>657521.07999999996</v>
      </c>
      <c r="G41" s="45">
        <f t="shared" si="0"/>
        <v>72.529720237294185</v>
      </c>
      <c r="H41" s="376">
        <f>SUM(H19:H40)</f>
        <v>260130</v>
      </c>
      <c r="I41" s="376">
        <f t="shared" ref="I41:K41" si="5">SUM(I19:I40)</f>
        <v>630654</v>
      </c>
      <c r="J41" s="376">
        <f t="shared" si="5"/>
        <v>134147</v>
      </c>
      <c r="K41" s="377">
        <f t="shared" si="5"/>
        <v>365030.91</v>
      </c>
      <c r="L41" s="9">
        <f t="shared" si="1"/>
        <v>57.881327954789789</v>
      </c>
      <c r="M41" s="61"/>
      <c r="N41" s="61"/>
      <c r="O41" s="60"/>
      <c r="P41" s="60"/>
    </row>
    <row r="42" spans="1:16" s="59" customFormat="1" ht="14.1" customHeight="1" x14ac:dyDescent="0.2">
      <c r="A42" s="355"/>
      <c r="B42" s="94" t="s">
        <v>417</v>
      </c>
      <c r="C42" s="376">
        <f>C41+C18</f>
        <v>3018638</v>
      </c>
      <c r="D42" s="376">
        <f t="shared" ref="D42:F42" si="6">D41+D18</f>
        <v>7726923</v>
      </c>
      <c r="E42" s="376">
        <f t="shared" si="6"/>
        <v>1288266</v>
      </c>
      <c r="F42" s="377">
        <f t="shared" si="6"/>
        <v>2979284.66</v>
      </c>
      <c r="G42" s="45">
        <f t="shared" si="0"/>
        <v>38.557193594397148</v>
      </c>
      <c r="H42" s="376">
        <f>H18+H41</f>
        <v>2363679</v>
      </c>
      <c r="I42" s="376">
        <f t="shared" ref="I42:K42" si="7">I18+I41</f>
        <v>5592912</v>
      </c>
      <c r="J42" s="376">
        <f t="shared" si="7"/>
        <v>956671</v>
      </c>
      <c r="K42" s="377">
        <f t="shared" si="7"/>
        <v>2197650.06</v>
      </c>
      <c r="L42" s="9">
        <f t="shared" si="1"/>
        <v>39.29348539723135</v>
      </c>
      <c r="M42" s="61"/>
      <c r="N42" s="61"/>
      <c r="O42" s="60"/>
      <c r="P42" s="60"/>
    </row>
    <row r="43" spans="1:16" ht="14.1" customHeight="1" x14ac:dyDescent="0.2">
      <c r="A43" s="36">
        <v>35</v>
      </c>
      <c r="B43" s="37" t="s">
        <v>198</v>
      </c>
      <c r="C43" s="63">
        <v>256993</v>
      </c>
      <c r="D43" s="63">
        <v>437073</v>
      </c>
      <c r="E43" s="63">
        <v>57342</v>
      </c>
      <c r="F43" s="63">
        <v>47248</v>
      </c>
      <c r="G43" s="185">
        <f t="shared" si="0"/>
        <v>10.810093508407062</v>
      </c>
      <c r="H43" s="63">
        <v>227824</v>
      </c>
      <c r="I43" s="63">
        <v>357451</v>
      </c>
      <c r="J43" s="63">
        <v>57335</v>
      </c>
      <c r="K43" s="63">
        <v>47228</v>
      </c>
      <c r="L43" s="186">
        <f t="shared" si="1"/>
        <v>13.212440306503549</v>
      </c>
    </row>
    <row r="44" spans="1:16" ht="14.1" customHeight="1" x14ac:dyDescent="0.2">
      <c r="A44" s="36">
        <v>36</v>
      </c>
      <c r="B44" s="37" t="s">
        <v>499</v>
      </c>
      <c r="C44" s="63">
        <v>375224</v>
      </c>
      <c r="D44" s="63">
        <v>1030464</v>
      </c>
      <c r="E44" s="63">
        <v>216118</v>
      </c>
      <c r="F44" s="63">
        <v>312857.77</v>
      </c>
      <c r="G44" s="185">
        <f t="shared" si="0"/>
        <v>30.360863649773307</v>
      </c>
      <c r="H44" s="63">
        <v>314370</v>
      </c>
      <c r="I44" s="63">
        <v>836841</v>
      </c>
      <c r="J44" s="63">
        <v>206824</v>
      </c>
      <c r="K44" s="63">
        <v>306030.71000000002</v>
      </c>
      <c r="L44" s="186">
        <f t="shared" si="1"/>
        <v>36.569755783954186</v>
      </c>
    </row>
    <row r="45" spans="1:16" s="59" customFormat="1" ht="14.1" customHeight="1" x14ac:dyDescent="0.2">
      <c r="A45" s="355"/>
      <c r="B45" s="94" t="s">
        <v>223</v>
      </c>
      <c r="C45" s="105">
        <f>SUM(C43:C44)</f>
        <v>632217</v>
      </c>
      <c r="D45" s="105">
        <f t="shared" ref="D45:F45" si="8">SUM(D43:D44)</f>
        <v>1467537</v>
      </c>
      <c r="E45" s="105">
        <f t="shared" si="8"/>
        <v>273460</v>
      </c>
      <c r="F45" s="105">
        <f t="shared" si="8"/>
        <v>360105.77</v>
      </c>
      <c r="G45" s="45">
        <f t="shared" si="0"/>
        <v>24.538105001781897</v>
      </c>
      <c r="H45" s="105">
        <f>SUM(H43:H44)</f>
        <v>542194</v>
      </c>
      <c r="I45" s="105">
        <f t="shared" ref="I45:K45" si="9">SUM(I43:I44)</f>
        <v>1194292</v>
      </c>
      <c r="J45" s="105">
        <f t="shared" si="9"/>
        <v>264159</v>
      </c>
      <c r="K45" s="105">
        <f t="shared" si="9"/>
        <v>353258.71</v>
      </c>
      <c r="L45" s="9">
        <f t="shared" si="1"/>
        <v>29.578922909975116</v>
      </c>
      <c r="M45" s="61"/>
      <c r="N45" s="61"/>
      <c r="O45" s="60"/>
      <c r="P45" s="60"/>
    </row>
    <row r="46" spans="1:16" ht="14.1" customHeight="1" x14ac:dyDescent="0.2">
      <c r="A46" s="36">
        <v>37</v>
      </c>
      <c r="B46" s="37" t="s">
        <v>418</v>
      </c>
      <c r="C46" s="374">
        <v>1280067</v>
      </c>
      <c r="D46" s="374">
        <v>3204910</v>
      </c>
      <c r="E46" s="374">
        <v>1839672</v>
      </c>
      <c r="F46" s="375">
        <v>957726.61</v>
      </c>
      <c r="G46" s="185">
        <f t="shared" si="0"/>
        <v>29.883104673766191</v>
      </c>
      <c r="H46" s="374">
        <v>1206295</v>
      </c>
      <c r="I46" s="374">
        <v>2871967</v>
      </c>
      <c r="J46" s="374">
        <v>1839628</v>
      </c>
      <c r="K46" s="375">
        <v>957628.68</v>
      </c>
      <c r="L46" s="186">
        <f t="shared" si="1"/>
        <v>33.344000122564083</v>
      </c>
    </row>
    <row r="47" spans="1:16" s="59" customFormat="1" ht="14.1" customHeight="1" x14ac:dyDescent="0.2">
      <c r="A47" s="355"/>
      <c r="B47" s="94" t="s">
        <v>221</v>
      </c>
      <c r="C47" s="376">
        <v>1280067</v>
      </c>
      <c r="D47" s="376">
        <v>3204910</v>
      </c>
      <c r="E47" s="376">
        <v>1839672</v>
      </c>
      <c r="F47" s="377">
        <v>957726.61</v>
      </c>
      <c r="G47" s="45">
        <f t="shared" si="0"/>
        <v>29.883104673766191</v>
      </c>
      <c r="H47" s="376">
        <v>1206295</v>
      </c>
      <c r="I47" s="376">
        <v>2871967</v>
      </c>
      <c r="J47" s="376">
        <v>1839628</v>
      </c>
      <c r="K47" s="377">
        <v>957628.68</v>
      </c>
      <c r="L47" s="9">
        <f t="shared" si="1"/>
        <v>33.344000122564083</v>
      </c>
      <c r="M47" s="61"/>
      <c r="N47" s="61"/>
      <c r="O47" s="60"/>
      <c r="P47" s="60"/>
    </row>
    <row r="48" spans="1:16" ht="14.1" customHeight="1" x14ac:dyDescent="0.2">
      <c r="A48" s="36">
        <v>38</v>
      </c>
      <c r="B48" s="37" t="s">
        <v>410</v>
      </c>
      <c r="C48" s="63">
        <v>9613</v>
      </c>
      <c r="D48" s="63">
        <v>21574</v>
      </c>
      <c r="E48" s="63">
        <v>2177</v>
      </c>
      <c r="F48" s="63">
        <v>7765.49</v>
      </c>
      <c r="G48" s="185">
        <f t="shared" si="0"/>
        <v>35.994669509594885</v>
      </c>
      <c r="H48" s="63">
        <v>6773</v>
      </c>
      <c r="I48" s="63">
        <v>14093</v>
      </c>
      <c r="J48" s="63">
        <v>0</v>
      </c>
      <c r="K48" s="63">
        <v>0</v>
      </c>
      <c r="L48" s="186">
        <f t="shared" si="1"/>
        <v>0</v>
      </c>
    </row>
    <row r="49" spans="1:16" ht="14.1" customHeight="1" x14ac:dyDescent="0.2">
      <c r="A49" s="36">
        <v>39</v>
      </c>
      <c r="B49" s="37" t="s">
        <v>411</v>
      </c>
      <c r="C49" s="63">
        <v>3936</v>
      </c>
      <c r="D49" s="63">
        <v>7257</v>
      </c>
      <c r="E49" s="63">
        <v>3116</v>
      </c>
      <c r="F49" s="63">
        <v>1145</v>
      </c>
      <c r="G49" s="185">
        <f t="shared" si="0"/>
        <v>15.777869643103211</v>
      </c>
      <c r="H49" s="63">
        <v>2618</v>
      </c>
      <c r="I49" s="63">
        <v>4112</v>
      </c>
      <c r="J49" s="63">
        <v>0</v>
      </c>
      <c r="K49" s="63">
        <v>0</v>
      </c>
      <c r="L49" s="186">
        <f t="shared" si="1"/>
        <v>0</v>
      </c>
    </row>
    <row r="50" spans="1:16" ht="14.1" customHeight="1" x14ac:dyDescent="0.2">
      <c r="A50" s="36">
        <v>40</v>
      </c>
      <c r="B50" s="37" t="s">
        <v>501</v>
      </c>
      <c r="C50" s="63">
        <v>33</v>
      </c>
      <c r="D50" s="63">
        <v>65</v>
      </c>
      <c r="E50" s="63">
        <v>0</v>
      </c>
      <c r="F50" s="63">
        <v>0</v>
      </c>
      <c r="G50" s="185">
        <f t="shared" si="0"/>
        <v>0</v>
      </c>
      <c r="H50" s="63">
        <v>25</v>
      </c>
      <c r="I50" s="63">
        <v>50</v>
      </c>
      <c r="J50" s="63">
        <v>0</v>
      </c>
      <c r="K50" s="63">
        <v>0</v>
      </c>
      <c r="L50" s="186">
        <f t="shared" si="1"/>
        <v>0</v>
      </c>
    </row>
    <row r="51" spans="1:16" ht="14.1" customHeight="1" x14ac:dyDescent="0.2">
      <c r="A51" s="36">
        <v>41</v>
      </c>
      <c r="B51" s="37" t="s">
        <v>412</v>
      </c>
      <c r="C51" s="374">
        <v>1155</v>
      </c>
      <c r="D51" s="374">
        <v>2379</v>
      </c>
      <c r="E51" s="374">
        <v>3174</v>
      </c>
      <c r="F51" s="375">
        <v>3065</v>
      </c>
      <c r="G51" s="185">
        <f t="shared" si="0"/>
        <v>128.83564522908785</v>
      </c>
      <c r="H51" s="374">
        <v>1037</v>
      </c>
      <c r="I51" s="374">
        <v>1631</v>
      </c>
      <c r="J51" s="374">
        <v>0</v>
      </c>
      <c r="K51" s="375">
        <v>0</v>
      </c>
      <c r="L51" s="186">
        <f t="shared" si="1"/>
        <v>0</v>
      </c>
    </row>
    <row r="52" spans="1:16" ht="14.1" customHeight="1" x14ac:dyDescent="0.2">
      <c r="A52" s="36">
        <v>42</v>
      </c>
      <c r="B52" s="37" t="s">
        <v>413</v>
      </c>
      <c r="C52" s="374">
        <v>1142</v>
      </c>
      <c r="D52" s="374">
        <v>2940</v>
      </c>
      <c r="E52" s="374">
        <v>2749</v>
      </c>
      <c r="F52" s="375">
        <v>1380</v>
      </c>
      <c r="G52" s="185">
        <f t="shared" si="0"/>
        <v>46.938775510204081</v>
      </c>
      <c r="H52" s="374">
        <v>747</v>
      </c>
      <c r="I52" s="374">
        <v>1836</v>
      </c>
      <c r="J52" s="374">
        <v>0</v>
      </c>
      <c r="K52" s="375">
        <v>0</v>
      </c>
      <c r="L52" s="186">
        <f t="shared" si="1"/>
        <v>0</v>
      </c>
    </row>
    <row r="53" spans="1:16" ht="14.1" customHeight="1" x14ac:dyDescent="0.2">
      <c r="A53" s="36">
        <v>43</v>
      </c>
      <c r="B53" s="37" t="s">
        <v>414</v>
      </c>
      <c r="C53" s="374">
        <v>759</v>
      </c>
      <c r="D53" s="374">
        <v>1932</v>
      </c>
      <c r="E53" s="374">
        <v>3711</v>
      </c>
      <c r="F53" s="375">
        <v>1237.28</v>
      </c>
      <c r="G53" s="185">
        <f t="shared" si="0"/>
        <v>64.041407867494826</v>
      </c>
      <c r="H53" s="374">
        <v>554</v>
      </c>
      <c r="I53" s="374">
        <v>1330</v>
      </c>
      <c r="J53" s="374">
        <v>0</v>
      </c>
      <c r="K53" s="375">
        <v>0</v>
      </c>
      <c r="L53" s="186">
        <f t="shared" si="1"/>
        <v>0</v>
      </c>
    </row>
    <row r="54" spans="1:16" ht="14.1" customHeight="1" x14ac:dyDescent="0.2">
      <c r="A54" s="36">
        <v>44</v>
      </c>
      <c r="B54" s="37" t="s">
        <v>406</v>
      </c>
      <c r="C54" s="374">
        <v>0</v>
      </c>
      <c r="D54" s="374">
        <v>0</v>
      </c>
      <c r="E54" s="374">
        <v>4064</v>
      </c>
      <c r="F54" s="375">
        <v>274.77999999999997</v>
      </c>
      <c r="G54" s="185">
        <v>0</v>
      </c>
      <c r="H54" s="374">
        <v>0</v>
      </c>
      <c r="I54" s="374">
        <v>0</v>
      </c>
      <c r="J54" s="374">
        <v>0</v>
      </c>
      <c r="K54" s="375">
        <v>0</v>
      </c>
      <c r="L54" s="186">
        <v>0</v>
      </c>
    </row>
    <row r="55" spans="1:16" ht="14.1" customHeight="1" x14ac:dyDescent="0.2">
      <c r="A55" s="36">
        <v>45</v>
      </c>
      <c r="B55" s="37" t="s">
        <v>415</v>
      </c>
      <c r="C55" s="374">
        <v>5191</v>
      </c>
      <c r="D55" s="374">
        <v>5652</v>
      </c>
      <c r="E55" s="374">
        <v>5415</v>
      </c>
      <c r="F55" s="375">
        <v>1817</v>
      </c>
      <c r="G55" s="185">
        <f t="shared" si="0"/>
        <v>32.147912243453646</v>
      </c>
      <c r="H55" s="374">
        <v>4386</v>
      </c>
      <c r="I55" s="374">
        <v>4155</v>
      </c>
      <c r="J55" s="374">
        <v>0</v>
      </c>
      <c r="K55" s="375">
        <v>0</v>
      </c>
      <c r="L55" s="186">
        <f t="shared" si="1"/>
        <v>0</v>
      </c>
    </row>
    <row r="56" spans="1:16" s="59" customFormat="1" ht="14.1" customHeight="1" x14ac:dyDescent="0.2">
      <c r="A56" s="355"/>
      <c r="B56" s="94" t="s">
        <v>416</v>
      </c>
      <c r="C56" s="377">
        <f>SUM(C48:C55)</f>
        <v>21829</v>
      </c>
      <c r="D56" s="377">
        <f>SUM(D48:D55)</f>
        <v>41799</v>
      </c>
      <c r="E56" s="377">
        <f>SUM(E48:E55)</f>
        <v>24406</v>
      </c>
      <c r="F56" s="377">
        <f>SUM(F48:F55)</f>
        <v>16684.550000000003</v>
      </c>
      <c r="G56" s="45">
        <f t="shared" si="0"/>
        <v>39.916146319289943</v>
      </c>
      <c r="H56" s="377">
        <f>SUM(H48:H55)</f>
        <v>16140</v>
      </c>
      <c r="I56" s="377">
        <f t="shared" ref="I56:K56" si="10">SUM(I48:I55)</f>
        <v>27207</v>
      </c>
      <c r="J56" s="377">
        <f t="shared" si="10"/>
        <v>0</v>
      </c>
      <c r="K56" s="377">
        <f t="shared" si="10"/>
        <v>0</v>
      </c>
      <c r="L56" s="9">
        <f t="shared" si="1"/>
        <v>0</v>
      </c>
      <c r="M56" s="61"/>
      <c r="N56" s="61"/>
      <c r="O56" s="60"/>
      <c r="P56" s="60"/>
    </row>
    <row r="57" spans="1:16" s="59" customFormat="1" ht="14.1" customHeight="1" x14ac:dyDescent="0.2">
      <c r="A57" s="94"/>
      <c r="B57" s="94" t="s">
        <v>0</v>
      </c>
      <c r="C57" s="105">
        <f>C42+C45+C47+C56</f>
        <v>4952751</v>
      </c>
      <c r="D57" s="105">
        <f>D42+D45+D47+D56</f>
        <v>12441169</v>
      </c>
      <c r="E57" s="105">
        <f>E42+E45+E47+E56</f>
        <v>3425804</v>
      </c>
      <c r="F57" s="105">
        <f>F42+F45+F47+F56</f>
        <v>4313801.59</v>
      </c>
      <c r="G57" s="45">
        <f t="shared" si="0"/>
        <v>34.673603340650708</v>
      </c>
      <c r="H57" s="105">
        <f>H42+H45+H47+H56</f>
        <v>4128308</v>
      </c>
      <c r="I57" s="105">
        <f t="shared" ref="I57:K57" si="11">I42+I45+I47+I56</f>
        <v>9686378</v>
      </c>
      <c r="J57" s="105">
        <f t="shared" si="11"/>
        <v>3060458</v>
      </c>
      <c r="K57" s="105">
        <f t="shared" si="11"/>
        <v>3508537.45</v>
      </c>
      <c r="L57" s="9">
        <f t="shared" si="1"/>
        <v>36.221355908266226</v>
      </c>
      <c r="M57" s="61"/>
      <c r="N57" s="61"/>
      <c r="O57" s="60"/>
      <c r="P57" s="60"/>
    </row>
    <row r="58" spans="1:16" x14ac:dyDescent="0.2">
      <c r="G58" s="62" t="s">
        <v>487</v>
      </c>
    </row>
    <row r="61" spans="1:16" x14ac:dyDescent="0.2">
      <c r="G61" s="61"/>
      <c r="L61" s="61"/>
    </row>
  </sheetData>
  <autoFilter ref="H5:K51"/>
  <sortState ref="B8:L32">
    <sortCondition ref="B6:B32"/>
  </sortState>
  <mergeCells count="11">
    <mergeCell ref="B3:B5"/>
    <mergeCell ref="A1:L1"/>
    <mergeCell ref="H4:I4"/>
    <mergeCell ref="G3:G5"/>
    <mergeCell ref="E4:F4"/>
    <mergeCell ref="J4:K4"/>
    <mergeCell ref="A3:A5"/>
    <mergeCell ref="L3:L5"/>
    <mergeCell ref="C3:F3"/>
    <mergeCell ref="C4:D4"/>
    <mergeCell ref="H3:K3"/>
  </mergeCells>
  <conditionalFormatting sqref="M1:M1048576 N6:N58">
    <cfRule type="cellIs" dxfId="8" priority="2" operator="greaterThan">
      <formula>100</formula>
    </cfRule>
  </conditionalFormatting>
  <conditionalFormatting sqref="M1:N1048576">
    <cfRule type="cellIs" dxfId="7" priority="1" operator="greaterThan">
      <formula>100</formula>
    </cfRule>
  </conditionalFormatting>
  <pageMargins left="0.75" right="0.25" top="0.75" bottom="0.25" header="0.05" footer="0.3"/>
  <pageSetup scale="7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2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O29" sqref="O29"/>
    </sheetView>
  </sheetViews>
  <sheetFormatPr defaultColWidth="4.42578125" defaultRowHeight="13.5" x14ac:dyDescent="0.2"/>
  <cols>
    <col min="1" max="1" width="4.42578125" style="104"/>
    <col min="2" max="2" width="24.85546875" style="38" customWidth="1"/>
    <col min="3" max="3" width="8.5703125" style="53" customWidth="1"/>
    <col min="4" max="4" width="8.85546875" style="53" customWidth="1"/>
    <col min="5" max="5" width="8.85546875" style="53" bestFit="1" customWidth="1"/>
    <col min="6" max="6" width="8.42578125" style="53" customWidth="1"/>
    <col min="7" max="7" width="7.85546875" style="51" customWidth="1"/>
    <col min="8" max="8" width="8.85546875" style="53" bestFit="1" customWidth="1"/>
    <col min="9" max="9" width="8.42578125" style="53" customWidth="1"/>
    <col min="10" max="10" width="8.7109375" style="53" customWidth="1"/>
    <col min="11" max="11" width="9.42578125" style="53" customWidth="1"/>
    <col min="12" max="12" width="10" style="51" customWidth="1"/>
    <col min="13" max="13" width="10.5703125" style="53" customWidth="1"/>
    <col min="14" max="14" width="10.42578125" style="53" customWidth="1"/>
    <col min="15" max="15" width="9.85546875" style="53" customWidth="1"/>
    <col min="16" max="16" width="10.85546875" style="53" customWidth="1"/>
    <col min="17" max="17" width="9.140625" style="51" customWidth="1"/>
    <col min="18" max="16384" width="4.42578125" style="38"/>
  </cols>
  <sheetData>
    <row r="1" spans="1:17" ht="15" customHeight="1" x14ac:dyDescent="0.2">
      <c r="A1" s="430" t="s">
        <v>567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5" customHeight="1" x14ac:dyDescent="0.2">
      <c r="B2" s="50" t="s">
        <v>125</v>
      </c>
      <c r="C2" s="54"/>
      <c r="D2" s="54"/>
      <c r="F2" s="53" t="s">
        <v>134</v>
      </c>
      <c r="I2" s="54" t="s">
        <v>154</v>
      </c>
      <c r="J2" s="54"/>
      <c r="K2" s="54"/>
      <c r="L2" s="78"/>
      <c r="M2" s="54"/>
      <c r="N2" s="54"/>
    </row>
    <row r="3" spans="1:17" ht="35.1" customHeight="1" x14ac:dyDescent="0.2">
      <c r="A3" s="438" t="s">
        <v>111</v>
      </c>
      <c r="B3" s="438" t="s">
        <v>95</v>
      </c>
      <c r="C3" s="461" t="s">
        <v>151</v>
      </c>
      <c r="D3" s="462"/>
      <c r="E3" s="462"/>
      <c r="F3" s="462"/>
      <c r="G3" s="463"/>
      <c r="H3" s="461" t="s">
        <v>152</v>
      </c>
      <c r="I3" s="462"/>
      <c r="J3" s="462"/>
      <c r="K3" s="462"/>
      <c r="L3" s="463"/>
      <c r="M3" s="456" t="s">
        <v>153</v>
      </c>
      <c r="N3" s="457"/>
      <c r="O3" s="457"/>
      <c r="P3" s="457"/>
      <c r="Q3" s="458"/>
    </row>
    <row r="4" spans="1:17" ht="24.95" customHeight="1" x14ac:dyDescent="0.2">
      <c r="A4" s="439"/>
      <c r="B4" s="439"/>
      <c r="C4" s="435" t="s">
        <v>19</v>
      </c>
      <c r="D4" s="437"/>
      <c r="E4" s="435" t="s">
        <v>150</v>
      </c>
      <c r="F4" s="437"/>
      <c r="G4" s="459" t="s">
        <v>149</v>
      </c>
      <c r="H4" s="435" t="s">
        <v>19</v>
      </c>
      <c r="I4" s="437"/>
      <c r="J4" s="435" t="s">
        <v>150</v>
      </c>
      <c r="K4" s="437"/>
      <c r="L4" s="459" t="s">
        <v>149</v>
      </c>
      <c r="M4" s="435" t="s">
        <v>19</v>
      </c>
      <c r="N4" s="437"/>
      <c r="O4" s="435" t="s">
        <v>150</v>
      </c>
      <c r="P4" s="437"/>
      <c r="Q4" s="431" t="s">
        <v>149</v>
      </c>
    </row>
    <row r="5" spans="1:17" ht="15" customHeight="1" x14ac:dyDescent="0.2">
      <c r="A5" s="440"/>
      <c r="B5" s="440"/>
      <c r="C5" s="358" t="s">
        <v>28</v>
      </c>
      <c r="D5" s="358" t="s">
        <v>15</v>
      </c>
      <c r="E5" s="358" t="s">
        <v>28</v>
      </c>
      <c r="F5" s="358" t="s">
        <v>15</v>
      </c>
      <c r="G5" s="460"/>
      <c r="H5" s="358" t="s">
        <v>28</v>
      </c>
      <c r="I5" s="358" t="s">
        <v>15</v>
      </c>
      <c r="J5" s="358" t="s">
        <v>28</v>
      </c>
      <c r="K5" s="358" t="s">
        <v>15</v>
      </c>
      <c r="L5" s="460"/>
      <c r="M5" s="358" t="s">
        <v>28</v>
      </c>
      <c r="N5" s="358" t="s">
        <v>15</v>
      </c>
      <c r="O5" s="358" t="s">
        <v>28</v>
      </c>
      <c r="P5" s="358" t="s">
        <v>15</v>
      </c>
      <c r="Q5" s="431"/>
    </row>
    <row r="6" spans="1:17" ht="13.5" customHeight="1" x14ac:dyDescent="0.2">
      <c r="A6" s="36">
        <v>1</v>
      </c>
      <c r="B6" s="37" t="s">
        <v>52</v>
      </c>
      <c r="C6" s="367">
        <v>3350</v>
      </c>
      <c r="D6" s="367">
        <v>19787</v>
      </c>
      <c r="E6" s="367">
        <v>49</v>
      </c>
      <c r="F6" s="367">
        <v>1740</v>
      </c>
      <c r="G6" s="48">
        <f t="shared" ref="G6:G40" si="0">F6*100/D6</f>
        <v>8.7936523980391161</v>
      </c>
      <c r="H6" s="367">
        <v>4249</v>
      </c>
      <c r="I6" s="367">
        <v>30114</v>
      </c>
      <c r="J6" s="367">
        <v>360</v>
      </c>
      <c r="K6" s="367">
        <v>11050</v>
      </c>
      <c r="L6" s="48">
        <f t="shared" ref="L6:L40" si="1">K6*100/I6</f>
        <v>36.693896526532512</v>
      </c>
      <c r="M6" s="367">
        <f>'ACP_Agri_9(i)'!C6+'ACP_Agri_9(ii)'!C6+'ACP_Agri_9(ii)'!H6</f>
        <v>147406</v>
      </c>
      <c r="N6" s="367">
        <f>'ACP_Agri_9(i)'!D6+'ACP_Agri_9(ii)'!D6+'ACP_Agri_9(ii)'!I6</f>
        <v>401086</v>
      </c>
      <c r="O6" s="367">
        <f>'ACP_Agri_9(i)'!E6+'ACP_Agri_9(ii)'!E6+'ACP_Agri_9(ii)'!J6</f>
        <v>69533</v>
      </c>
      <c r="P6" s="367">
        <f>'ACP_Agri_9(i)'!F6+'ACP_Agri_9(ii)'!F6+'ACP_Agri_9(ii)'!K6</f>
        <v>141442</v>
      </c>
      <c r="Q6" s="48">
        <f>P6/N6*100</f>
        <v>35.264756186952425</v>
      </c>
    </row>
    <row r="7" spans="1:17" ht="13.5" customHeight="1" x14ac:dyDescent="0.2">
      <c r="A7" s="36">
        <v>2</v>
      </c>
      <c r="B7" s="37" t="s">
        <v>53</v>
      </c>
      <c r="C7" s="367">
        <v>4420</v>
      </c>
      <c r="D7" s="367">
        <v>25082</v>
      </c>
      <c r="E7" s="367">
        <v>323</v>
      </c>
      <c r="F7" s="367">
        <v>425.84</v>
      </c>
      <c r="G7" s="48">
        <f t="shared" si="0"/>
        <v>1.6977912447173271</v>
      </c>
      <c r="H7" s="367">
        <v>4040</v>
      </c>
      <c r="I7" s="367">
        <v>28751</v>
      </c>
      <c r="J7" s="367">
        <v>3123</v>
      </c>
      <c r="K7" s="367">
        <v>26514</v>
      </c>
      <c r="L7" s="48">
        <f t="shared" si="1"/>
        <v>92.219401064310802</v>
      </c>
      <c r="M7" s="367">
        <f>'ACP_Agri_9(i)'!C7+'ACP_Agri_9(ii)'!C7+'ACP_Agri_9(ii)'!H7</f>
        <v>345146</v>
      </c>
      <c r="N7" s="367">
        <f>'ACP_Agri_9(i)'!D7+'ACP_Agri_9(ii)'!D7+'ACP_Agri_9(ii)'!I7</f>
        <v>905598</v>
      </c>
      <c r="O7" s="367">
        <f>'ACP_Agri_9(i)'!E7+'ACP_Agri_9(ii)'!E7+'ACP_Agri_9(ii)'!J7</f>
        <v>315992</v>
      </c>
      <c r="P7" s="367">
        <f>'ACP_Agri_9(i)'!F7+'ACP_Agri_9(ii)'!F7+'ACP_Agri_9(ii)'!K7</f>
        <v>818193.84</v>
      </c>
      <c r="Q7" s="48">
        <f t="shared" ref="Q7:Q57" si="2">P7/N7*100</f>
        <v>90.348459250130858</v>
      </c>
    </row>
    <row r="8" spans="1:17" ht="13.5" customHeight="1" x14ac:dyDescent="0.2">
      <c r="A8" s="36">
        <v>3</v>
      </c>
      <c r="B8" s="37" t="s">
        <v>54</v>
      </c>
      <c r="C8" s="367">
        <v>1078</v>
      </c>
      <c r="D8" s="367">
        <v>7497</v>
      </c>
      <c r="E8" s="367">
        <v>4010</v>
      </c>
      <c r="F8" s="367">
        <v>6201</v>
      </c>
      <c r="G8" s="48">
        <f t="shared" si="0"/>
        <v>82.71308523409364</v>
      </c>
      <c r="H8" s="367">
        <v>1645</v>
      </c>
      <c r="I8" s="367">
        <v>11110</v>
      </c>
      <c r="J8" s="367">
        <v>840</v>
      </c>
      <c r="K8" s="367">
        <v>972</v>
      </c>
      <c r="L8" s="48">
        <f t="shared" si="1"/>
        <v>8.7488748874887481</v>
      </c>
      <c r="M8" s="367">
        <f>'ACP_Agri_9(i)'!C8+'ACP_Agri_9(ii)'!C8+'ACP_Agri_9(ii)'!H8</f>
        <v>74255</v>
      </c>
      <c r="N8" s="367">
        <f>'ACP_Agri_9(i)'!D8+'ACP_Agri_9(ii)'!D8+'ACP_Agri_9(ii)'!I8</f>
        <v>223983</v>
      </c>
      <c r="O8" s="367">
        <f>'ACP_Agri_9(i)'!E8+'ACP_Agri_9(ii)'!E8+'ACP_Agri_9(ii)'!J8</f>
        <v>36451</v>
      </c>
      <c r="P8" s="367">
        <f>'ACP_Agri_9(i)'!F8+'ACP_Agri_9(ii)'!F8+'ACP_Agri_9(ii)'!K8</f>
        <v>79002</v>
      </c>
      <c r="Q8" s="48">
        <f t="shared" si="2"/>
        <v>35.271426849359102</v>
      </c>
    </row>
    <row r="9" spans="1:17" ht="13.5" customHeight="1" x14ac:dyDescent="0.2">
      <c r="A9" s="36">
        <v>4</v>
      </c>
      <c r="B9" s="37" t="s">
        <v>55</v>
      </c>
      <c r="C9" s="367">
        <v>2029</v>
      </c>
      <c r="D9" s="367">
        <v>12715</v>
      </c>
      <c r="E9" s="367">
        <v>1028</v>
      </c>
      <c r="F9" s="367">
        <v>6220</v>
      </c>
      <c r="G9" s="48">
        <f t="shared" si="0"/>
        <v>48.918600078647266</v>
      </c>
      <c r="H9" s="367">
        <v>2433</v>
      </c>
      <c r="I9" s="367">
        <v>16914</v>
      </c>
      <c r="J9" s="367">
        <v>1729</v>
      </c>
      <c r="K9" s="367">
        <v>4238</v>
      </c>
      <c r="L9" s="48">
        <f t="shared" si="1"/>
        <v>25.056166489298807</v>
      </c>
      <c r="M9" s="367">
        <f>'ACP_Agri_9(i)'!C9+'ACP_Agri_9(ii)'!C9+'ACP_Agri_9(ii)'!H9</f>
        <v>100727</v>
      </c>
      <c r="N9" s="367">
        <f>'ACP_Agri_9(i)'!D9+'ACP_Agri_9(ii)'!D9+'ACP_Agri_9(ii)'!I9</f>
        <v>261098</v>
      </c>
      <c r="O9" s="367">
        <f>'ACP_Agri_9(i)'!E9+'ACP_Agri_9(ii)'!E9+'ACP_Agri_9(ii)'!J9</f>
        <v>41384</v>
      </c>
      <c r="P9" s="367">
        <f>'ACP_Agri_9(i)'!F9+'ACP_Agri_9(ii)'!F9+'ACP_Agri_9(ii)'!K9</f>
        <v>74839</v>
      </c>
      <c r="Q9" s="48">
        <f t="shared" si="2"/>
        <v>28.663183938597768</v>
      </c>
    </row>
    <row r="10" spans="1:17" ht="13.5" customHeight="1" x14ac:dyDescent="0.2">
      <c r="A10" s="36">
        <v>5</v>
      </c>
      <c r="B10" s="37" t="s">
        <v>56</v>
      </c>
      <c r="C10" s="367">
        <v>4484</v>
      </c>
      <c r="D10" s="367">
        <v>31667</v>
      </c>
      <c r="E10" s="367">
        <v>142</v>
      </c>
      <c r="F10" s="367">
        <v>3675</v>
      </c>
      <c r="G10" s="48">
        <f t="shared" si="0"/>
        <v>11.605140998515806</v>
      </c>
      <c r="H10" s="367">
        <v>7491</v>
      </c>
      <c r="I10" s="367">
        <v>47525</v>
      </c>
      <c r="J10" s="367">
        <v>318</v>
      </c>
      <c r="K10" s="367">
        <v>8997</v>
      </c>
      <c r="L10" s="48">
        <f t="shared" si="1"/>
        <v>18.931088900578644</v>
      </c>
      <c r="M10" s="367">
        <f>'ACP_Agri_9(i)'!C10+'ACP_Agri_9(ii)'!C10+'ACP_Agri_9(ii)'!H10</f>
        <v>374395</v>
      </c>
      <c r="N10" s="367">
        <f>'ACP_Agri_9(i)'!D10+'ACP_Agri_9(ii)'!D10+'ACP_Agri_9(ii)'!I10</f>
        <v>1067890</v>
      </c>
      <c r="O10" s="367">
        <f>'ACP_Agri_9(i)'!E10+'ACP_Agri_9(ii)'!E10+'ACP_Agri_9(ii)'!J10</f>
        <v>117045</v>
      </c>
      <c r="P10" s="367">
        <f>'ACP_Agri_9(i)'!F10+'ACP_Agri_9(ii)'!F10+'ACP_Agri_9(ii)'!K10</f>
        <v>377420</v>
      </c>
      <c r="Q10" s="48">
        <f t="shared" si="2"/>
        <v>35.342591465413101</v>
      </c>
    </row>
    <row r="11" spans="1:17" ht="13.5" customHeight="1" x14ac:dyDescent="0.2">
      <c r="A11" s="36">
        <v>6</v>
      </c>
      <c r="B11" s="37" t="s">
        <v>57</v>
      </c>
      <c r="C11" s="367">
        <v>2306</v>
      </c>
      <c r="D11" s="367">
        <v>15858</v>
      </c>
      <c r="E11" s="367">
        <v>11</v>
      </c>
      <c r="F11" s="367">
        <v>496</v>
      </c>
      <c r="G11" s="48">
        <f t="shared" si="0"/>
        <v>3.1277588598814479</v>
      </c>
      <c r="H11" s="367">
        <v>2758</v>
      </c>
      <c r="I11" s="367">
        <v>17744</v>
      </c>
      <c r="J11" s="367">
        <v>379</v>
      </c>
      <c r="K11" s="367">
        <v>3022</v>
      </c>
      <c r="L11" s="48">
        <f t="shared" si="1"/>
        <v>17.031109107303877</v>
      </c>
      <c r="M11" s="367">
        <f>'ACP_Agri_9(i)'!C11+'ACP_Agri_9(ii)'!C11+'ACP_Agri_9(ii)'!H11</f>
        <v>113465</v>
      </c>
      <c r="N11" s="367">
        <f>'ACP_Agri_9(i)'!D11+'ACP_Agri_9(ii)'!D11+'ACP_Agri_9(ii)'!I11</f>
        <v>270420</v>
      </c>
      <c r="O11" s="367">
        <f>'ACP_Agri_9(i)'!E11+'ACP_Agri_9(ii)'!E11+'ACP_Agri_9(ii)'!J11</f>
        <v>17329</v>
      </c>
      <c r="P11" s="367">
        <f>'ACP_Agri_9(i)'!F11+'ACP_Agri_9(ii)'!F11+'ACP_Agri_9(ii)'!K11</f>
        <v>34079</v>
      </c>
      <c r="Q11" s="48">
        <f t="shared" si="2"/>
        <v>12.602248354411655</v>
      </c>
    </row>
    <row r="12" spans="1:17" ht="13.5" customHeight="1" x14ac:dyDescent="0.2">
      <c r="A12" s="36">
        <v>7</v>
      </c>
      <c r="B12" s="37" t="s">
        <v>58</v>
      </c>
      <c r="C12" s="367">
        <v>462</v>
      </c>
      <c r="D12" s="367">
        <v>3661</v>
      </c>
      <c r="E12" s="367">
        <v>0</v>
      </c>
      <c r="F12" s="367">
        <v>0</v>
      </c>
      <c r="G12" s="48">
        <f t="shared" si="0"/>
        <v>0</v>
      </c>
      <c r="H12" s="367">
        <v>298</v>
      </c>
      <c r="I12" s="367">
        <v>2380</v>
      </c>
      <c r="J12" s="367">
        <v>156</v>
      </c>
      <c r="K12" s="367">
        <v>2319</v>
      </c>
      <c r="L12" s="48">
        <f t="shared" si="1"/>
        <v>97.436974789915965</v>
      </c>
      <c r="M12" s="367">
        <f>'ACP_Agri_9(i)'!C12+'ACP_Agri_9(ii)'!C12+'ACP_Agri_9(ii)'!H12</f>
        <v>12630</v>
      </c>
      <c r="N12" s="367">
        <f>'ACP_Agri_9(i)'!D12+'ACP_Agri_9(ii)'!D12+'ACP_Agri_9(ii)'!I12</f>
        <v>35112</v>
      </c>
      <c r="O12" s="367">
        <f>'ACP_Agri_9(i)'!E12+'ACP_Agri_9(ii)'!E12+'ACP_Agri_9(ii)'!J12</f>
        <v>3138</v>
      </c>
      <c r="P12" s="367">
        <f>'ACP_Agri_9(i)'!F12+'ACP_Agri_9(ii)'!F12+'ACP_Agri_9(ii)'!K12</f>
        <v>5241</v>
      </c>
      <c r="Q12" s="48">
        <f t="shared" si="2"/>
        <v>14.92652084757348</v>
      </c>
    </row>
    <row r="13" spans="1:17" ht="13.5" customHeight="1" x14ac:dyDescent="0.2">
      <c r="A13" s="36">
        <v>8</v>
      </c>
      <c r="B13" s="37" t="s">
        <v>183</v>
      </c>
      <c r="C13" s="367">
        <v>191</v>
      </c>
      <c r="D13" s="367">
        <v>1273</v>
      </c>
      <c r="E13" s="367">
        <v>15</v>
      </c>
      <c r="F13" s="367">
        <v>149</v>
      </c>
      <c r="G13" s="48">
        <f t="shared" si="0"/>
        <v>11.704634721131185</v>
      </c>
      <c r="H13" s="367">
        <v>333</v>
      </c>
      <c r="I13" s="367">
        <v>2394</v>
      </c>
      <c r="J13" s="367">
        <v>136</v>
      </c>
      <c r="K13" s="367">
        <v>127</v>
      </c>
      <c r="L13" s="48">
        <f t="shared" si="1"/>
        <v>5.3049289891395155</v>
      </c>
      <c r="M13" s="367">
        <f>'ACP_Agri_9(i)'!C13+'ACP_Agri_9(ii)'!C13+'ACP_Agri_9(ii)'!H13</f>
        <v>13370</v>
      </c>
      <c r="N13" s="367">
        <f>'ACP_Agri_9(i)'!D13+'ACP_Agri_9(ii)'!D13+'ACP_Agri_9(ii)'!I13</f>
        <v>33098</v>
      </c>
      <c r="O13" s="367">
        <f>'ACP_Agri_9(i)'!E13+'ACP_Agri_9(ii)'!E13+'ACP_Agri_9(ii)'!J13</f>
        <v>1221</v>
      </c>
      <c r="P13" s="367">
        <f>'ACP_Agri_9(i)'!F13+'ACP_Agri_9(ii)'!F13+'ACP_Agri_9(ii)'!K13</f>
        <v>612</v>
      </c>
      <c r="Q13" s="48">
        <f t="shared" si="2"/>
        <v>1.8490543235240802</v>
      </c>
    </row>
    <row r="14" spans="1:17" ht="13.5" customHeight="1" x14ac:dyDescent="0.2">
      <c r="A14" s="36">
        <v>9</v>
      </c>
      <c r="B14" s="37" t="s">
        <v>59</v>
      </c>
      <c r="C14" s="367">
        <v>4432</v>
      </c>
      <c r="D14" s="367">
        <v>28755</v>
      </c>
      <c r="E14" s="367">
        <v>230</v>
      </c>
      <c r="F14" s="367">
        <v>5170.09</v>
      </c>
      <c r="G14" s="48">
        <f t="shared" si="0"/>
        <v>17.979794818292472</v>
      </c>
      <c r="H14" s="367">
        <v>5034</v>
      </c>
      <c r="I14" s="367">
        <v>36057</v>
      </c>
      <c r="J14" s="367">
        <v>404</v>
      </c>
      <c r="K14" s="367">
        <v>24885.57</v>
      </c>
      <c r="L14" s="48">
        <f t="shared" si="1"/>
        <v>69.017305932273899</v>
      </c>
      <c r="M14" s="367">
        <f>'ACP_Agri_9(i)'!C14+'ACP_Agri_9(ii)'!C14+'ACP_Agri_9(ii)'!H14</f>
        <v>218149</v>
      </c>
      <c r="N14" s="367">
        <f>'ACP_Agri_9(i)'!D14+'ACP_Agri_9(ii)'!D14+'ACP_Agri_9(ii)'!I14</f>
        <v>600984</v>
      </c>
      <c r="O14" s="367">
        <f>'ACP_Agri_9(i)'!E14+'ACP_Agri_9(ii)'!E14+'ACP_Agri_9(ii)'!J14</f>
        <v>61283</v>
      </c>
      <c r="P14" s="367">
        <f>'ACP_Agri_9(i)'!F14+'ACP_Agri_9(ii)'!F14+'ACP_Agri_9(ii)'!K14</f>
        <v>151111.24</v>
      </c>
      <c r="Q14" s="48">
        <f t="shared" si="2"/>
        <v>25.143970554956535</v>
      </c>
    </row>
    <row r="15" spans="1:17" ht="13.5" customHeight="1" x14ac:dyDescent="0.2">
      <c r="A15" s="36">
        <v>10</v>
      </c>
      <c r="B15" s="37" t="s">
        <v>65</v>
      </c>
      <c r="C15" s="367">
        <v>16080</v>
      </c>
      <c r="D15" s="367">
        <v>101607</v>
      </c>
      <c r="E15" s="367">
        <v>55</v>
      </c>
      <c r="F15" s="367">
        <v>484</v>
      </c>
      <c r="G15" s="48">
        <f t="shared" si="0"/>
        <v>0.47634513370141823</v>
      </c>
      <c r="H15" s="367">
        <v>20946</v>
      </c>
      <c r="I15" s="367">
        <v>142937</v>
      </c>
      <c r="J15" s="367">
        <v>7281</v>
      </c>
      <c r="K15" s="367">
        <v>10016</v>
      </c>
      <c r="L15" s="48">
        <f t="shared" si="1"/>
        <v>7.0072829288427769</v>
      </c>
      <c r="M15" s="367">
        <f>'ACP_Agri_9(i)'!C15+'ACP_Agri_9(ii)'!C15+'ACP_Agri_9(ii)'!H15</f>
        <v>1076753</v>
      </c>
      <c r="N15" s="367">
        <f>'ACP_Agri_9(i)'!D15+'ACP_Agri_9(ii)'!D15+'ACP_Agri_9(ii)'!I15</f>
        <v>2939076</v>
      </c>
      <c r="O15" s="367">
        <f>'ACP_Agri_9(i)'!E15+'ACP_Agri_9(ii)'!E15+'ACP_Agri_9(ii)'!J15</f>
        <v>249064</v>
      </c>
      <c r="P15" s="367">
        <f>'ACP_Agri_9(i)'!F15+'ACP_Agri_9(ii)'!F15+'ACP_Agri_9(ii)'!K15</f>
        <v>633557</v>
      </c>
      <c r="Q15" s="48">
        <f t="shared" si="2"/>
        <v>21.556332670539994</v>
      </c>
    </row>
    <row r="16" spans="1:17" ht="13.5" customHeight="1" x14ac:dyDescent="0.2">
      <c r="A16" s="36">
        <v>11</v>
      </c>
      <c r="B16" s="37" t="s">
        <v>184</v>
      </c>
      <c r="C16" s="367">
        <v>1520</v>
      </c>
      <c r="D16" s="367">
        <v>10061</v>
      </c>
      <c r="E16" s="367">
        <v>32</v>
      </c>
      <c r="F16" s="367">
        <v>799</v>
      </c>
      <c r="G16" s="48">
        <f t="shared" si="0"/>
        <v>7.9415565053175632</v>
      </c>
      <c r="H16" s="367">
        <v>1982</v>
      </c>
      <c r="I16" s="367">
        <v>13862</v>
      </c>
      <c r="J16" s="367">
        <v>10</v>
      </c>
      <c r="K16" s="367">
        <v>183</v>
      </c>
      <c r="L16" s="48">
        <f t="shared" si="1"/>
        <v>1.3201558216707545</v>
      </c>
      <c r="M16" s="367">
        <f>'ACP_Agri_9(i)'!C16+'ACP_Agri_9(ii)'!C16+'ACP_Agri_9(ii)'!H16</f>
        <v>85117</v>
      </c>
      <c r="N16" s="367">
        <f>'ACP_Agri_9(i)'!D16+'ACP_Agri_9(ii)'!D16+'ACP_Agri_9(ii)'!I16</f>
        <v>268376</v>
      </c>
      <c r="O16" s="367">
        <f>'ACP_Agri_9(i)'!E16+'ACP_Agri_9(ii)'!E16+'ACP_Agri_9(ii)'!J16</f>
        <v>3319</v>
      </c>
      <c r="P16" s="367">
        <f>'ACP_Agri_9(i)'!F16+'ACP_Agri_9(ii)'!F16+'ACP_Agri_9(ii)'!K16</f>
        <v>7293</v>
      </c>
      <c r="Q16" s="48">
        <f t="shared" si="2"/>
        <v>2.7174561063582439</v>
      </c>
    </row>
    <row r="17" spans="1:17" ht="13.5" customHeight="1" x14ac:dyDescent="0.2">
      <c r="A17" s="36">
        <v>12</v>
      </c>
      <c r="B17" s="37" t="s">
        <v>61</v>
      </c>
      <c r="C17" s="367">
        <v>3540</v>
      </c>
      <c r="D17" s="367">
        <v>23906</v>
      </c>
      <c r="E17" s="367">
        <v>53</v>
      </c>
      <c r="F17" s="367">
        <v>1334</v>
      </c>
      <c r="G17" s="48">
        <f t="shared" si="0"/>
        <v>5.5801890738726678</v>
      </c>
      <c r="H17" s="367">
        <v>4902</v>
      </c>
      <c r="I17" s="367">
        <v>31646</v>
      </c>
      <c r="J17" s="367">
        <v>463</v>
      </c>
      <c r="K17" s="367">
        <v>13429</v>
      </c>
      <c r="L17" s="48">
        <f t="shared" si="1"/>
        <v>42.435062883144788</v>
      </c>
      <c r="M17" s="367">
        <f>'ACP_Agri_9(i)'!C17+'ACP_Agri_9(ii)'!C17+'ACP_Agri_9(ii)'!H17</f>
        <v>201409</v>
      </c>
      <c r="N17" s="367">
        <f>'ACP_Agri_9(i)'!D17+'ACP_Agri_9(ii)'!D17+'ACP_Agri_9(ii)'!I17</f>
        <v>476951</v>
      </c>
      <c r="O17" s="367">
        <f>'ACP_Agri_9(i)'!E17+'ACP_Agri_9(ii)'!E17+'ACP_Agri_9(ii)'!J17</f>
        <v>89436</v>
      </c>
      <c r="P17" s="367">
        <f>'ACP_Agri_9(i)'!F17+'ACP_Agri_9(ii)'!F17+'ACP_Agri_9(ii)'!K17</f>
        <v>131420</v>
      </c>
      <c r="Q17" s="48">
        <f t="shared" si="2"/>
        <v>27.554193198043404</v>
      </c>
    </row>
    <row r="18" spans="1:17" s="50" customFormat="1" ht="13.5" customHeight="1" x14ac:dyDescent="0.2">
      <c r="A18" s="355"/>
      <c r="B18" s="94" t="s">
        <v>222</v>
      </c>
      <c r="C18" s="373">
        <f>SUM(C6:C17)</f>
        <v>43892</v>
      </c>
      <c r="D18" s="373">
        <f t="shared" ref="D18:F18" si="3">SUM(D6:D17)</f>
        <v>281869</v>
      </c>
      <c r="E18" s="373">
        <f t="shared" si="3"/>
        <v>5948</v>
      </c>
      <c r="F18" s="373">
        <f t="shared" si="3"/>
        <v>26693.93</v>
      </c>
      <c r="G18" s="46">
        <f t="shared" si="0"/>
        <v>9.4703319627202713</v>
      </c>
      <c r="H18" s="373">
        <f>SUM(H6:H17)</f>
        <v>56111</v>
      </c>
      <c r="I18" s="373">
        <f t="shared" ref="I18:K18" si="4">SUM(I6:I17)</f>
        <v>381434</v>
      </c>
      <c r="J18" s="373">
        <f t="shared" si="4"/>
        <v>15199</v>
      </c>
      <c r="K18" s="373">
        <f t="shared" si="4"/>
        <v>105752.57</v>
      </c>
      <c r="L18" s="46">
        <f t="shared" si="1"/>
        <v>27.724998295904403</v>
      </c>
      <c r="M18" s="373">
        <f>'ACP_Agri_9(i)'!C18+'ACP_Agri_9(ii)'!C18+'ACP_Agri_9(ii)'!H18</f>
        <v>2762822</v>
      </c>
      <c r="N18" s="373">
        <f>'ACP_Agri_9(i)'!D18+'ACP_Agri_9(ii)'!D18+'ACP_Agri_9(ii)'!I18</f>
        <v>7483672</v>
      </c>
      <c r="O18" s="373">
        <f>'ACP_Agri_9(i)'!E18+'ACP_Agri_9(ii)'!E18+'ACP_Agri_9(ii)'!J18</f>
        <v>1005195</v>
      </c>
      <c r="P18" s="373">
        <f>'ACP_Agri_9(i)'!F18+'ACP_Agri_9(ii)'!F18+'ACP_Agri_9(ii)'!K18</f>
        <v>2454210.08</v>
      </c>
      <c r="Q18" s="46">
        <f t="shared" si="2"/>
        <v>32.79419621811325</v>
      </c>
    </row>
    <row r="19" spans="1:17" ht="13.5" customHeight="1" x14ac:dyDescent="0.2">
      <c r="A19" s="36">
        <v>13</v>
      </c>
      <c r="B19" s="37" t="s">
        <v>42</v>
      </c>
      <c r="C19" s="367">
        <v>1361</v>
      </c>
      <c r="D19" s="367">
        <v>8130</v>
      </c>
      <c r="E19" s="367">
        <v>30</v>
      </c>
      <c r="F19" s="367">
        <v>617.1</v>
      </c>
      <c r="G19" s="48">
        <f t="shared" si="0"/>
        <v>7.5904059040590406</v>
      </c>
      <c r="H19" s="367">
        <v>2181</v>
      </c>
      <c r="I19" s="367">
        <v>16085</v>
      </c>
      <c r="J19" s="367">
        <v>244</v>
      </c>
      <c r="K19" s="367">
        <v>8239.69</v>
      </c>
      <c r="L19" s="48">
        <f t="shared" si="1"/>
        <v>51.225924774634755</v>
      </c>
      <c r="M19" s="367">
        <f>'ACP_Agri_9(i)'!C19+'ACP_Agri_9(ii)'!C19+'ACP_Agri_9(ii)'!H19</f>
        <v>60454</v>
      </c>
      <c r="N19" s="367">
        <f>'ACP_Agri_9(i)'!D19+'ACP_Agri_9(ii)'!D19+'ACP_Agri_9(ii)'!I19</f>
        <v>183728</v>
      </c>
      <c r="O19" s="367">
        <f>'ACP_Agri_9(i)'!E19+'ACP_Agri_9(ii)'!E19+'ACP_Agri_9(ii)'!J19</f>
        <v>16030</v>
      </c>
      <c r="P19" s="367">
        <f>'ACP_Agri_9(i)'!F19+'ACP_Agri_9(ii)'!F19+'ACP_Agri_9(ii)'!K19</f>
        <v>58050.239999999998</v>
      </c>
      <c r="Q19" s="48">
        <f t="shared" si="2"/>
        <v>31.595750239484456</v>
      </c>
    </row>
    <row r="20" spans="1:17" ht="13.5" customHeight="1" x14ac:dyDescent="0.2">
      <c r="A20" s="36">
        <v>14</v>
      </c>
      <c r="B20" s="37" t="s">
        <v>185</v>
      </c>
      <c r="C20" s="367">
        <v>380</v>
      </c>
      <c r="D20" s="367">
        <v>3149</v>
      </c>
      <c r="E20" s="367">
        <v>916</v>
      </c>
      <c r="F20" s="367">
        <v>377</v>
      </c>
      <c r="G20" s="48">
        <f t="shared" si="0"/>
        <v>11.972054620514449</v>
      </c>
      <c r="H20" s="367">
        <v>252</v>
      </c>
      <c r="I20" s="367">
        <v>1924</v>
      </c>
      <c r="J20" s="367">
        <v>19041</v>
      </c>
      <c r="K20" s="367">
        <v>10193</v>
      </c>
      <c r="L20" s="48">
        <f t="shared" si="1"/>
        <v>529.78170478170478</v>
      </c>
      <c r="M20" s="367">
        <f>'ACP_Agri_9(i)'!C20+'ACP_Agri_9(ii)'!C20+'ACP_Agri_9(ii)'!H20</f>
        <v>12005</v>
      </c>
      <c r="N20" s="367">
        <f>'ACP_Agri_9(i)'!D20+'ACP_Agri_9(ii)'!D20+'ACP_Agri_9(ii)'!I20</f>
        <v>32247</v>
      </c>
      <c r="O20" s="367">
        <f>'ACP_Agri_9(i)'!E20+'ACP_Agri_9(ii)'!E20+'ACP_Agri_9(ii)'!J20</f>
        <v>62188</v>
      </c>
      <c r="P20" s="367">
        <f>'ACP_Agri_9(i)'!F20+'ACP_Agri_9(ii)'!F20+'ACP_Agri_9(ii)'!K20</f>
        <v>32562</v>
      </c>
      <c r="Q20" s="48">
        <f t="shared" si="2"/>
        <v>100.97683505442367</v>
      </c>
    </row>
    <row r="21" spans="1:17" ht="13.5" customHeight="1" x14ac:dyDescent="0.2">
      <c r="A21" s="36">
        <v>15</v>
      </c>
      <c r="B21" s="37" t="s">
        <v>186</v>
      </c>
      <c r="C21" s="47">
        <v>0</v>
      </c>
      <c r="D21" s="47">
        <v>0</v>
      </c>
      <c r="E21" s="47">
        <v>0</v>
      </c>
      <c r="F21" s="47">
        <v>0</v>
      </c>
      <c r="G21" s="48">
        <v>0</v>
      </c>
      <c r="H21" s="47">
        <v>0</v>
      </c>
      <c r="I21" s="47">
        <v>0</v>
      </c>
      <c r="J21" s="47">
        <v>0</v>
      </c>
      <c r="K21" s="47">
        <v>0</v>
      </c>
      <c r="L21" s="48">
        <v>0</v>
      </c>
      <c r="M21" s="367">
        <f>'ACP_Agri_9(i)'!C21+'ACP_Agri_9(ii)'!C21+'ACP_Agri_9(ii)'!H21</f>
        <v>100</v>
      </c>
      <c r="N21" s="367">
        <f>'ACP_Agri_9(i)'!D21+'ACP_Agri_9(ii)'!D21+'ACP_Agri_9(ii)'!I21</f>
        <v>216</v>
      </c>
      <c r="O21" s="367">
        <f>'ACP_Agri_9(i)'!E21+'ACP_Agri_9(ii)'!E21+'ACP_Agri_9(ii)'!J21</f>
        <v>0</v>
      </c>
      <c r="P21" s="367">
        <f>'ACP_Agri_9(i)'!F21+'ACP_Agri_9(ii)'!F21+'ACP_Agri_9(ii)'!K21</f>
        <v>0</v>
      </c>
      <c r="Q21" s="48">
        <f t="shared" si="2"/>
        <v>0</v>
      </c>
    </row>
    <row r="22" spans="1:17" ht="13.5" customHeight="1" x14ac:dyDescent="0.2">
      <c r="A22" s="36">
        <v>16</v>
      </c>
      <c r="B22" s="37" t="s">
        <v>46</v>
      </c>
      <c r="C22" s="367">
        <v>8</v>
      </c>
      <c r="D22" s="367">
        <v>40</v>
      </c>
      <c r="E22" s="367">
        <v>0</v>
      </c>
      <c r="F22" s="367">
        <v>0</v>
      </c>
      <c r="G22" s="48">
        <f t="shared" si="0"/>
        <v>0</v>
      </c>
      <c r="H22" s="367">
        <v>78</v>
      </c>
      <c r="I22" s="367">
        <v>476</v>
      </c>
      <c r="J22" s="367">
        <v>1</v>
      </c>
      <c r="K22" s="367">
        <v>10</v>
      </c>
      <c r="L22" s="48">
        <f t="shared" si="1"/>
        <v>2.1008403361344539</v>
      </c>
      <c r="M22" s="367">
        <f>'ACP_Agri_9(i)'!C22+'ACP_Agri_9(ii)'!C22+'ACP_Agri_9(ii)'!H22</f>
        <v>98</v>
      </c>
      <c r="N22" s="367">
        <f>'ACP_Agri_9(i)'!D22+'ACP_Agri_9(ii)'!D22+'ACP_Agri_9(ii)'!I22</f>
        <v>540</v>
      </c>
      <c r="O22" s="367">
        <f>'ACP_Agri_9(i)'!E22+'ACP_Agri_9(ii)'!E22+'ACP_Agri_9(ii)'!J22</f>
        <v>1</v>
      </c>
      <c r="P22" s="367">
        <f>'ACP_Agri_9(i)'!F22+'ACP_Agri_9(ii)'!F22+'ACP_Agri_9(ii)'!K22</f>
        <v>10</v>
      </c>
      <c r="Q22" s="48">
        <f t="shared" si="2"/>
        <v>1.8518518518518516</v>
      </c>
    </row>
    <row r="23" spans="1:17" ht="13.5" customHeight="1" x14ac:dyDescent="0.2">
      <c r="A23" s="36">
        <v>17</v>
      </c>
      <c r="B23" s="37" t="s">
        <v>187</v>
      </c>
      <c r="C23" s="367">
        <v>316</v>
      </c>
      <c r="D23" s="367">
        <v>1970</v>
      </c>
      <c r="E23" s="367">
        <v>0</v>
      </c>
      <c r="F23" s="367">
        <v>0</v>
      </c>
      <c r="G23" s="48">
        <f t="shared" si="0"/>
        <v>0</v>
      </c>
      <c r="H23" s="367">
        <v>279</v>
      </c>
      <c r="I23" s="367">
        <v>1739</v>
      </c>
      <c r="J23" s="367">
        <v>1</v>
      </c>
      <c r="K23" s="367">
        <v>11</v>
      </c>
      <c r="L23" s="48">
        <f t="shared" si="1"/>
        <v>0.63254744105807936</v>
      </c>
      <c r="M23" s="367">
        <f>'ACP_Agri_9(i)'!C23+'ACP_Agri_9(ii)'!C23+'ACP_Agri_9(ii)'!H23</f>
        <v>8755</v>
      </c>
      <c r="N23" s="367">
        <f>'ACP_Agri_9(i)'!D23+'ACP_Agri_9(ii)'!D23+'ACP_Agri_9(ii)'!I23</f>
        <v>24222</v>
      </c>
      <c r="O23" s="367">
        <f>'ACP_Agri_9(i)'!E23+'ACP_Agri_9(ii)'!E23+'ACP_Agri_9(ii)'!J23</f>
        <v>5746</v>
      </c>
      <c r="P23" s="367">
        <f>'ACP_Agri_9(i)'!F23+'ACP_Agri_9(ii)'!F23+'ACP_Agri_9(ii)'!K23</f>
        <v>10255</v>
      </c>
      <c r="Q23" s="48">
        <f t="shared" si="2"/>
        <v>42.337544381141115</v>
      </c>
    </row>
    <row r="24" spans="1:17" ht="13.5" customHeight="1" x14ac:dyDescent="0.2">
      <c r="A24" s="36">
        <v>18</v>
      </c>
      <c r="B24" s="37" t="s">
        <v>188</v>
      </c>
      <c r="C24" s="367">
        <v>12</v>
      </c>
      <c r="D24" s="367">
        <v>60</v>
      </c>
      <c r="E24" s="367">
        <v>0</v>
      </c>
      <c r="F24" s="367">
        <v>0</v>
      </c>
      <c r="G24" s="48">
        <f t="shared" si="0"/>
        <v>0</v>
      </c>
      <c r="H24" s="367">
        <v>70</v>
      </c>
      <c r="I24" s="367">
        <v>350</v>
      </c>
      <c r="J24" s="367">
        <v>0</v>
      </c>
      <c r="K24" s="367">
        <v>0</v>
      </c>
      <c r="L24" s="48">
        <f t="shared" si="1"/>
        <v>0</v>
      </c>
      <c r="M24" s="367">
        <f>'ACP_Agri_9(i)'!C24+'ACP_Agri_9(ii)'!C24+'ACP_Agri_9(ii)'!H24</f>
        <v>120</v>
      </c>
      <c r="N24" s="367">
        <f>'ACP_Agri_9(i)'!D24+'ACP_Agri_9(ii)'!D24+'ACP_Agri_9(ii)'!I24</f>
        <v>486</v>
      </c>
      <c r="O24" s="367">
        <f>'ACP_Agri_9(i)'!E24+'ACP_Agri_9(ii)'!E24+'ACP_Agri_9(ii)'!J24</f>
        <v>0</v>
      </c>
      <c r="P24" s="367">
        <f>'ACP_Agri_9(i)'!F24+'ACP_Agri_9(ii)'!F24+'ACP_Agri_9(ii)'!K24</f>
        <v>0</v>
      </c>
      <c r="Q24" s="48">
        <f t="shared" si="2"/>
        <v>0</v>
      </c>
    </row>
    <row r="25" spans="1:17" ht="13.5" customHeight="1" x14ac:dyDescent="0.2">
      <c r="A25" s="36">
        <v>19</v>
      </c>
      <c r="B25" s="37" t="s">
        <v>189</v>
      </c>
      <c r="C25" s="367">
        <v>94</v>
      </c>
      <c r="D25" s="367">
        <v>486</v>
      </c>
      <c r="E25" s="367">
        <v>3</v>
      </c>
      <c r="F25" s="367">
        <v>613</v>
      </c>
      <c r="G25" s="48">
        <f t="shared" si="0"/>
        <v>126.13168724279835</v>
      </c>
      <c r="H25" s="367">
        <v>92</v>
      </c>
      <c r="I25" s="367">
        <v>683</v>
      </c>
      <c r="J25" s="367">
        <v>74</v>
      </c>
      <c r="K25" s="367">
        <v>544</v>
      </c>
      <c r="L25" s="48">
        <f t="shared" si="1"/>
        <v>79.648609077598834</v>
      </c>
      <c r="M25" s="367">
        <f>'ACP_Agri_9(i)'!C25+'ACP_Agri_9(ii)'!C25+'ACP_Agri_9(ii)'!H25</f>
        <v>2686</v>
      </c>
      <c r="N25" s="367">
        <f>'ACP_Agri_9(i)'!D25+'ACP_Agri_9(ii)'!D25+'ACP_Agri_9(ii)'!I25</f>
        <v>6737</v>
      </c>
      <c r="O25" s="367">
        <f>'ACP_Agri_9(i)'!E25+'ACP_Agri_9(ii)'!E25+'ACP_Agri_9(ii)'!J25</f>
        <v>6303</v>
      </c>
      <c r="P25" s="367">
        <f>'ACP_Agri_9(i)'!F25+'ACP_Agri_9(ii)'!F25+'ACP_Agri_9(ii)'!K25</f>
        <v>10825</v>
      </c>
      <c r="Q25" s="48">
        <f t="shared" si="2"/>
        <v>160.67982781653555</v>
      </c>
    </row>
    <row r="26" spans="1:17" ht="13.5" customHeight="1" x14ac:dyDescent="0.2">
      <c r="A26" s="36">
        <v>20</v>
      </c>
      <c r="B26" s="37" t="s">
        <v>66</v>
      </c>
      <c r="C26" s="367">
        <v>2139</v>
      </c>
      <c r="D26" s="367">
        <v>12533</v>
      </c>
      <c r="E26" s="367">
        <v>15</v>
      </c>
      <c r="F26" s="367">
        <v>610.29999999999995</v>
      </c>
      <c r="G26" s="48">
        <f t="shared" si="0"/>
        <v>4.8695444027766692</v>
      </c>
      <c r="H26" s="367">
        <v>3635</v>
      </c>
      <c r="I26" s="367">
        <v>27042</v>
      </c>
      <c r="J26" s="367">
        <v>973</v>
      </c>
      <c r="K26" s="367">
        <v>61876.98</v>
      </c>
      <c r="L26" s="48">
        <f t="shared" si="1"/>
        <v>228.81806079431993</v>
      </c>
      <c r="M26" s="367">
        <f>'ACP_Agri_9(i)'!C26+'ACP_Agri_9(ii)'!C26+'ACP_Agri_9(ii)'!H26</f>
        <v>106897</v>
      </c>
      <c r="N26" s="367">
        <f>'ACP_Agri_9(i)'!D26+'ACP_Agri_9(ii)'!D26+'ACP_Agri_9(ii)'!I26</f>
        <v>290725</v>
      </c>
      <c r="O26" s="367">
        <f>'ACP_Agri_9(i)'!E26+'ACP_Agri_9(ii)'!E26+'ACP_Agri_9(ii)'!J26</f>
        <v>38777</v>
      </c>
      <c r="P26" s="367">
        <f>'ACP_Agri_9(i)'!F26+'ACP_Agri_9(ii)'!F26+'ACP_Agri_9(ii)'!K26</f>
        <v>268937.05</v>
      </c>
      <c r="Q26" s="48">
        <f t="shared" si="2"/>
        <v>92.505649668931113</v>
      </c>
    </row>
    <row r="27" spans="1:17" ht="13.5" customHeight="1" x14ac:dyDescent="0.2">
      <c r="A27" s="36">
        <v>21</v>
      </c>
      <c r="B27" s="37" t="s">
        <v>67</v>
      </c>
      <c r="C27" s="367">
        <v>2054</v>
      </c>
      <c r="D27" s="367">
        <v>11861</v>
      </c>
      <c r="E27" s="367">
        <v>1</v>
      </c>
      <c r="F27" s="367">
        <v>500</v>
      </c>
      <c r="G27" s="48">
        <f t="shared" si="0"/>
        <v>4.2154961638984911</v>
      </c>
      <c r="H27" s="367">
        <v>3077</v>
      </c>
      <c r="I27" s="367">
        <v>22183</v>
      </c>
      <c r="J27" s="367">
        <v>130</v>
      </c>
      <c r="K27" s="367">
        <v>23346</v>
      </c>
      <c r="L27" s="48">
        <f t="shared" si="1"/>
        <v>105.24275345985664</v>
      </c>
      <c r="M27" s="367">
        <f>'ACP_Agri_9(i)'!C27+'ACP_Agri_9(ii)'!C27+'ACP_Agri_9(ii)'!H27</f>
        <v>103633</v>
      </c>
      <c r="N27" s="367">
        <f>'ACP_Agri_9(i)'!D27+'ACP_Agri_9(ii)'!D27+'ACP_Agri_9(ii)'!I27</f>
        <v>291867</v>
      </c>
      <c r="O27" s="367">
        <f>'ACP_Agri_9(i)'!E27+'ACP_Agri_9(ii)'!E27+'ACP_Agri_9(ii)'!J27</f>
        <v>111184</v>
      </c>
      <c r="P27" s="367">
        <f>'ACP_Agri_9(i)'!F27+'ACP_Agri_9(ii)'!F27+'ACP_Agri_9(ii)'!K27</f>
        <v>262904</v>
      </c>
      <c r="Q27" s="48">
        <f t="shared" si="2"/>
        <v>90.076644499035524</v>
      </c>
    </row>
    <row r="28" spans="1:17" ht="13.5" customHeight="1" x14ac:dyDescent="0.2">
      <c r="A28" s="36">
        <v>22</v>
      </c>
      <c r="B28" s="37" t="s">
        <v>76</v>
      </c>
      <c r="C28" s="367">
        <v>900</v>
      </c>
      <c r="D28" s="367">
        <v>5472</v>
      </c>
      <c r="E28" s="367">
        <v>10</v>
      </c>
      <c r="F28" s="367">
        <v>540</v>
      </c>
      <c r="G28" s="48">
        <f t="shared" si="0"/>
        <v>9.8684210526315788</v>
      </c>
      <c r="H28" s="367">
        <v>1319</v>
      </c>
      <c r="I28" s="367">
        <v>9780</v>
      </c>
      <c r="J28" s="367">
        <v>85</v>
      </c>
      <c r="K28" s="367">
        <v>4515</v>
      </c>
      <c r="L28" s="48">
        <f t="shared" si="1"/>
        <v>46.165644171779142</v>
      </c>
      <c r="M28" s="367">
        <f>'ACP_Agri_9(i)'!C28+'ACP_Agri_9(ii)'!C28+'ACP_Agri_9(ii)'!H28</f>
        <v>31485</v>
      </c>
      <c r="N28" s="367">
        <f>'ACP_Agri_9(i)'!D28+'ACP_Agri_9(ii)'!D28+'ACP_Agri_9(ii)'!I28</f>
        <v>84019</v>
      </c>
      <c r="O28" s="367">
        <f>'ACP_Agri_9(i)'!E28+'ACP_Agri_9(ii)'!E28+'ACP_Agri_9(ii)'!J28</f>
        <v>16135</v>
      </c>
      <c r="P28" s="367">
        <f>'ACP_Agri_9(i)'!F28+'ACP_Agri_9(ii)'!F28+'ACP_Agri_9(ii)'!K28</f>
        <v>30893</v>
      </c>
      <c r="Q28" s="48">
        <f t="shared" si="2"/>
        <v>36.769064140253988</v>
      </c>
    </row>
    <row r="29" spans="1:17" ht="13.5" customHeight="1" x14ac:dyDescent="0.2">
      <c r="A29" s="36">
        <v>23</v>
      </c>
      <c r="B29" s="37" t="s">
        <v>492</v>
      </c>
      <c r="C29" s="367">
        <v>437</v>
      </c>
      <c r="D29" s="367">
        <v>2753</v>
      </c>
      <c r="E29" s="367">
        <v>0</v>
      </c>
      <c r="F29" s="367">
        <v>0</v>
      </c>
      <c r="G29" s="48">
        <f t="shared" si="0"/>
        <v>0</v>
      </c>
      <c r="H29" s="367">
        <v>210</v>
      </c>
      <c r="I29" s="367">
        <v>1422</v>
      </c>
      <c r="J29" s="367">
        <v>132</v>
      </c>
      <c r="K29" s="367">
        <v>10676</v>
      </c>
      <c r="L29" s="48">
        <f t="shared" si="1"/>
        <v>750.77355836849506</v>
      </c>
      <c r="M29" s="367">
        <f>'ACP_Agri_9(i)'!C29+'ACP_Agri_9(ii)'!C29+'ACP_Agri_9(ii)'!H29</f>
        <v>6830</v>
      </c>
      <c r="N29" s="367">
        <f>'ACP_Agri_9(i)'!D29+'ACP_Agri_9(ii)'!D29+'ACP_Agri_9(ii)'!I29</f>
        <v>19675</v>
      </c>
      <c r="O29" s="367">
        <f>'ACP_Agri_9(i)'!E29+'ACP_Agri_9(ii)'!E29+'ACP_Agri_9(ii)'!J29</f>
        <v>18374</v>
      </c>
      <c r="P29" s="367">
        <f>'ACP_Agri_9(i)'!F29+'ACP_Agri_9(ii)'!F29+'ACP_Agri_9(ii)'!K29</f>
        <v>26687.3</v>
      </c>
      <c r="Q29" s="48">
        <f t="shared" si="2"/>
        <v>135.64066073697586</v>
      </c>
    </row>
    <row r="30" spans="1:17" ht="13.5" customHeight="1" x14ac:dyDescent="0.2">
      <c r="A30" s="36">
        <v>24</v>
      </c>
      <c r="B30" s="37" t="s">
        <v>190</v>
      </c>
      <c r="C30" s="367">
        <v>313</v>
      </c>
      <c r="D30" s="367">
        <v>3044</v>
      </c>
      <c r="E30" s="367">
        <v>1</v>
      </c>
      <c r="F30" s="367">
        <v>29.33</v>
      </c>
      <c r="G30" s="48">
        <f t="shared" si="0"/>
        <v>0.96353482260183965</v>
      </c>
      <c r="H30" s="367">
        <v>407</v>
      </c>
      <c r="I30" s="367">
        <v>2716</v>
      </c>
      <c r="J30" s="367">
        <v>7</v>
      </c>
      <c r="K30" s="367">
        <v>610.64</v>
      </c>
      <c r="L30" s="48">
        <f t="shared" si="1"/>
        <v>22.483063328424151</v>
      </c>
      <c r="M30" s="367">
        <f>'ACP_Agri_9(i)'!C30+'ACP_Agri_9(ii)'!C30+'ACP_Agri_9(ii)'!H30</f>
        <v>10840</v>
      </c>
      <c r="N30" s="367">
        <f>'ACP_Agri_9(i)'!D30+'ACP_Agri_9(ii)'!D30+'ACP_Agri_9(ii)'!I30</f>
        <v>28697</v>
      </c>
      <c r="O30" s="367">
        <f>'ACP_Agri_9(i)'!E30+'ACP_Agri_9(ii)'!E30+'ACP_Agri_9(ii)'!J30</f>
        <v>11839</v>
      </c>
      <c r="P30" s="367">
        <f>'ACP_Agri_9(i)'!F30+'ACP_Agri_9(ii)'!F30+'ACP_Agri_9(ii)'!K30</f>
        <v>35744.160000000003</v>
      </c>
      <c r="Q30" s="48">
        <f t="shared" si="2"/>
        <v>124.55713140746421</v>
      </c>
    </row>
    <row r="31" spans="1:17" ht="13.5" customHeight="1" x14ac:dyDescent="0.2">
      <c r="A31" s="36">
        <v>25</v>
      </c>
      <c r="B31" s="37" t="s">
        <v>191</v>
      </c>
      <c r="C31" s="367">
        <v>6</v>
      </c>
      <c r="D31" s="367">
        <v>30</v>
      </c>
      <c r="E31" s="367">
        <v>0</v>
      </c>
      <c r="F31" s="367">
        <v>0</v>
      </c>
      <c r="G31" s="48">
        <f t="shared" si="0"/>
        <v>0</v>
      </c>
      <c r="H31" s="367">
        <v>69</v>
      </c>
      <c r="I31" s="367">
        <v>536</v>
      </c>
      <c r="J31" s="367">
        <v>9</v>
      </c>
      <c r="K31" s="367">
        <v>59</v>
      </c>
      <c r="L31" s="48">
        <f t="shared" si="1"/>
        <v>11.007462686567164</v>
      </c>
      <c r="M31" s="367">
        <f>'ACP_Agri_9(i)'!C31+'ACP_Agri_9(ii)'!C31+'ACP_Agri_9(ii)'!H31</f>
        <v>111</v>
      </c>
      <c r="N31" s="367">
        <f>'ACP_Agri_9(i)'!D31+'ACP_Agri_9(ii)'!D31+'ACP_Agri_9(ii)'!I31</f>
        <v>638</v>
      </c>
      <c r="O31" s="367">
        <f>'ACP_Agri_9(i)'!E31+'ACP_Agri_9(ii)'!E31+'ACP_Agri_9(ii)'!J31</f>
        <v>9</v>
      </c>
      <c r="P31" s="367">
        <f>'ACP_Agri_9(i)'!F31+'ACP_Agri_9(ii)'!F31+'ACP_Agri_9(ii)'!K31</f>
        <v>59</v>
      </c>
      <c r="Q31" s="48">
        <f t="shared" si="2"/>
        <v>9.2476489028213162</v>
      </c>
    </row>
    <row r="32" spans="1:17" ht="13.5" customHeight="1" x14ac:dyDescent="0.2">
      <c r="A32" s="36">
        <v>26</v>
      </c>
      <c r="B32" s="37" t="s">
        <v>192</v>
      </c>
      <c r="C32" s="367">
        <v>13</v>
      </c>
      <c r="D32" s="367">
        <v>68</v>
      </c>
      <c r="E32" s="367">
        <v>0</v>
      </c>
      <c r="F32" s="367">
        <v>0</v>
      </c>
      <c r="G32" s="48">
        <f t="shared" si="0"/>
        <v>0</v>
      </c>
      <c r="H32" s="367">
        <v>168</v>
      </c>
      <c r="I32" s="367">
        <v>1030</v>
      </c>
      <c r="J32" s="367">
        <v>18</v>
      </c>
      <c r="K32" s="367">
        <v>209.41</v>
      </c>
      <c r="L32" s="48">
        <f t="shared" si="1"/>
        <v>20.331067961165047</v>
      </c>
      <c r="M32" s="367">
        <f>'ACP_Agri_9(i)'!C32+'ACP_Agri_9(ii)'!C32+'ACP_Agri_9(ii)'!H32</f>
        <v>662</v>
      </c>
      <c r="N32" s="367">
        <f>'ACP_Agri_9(i)'!D32+'ACP_Agri_9(ii)'!D32+'ACP_Agri_9(ii)'!I32</f>
        <v>2313</v>
      </c>
      <c r="O32" s="367">
        <f>'ACP_Agri_9(i)'!E32+'ACP_Agri_9(ii)'!E32+'ACP_Agri_9(ii)'!J32</f>
        <v>98</v>
      </c>
      <c r="P32" s="367">
        <f>'ACP_Agri_9(i)'!F32+'ACP_Agri_9(ii)'!F32+'ACP_Agri_9(ii)'!K32</f>
        <v>691.93</v>
      </c>
      <c r="Q32" s="48">
        <f t="shared" si="2"/>
        <v>29.91482922611327</v>
      </c>
    </row>
    <row r="33" spans="1:17" ht="13.5" customHeight="1" x14ac:dyDescent="0.2">
      <c r="A33" s="36">
        <v>27</v>
      </c>
      <c r="B33" s="37" t="s">
        <v>193</v>
      </c>
      <c r="C33" s="367">
        <v>13</v>
      </c>
      <c r="D33" s="367">
        <v>62</v>
      </c>
      <c r="E33" s="367">
        <v>0</v>
      </c>
      <c r="F33" s="367">
        <v>0</v>
      </c>
      <c r="G33" s="48">
        <f t="shared" si="0"/>
        <v>0</v>
      </c>
      <c r="H33" s="367">
        <v>104</v>
      </c>
      <c r="I33" s="367">
        <v>707</v>
      </c>
      <c r="J33" s="367">
        <v>0</v>
      </c>
      <c r="K33" s="367">
        <v>0</v>
      </c>
      <c r="L33" s="48">
        <f t="shared" si="1"/>
        <v>0</v>
      </c>
      <c r="M33" s="367">
        <f>'ACP_Agri_9(i)'!C33+'ACP_Agri_9(ii)'!C33+'ACP_Agri_9(ii)'!H33</f>
        <v>250</v>
      </c>
      <c r="N33" s="367">
        <f>'ACP_Agri_9(i)'!D33+'ACP_Agri_9(ii)'!D33+'ACP_Agri_9(ii)'!I33</f>
        <v>1075</v>
      </c>
      <c r="O33" s="367">
        <f>'ACP_Agri_9(i)'!E33+'ACP_Agri_9(ii)'!E33+'ACP_Agri_9(ii)'!J33</f>
        <v>0</v>
      </c>
      <c r="P33" s="367">
        <f>'ACP_Agri_9(i)'!F33+'ACP_Agri_9(ii)'!F33+'ACP_Agri_9(ii)'!K33</f>
        <v>0</v>
      </c>
      <c r="Q33" s="48">
        <f t="shared" si="2"/>
        <v>0</v>
      </c>
    </row>
    <row r="34" spans="1:17" ht="13.5" customHeight="1" x14ac:dyDescent="0.2">
      <c r="A34" s="36">
        <v>28</v>
      </c>
      <c r="B34" s="37" t="s">
        <v>68</v>
      </c>
      <c r="C34" s="367">
        <v>646</v>
      </c>
      <c r="D34" s="367">
        <v>3512</v>
      </c>
      <c r="E34" s="367">
        <v>25</v>
      </c>
      <c r="F34" s="367">
        <v>566.11</v>
      </c>
      <c r="G34" s="48">
        <f t="shared" si="0"/>
        <v>16.119305239179955</v>
      </c>
      <c r="H34" s="367">
        <v>982</v>
      </c>
      <c r="I34" s="367">
        <v>7394</v>
      </c>
      <c r="J34" s="367">
        <v>261</v>
      </c>
      <c r="K34" s="367">
        <v>17419.57</v>
      </c>
      <c r="L34" s="48">
        <f t="shared" si="1"/>
        <v>235.59061401136057</v>
      </c>
      <c r="M34" s="367">
        <f>'ACP_Agri_9(i)'!C34+'ACP_Agri_9(ii)'!C34+'ACP_Agri_9(ii)'!H34</f>
        <v>17304</v>
      </c>
      <c r="N34" s="367">
        <f>'ACP_Agri_9(i)'!D34+'ACP_Agri_9(ii)'!D34+'ACP_Agri_9(ii)'!I34</f>
        <v>49497</v>
      </c>
      <c r="O34" s="367">
        <f>'ACP_Agri_9(i)'!E34+'ACP_Agri_9(ii)'!E34+'ACP_Agri_9(ii)'!J34</f>
        <v>15293</v>
      </c>
      <c r="P34" s="367">
        <f>'ACP_Agri_9(i)'!F34+'ACP_Agri_9(ii)'!F34+'ACP_Agri_9(ii)'!K34</f>
        <v>44222.53</v>
      </c>
      <c r="Q34" s="48">
        <f t="shared" si="2"/>
        <v>89.343859223791327</v>
      </c>
    </row>
    <row r="35" spans="1:17" ht="13.5" customHeight="1" x14ac:dyDescent="0.2">
      <c r="A35" s="36">
        <v>29</v>
      </c>
      <c r="B35" s="37" t="s">
        <v>194</v>
      </c>
      <c r="C35" s="367">
        <v>26</v>
      </c>
      <c r="D35" s="367">
        <v>132</v>
      </c>
      <c r="E35" s="367">
        <v>0</v>
      </c>
      <c r="F35" s="367">
        <v>0</v>
      </c>
      <c r="G35" s="48">
        <f t="shared" si="0"/>
        <v>0</v>
      </c>
      <c r="H35" s="367">
        <v>112</v>
      </c>
      <c r="I35" s="367">
        <v>746</v>
      </c>
      <c r="J35" s="367">
        <v>21</v>
      </c>
      <c r="K35" s="367">
        <v>52</v>
      </c>
      <c r="L35" s="48">
        <f t="shared" si="1"/>
        <v>6.9705093833780163</v>
      </c>
      <c r="M35" s="367">
        <f>'ACP_Agri_9(i)'!C35+'ACP_Agri_9(ii)'!C35+'ACP_Agri_9(ii)'!H35</f>
        <v>761</v>
      </c>
      <c r="N35" s="367">
        <f>'ACP_Agri_9(i)'!D35+'ACP_Agri_9(ii)'!D35+'ACP_Agri_9(ii)'!I35</f>
        <v>2439</v>
      </c>
      <c r="O35" s="367">
        <f>'ACP_Agri_9(i)'!E35+'ACP_Agri_9(ii)'!E35+'ACP_Agri_9(ii)'!J35</f>
        <v>21</v>
      </c>
      <c r="P35" s="367">
        <f>'ACP_Agri_9(i)'!F35+'ACP_Agri_9(ii)'!F35+'ACP_Agri_9(ii)'!K35</f>
        <v>52</v>
      </c>
      <c r="Q35" s="48">
        <f t="shared" si="2"/>
        <v>2.1320213202132021</v>
      </c>
    </row>
    <row r="36" spans="1:17" ht="13.5" customHeight="1" x14ac:dyDescent="0.2">
      <c r="A36" s="36">
        <v>30</v>
      </c>
      <c r="B36" s="37" t="s">
        <v>195</v>
      </c>
      <c r="C36" s="367">
        <v>143</v>
      </c>
      <c r="D36" s="367">
        <v>983</v>
      </c>
      <c r="E36" s="367">
        <v>0</v>
      </c>
      <c r="F36" s="367">
        <v>0</v>
      </c>
      <c r="G36" s="48">
        <f t="shared" si="0"/>
        <v>0</v>
      </c>
      <c r="H36" s="367">
        <v>273</v>
      </c>
      <c r="I36" s="367">
        <v>2088</v>
      </c>
      <c r="J36" s="367">
        <v>93</v>
      </c>
      <c r="K36" s="367">
        <v>1328</v>
      </c>
      <c r="L36" s="48">
        <f t="shared" si="1"/>
        <v>63.601532567049809</v>
      </c>
      <c r="M36" s="367">
        <f>'ACP_Agri_9(i)'!C36+'ACP_Agri_9(ii)'!C36+'ACP_Agri_9(ii)'!H36</f>
        <v>6870</v>
      </c>
      <c r="N36" s="367">
        <f>'ACP_Agri_9(i)'!D36+'ACP_Agri_9(ii)'!D36+'ACP_Agri_9(ii)'!I36</f>
        <v>17971</v>
      </c>
      <c r="O36" s="367">
        <f>'ACP_Agri_9(i)'!E36+'ACP_Agri_9(ii)'!E36+'ACP_Agri_9(ii)'!J36</f>
        <v>17733</v>
      </c>
      <c r="P36" s="367">
        <f>'ACP_Agri_9(i)'!F36+'ACP_Agri_9(ii)'!F36+'ACP_Agri_9(ii)'!K36</f>
        <v>13263</v>
      </c>
      <c r="Q36" s="48">
        <f t="shared" si="2"/>
        <v>73.802236937287859</v>
      </c>
    </row>
    <row r="37" spans="1:17" ht="13.5" customHeight="1" x14ac:dyDescent="0.2">
      <c r="A37" s="36">
        <v>31</v>
      </c>
      <c r="B37" s="37" t="s">
        <v>196</v>
      </c>
      <c r="C37" s="367">
        <v>12</v>
      </c>
      <c r="D37" s="367">
        <v>60</v>
      </c>
      <c r="E37" s="367">
        <v>0</v>
      </c>
      <c r="F37" s="367">
        <v>0</v>
      </c>
      <c r="G37" s="48">
        <f t="shared" si="0"/>
        <v>0</v>
      </c>
      <c r="H37" s="367">
        <v>151</v>
      </c>
      <c r="I37" s="367">
        <v>958</v>
      </c>
      <c r="J37" s="367">
        <v>50</v>
      </c>
      <c r="K37" s="367">
        <v>118</v>
      </c>
      <c r="L37" s="48">
        <f t="shared" si="1"/>
        <v>12.31732776617954</v>
      </c>
      <c r="M37" s="367">
        <f>'ACP_Agri_9(i)'!C37+'ACP_Agri_9(ii)'!C37+'ACP_Agri_9(ii)'!H37</f>
        <v>510</v>
      </c>
      <c r="N37" s="367">
        <f>'ACP_Agri_9(i)'!D37+'ACP_Agri_9(ii)'!D37+'ACP_Agri_9(ii)'!I37</f>
        <v>1750</v>
      </c>
      <c r="O37" s="367">
        <f>'ACP_Agri_9(i)'!E37+'ACP_Agri_9(ii)'!E37+'ACP_Agri_9(ii)'!J37</f>
        <v>50</v>
      </c>
      <c r="P37" s="367">
        <f>'ACP_Agri_9(i)'!F37+'ACP_Agri_9(ii)'!F37+'ACP_Agri_9(ii)'!K37</f>
        <v>118</v>
      </c>
      <c r="Q37" s="48">
        <f t="shared" si="2"/>
        <v>6.7428571428571438</v>
      </c>
    </row>
    <row r="38" spans="1:17" ht="13.5" customHeight="1" x14ac:dyDescent="0.2">
      <c r="A38" s="36">
        <v>32</v>
      </c>
      <c r="B38" s="37" t="s">
        <v>72</v>
      </c>
      <c r="C38" s="367">
        <v>27</v>
      </c>
      <c r="D38" s="367">
        <v>141</v>
      </c>
      <c r="E38" s="367">
        <v>0</v>
      </c>
      <c r="F38" s="367">
        <v>0</v>
      </c>
      <c r="G38" s="48">
        <f t="shared" si="0"/>
        <v>0</v>
      </c>
      <c r="H38" s="367">
        <v>81</v>
      </c>
      <c r="I38" s="367">
        <v>414</v>
      </c>
      <c r="J38" s="367">
        <v>0</v>
      </c>
      <c r="K38" s="367">
        <v>0</v>
      </c>
      <c r="L38" s="48">
        <f t="shared" si="1"/>
        <v>0</v>
      </c>
      <c r="M38" s="367">
        <f>'ACP_Agri_9(i)'!C38+'ACP_Agri_9(ii)'!C38+'ACP_Agri_9(ii)'!H38</f>
        <v>495</v>
      </c>
      <c r="N38" s="367">
        <f>'ACP_Agri_9(i)'!D38+'ACP_Agri_9(ii)'!D38+'ACP_Agri_9(ii)'!I38</f>
        <v>1677</v>
      </c>
      <c r="O38" s="367">
        <f>'ACP_Agri_9(i)'!E38+'ACP_Agri_9(ii)'!E38+'ACP_Agri_9(ii)'!J38</f>
        <v>0</v>
      </c>
      <c r="P38" s="367">
        <f>'ACP_Agri_9(i)'!F38+'ACP_Agri_9(ii)'!F38+'ACP_Agri_9(ii)'!K38</f>
        <v>0</v>
      </c>
      <c r="Q38" s="48">
        <f t="shared" si="2"/>
        <v>0</v>
      </c>
    </row>
    <row r="39" spans="1:17" ht="13.5" customHeight="1" x14ac:dyDescent="0.2">
      <c r="A39" s="36">
        <v>33</v>
      </c>
      <c r="B39" s="37" t="s">
        <v>197</v>
      </c>
      <c r="C39" s="367">
        <v>0</v>
      </c>
      <c r="D39" s="367">
        <v>0</v>
      </c>
      <c r="E39" s="367">
        <v>0</v>
      </c>
      <c r="F39" s="367">
        <v>0</v>
      </c>
      <c r="G39" s="48">
        <v>0</v>
      </c>
      <c r="H39" s="367">
        <v>0</v>
      </c>
      <c r="I39" s="367">
        <v>0</v>
      </c>
      <c r="J39" s="367">
        <v>0</v>
      </c>
      <c r="K39" s="367">
        <v>0</v>
      </c>
      <c r="L39" s="48">
        <v>0</v>
      </c>
      <c r="M39" s="367">
        <f>'ACP_Agri_9(i)'!C39+'ACP_Agri_9(ii)'!C39+'ACP_Agri_9(ii)'!H39</f>
        <v>636</v>
      </c>
      <c r="N39" s="367">
        <f>'ACP_Agri_9(i)'!D39+'ACP_Agri_9(ii)'!D39+'ACP_Agri_9(ii)'!I39</f>
        <v>1592</v>
      </c>
      <c r="O39" s="367">
        <f>'ACP_Agri_9(i)'!E39+'ACP_Agri_9(ii)'!E39+'ACP_Agri_9(ii)'!J39</f>
        <v>0</v>
      </c>
      <c r="P39" s="367">
        <f>'ACP_Agri_9(i)'!F39+'ACP_Agri_9(ii)'!F39+'ACP_Agri_9(ii)'!K39</f>
        <v>0</v>
      </c>
      <c r="Q39" s="48">
        <f t="shared" si="2"/>
        <v>0</v>
      </c>
    </row>
    <row r="40" spans="1:17" ht="13.5" customHeight="1" x14ac:dyDescent="0.2">
      <c r="A40" s="36">
        <v>34</v>
      </c>
      <c r="B40" s="37" t="s">
        <v>71</v>
      </c>
      <c r="C40" s="367">
        <v>245</v>
      </c>
      <c r="D40" s="367">
        <v>1605</v>
      </c>
      <c r="E40" s="367">
        <v>8</v>
      </c>
      <c r="F40" s="367">
        <v>175</v>
      </c>
      <c r="G40" s="48">
        <f t="shared" si="0"/>
        <v>10.903426791277258</v>
      </c>
      <c r="H40" s="367">
        <v>555</v>
      </c>
      <c r="I40" s="367">
        <v>4379</v>
      </c>
      <c r="J40" s="367">
        <v>62</v>
      </c>
      <c r="K40" s="367">
        <v>15254</v>
      </c>
      <c r="L40" s="48">
        <f t="shared" si="1"/>
        <v>348.34437086092714</v>
      </c>
      <c r="M40" s="367">
        <f>'ACP_Agri_9(i)'!C40+'ACP_Agri_9(ii)'!C40+'ACP_Agri_9(ii)'!H40</f>
        <v>7557</v>
      </c>
      <c r="N40" s="367">
        <f>'ACP_Agri_9(i)'!D40+'ACP_Agri_9(ii)'!D40+'ACP_Agri_9(ii)'!I40</f>
        <v>23186</v>
      </c>
      <c r="O40" s="367">
        <f>'ACP_Agri_9(i)'!E40+'ACP_Agri_9(ii)'!E40+'ACP_Agri_9(ii)'!J40</f>
        <v>6648</v>
      </c>
      <c r="P40" s="367">
        <f>'ACP_Agri_9(i)'!F40+'ACP_Agri_9(ii)'!F40+'ACP_Agri_9(ii)'!K40</f>
        <v>20737</v>
      </c>
      <c r="Q40" s="48">
        <f t="shared" si="2"/>
        <v>89.437591650133697</v>
      </c>
    </row>
    <row r="41" spans="1:17" s="50" customFormat="1" ht="13.5" customHeight="1" x14ac:dyDescent="0.2">
      <c r="A41" s="355"/>
      <c r="B41" s="94" t="s">
        <v>220</v>
      </c>
      <c r="C41" s="373">
        <f>SUM(C19:C40)</f>
        <v>9145</v>
      </c>
      <c r="D41" s="373">
        <f t="shared" ref="D41:F41" si="5">SUM(D19:D40)</f>
        <v>56091</v>
      </c>
      <c r="E41" s="373">
        <f t="shared" si="5"/>
        <v>1009</v>
      </c>
      <c r="F41" s="373">
        <f t="shared" si="5"/>
        <v>4027.8399999999997</v>
      </c>
      <c r="G41" s="46">
        <f t="shared" ref="G41:G57" si="6">F41*100/D41</f>
        <v>7.1809024620705628</v>
      </c>
      <c r="H41" s="373">
        <f>SUM(H19:H40)</f>
        <v>14095</v>
      </c>
      <c r="I41" s="373">
        <f t="shared" ref="I41:K41" si="7">SUM(I19:I40)</f>
        <v>102652</v>
      </c>
      <c r="J41" s="373">
        <f t="shared" si="7"/>
        <v>21202</v>
      </c>
      <c r="K41" s="373">
        <f t="shared" si="7"/>
        <v>154462.29</v>
      </c>
      <c r="L41" s="46">
        <f t="shared" ref="L41:L57" si="8">K41*100/I41</f>
        <v>150.47177843588045</v>
      </c>
      <c r="M41" s="373">
        <f>'ACP_Agri_9(i)'!C41+'ACP_Agri_9(ii)'!C41+'ACP_Agri_9(ii)'!H41</f>
        <v>379059</v>
      </c>
      <c r="N41" s="373">
        <f>'ACP_Agri_9(i)'!D41+'ACP_Agri_9(ii)'!D41+'ACP_Agri_9(ii)'!I41</f>
        <v>1065297</v>
      </c>
      <c r="O41" s="373">
        <f>'ACP_Agri_9(i)'!E41+'ACP_Agri_9(ii)'!E41+'ACP_Agri_9(ii)'!J41</f>
        <v>326429</v>
      </c>
      <c r="P41" s="373">
        <f>'ACP_Agri_9(i)'!F41+'ACP_Agri_9(ii)'!F41+'ACP_Agri_9(ii)'!K41</f>
        <v>816011.21</v>
      </c>
      <c r="Q41" s="46">
        <f t="shared" si="2"/>
        <v>76.599409366589782</v>
      </c>
    </row>
    <row r="42" spans="1:17" s="50" customFormat="1" ht="13.5" customHeight="1" x14ac:dyDescent="0.2">
      <c r="A42" s="355"/>
      <c r="B42" s="94" t="s">
        <v>417</v>
      </c>
      <c r="C42" s="373">
        <f>C41+C18</f>
        <v>53037</v>
      </c>
      <c r="D42" s="373">
        <f t="shared" ref="D42:F42" si="9">D41+D18</f>
        <v>337960</v>
      </c>
      <c r="E42" s="373">
        <f t="shared" si="9"/>
        <v>6957</v>
      </c>
      <c r="F42" s="373">
        <f t="shared" si="9"/>
        <v>30721.77</v>
      </c>
      <c r="G42" s="46">
        <f t="shared" si="6"/>
        <v>9.0903568469641378</v>
      </c>
      <c r="H42" s="373">
        <f>H41+H18</f>
        <v>70206</v>
      </c>
      <c r="I42" s="373">
        <f t="shared" ref="I42:K42" si="10">I41+I18</f>
        <v>484086</v>
      </c>
      <c r="J42" s="373">
        <f t="shared" si="10"/>
        <v>36401</v>
      </c>
      <c r="K42" s="373">
        <f t="shared" si="10"/>
        <v>260214.86000000002</v>
      </c>
      <c r="L42" s="46">
        <f t="shared" si="8"/>
        <v>53.753849522605485</v>
      </c>
      <c r="M42" s="373">
        <f>'ACP_Agri_9(i)'!C42+'ACP_Agri_9(ii)'!C42+'ACP_Agri_9(ii)'!H42</f>
        <v>3141881</v>
      </c>
      <c r="N42" s="373">
        <f>'ACP_Agri_9(i)'!D42+'ACP_Agri_9(ii)'!D42+'ACP_Agri_9(ii)'!I42</f>
        <v>8548969</v>
      </c>
      <c r="O42" s="373">
        <f>'ACP_Agri_9(i)'!E42+'ACP_Agri_9(ii)'!E42+'ACP_Agri_9(ii)'!J42</f>
        <v>1331624</v>
      </c>
      <c r="P42" s="373">
        <f>'ACP_Agri_9(i)'!F42+'ACP_Agri_9(ii)'!F42+'ACP_Agri_9(ii)'!K42</f>
        <v>3270221.29</v>
      </c>
      <c r="Q42" s="46">
        <f t="shared" si="2"/>
        <v>38.252814930081044</v>
      </c>
    </row>
    <row r="43" spans="1:17" ht="13.5" customHeight="1" x14ac:dyDescent="0.2">
      <c r="A43" s="36">
        <v>35</v>
      </c>
      <c r="B43" s="37" t="s">
        <v>198</v>
      </c>
      <c r="C43" s="47">
        <v>1061</v>
      </c>
      <c r="D43" s="47">
        <v>5975</v>
      </c>
      <c r="E43" s="47">
        <v>5</v>
      </c>
      <c r="F43" s="47">
        <v>38</v>
      </c>
      <c r="G43" s="46">
        <f t="shared" si="6"/>
        <v>0.63598326359832635</v>
      </c>
      <c r="H43" s="47">
        <v>1477</v>
      </c>
      <c r="I43" s="47">
        <v>11299</v>
      </c>
      <c r="J43" s="47">
        <v>16</v>
      </c>
      <c r="K43" s="47">
        <v>22</v>
      </c>
      <c r="L43" s="48">
        <f t="shared" si="8"/>
        <v>0.1947074962386052</v>
      </c>
      <c r="M43" s="367">
        <f>'ACP_Agri_9(i)'!C43+'ACP_Agri_9(ii)'!C43+'ACP_Agri_9(ii)'!H43</f>
        <v>259531</v>
      </c>
      <c r="N43" s="367">
        <f>'ACP_Agri_9(i)'!D43+'ACP_Agri_9(ii)'!D43+'ACP_Agri_9(ii)'!I43</f>
        <v>454347</v>
      </c>
      <c r="O43" s="367">
        <f>'ACP_Agri_9(i)'!E43+'ACP_Agri_9(ii)'!E43+'ACP_Agri_9(ii)'!J43</f>
        <v>57363</v>
      </c>
      <c r="P43" s="367">
        <f>'ACP_Agri_9(i)'!F43+'ACP_Agri_9(ii)'!F43+'ACP_Agri_9(ii)'!K43</f>
        <v>47308</v>
      </c>
      <c r="Q43" s="48">
        <f t="shared" si="2"/>
        <v>10.412306012805191</v>
      </c>
    </row>
    <row r="44" spans="1:17" ht="13.5" customHeight="1" x14ac:dyDescent="0.2">
      <c r="A44" s="36">
        <v>36</v>
      </c>
      <c r="B44" s="37" t="s">
        <v>499</v>
      </c>
      <c r="C44" s="47">
        <v>5273</v>
      </c>
      <c r="D44" s="47">
        <v>35137</v>
      </c>
      <c r="E44" s="47">
        <v>3</v>
      </c>
      <c r="F44" s="47">
        <v>206.01</v>
      </c>
      <c r="G44" s="46">
        <f t="shared" si="6"/>
        <v>0.5863050345789339</v>
      </c>
      <c r="H44" s="47">
        <v>6451</v>
      </c>
      <c r="I44" s="47">
        <v>43205</v>
      </c>
      <c r="J44" s="47">
        <v>27</v>
      </c>
      <c r="K44" s="47">
        <v>180.64</v>
      </c>
      <c r="L44" s="48">
        <f t="shared" si="8"/>
        <v>0.41809975697257262</v>
      </c>
      <c r="M44" s="367">
        <f>'ACP_Agri_9(i)'!C44+'ACP_Agri_9(ii)'!C44+'ACP_Agri_9(ii)'!H44</f>
        <v>386948</v>
      </c>
      <c r="N44" s="367">
        <f>'ACP_Agri_9(i)'!D44+'ACP_Agri_9(ii)'!D44+'ACP_Agri_9(ii)'!I44</f>
        <v>1108806</v>
      </c>
      <c r="O44" s="367">
        <f>'ACP_Agri_9(i)'!E44+'ACP_Agri_9(ii)'!E44+'ACP_Agri_9(ii)'!J44</f>
        <v>216148</v>
      </c>
      <c r="P44" s="367">
        <f>'ACP_Agri_9(i)'!F44+'ACP_Agri_9(ii)'!F44+'ACP_Agri_9(ii)'!K44</f>
        <v>313244.42000000004</v>
      </c>
      <c r="Q44" s="48">
        <f t="shared" si="2"/>
        <v>28.250606508262045</v>
      </c>
    </row>
    <row r="45" spans="1:17" s="50" customFormat="1" ht="13.5" customHeight="1" x14ac:dyDescent="0.2">
      <c r="A45" s="355"/>
      <c r="B45" s="94" t="s">
        <v>223</v>
      </c>
      <c r="C45" s="49">
        <f>SUM(C43:C44)</f>
        <v>6334</v>
      </c>
      <c r="D45" s="49">
        <f t="shared" ref="D45:F45" si="11">SUM(D43:D44)</f>
        <v>41112</v>
      </c>
      <c r="E45" s="49">
        <f t="shared" si="11"/>
        <v>8</v>
      </c>
      <c r="F45" s="49">
        <f t="shared" si="11"/>
        <v>244.01</v>
      </c>
      <c r="G45" s="46">
        <f t="shared" si="6"/>
        <v>0.59352500486475968</v>
      </c>
      <c r="H45" s="49">
        <f>SUM(H43:H44)</f>
        <v>7928</v>
      </c>
      <c r="I45" s="49">
        <f t="shared" ref="I45:K45" si="12">SUM(I43:I44)</f>
        <v>54504</v>
      </c>
      <c r="J45" s="49">
        <f t="shared" si="12"/>
        <v>43</v>
      </c>
      <c r="K45" s="49">
        <f t="shared" si="12"/>
        <v>202.64</v>
      </c>
      <c r="L45" s="46">
        <f t="shared" si="8"/>
        <v>0.37178922647879054</v>
      </c>
      <c r="M45" s="373">
        <f>'ACP_Agri_9(i)'!C45+'ACP_Agri_9(ii)'!C45+'ACP_Agri_9(ii)'!H45</f>
        <v>646479</v>
      </c>
      <c r="N45" s="373">
        <f>'ACP_Agri_9(i)'!D45+'ACP_Agri_9(ii)'!D45+'ACP_Agri_9(ii)'!I45</f>
        <v>1563153</v>
      </c>
      <c r="O45" s="373">
        <f>'ACP_Agri_9(i)'!E45+'ACP_Agri_9(ii)'!E45+'ACP_Agri_9(ii)'!J45</f>
        <v>273511</v>
      </c>
      <c r="P45" s="373">
        <f>'ACP_Agri_9(i)'!F45+'ACP_Agri_9(ii)'!F45+'ACP_Agri_9(ii)'!K45</f>
        <v>360552.42000000004</v>
      </c>
      <c r="Q45" s="46">
        <f t="shared" si="2"/>
        <v>23.065715256280097</v>
      </c>
    </row>
    <row r="46" spans="1:17" ht="12.75" customHeight="1" x14ac:dyDescent="0.2">
      <c r="A46" s="36">
        <v>37</v>
      </c>
      <c r="B46" s="37" t="s">
        <v>418</v>
      </c>
      <c r="C46" s="367">
        <v>1341</v>
      </c>
      <c r="D46" s="367">
        <v>6488</v>
      </c>
      <c r="E46" s="367">
        <v>0</v>
      </c>
      <c r="F46" s="367">
        <v>0</v>
      </c>
      <c r="G46" s="48">
        <f t="shared" si="6"/>
        <v>0</v>
      </c>
      <c r="H46" s="367">
        <v>3562</v>
      </c>
      <c r="I46" s="367">
        <v>37449</v>
      </c>
      <c r="J46" s="367">
        <v>0</v>
      </c>
      <c r="K46" s="367">
        <v>0</v>
      </c>
      <c r="L46" s="48">
        <f t="shared" si="8"/>
        <v>0</v>
      </c>
      <c r="M46" s="367">
        <f>'ACP_Agri_9(i)'!C46+'ACP_Agri_9(ii)'!C46+'ACP_Agri_9(ii)'!H46</f>
        <v>1284970</v>
      </c>
      <c r="N46" s="367">
        <f>'ACP_Agri_9(i)'!D46+'ACP_Agri_9(ii)'!D46+'ACP_Agri_9(ii)'!I46</f>
        <v>3248847</v>
      </c>
      <c r="O46" s="367">
        <f>'ACP_Agri_9(i)'!E46+'ACP_Agri_9(ii)'!E46+'ACP_Agri_9(ii)'!J46</f>
        <v>1839672</v>
      </c>
      <c r="P46" s="367">
        <f>'ACP_Agri_9(i)'!F46+'ACP_Agri_9(ii)'!F46+'ACP_Agri_9(ii)'!K46</f>
        <v>957726.61</v>
      </c>
      <c r="Q46" s="48">
        <f t="shared" si="2"/>
        <v>29.478969308188415</v>
      </c>
    </row>
    <row r="47" spans="1:17" s="50" customFormat="1" ht="13.5" customHeight="1" x14ac:dyDescent="0.2">
      <c r="A47" s="355"/>
      <c r="B47" s="94" t="s">
        <v>221</v>
      </c>
      <c r="C47" s="373">
        <v>1341</v>
      </c>
      <c r="D47" s="373">
        <v>6488</v>
      </c>
      <c r="E47" s="373">
        <v>0</v>
      </c>
      <c r="F47" s="373">
        <v>0</v>
      </c>
      <c r="G47" s="46">
        <f t="shared" si="6"/>
        <v>0</v>
      </c>
      <c r="H47" s="373">
        <v>3562</v>
      </c>
      <c r="I47" s="373">
        <v>37449</v>
      </c>
      <c r="J47" s="373">
        <v>0</v>
      </c>
      <c r="K47" s="373">
        <v>0</v>
      </c>
      <c r="L47" s="46">
        <f t="shared" si="8"/>
        <v>0</v>
      </c>
      <c r="M47" s="373">
        <f>'ACP_Agri_9(i)'!C47+'ACP_Agri_9(ii)'!C47+'ACP_Agri_9(ii)'!H47</f>
        <v>1284970</v>
      </c>
      <c r="N47" s="373">
        <f>'ACP_Agri_9(i)'!D47+'ACP_Agri_9(ii)'!D47+'ACP_Agri_9(ii)'!I47</f>
        <v>3248847</v>
      </c>
      <c r="O47" s="373">
        <f>'ACP_Agri_9(i)'!E47+'ACP_Agri_9(ii)'!E47+'ACP_Agri_9(ii)'!J47</f>
        <v>1839672</v>
      </c>
      <c r="P47" s="373">
        <f>'ACP_Agri_9(i)'!F47+'ACP_Agri_9(ii)'!F47+'ACP_Agri_9(ii)'!K47</f>
        <v>957726.61</v>
      </c>
      <c r="Q47" s="46">
        <f t="shared" si="2"/>
        <v>29.478969308188415</v>
      </c>
    </row>
    <row r="48" spans="1:17" ht="13.5" customHeight="1" x14ac:dyDescent="0.2">
      <c r="A48" s="36">
        <v>38</v>
      </c>
      <c r="B48" s="37" t="s">
        <v>410</v>
      </c>
      <c r="C48" s="47">
        <v>396</v>
      </c>
      <c r="D48" s="47">
        <v>2403</v>
      </c>
      <c r="E48" s="47">
        <v>9</v>
      </c>
      <c r="F48" s="47">
        <v>302.39999999999998</v>
      </c>
      <c r="G48" s="48">
        <f t="shared" si="6"/>
        <v>12.584269662921347</v>
      </c>
      <c r="H48" s="47">
        <v>590</v>
      </c>
      <c r="I48" s="47">
        <v>4660</v>
      </c>
      <c r="J48" s="47">
        <v>194</v>
      </c>
      <c r="K48" s="47">
        <v>1508.28</v>
      </c>
      <c r="L48" s="48">
        <f t="shared" si="8"/>
        <v>32.366523605150213</v>
      </c>
      <c r="M48" s="367">
        <f>'ACP_Agri_9(i)'!C48+'ACP_Agri_9(ii)'!C48+'ACP_Agri_9(ii)'!H48</f>
        <v>10599</v>
      </c>
      <c r="N48" s="367">
        <f>'ACP_Agri_9(i)'!D48+'ACP_Agri_9(ii)'!D48+'ACP_Agri_9(ii)'!I48</f>
        <v>28637</v>
      </c>
      <c r="O48" s="367">
        <f>'ACP_Agri_9(i)'!E48+'ACP_Agri_9(ii)'!E48+'ACP_Agri_9(ii)'!J48</f>
        <v>2380</v>
      </c>
      <c r="P48" s="367">
        <f>'ACP_Agri_9(i)'!F48+'ACP_Agri_9(ii)'!F48+'ACP_Agri_9(ii)'!K48</f>
        <v>9576.17</v>
      </c>
      <c r="Q48" s="48">
        <f t="shared" si="2"/>
        <v>33.439850543003807</v>
      </c>
    </row>
    <row r="49" spans="1:17" ht="13.5" customHeight="1" x14ac:dyDescent="0.2">
      <c r="A49" s="36">
        <v>39</v>
      </c>
      <c r="B49" s="37" t="s">
        <v>411</v>
      </c>
      <c r="C49" s="47">
        <v>189</v>
      </c>
      <c r="D49" s="47">
        <v>1293</v>
      </c>
      <c r="E49" s="47">
        <v>0</v>
      </c>
      <c r="F49" s="47">
        <v>0</v>
      </c>
      <c r="G49" s="48">
        <f t="shared" si="6"/>
        <v>0</v>
      </c>
      <c r="H49" s="47">
        <v>372</v>
      </c>
      <c r="I49" s="47">
        <v>2932</v>
      </c>
      <c r="J49" s="47">
        <v>0</v>
      </c>
      <c r="K49" s="47">
        <v>0</v>
      </c>
      <c r="L49" s="48">
        <f t="shared" si="8"/>
        <v>0</v>
      </c>
      <c r="M49" s="367">
        <f>'ACP_Agri_9(i)'!C49+'ACP_Agri_9(ii)'!C49+'ACP_Agri_9(ii)'!H49</f>
        <v>4497</v>
      </c>
      <c r="N49" s="367">
        <f>'ACP_Agri_9(i)'!D49+'ACP_Agri_9(ii)'!D49+'ACP_Agri_9(ii)'!I49</f>
        <v>11482</v>
      </c>
      <c r="O49" s="367">
        <f>'ACP_Agri_9(i)'!E49+'ACP_Agri_9(ii)'!E49+'ACP_Agri_9(ii)'!J49</f>
        <v>3116</v>
      </c>
      <c r="P49" s="367">
        <f>'ACP_Agri_9(i)'!F49+'ACP_Agri_9(ii)'!F49+'ACP_Agri_9(ii)'!K49</f>
        <v>1145</v>
      </c>
      <c r="Q49" s="48">
        <f t="shared" si="2"/>
        <v>9.9721302908900888</v>
      </c>
    </row>
    <row r="50" spans="1:17" ht="13.5" customHeight="1" x14ac:dyDescent="0.2">
      <c r="A50" s="36">
        <v>40</v>
      </c>
      <c r="B50" s="37" t="s">
        <v>501</v>
      </c>
      <c r="C50" s="47">
        <v>1</v>
      </c>
      <c r="D50" s="47">
        <v>8</v>
      </c>
      <c r="E50" s="47">
        <v>0</v>
      </c>
      <c r="F50" s="47">
        <v>0</v>
      </c>
      <c r="G50" s="48"/>
      <c r="H50" s="47">
        <v>1</v>
      </c>
      <c r="I50" s="47">
        <v>2</v>
      </c>
      <c r="J50" s="47">
        <v>15287</v>
      </c>
      <c r="K50" s="47">
        <v>3659</v>
      </c>
      <c r="L50" s="48"/>
      <c r="M50" s="367">
        <f>'ACP_Agri_9(i)'!C50+'ACP_Agri_9(ii)'!C50+'ACP_Agri_9(ii)'!H50</f>
        <v>35</v>
      </c>
      <c r="N50" s="367">
        <f>'ACP_Agri_9(i)'!D50+'ACP_Agri_9(ii)'!D50+'ACP_Agri_9(ii)'!I50</f>
        <v>75</v>
      </c>
      <c r="O50" s="367">
        <f>'ACP_Agri_9(i)'!E50+'ACP_Agri_9(ii)'!E50+'ACP_Agri_9(ii)'!J50</f>
        <v>15287</v>
      </c>
      <c r="P50" s="367">
        <f>'ACP_Agri_9(i)'!F50+'ACP_Agri_9(ii)'!F50+'ACP_Agri_9(ii)'!K50</f>
        <v>3659</v>
      </c>
      <c r="Q50" s="48">
        <f t="shared" si="2"/>
        <v>4878.666666666667</v>
      </c>
    </row>
    <row r="51" spans="1:17" ht="13.5" customHeight="1" x14ac:dyDescent="0.2">
      <c r="A51" s="36">
        <v>41</v>
      </c>
      <c r="B51" s="37" t="s">
        <v>412</v>
      </c>
      <c r="C51" s="47">
        <v>10</v>
      </c>
      <c r="D51" s="47">
        <v>71</v>
      </c>
      <c r="E51" s="47">
        <v>0</v>
      </c>
      <c r="F51" s="47">
        <v>0</v>
      </c>
      <c r="G51" s="48">
        <f t="shared" si="6"/>
        <v>0</v>
      </c>
      <c r="H51" s="47">
        <v>14</v>
      </c>
      <c r="I51" s="47">
        <v>89</v>
      </c>
      <c r="J51" s="47">
        <v>0</v>
      </c>
      <c r="K51" s="47">
        <v>0</v>
      </c>
      <c r="L51" s="48">
        <f t="shared" si="8"/>
        <v>0</v>
      </c>
      <c r="M51" s="367">
        <f>'ACP_Agri_9(i)'!C51+'ACP_Agri_9(ii)'!C51+'ACP_Agri_9(ii)'!H51</f>
        <v>1179</v>
      </c>
      <c r="N51" s="367">
        <f>'ACP_Agri_9(i)'!D51+'ACP_Agri_9(ii)'!D51+'ACP_Agri_9(ii)'!I51</f>
        <v>2539</v>
      </c>
      <c r="O51" s="367">
        <f>'ACP_Agri_9(i)'!E51+'ACP_Agri_9(ii)'!E51+'ACP_Agri_9(ii)'!J51</f>
        <v>3174</v>
      </c>
      <c r="P51" s="367">
        <f>'ACP_Agri_9(i)'!F51+'ACP_Agri_9(ii)'!F51+'ACP_Agri_9(ii)'!K51</f>
        <v>3065</v>
      </c>
      <c r="Q51" s="48">
        <f t="shared" si="2"/>
        <v>120.71681764474202</v>
      </c>
    </row>
    <row r="52" spans="1:17" ht="13.5" customHeight="1" x14ac:dyDescent="0.2">
      <c r="A52" s="36">
        <v>42</v>
      </c>
      <c r="B52" s="37" t="s">
        <v>413</v>
      </c>
      <c r="C52" s="367">
        <v>70</v>
      </c>
      <c r="D52" s="367">
        <v>577</v>
      </c>
      <c r="E52" s="367">
        <v>0</v>
      </c>
      <c r="F52" s="367">
        <v>0</v>
      </c>
      <c r="G52" s="47">
        <f t="shared" si="6"/>
        <v>0</v>
      </c>
      <c r="H52" s="367">
        <v>257</v>
      </c>
      <c r="I52" s="367">
        <v>1987</v>
      </c>
      <c r="J52" s="367">
        <v>0</v>
      </c>
      <c r="K52" s="367">
        <v>0</v>
      </c>
      <c r="L52" s="47">
        <f t="shared" si="8"/>
        <v>0</v>
      </c>
      <c r="M52" s="367">
        <f>'ACP_Agri_9(i)'!C52+'ACP_Agri_9(ii)'!C52+'ACP_Agri_9(ii)'!H52</f>
        <v>1469</v>
      </c>
      <c r="N52" s="367">
        <f>'ACP_Agri_9(i)'!D52+'ACP_Agri_9(ii)'!D52+'ACP_Agri_9(ii)'!I52</f>
        <v>5504</v>
      </c>
      <c r="O52" s="367">
        <f>'ACP_Agri_9(i)'!E52+'ACP_Agri_9(ii)'!E52+'ACP_Agri_9(ii)'!J52</f>
        <v>2749</v>
      </c>
      <c r="P52" s="367">
        <f>'ACP_Agri_9(i)'!F52+'ACP_Agri_9(ii)'!F52+'ACP_Agri_9(ii)'!K52</f>
        <v>1380</v>
      </c>
      <c r="Q52" s="48">
        <f t="shared" si="2"/>
        <v>25.072674418604652</v>
      </c>
    </row>
    <row r="53" spans="1:17" ht="13.5" customHeight="1" x14ac:dyDescent="0.2">
      <c r="A53" s="36">
        <v>43</v>
      </c>
      <c r="B53" s="37" t="s">
        <v>414</v>
      </c>
      <c r="C53" s="367">
        <v>38</v>
      </c>
      <c r="D53" s="367">
        <v>191</v>
      </c>
      <c r="E53" s="367">
        <v>11</v>
      </c>
      <c r="F53" s="367">
        <v>3.8</v>
      </c>
      <c r="G53" s="47">
        <f t="shared" si="6"/>
        <v>1.9895287958115184</v>
      </c>
      <c r="H53" s="367">
        <v>258</v>
      </c>
      <c r="I53" s="367">
        <v>2001</v>
      </c>
      <c r="J53" s="367">
        <v>339</v>
      </c>
      <c r="K53" s="367">
        <v>142.16</v>
      </c>
      <c r="L53" s="47">
        <f t="shared" si="8"/>
        <v>7.104447776111944</v>
      </c>
      <c r="M53" s="367">
        <f>'ACP_Agri_9(i)'!C53+'ACP_Agri_9(ii)'!C53+'ACP_Agri_9(ii)'!H53</f>
        <v>1055</v>
      </c>
      <c r="N53" s="367">
        <f>'ACP_Agri_9(i)'!D53+'ACP_Agri_9(ii)'!D53+'ACP_Agri_9(ii)'!I53</f>
        <v>4124</v>
      </c>
      <c r="O53" s="367">
        <f>'ACP_Agri_9(i)'!E53+'ACP_Agri_9(ii)'!E53+'ACP_Agri_9(ii)'!J53</f>
        <v>4061</v>
      </c>
      <c r="P53" s="367">
        <f>'ACP_Agri_9(i)'!F53+'ACP_Agri_9(ii)'!F53+'ACP_Agri_9(ii)'!K53</f>
        <v>1383.24</v>
      </c>
      <c r="Q53" s="48">
        <f t="shared" si="2"/>
        <v>33.54122211445199</v>
      </c>
    </row>
    <row r="54" spans="1:17" ht="13.5" customHeight="1" x14ac:dyDescent="0.2">
      <c r="A54" s="36">
        <v>44</v>
      </c>
      <c r="B54" s="37" t="s">
        <v>406</v>
      </c>
      <c r="C54" s="367">
        <v>0</v>
      </c>
      <c r="D54" s="367">
        <v>0</v>
      </c>
      <c r="E54" s="367">
        <v>0</v>
      </c>
      <c r="F54" s="367">
        <v>0</v>
      </c>
      <c r="G54" s="47">
        <v>0</v>
      </c>
      <c r="H54" s="367">
        <v>190</v>
      </c>
      <c r="I54" s="367">
        <v>1708</v>
      </c>
      <c r="J54" s="367">
        <v>0</v>
      </c>
      <c r="K54" s="367">
        <v>0</v>
      </c>
      <c r="L54" s="47">
        <f t="shared" si="8"/>
        <v>0</v>
      </c>
      <c r="M54" s="367">
        <f>'ACP_Agri_9(i)'!C54+'ACP_Agri_9(ii)'!C54+'ACP_Agri_9(ii)'!H54</f>
        <v>190</v>
      </c>
      <c r="N54" s="367">
        <f>'ACP_Agri_9(i)'!D54+'ACP_Agri_9(ii)'!D54+'ACP_Agri_9(ii)'!I54</f>
        <v>1708</v>
      </c>
      <c r="O54" s="367">
        <f>'ACP_Agri_9(i)'!E54+'ACP_Agri_9(ii)'!E54+'ACP_Agri_9(ii)'!J54</f>
        <v>4064</v>
      </c>
      <c r="P54" s="367">
        <f>'ACP_Agri_9(i)'!F54+'ACP_Agri_9(ii)'!F54+'ACP_Agri_9(ii)'!K54</f>
        <v>274.77999999999997</v>
      </c>
      <c r="Q54" s="48">
        <f t="shared" si="2"/>
        <v>16.087822014051518</v>
      </c>
    </row>
    <row r="55" spans="1:17" ht="13.5" customHeight="1" x14ac:dyDescent="0.2">
      <c r="A55" s="36">
        <v>45</v>
      </c>
      <c r="B55" s="37" t="s">
        <v>415</v>
      </c>
      <c r="C55" s="367">
        <v>37</v>
      </c>
      <c r="D55" s="367">
        <v>402</v>
      </c>
      <c r="E55" s="367">
        <v>0</v>
      </c>
      <c r="F55" s="367">
        <v>0</v>
      </c>
      <c r="G55" s="47">
        <f t="shared" si="6"/>
        <v>0</v>
      </c>
      <c r="H55" s="367">
        <v>324</v>
      </c>
      <c r="I55" s="367">
        <v>2513</v>
      </c>
      <c r="J55" s="367">
        <v>0</v>
      </c>
      <c r="K55" s="367">
        <v>0</v>
      </c>
      <c r="L55" s="47">
        <f t="shared" si="8"/>
        <v>0</v>
      </c>
      <c r="M55" s="367">
        <f>'ACP_Agri_9(i)'!C55+'ACP_Agri_9(ii)'!C55+'ACP_Agri_9(ii)'!H55</f>
        <v>5552</v>
      </c>
      <c r="N55" s="367">
        <f>'ACP_Agri_9(i)'!D55+'ACP_Agri_9(ii)'!D55+'ACP_Agri_9(ii)'!I55</f>
        <v>8567</v>
      </c>
      <c r="O55" s="367">
        <f>'ACP_Agri_9(i)'!E55+'ACP_Agri_9(ii)'!E55+'ACP_Agri_9(ii)'!J55</f>
        <v>5415</v>
      </c>
      <c r="P55" s="367">
        <f>'ACP_Agri_9(i)'!F55+'ACP_Agri_9(ii)'!F55+'ACP_Agri_9(ii)'!K55</f>
        <v>1817</v>
      </c>
      <c r="Q55" s="48">
        <f t="shared" si="2"/>
        <v>21.209291467258083</v>
      </c>
    </row>
    <row r="56" spans="1:17" s="50" customFormat="1" ht="13.5" customHeight="1" x14ac:dyDescent="0.2">
      <c r="A56" s="355"/>
      <c r="B56" s="94" t="s">
        <v>416</v>
      </c>
      <c r="C56" s="373">
        <f>SUM(C48:C55)</f>
        <v>741</v>
      </c>
      <c r="D56" s="373">
        <f t="shared" ref="D56:F56" si="13">SUM(D48:D55)</f>
        <v>4945</v>
      </c>
      <c r="E56" s="373">
        <f t="shared" si="13"/>
        <v>20</v>
      </c>
      <c r="F56" s="373">
        <f t="shared" si="13"/>
        <v>306.2</v>
      </c>
      <c r="G56" s="49">
        <f t="shared" si="6"/>
        <v>6.1921132457027301</v>
      </c>
      <c r="H56" s="373">
        <f>SUM(H48:H55)</f>
        <v>2006</v>
      </c>
      <c r="I56" s="373">
        <f t="shared" ref="I56:K56" si="14">SUM(I48:I55)</f>
        <v>15892</v>
      </c>
      <c r="J56" s="373">
        <f t="shared" si="14"/>
        <v>15820</v>
      </c>
      <c r="K56" s="373">
        <f t="shared" si="14"/>
        <v>5309.44</v>
      </c>
      <c r="L56" s="49">
        <f t="shared" si="8"/>
        <v>33.409514220991696</v>
      </c>
      <c r="M56" s="373">
        <f>'ACP_Agri_9(i)'!C56+'ACP_Agri_9(ii)'!C56+'ACP_Agri_9(ii)'!H56</f>
        <v>24576</v>
      </c>
      <c r="N56" s="373">
        <f>'ACP_Agri_9(i)'!D56+'ACP_Agri_9(ii)'!D56+'ACP_Agri_9(ii)'!I56</f>
        <v>62636</v>
      </c>
      <c r="O56" s="373">
        <f>'ACP_Agri_9(i)'!E56+'ACP_Agri_9(ii)'!E56+'ACP_Agri_9(ii)'!J56</f>
        <v>40246</v>
      </c>
      <c r="P56" s="373">
        <f>'ACP_Agri_9(i)'!F56+'ACP_Agri_9(ii)'!F56+'ACP_Agri_9(ii)'!K56</f>
        <v>22300.190000000002</v>
      </c>
      <c r="Q56" s="46">
        <f t="shared" si="2"/>
        <v>35.602832237052176</v>
      </c>
    </row>
    <row r="57" spans="1:17" s="50" customFormat="1" ht="13.5" customHeight="1" x14ac:dyDescent="0.2">
      <c r="A57" s="94"/>
      <c r="B57" s="94" t="s">
        <v>0</v>
      </c>
      <c r="C57" s="49">
        <f>C42+C45+C47+C56</f>
        <v>61453</v>
      </c>
      <c r="D57" s="49">
        <f t="shared" ref="D57:F57" si="15">D42+D45+D47+D56</f>
        <v>390505</v>
      </c>
      <c r="E57" s="49">
        <f t="shared" si="15"/>
        <v>6985</v>
      </c>
      <c r="F57" s="49">
        <f t="shared" si="15"/>
        <v>31271.98</v>
      </c>
      <c r="G57" s="49">
        <f t="shared" si="6"/>
        <v>8.0080869643154369</v>
      </c>
      <c r="H57" s="49">
        <f>H42+H45+H47+H56</f>
        <v>83702</v>
      </c>
      <c r="I57" s="49">
        <f t="shared" ref="I57:K57" si="16">I42+I45+I47+I56</f>
        <v>591931</v>
      </c>
      <c r="J57" s="49">
        <f t="shared" si="16"/>
        <v>52264</v>
      </c>
      <c r="K57" s="49">
        <f t="shared" si="16"/>
        <v>265726.94</v>
      </c>
      <c r="L57" s="49">
        <f t="shared" si="8"/>
        <v>44.891539723379921</v>
      </c>
      <c r="M57" s="373">
        <f>'ACP_Agri_9(i)'!C57+'ACP_Agri_9(ii)'!C57+'ACP_Agri_9(ii)'!H57</f>
        <v>5097906</v>
      </c>
      <c r="N57" s="373">
        <f>'ACP_Agri_9(i)'!D57+'ACP_Agri_9(ii)'!D57+'ACP_Agri_9(ii)'!I57</f>
        <v>13423605</v>
      </c>
      <c r="O57" s="373">
        <f>'ACP_Agri_9(i)'!E57+'ACP_Agri_9(ii)'!E57+'ACP_Agri_9(ii)'!J57</f>
        <v>3485053</v>
      </c>
      <c r="P57" s="373">
        <f>'ACP_Agri_9(i)'!F57+'ACP_Agri_9(ii)'!F57+'ACP_Agri_9(ii)'!K57</f>
        <v>4610800.5100000007</v>
      </c>
      <c r="Q57" s="46">
        <f t="shared" si="2"/>
        <v>34.34845192479964</v>
      </c>
    </row>
    <row r="58" spans="1:17" x14ac:dyDescent="0.2">
      <c r="J58" s="54" t="s">
        <v>487</v>
      </c>
    </row>
    <row r="60" spans="1:17" x14ac:dyDescent="0.2">
      <c r="J60" s="183"/>
    </row>
    <row r="62" spans="1:17" x14ac:dyDescent="0.2">
      <c r="G62" s="53"/>
      <c r="L62" s="53"/>
      <c r="Q62" s="53"/>
    </row>
  </sheetData>
  <autoFilter ref="M5:P56"/>
  <mergeCells count="15">
    <mergeCell ref="A1:Q1"/>
    <mergeCell ref="Q4:Q5"/>
    <mergeCell ref="M3:Q3"/>
    <mergeCell ref="A3:A5"/>
    <mergeCell ref="B3:B5"/>
    <mergeCell ref="G4:G5"/>
    <mergeCell ref="C3:G3"/>
    <mergeCell ref="L4:L5"/>
    <mergeCell ref="H3:L3"/>
    <mergeCell ref="E4:F4"/>
    <mergeCell ref="H4:I4"/>
    <mergeCell ref="O4:P4"/>
    <mergeCell ref="C4:D4"/>
    <mergeCell ref="J4:K4"/>
    <mergeCell ref="M4:N4"/>
  </mergeCells>
  <pageMargins left="0.7" right="0" top="1" bottom="0.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62"/>
  <sheetViews>
    <sheetView zoomScale="90" zoomScaleNormal="9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A28" sqref="A28:XFD28"/>
    </sheetView>
  </sheetViews>
  <sheetFormatPr defaultColWidth="4.42578125" defaultRowHeight="13.5" x14ac:dyDescent="0.2"/>
  <cols>
    <col min="1" max="1" width="4.5703125" style="187" bestFit="1" customWidth="1"/>
    <col min="2" max="2" width="23.140625" style="58" customWidth="1"/>
    <col min="3" max="3" width="10.7109375" style="61" bestFit="1" customWidth="1"/>
    <col min="4" max="4" width="11.28515625" style="61" bestFit="1" customWidth="1"/>
    <col min="5" max="5" width="10.5703125" style="61" bestFit="1" customWidth="1"/>
    <col min="6" max="6" width="10.28515625" style="61" bestFit="1" customWidth="1"/>
    <col min="7" max="7" width="8" style="61" customWidth="1"/>
    <col min="8" max="8" width="10.5703125" style="61" bestFit="1" customWidth="1"/>
    <col min="9" max="9" width="8" style="61" customWidth="1"/>
    <col min="10" max="10" width="10" style="61" bestFit="1" customWidth="1"/>
    <col min="11" max="12" width="7.140625" style="61" customWidth="1"/>
    <col min="13" max="13" width="10.28515625" style="61" bestFit="1" customWidth="1"/>
    <col min="14" max="14" width="8.5703125" style="61" customWidth="1"/>
    <col min="15" max="15" width="9.5703125" style="61" bestFit="1" customWidth="1"/>
    <col min="16" max="16" width="10.28515625" style="61" bestFit="1" customWidth="1"/>
    <col min="17" max="17" width="9.5703125" style="62" customWidth="1"/>
    <col min="18" max="19" width="7.7109375" style="58" bestFit="1" customWidth="1"/>
    <col min="20" max="16384" width="4.42578125" style="58"/>
  </cols>
  <sheetData>
    <row r="1" spans="1:19" s="38" customFormat="1" ht="18.75" x14ac:dyDescent="0.2">
      <c r="A1" s="464" t="s">
        <v>568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51"/>
    </row>
    <row r="2" spans="1:19" s="38" customFormat="1" x14ac:dyDescent="0.2">
      <c r="A2" s="104"/>
      <c r="B2" s="50" t="s">
        <v>125</v>
      </c>
      <c r="C2" s="54"/>
      <c r="D2" s="54"/>
      <c r="E2" s="53"/>
      <c r="F2" s="53"/>
      <c r="G2" s="53"/>
      <c r="H2" s="53"/>
      <c r="I2" s="53"/>
      <c r="J2" s="53"/>
      <c r="K2" s="53" t="s">
        <v>134</v>
      </c>
      <c r="L2" s="53"/>
      <c r="M2" s="53"/>
      <c r="N2" s="54" t="s">
        <v>148</v>
      </c>
      <c r="O2" s="53"/>
      <c r="P2" s="53"/>
      <c r="Q2" s="51"/>
    </row>
    <row r="3" spans="1:19" s="38" customFormat="1" ht="15" customHeight="1" x14ac:dyDescent="0.2">
      <c r="A3" s="432" t="s">
        <v>111</v>
      </c>
      <c r="B3" s="432" t="s">
        <v>95</v>
      </c>
      <c r="C3" s="445" t="s">
        <v>421</v>
      </c>
      <c r="D3" s="449"/>
      <c r="E3" s="435" t="s">
        <v>589</v>
      </c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7"/>
      <c r="Q3" s="431" t="s">
        <v>149</v>
      </c>
    </row>
    <row r="4" spans="1:19" s="38" customFormat="1" ht="15" customHeight="1" x14ac:dyDescent="0.2">
      <c r="A4" s="432"/>
      <c r="B4" s="432"/>
      <c r="C4" s="447"/>
      <c r="D4" s="450"/>
      <c r="E4" s="435" t="s">
        <v>118</v>
      </c>
      <c r="F4" s="437"/>
      <c r="G4" s="435" t="s">
        <v>119</v>
      </c>
      <c r="H4" s="437"/>
      <c r="I4" s="435" t="s">
        <v>120</v>
      </c>
      <c r="J4" s="437"/>
      <c r="K4" s="435" t="s">
        <v>121</v>
      </c>
      <c r="L4" s="437"/>
      <c r="M4" s="435" t="s">
        <v>123</v>
      </c>
      <c r="N4" s="437"/>
      <c r="O4" s="435" t="s">
        <v>147</v>
      </c>
      <c r="P4" s="437"/>
      <c r="Q4" s="431"/>
    </row>
    <row r="5" spans="1:19" s="38" customFormat="1" ht="15" customHeight="1" x14ac:dyDescent="0.2">
      <c r="A5" s="432"/>
      <c r="B5" s="432"/>
      <c r="C5" s="358" t="s">
        <v>28</v>
      </c>
      <c r="D5" s="358" t="s">
        <v>15</v>
      </c>
      <c r="E5" s="358" t="s">
        <v>28</v>
      </c>
      <c r="F5" s="358" t="s">
        <v>15</v>
      </c>
      <c r="G5" s="358" t="s">
        <v>28</v>
      </c>
      <c r="H5" s="358" t="s">
        <v>15</v>
      </c>
      <c r="I5" s="358" t="s">
        <v>28</v>
      </c>
      <c r="J5" s="358" t="s">
        <v>15</v>
      </c>
      <c r="K5" s="358" t="s">
        <v>28</v>
      </c>
      <c r="L5" s="358" t="s">
        <v>15</v>
      </c>
      <c r="M5" s="358" t="s">
        <v>28</v>
      </c>
      <c r="N5" s="358" t="s">
        <v>15</v>
      </c>
      <c r="O5" s="358" t="s">
        <v>28</v>
      </c>
      <c r="P5" s="358" t="s">
        <v>15</v>
      </c>
      <c r="Q5" s="431"/>
    </row>
    <row r="6" spans="1:19" s="38" customFormat="1" ht="13.5" customHeight="1" x14ac:dyDescent="0.2">
      <c r="A6" s="36">
        <v>1</v>
      </c>
      <c r="B6" s="37" t="s">
        <v>52</v>
      </c>
      <c r="C6" s="367">
        <v>26441</v>
      </c>
      <c r="D6" s="367">
        <v>187820</v>
      </c>
      <c r="E6" s="367">
        <v>9750</v>
      </c>
      <c r="F6" s="367">
        <v>10900</v>
      </c>
      <c r="G6" s="367">
        <v>820</v>
      </c>
      <c r="H6" s="367">
        <v>15750</v>
      </c>
      <c r="I6" s="367">
        <v>162</v>
      </c>
      <c r="J6" s="367">
        <v>9025</v>
      </c>
      <c r="K6" s="367">
        <v>301</v>
      </c>
      <c r="L6" s="367">
        <v>2150</v>
      </c>
      <c r="M6" s="367">
        <v>6512</v>
      </c>
      <c r="N6" s="367">
        <v>21605</v>
      </c>
      <c r="O6" s="47">
        <f t="shared" ref="O6:O37" si="0">E6+G6+I6+K6+M6</f>
        <v>17545</v>
      </c>
      <c r="P6" s="47">
        <f t="shared" ref="P6:P37" si="1">F6+H6+J6+L6+N6</f>
        <v>59430</v>
      </c>
      <c r="Q6" s="48">
        <f>P6*100/D6</f>
        <v>31.641997657331487</v>
      </c>
    </row>
    <row r="7" spans="1:19" ht="13.5" customHeight="1" x14ac:dyDescent="0.2">
      <c r="A7" s="36">
        <v>2</v>
      </c>
      <c r="B7" s="37" t="s">
        <v>53</v>
      </c>
      <c r="C7" s="367">
        <v>30334</v>
      </c>
      <c r="D7" s="367">
        <v>196060</v>
      </c>
      <c r="E7" s="367">
        <v>25648</v>
      </c>
      <c r="F7" s="367">
        <v>122312</v>
      </c>
      <c r="G7" s="367">
        <v>967</v>
      </c>
      <c r="H7" s="367">
        <v>17822</v>
      </c>
      <c r="I7" s="367">
        <v>18</v>
      </c>
      <c r="J7" s="367">
        <v>3023</v>
      </c>
      <c r="K7" s="367">
        <v>0</v>
      </c>
      <c r="L7" s="367">
        <v>0</v>
      </c>
      <c r="M7" s="367">
        <v>0</v>
      </c>
      <c r="N7" s="367">
        <v>0</v>
      </c>
      <c r="O7" s="47">
        <f t="shared" si="0"/>
        <v>26633</v>
      </c>
      <c r="P7" s="47">
        <f t="shared" si="1"/>
        <v>143157</v>
      </c>
      <c r="Q7" s="48">
        <f t="shared" ref="Q7:Q18" si="2">P7*100/D7</f>
        <v>73.016933591757621</v>
      </c>
      <c r="R7" s="38"/>
      <c r="S7" s="38"/>
    </row>
    <row r="8" spans="1:19" ht="13.5" customHeight="1" x14ac:dyDescent="0.2">
      <c r="A8" s="36">
        <v>3</v>
      </c>
      <c r="B8" s="37" t="s">
        <v>54</v>
      </c>
      <c r="C8" s="367">
        <v>11231</v>
      </c>
      <c r="D8" s="367">
        <v>63290</v>
      </c>
      <c r="E8" s="367">
        <v>21984</v>
      </c>
      <c r="F8" s="367">
        <v>5709</v>
      </c>
      <c r="G8" s="367">
        <v>998</v>
      </c>
      <c r="H8" s="367">
        <v>27368</v>
      </c>
      <c r="I8" s="367">
        <v>25</v>
      </c>
      <c r="J8" s="367">
        <v>20208</v>
      </c>
      <c r="K8" s="367">
        <v>32</v>
      </c>
      <c r="L8" s="367">
        <v>221</v>
      </c>
      <c r="M8" s="367">
        <v>0</v>
      </c>
      <c r="N8" s="367">
        <v>0</v>
      </c>
      <c r="O8" s="47">
        <f t="shared" si="0"/>
        <v>23039</v>
      </c>
      <c r="P8" s="47">
        <f t="shared" si="1"/>
        <v>53506</v>
      </c>
      <c r="Q8" s="48">
        <f t="shared" si="2"/>
        <v>84.541001738031284</v>
      </c>
      <c r="R8" s="38"/>
      <c r="S8" s="38"/>
    </row>
    <row r="9" spans="1:19" ht="13.5" customHeight="1" x14ac:dyDescent="0.2">
      <c r="A9" s="36">
        <v>4</v>
      </c>
      <c r="B9" s="37" t="s">
        <v>55</v>
      </c>
      <c r="C9" s="367">
        <v>16808</v>
      </c>
      <c r="D9" s="367">
        <v>107230</v>
      </c>
      <c r="E9" s="367">
        <v>18545</v>
      </c>
      <c r="F9" s="367">
        <v>23148</v>
      </c>
      <c r="G9" s="367">
        <v>1466</v>
      </c>
      <c r="H9" s="367">
        <v>9863</v>
      </c>
      <c r="I9" s="367">
        <v>143</v>
      </c>
      <c r="J9" s="367">
        <v>1955</v>
      </c>
      <c r="K9" s="367">
        <v>0</v>
      </c>
      <c r="L9" s="367">
        <v>0</v>
      </c>
      <c r="M9" s="367">
        <v>602</v>
      </c>
      <c r="N9" s="367">
        <v>1563</v>
      </c>
      <c r="O9" s="47">
        <f t="shared" si="0"/>
        <v>20756</v>
      </c>
      <c r="P9" s="47">
        <f t="shared" si="1"/>
        <v>36529</v>
      </c>
      <c r="Q9" s="48">
        <f t="shared" si="2"/>
        <v>34.066026298610467</v>
      </c>
      <c r="R9" s="38"/>
      <c r="S9" s="38"/>
    </row>
    <row r="10" spans="1:19" ht="13.5" customHeight="1" x14ac:dyDescent="0.2">
      <c r="A10" s="36">
        <v>5</v>
      </c>
      <c r="B10" s="37" t="s">
        <v>56</v>
      </c>
      <c r="C10" s="367">
        <v>38861</v>
      </c>
      <c r="D10" s="367">
        <v>214354</v>
      </c>
      <c r="E10" s="367">
        <v>29865</v>
      </c>
      <c r="F10" s="367">
        <v>33811</v>
      </c>
      <c r="G10" s="367">
        <v>2397</v>
      </c>
      <c r="H10" s="367">
        <v>39517</v>
      </c>
      <c r="I10" s="367">
        <v>38</v>
      </c>
      <c r="J10" s="367">
        <v>4305</v>
      </c>
      <c r="K10" s="367">
        <v>32</v>
      </c>
      <c r="L10" s="367">
        <v>83</v>
      </c>
      <c r="M10" s="367">
        <v>956</v>
      </c>
      <c r="N10" s="367">
        <v>1058</v>
      </c>
      <c r="O10" s="47">
        <f t="shared" si="0"/>
        <v>33288</v>
      </c>
      <c r="P10" s="47">
        <f t="shared" si="1"/>
        <v>78774</v>
      </c>
      <c r="Q10" s="48">
        <f t="shared" si="2"/>
        <v>36.749489162786794</v>
      </c>
      <c r="R10" s="38"/>
      <c r="S10" s="38"/>
    </row>
    <row r="11" spans="1:19" s="38" customFormat="1" ht="13.5" customHeight="1" x14ac:dyDescent="0.2">
      <c r="A11" s="36">
        <v>6</v>
      </c>
      <c r="B11" s="37" t="s">
        <v>57</v>
      </c>
      <c r="C11" s="367">
        <v>23770</v>
      </c>
      <c r="D11" s="367">
        <v>142536</v>
      </c>
      <c r="E11" s="367">
        <v>9538</v>
      </c>
      <c r="F11" s="367">
        <v>38132</v>
      </c>
      <c r="G11" s="367">
        <v>774</v>
      </c>
      <c r="H11" s="367">
        <v>19992</v>
      </c>
      <c r="I11" s="367">
        <v>21</v>
      </c>
      <c r="J11" s="367">
        <v>6486</v>
      </c>
      <c r="K11" s="367">
        <v>17</v>
      </c>
      <c r="L11" s="367">
        <v>29</v>
      </c>
      <c r="M11" s="367">
        <v>0</v>
      </c>
      <c r="N11" s="367">
        <v>0</v>
      </c>
      <c r="O11" s="47">
        <f t="shared" si="0"/>
        <v>10350</v>
      </c>
      <c r="P11" s="47">
        <f t="shared" si="1"/>
        <v>64639</v>
      </c>
      <c r="Q11" s="48">
        <f t="shared" si="2"/>
        <v>45.349245102991524</v>
      </c>
    </row>
    <row r="12" spans="1:19" ht="13.5" customHeight="1" x14ac:dyDescent="0.2">
      <c r="A12" s="36">
        <v>7</v>
      </c>
      <c r="B12" s="37" t="s">
        <v>58</v>
      </c>
      <c r="C12" s="367">
        <v>3932</v>
      </c>
      <c r="D12" s="367">
        <v>22952</v>
      </c>
      <c r="E12" s="367">
        <v>2394</v>
      </c>
      <c r="F12" s="367">
        <v>3524</v>
      </c>
      <c r="G12" s="367">
        <v>30</v>
      </c>
      <c r="H12" s="367">
        <v>1782</v>
      </c>
      <c r="I12" s="367">
        <v>1</v>
      </c>
      <c r="J12" s="367">
        <v>751</v>
      </c>
      <c r="K12" s="367">
        <v>35</v>
      </c>
      <c r="L12" s="367">
        <v>41</v>
      </c>
      <c r="M12" s="367">
        <v>0</v>
      </c>
      <c r="N12" s="367">
        <v>0</v>
      </c>
      <c r="O12" s="47">
        <f t="shared" si="0"/>
        <v>2460</v>
      </c>
      <c r="P12" s="47">
        <f t="shared" si="1"/>
        <v>6098</v>
      </c>
      <c r="Q12" s="48">
        <f t="shared" si="2"/>
        <v>26.568490763332171</v>
      </c>
      <c r="R12" s="38"/>
      <c r="S12" s="38"/>
    </row>
    <row r="13" spans="1:19" ht="13.5" customHeight="1" x14ac:dyDescent="0.2">
      <c r="A13" s="36">
        <v>8</v>
      </c>
      <c r="B13" s="37" t="s">
        <v>183</v>
      </c>
      <c r="C13" s="367">
        <v>3761</v>
      </c>
      <c r="D13" s="367">
        <v>24544</v>
      </c>
      <c r="E13" s="367">
        <v>3200</v>
      </c>
      <c r="F13" s="367">
        <v>3094</v>
      </c>
      <c r="G13" s="367">
        <v>197</v>
      </c>
      <c r="H13" s="367">
        <v>1579</v>
      </c>
      <c r="I13" s="367">
        <v>15</v>
      </c>
      <c r="J13" s="367">
        <v>1125</v>
      </c>
      <c r="K13" s="367">
        <v>3</v>
      </c>
      <c r="L13" s="367">
        <v>1</v>
      </c>
      <c r="M13" s="367">
        <v>0</v>
      </c>
      <c r="N13" s="367">
        <v>0</v>
      </c>
      <c r="O13" s="47">
        <f t="shared" si="0"/>
        <v>3415</v>
      </c>
      <c r="P13" s="47">
        <f t="shared" si="1"/>
        <v>5799</v>
      </c>
      <c r="Q13" s="48">
        <f t="shared" si="2"/>
        <v>23.626955671447195</v>
      </c>
      <c r="R13" s="38"/>
      <c r="S13" s="38"/>
    </row>
    <row r="14" spans="1:19" ht="13.5" customHeight="1" x14ac:dyDescent="0.2">
      <c r="A14" s="36">
        <v>9</v>
      </c>
      <c r="B14" s="37" t="s">
        <v>59</v>
      </c>
      <c r="C14" s="367">
        <v>50231</v>
      </c>
      <c r="D14" s="367">
        <v>320825</v>
      </c>
      <c r="E14" s="367">
        <v>28002</v>
      </c>
      <c r="F14" s="367">
        <v>94539.32</v>
      </c>
      <c r="G14" s="367">
        <v>2615</v>
      </c>
      <c r="H14" s="367">
        <v>71284.12</v>
      </c>
      <c r="I14" s="367">
        <v>164</v>
      </c>
      <c r="J14" s="367">
        <v>23530.51</v>
      </c>
      <c r="K14" s="367">
        <v>46</v>
      </c>
      <c r="L14" s="367">
        <v>111.99</v>
      </c>
      <c r="M14" s="367">
        <v>0</v>
      </c>
      <c r="N14" s="367">
        <v>0</v>
      </c>
      <c r="O14" s="47">
        <f t="shared" si="0"/>
        <v>30827</v>
      </c>
      <c r="P14" s="47">
        <f t="shared" si="1"/>
        <v>189465.94</v>
      </c>
      <c r="Q14" s="48">
        <f t="shared" si="2"/>
        <v>59.055852879295564</v>
      </c>
      <c r="R14" s="38"/>
      <c r="S14" s="38"/>
    </row>
    <row r="15" spans="1:19" ht="13.5" customHeight="1" x14ac:dyDescent="0.2">
      <c r="A15" s="36">
        <v>10</v>
      </c>
      <c r="B15" s="37" t="s">
        <v>65</v>
      </c>
      <c r="C15" s="367">
        <v>125731</v>
      </c>
      <c r="D15" s="367">
        <v>757381</v>
      </c>
      <c r="E15" s="367">
        <v>71963</v>
      </c>
      <c r="F15" s="367">
        <v>105090</v>
      </c>
      <c r="G15" s="367">
        <v>6713</v>
      </c>
      <c r="H15" s="367">
        <v>89635</v>
      </c>
      <c r="I15" s="367">
        <v>279</v>
      </c>
      <c r="J15" s="367">
        <v>23505</v>
      </c>
      <c r="K15" s="367">
        <v>66</v>
      </c>
      <c r="L15" s="367">
        <v>634</v>
      </c>
      <c r="M15" s="367">
        <v>0</v>
      </c>
      <c r="N15" s="367">
        <v>0</v>
      </c>
      <c r="O15" s="47">
        <f t="shared" si="0"/>
        <v>79021</v>
      </c>
      <c r="P15" s="47">
        <f t="shared" si="1"/>
        <v>218864</v>
      </c>
      <c r="Q15" s="48">
        <f t="shared" si="2"/>
        <v>28.897476963377745</v>
      </c>
      <c r="R15" s="38"/>
      <c r="S15" s="38"/>
    </row>
    <row r="16" spans="1:19" ht="13.5" customHeight="1" x14ac:dyDescent="0.2">
      <c r="A16" s="36">
        <v>11</v>
      </c>
      <c r="B16" s="37" t="s">
        <v>184</v>
      </c>
      <c r="C16" s="367">
        <v>16790</v>
      </c>
      <c r="D16" s="367">
        <v>93966</v>
      </c>
      <c r="E16" s="367">
        <v>6455</v>
      </c>
      <c r="F16" s="367">
        <v>6534</v>
      </c>
      <c r="G16" s="367">
        <v>242</v>
      </c>
      <c r="H16" s="367">
        <v>9272</v>
      </c>
      <c r="I16" s="367">
        <v>5</v>
      </c>
      <c r="J16" s="367">
        <v>546</v>
      </c>
      <c r="K16" s="367">
        <v>2</v>
      </c>
      <c r="L16" s="367">
        <v>5</v>
      </c>
      <c r="M16" s="367">
        <v>583</v>
      </c>
      <c r="N16" s="367">
        <v>268</v>
      </c>
      <c r="O16" s="47">
        <f t="shared" si="0"/>
        <v>7287</v>
      </c>
      <c r="P16" s="47">
        <f t="shared" si="1"/>
        <v>16625</v>
      </c>
      <c r="Q16" s="48">
        <f t="shared" si="2"/>
        <v>17.692569652853159</v>
      </c>
      <c r="R16" s="38"/>
      <c r="S16" s="38"/>
    </row>
    <row r="17" spans="1:19" ht="13.5" customHeight="1" x14ac:dyDescent="0.2">
      <c r="A17" s="36">
        <v>12</v>
      </c>
      <c r="B17" s="37" t="s">
        <v>61</v>
      </c>
      <c r="C17" s="367">
        <v>34533</v>
      </c>
      <c r="D17" s="367">
        <v>206164</v>
      </c>
      <c r="E17" s="367">
        <v>30097</v>
      </c>
      <c r="F17" s="367">
        <v>44271</v>
      </c>
      <c r="G17" s="367">
        <v>3374</v>
      </c>
      <c r="H17" s="367">
        <v>58478</v>
      </c>
      <c r="I17" s="367">
        <v>583</v>
      </c>
      <c r="J17" s="367">
        <v>11853</v>
      </c>
      <c r="K17" s="367">
        <v>0</v>
      </c>
      <c r="L17" s="367">
        <v>0</v>
      </c>
      <c r="M17" s="367">
        <v>0</v>
      </c>
      <c r="N17" s="367">
        <v>0</v>
      </c>
      <c r="O17" s="47">
        <f t="shared" si="0"/>
        <v>34054</v>
      </c>
      <c r="P17" s="47">
        <f t="shared" si="1"/>
        <v>114602</v>
      </c>
      <c r="Q17" s="48">
        <f t="shared" si="2"/>
        <v>55.587784482256843</v>
      </c>
      <c r="R17" s="38"/>
      <c r="S17" s="38"/>
    </row>
    <row r="18" spans="1:19" s="59" customFormat="1" ht="13.5" customHeight="1" x14ac:dyDescent="0.2">
      <c r="A18" s="355"/>
      <c r="B18" s="94" t="s">
        <v>222</v>
      </c>
      <c r="C18" s="373">
        <f>SUM(C6:C17)</f>
        <v>382423</v>
      </c>
      <c r="D18" s="373">
        <f t="shared" ref="D18:P18" si="3">SUM(D6:D17)</f>
        <v>2337122</v>
      </c>
      <c r="E18" s="373">
        <f t="shared" si="3"/>
        <v>257441</v>
      </c>
      <c r="F18" s="373">
        <f t="shared" si="3"/>
        <v>491064.32000000001</v>
      </c>
      <c r="G18" s="373">
        <f t="shared" si="3"/>
        <v>20593</v>
      </c>
      <c r="H18" s="373">
        <f t="shared" si="3"/>
        <v>362342.12</v>
      </c>
      <c r="I18" s="373">
        <f t="shared" si="3"/>
        <v>1454</v>
      </c>
      <c r="J18" s="373">
        <f t="shared" si="3"/>
        <v>106312.51</v>
      </c>
      <c r="K18" s="373">
        <f t="shared" si="3"/>
        <v>534</v>
      </c>
      <c r="L18" s="373">
        <f t="shared" si="3"/>
        <v>3275.99</v>
      </c>
      <c r="M18" s="373">
        <f t="shared" si="3"/>
        <v>8653</v>
      </c>
      <c r="N18" s="373">
        <f t="shared" si="3"/>
        <v>24494</v>
      </c>
      <c r="O18" s="373">
        <f t="shared" si="3"/>
        <v>288675</v>
      </c>
      <c r="P18" s="373">
        <f t="shared" si="3"/>
        <v>987488.94</v>
      </c>
      <c r="Q18" s="48">
        <f t="shared" si="2"/>
        <v>42.252348829029891</v>
      </c>
      <c r="R18" s="38"/>
      <c r="S18" s="38"/>
    </row>
    <row r="19" spans="1:19" ht="13.5" customHeight="1" x14ac:dyDescent="0.2">
      <c r="A19" s="36">
        <v>13</v>
      </c>
      <c r="B19" s="37" t="s">
        <v>42</v>
      </c>
      <c r="C19" s="367">
        <v>11788</v>
      </c>
      <c r="D19" s="367">
        <v>92195</v>
      </c>
      <c r="E19" s="367">
        <v>647</v>
      </c>
      <c r="F19" s="367">
        <v>20669.73</v>
      </c>
      <c r="G19" s="367">
        <v>377</v>
      </c>
      <c r="H19" s="367">
        <v>11403.12</v>
      </c>
      <c r="I19" s="367">
        <v>47</v>
      </c>
      <c r="J19" s="367">
        <v>4723.0600000000004</v>
      </c>
      <c r="K19" s="367">
        <v>0</v>
      </c>
      <c r="L19" s="367">
        <v>0</v>
      </c>
      <c r="M19" s="367">
        <v>0</v>
      </c>
      <c r="N19" s="367">
        <v>0</v>
      </c>
      <c r="O19" s="47">
        <f t="shared" si="0"/>
        <v>1071</v>
      </c>
      <c r="P19" s="47">
        <f t="shared" si="1"/>
        <v>36795.909999999996</v>
      </c>
      <c r="Q19" s="48">
        <f t="shared" ref="Q19:Q57" si="4">P19*100/D19</f>
        <v>39.910960464233412</v>
      </c>
      <c r="R19" s="38"/>
      <c r="S19" s="38"/>
    </row>
    <row r="20" spans="1:19" ht="13.5" customHeight="1" x14ac:dyDescent="0.2">
      <c r="A20" s="36">
        <v>14</v>
      </c>
      <c r="B20" s="37" t="s">
        <v>185</v>
      </c>
      <c r="C20" s="367">
        <v>3140</v>
      </c>
      <c r="D20" s="367">
        <v>22472</v>
      </c>
      <c r="E20" s="367">
        <v>81606</v>
      </c>
      <c r="F20" s="367">
        <v>45328</v>
      </c>
      <c r="G20" s="367">
        <v>143</v>
      </c>
      <c r="H20" s="367">
        <v>895</v>
      </c>
      <c r="I20" s="367">
        <v>5</v>
      </c>
      <c r="J20" s="367">
        <v>21</v>
      </c>
      <c r="K20" s="367">
        <v>0</v>
      </c>
      <c r="L20" s="367">
        <v>0</v>
      </c>
      <c r="M20" s="367">
        <v>0</v>
      </c>
      <c r="N20" s="367">
        <v>0</v>
      </c>
      <c r="O20" s="47">
        <f t="shared" si="0"/>
        <v>81754</v>
      </c>
      <c r="P20" s="47">
        <f t="shared" si="1"/>
        <v>46244</v>
      </c>
      <c r="Q20" s="48">
        <f t="shared" si="4"/>
        <v>205.78497686009257</v>
      </c>
      <c r="R20" s="38"/>
      <c r="S20" s="38"/>
    </row>
    <row r="21" spans="1:19" ht="13.5" customHeight="1" x14ac:dyDescent="0.2">
      <c r="A21" s="36">
        <v>15</v>
      </c>
      <c r="B21" s="37" t="s">
        <v>186</v>
      </c>
      <c r="C21" s="367">
        <v>22</v>
      </c>
      <c r="D21" s="367">
        <v>169</v>
      </c>
      <c r="E21" s="367">
        <v>2</v>
      </c>
      <c r="F21" s="367">
        <v>6</v>
      </c>
      <c r="G21" s="367">
        <v>0</v>
      </c>
      <c r="H21" s="367">
        <v>0</v>
      </c>
      <c r="I21" s="367">
        <v>0</v>
      </c>
      <c r="J21" s="367">
        <v>0</v>
      </c>
      <c r="K21" s="367">
        <v>0</v>
      </c>
      <c r="L21" s="367">
        <v>0</v>
      </c>
      <c r="M21" s="367">
        <v>0</v>
      </c>
      <c r="N21" s="367">
        <v>0</v>
      </c>
      <c r="O21" s="47">
        <f t="shared" si="0"/>
        <v>2</v>
      </c>
      <c r="P21" s="47">
        <f t="shared" si="1"/>
        <v>6</v>
      </c>
      <c r="Q21" s="48">
        <f t="shared" si="4"/>
        <v>3.5502958579881656</v>
      </c>
      <c r="R21" s="38"/>
      <c r="S21" s="38"/>
    </row>
    <row r="22" spans="1:19" ht="13.5" customHeight="1" x14ac:dyDescent="0.2">
      <c r="A22" s="36">
        <v>16</v>
      </c>
      <c r="B22" s="37" t="s">
        <v>46</v>
      </c>
      <c r="C22" s="367">
        <v>286</v>
      </c>
      <c r="D22" s="367">
        <v>2574</v>
      </c>
      <c r="E22" s="367">
        <v>22</v>
      </c>
      <c r="F22" s="367">
        <v>238.69</v>
      </c>
      <c r="G22" s="367">
        <v>23</v>
      </c>
      <c r="H22" s="367">
        <v>985.36</v>
      </c>
      <c r="I22" s="367">
        <v>7</v>
      </c>
      <c r="J22" s="367">
        <v>926.01</v>
      </c>
      <c r="K22" s="367">
        <v>0</v>
      </c>
      <c r="L22" s="367">
        <v>0</v>
      </c>
      <c r="M22" s="367">
        <v>0</v>
      </c>
      <c r="N22" s="367">
        <v>0</v>
      </c>
      <c r="O22" s="47">
        <f t="shared" si="0"/>
        <v>52</v>
      </c>
      <c r="P22" s="47">
        <f t="shared" si="1"/>
        <v>2150.06</v>
      </c>
      <c r="Q22" s="48">
        <f t="shared" si="4"/>
        <v>83.529914529914535</v>
      </c>
      <c r="R22" s="38"/>
      <c r="S22" s="38"/>
    </row>
    <row r="23" spans="1:19" ht="13.5" customHeight="1" x14ac:dyDescent="0.2">
      <c r="A23" s="36">
        <v>17</v>
      </c>
      <c r="B23" s="37" t="s">
        <v>187</v>
      </c>
      <c r="C23" s="367">
        <v>1831</v>
      </c>
      <c r="D23" s="367">
        <v>12492</v>
      </c>
      <c r="E23" s="367">
        <v>183</v>
      </c>
      <c r="F23" s="367">
        <v>1409</v>
      </c>
      <c r="G23" s="367">
        <v>17</v>
      </c>
      <c r="H23" s="367">
        <v>190</v>
      </c>
      <c r="I23" s="367">
        <v>0</v>
      </c>
      <c r="J23" s="367">
        <v>0</v>
      </c>
      <c r="K23" s="367">
        <v>0</v>
      </c>
      <c r="L23" s="367">
        <v>0</v>
      </c>
      <c r="M23" s="367">
        <v>0</v>
      </c>
      <c r="N23" s="367">
        <v>0</v>
      </c>
      <c r="O23" s="47">
        <f t="shared" si="0"/>
        <v>200</v>
      </c>
      <c r="P23" s="47">
        <f t="shared" si="1"/>
        <v>1599</v>
      </c>
      <c r="Q23" s="48">
        <f t="shared" si="4"/>
        <v>12.800192122958693</v>
      </c>
      <c r="R23" s="38"/>
      <c r="S23" s="38"/>
    </row>
    <row r="24" spans="1:19" s="59" customFormat="1" ht="13.5" customHeight="1" x14ac:dyDescent="0.2">
      <c r="A24" s="36">
        <v>18</v>
      </c>
      <c r="B24" s="37" t="s">
        <v>188</v>
      </c>
      <c r="C24" s="367">
        <v>153</v>
      </c>
      <c r="D24" s="367">
        <v>1522</v>
      </c>
      <c r="E24" s="373">
        <v>0</v>
      </c>
      <c r="F24" s="373">
        <v>0</v>
      </c>
      <c r="G24" s="373">
        <v>1</v>
      </c>
      <c r="H24" s="373">
        <v>14.77</v>
      </c>
      <c r="I24" s="373">
        <v>0</v>
      </c>
      <c r="J24" s="373">
        <v>0</v>
      </c>
      <c r="K24" s="373">
        <v>0</v>
      </c>
      <c r="L24" s="373">
        <v>0</v>
      </c>
      <c r="M24" s="373">
        <v>0</v>
      </c>
      <c r="N24" s="373">
        <v>0</v>
      </c>
      <c r="O24" s="47">
        <f t="shared" si="0"/>
        <v>1</v>
      </c>
      <c r="P24" s="47">
        <f t="shared" si="1"/>
        <v>14.77</v>
      </c>
      <c r="Q24" s="48">
        <f t="shared" si="4"/>
        <v>0.97043363994743759</v>
      </c>
      <c r="R24" s="38"/>
      <c r="S24" s="38"/>
    </row>
    <row r="25" spans="1:19" ht="13.5" customHeight="1" x14ac:dyDescent="0.2">
      <c r="A25" s="36">
        <v>19</v>
      </c>
      <c r="B25" s="37" t="s">
        <v>189</v>
      </c>
      <c r="C25" s="367">
        <v>570</v>
      </c>
      <c r="D25" s="367">
        <v>4418</v>
      </c>
      <c r="E25" s="367">
        <v>66</v>
      </c>
      <c r="F25" s="367">
        <v>8.3000000000000007</v>
      </c>
      <c r="G25" s="367">
        <v>23</v>
      </c>
      <c r="H25" s="367">
        <v>457</v>
      </c>
      <c r="I25" s="367">
        <v>3</v>
      </c>
      <c r="J25" s="367">
        <v>172</v>
      </c>
      <c r="K25" s="367">
        <v>0</v>
      </c>
      <c r="L25" s="367">
        <v>0</v>
      </c>
      <c r="M25" s="367">
        <v>12</v>
      </c>
      <c r="N25" s="367">
        <v>45</v>
      </c>
      <c r="O25" s="47">
        <f t="shared" si="0"/>
        <v>104</v>
      </c>
      <c r="P25" s="47">
        <f t="shared" si="1"/>
        <v>682.3</v>
      </c>
      <c r="Q25" s="48">
        <f t="shared" si="4"/>
        <v>15.44363965595292</v>
      </c>
      <c r="R25" s="38"/>
      <c r="S25" s="38"/>
    </row>
    <row r="26" spans="1:19" ht="13.5" customHeight="1" x14ac:dyDescent="0.2">
      <c r="A26" s="36">
        <v>20</v>
      </c>
      <c r="B26" s="37" t="s">
        <v>66</v>
      </c>
      <c r="C26" s="367">
        <v>20230</v>
      </c>
      <c r="D26" s="367">
        <v>150263</v>
      </c>
      <c r="E26" s="367">
        <v>5907</v>
      </c>
      <c r="F26" s="367">
        <v>35945.360000000001</v>
      </c>
      <c r="G26" s="367">
        <v>1879</v>
      </c>
      <c r="H26" s="367">
        <v>59306.85</v>
      </c>
      <c r="I26" s="367">
        <v>542</v>
      </c>
      <c r="J26" s="367">
        <v>29991.7</v>
      </c>
      <c r="K26" s="367">
        <v>0</v>
      </c>
      <c r="L26" s="367">
        <v>0</v>
      </c>
      <c r="M26" s="367">
        <v>0</v>
      </c>
      <c r="N26" s="367">
        <v>0</v>
      </c>
      <c r="O26" s="47">
        <f t="shared" si="0"/>
        <v>8328</v>
      </c>
      <c r="P26" s="47">
        <f t="shared" si="1"/>
        <v>125243.90999999999</v>
      </c>
      <c r="Q26" s="48">
        <f t="shared" si="4"/>
        <v>83.349800017302982</v>
      </c>
      <c r="R26" s="38"/>
      <c r="S26" s="38"/>
    </row>
    <row r="27" spans="1:19" ht="13.5" customHeight="1" x14ac:dyDescent="0.2">
      <c r="A27" s="36">
        <v>21</v>
      </c>
      <c r="B27" s="37" t="s">
        <v>67</v>
      </c>
      <c r="C27" s="63">
        <v>18226</v>
      </c>
      <c r="D27" s="63">
        <v>133958</v>
      </c>
      <c r="E27" s="63">
        <v>5149</v>
      </c>
      <c r="F27" s="63">
        <v>217964</v>
      </c>
      <c r="G27" s="63">
        <v>1707</v>
      </c>
      <c r="H27" s="63">
        <v>127574</v>
      </c>
      <c r="I27" s="63">
        <v>205</v>
      </c>
      <c r="J27" s="63">
        <v>39575</v>
      </c>
      <c r="K27" s="63">
        <v>0</v>
      </c>
      <c r="L27" s="63">
        <v>0</v>
      </c>
      <c r="M27" s="63">
        <v>0</v>
      </c>
      <c r="N27" s="63">
        <v>0</v>
      </c>
      <c r="O27" s="47">
        <f t="shared" si="0"/>
        <v>7061</v>
      </c>
      <c r="P27" s="47">
        <f t="shared" si="1"/>
        <v>385113</v>
      </c>
      <c r="Q27" s="48">
        <f t="shared" si="4"/>
        <v>287.48786933217872</v>
      </c>
      <c r="R27" s="38"/>
      <c r="S27" s="38"/>
    </row>
    <row r="28" spans="1:19" ht="13.5" customHeight="1" x14ac:dyDescent="0.2">
      <c r="A28" s="36">
        <v>22</v>
      </c>
      <c r="B28" s="37" t="s">
        <v>76</v>
      </c>
      <c r="C28" s="367">
        <v>6911</v>
      </c>
      <c r="D28" s="367">
        <v>49358</v>
      </c>
      <c r="E28" s="367">
        <v>3800</v>
      </c>
      <c r="F28" s="367">
        <v>32090</v>
      </c>
      <c r="G28" s="367">
        <v>195</v>
      </c>
      <c r="H28" s="367">
        <v>1500</v>
      </c>
      <c r="I28" s="367">
        <v>12</v>
      </c>
      <c r="J28" s="367">
        <v>156</v>
      </c>
      <c r="K28" s="367">
        <v>15</v>
      </c>
      <c r="L28" s="367">
        <v>583</v>
      </c>
      <c r="M28" s="367">
        <v>0</v>
      </c>
      <c r="N28" s="367">
        <v>0</v>
      </c>
      <c r="O28" s="47">
        <f t="shared" si="0"/>
        <v>4022</v>
      </c>
      <c r="P28" s="47">
        <f t="shared" si="1"/>
        <v>34329</v>
      </c>
      <c r="Q28" s="48">
        <f t="shared" si="4"/>
        <v>69.551035293164233</v>
      </c>
      <c r="R28" s="38"/>
      <c r="S28" s="38"/>
    </row>
    <row r="29" spans="1:19" ht="13.5" customHeight="1" x14ac:dyDescent="0.2">
      <c r="A29" s="36">
        <v>23</v>
      </c>
      <c r="B29" s="37" t="s">
        <v>492</v>
      </c>
      <c r="C29" s="367">
        <v>1742</v>
      </c>
      <c r="D29" s="367">
        <v>13951</v>
      </c>
      <c r="E29" s="367">
        <v>6958</v>
      </c>
      <c r="F29" s="367">
        <v>28948</v>
      </c>
      <c r="G29" s="367">
        <v>187</v>
      </c>
      <c r="H29" s="367">
        <v>5814</v>
      </c>
      <c r="I29" s="367">
        <v>25</v>
      </c>
      <c r="J29" s="367">
        <v>469</v>
      </c>
      <c r="K29" s="367">
        <v>94</v>
      </c>
      <c r="L29" s="367">
        <v>96</v>
      </c>
      <c r="M29" s="367">
        <v>0</v>
      </c>
      <c r="N29" s="367">
        <v>0</v>
      </c>
      <c r="O29" s="47">
        <f t="shared" si="0"/>
        <v>7264</v>
      </c>
      <c r="P29" s="47">
        <f t="shared" si="1"/>
        <v>35327</v>
      </c>
      <c r="Q29" s="48">
        <f t="shared" si="4"/>
        <v>253.22199125510716</v>
      </c>
      <c r="R29" s="38"/>
      <c r="S29" s="38"/>
    </row>
    <row r="30" spans="1:19" ht="13.5" customHeight="1" x14ac:dyDescent="0.2">
      <c r="A30" s="36">
        <v>24</v>
      </c>
      <c r="B30" s="37" t="s">
        <v>190</v>
      </c>
      <c r="C30" s="367">
        <v>4969</v>
      </c>
      <c r="D30" s="367">
        <v>35412</v>
      </c>
      <c r="E30" s="367">
        <v>14949</v>
      </c>
      <c r="F30" s="367">
        <v>34270.35</v>
      </c>
      <c r="G30" s="367">
        <v>107</v>
      </c>
      <c r="H30" s="367">
        <v>10262.879999999999</v>
      </c>
      <c r="I30" s="367">
        <v>9</v>
      </c>
      <c r="J30" s="367">
        <v>1973.59</v>
      </c>
      <c r="K30" s="367">
        <v>0</v>
      </c>
      <c r="L30" s="367">
        <v>0</v>
      </c>
      <c r="M30" s="367">
        <v>0</v>
      </c>
      <c r="N30" s="367">
        <v>0</v>
      </c>
      <c r="O30" s="47">
        <f t="shared" si="0"/>
        <v>15065</v>
      </c>
      <c r="P30" s="47">
        <f t="shared" si="1"/>
        <v>46506.819999999992</v>
      </c>
      <c r="Q30" s="48">
        <f t="shared" si="4"/>
        <v>131.33067886592113</v>
      </c>
      <c r="R30" s="38"/>
      <c r="S30" s="38"/>
    </row>
    <row r="31" spans="1:19" ht="13.5" customHeight="1" x14ac:dyDescent="0.2">
      <c r="A31" s="36">
        <v>25</v>
      </c>
      <c r="B31" s="37" t="s">
        <v>191</v>
      </c>
      <c r="C31" s="367">
        <v>601</v>
      </c>
      <c r="D31" s="367">
        <v>5277</v>
      </c>
      <c r="E31" s="367">
        <v>15</v>
      </c>
      <c r="F31" s="367">
        <v>34.5</v>
      </c>
      <c r="G31" s="367">
        <v>0</v>
      </c>
      <c r="H31" s="367">
        <v>0</v>
      </c>
      <c r="I31" s="367">
        <v>0</v>
      </c>
      <c r="J31" s="367">
        <v>0</v>
      </c>
      <c r="K31" s="367">
        <v>0</v>
      </c>
      <c r="L31" s="367">
        <v>0</v>
      </c>
      <c r="M31" s="367">
        <v>0</v>
      </c>
      <c r="N31" s="367">
        <v>0</v>
      </c>
      <c r="O31" s="47">
        <f t="shared" si="0"/>
        <v>15</v>
      </c>
      <c r="P31" s="47">
        <f t="shared" si="1"/>
        <v>34.5</v>
      </c>
      <c r="Q31" s="48">
        <f t="shared" si="4"/>
        <v>0.6537805571347356</v>
      </c>
      <c r="R31" s="38"/>
      <c r="S31" s="38"/>
    </row>
    <row r="32" spans="1:19" ht="13.5" customHeight="1" x14ac:dyDescent="0.2">
      <c r="A32" s="36">
        <v>26</v>
      </c>
      <c r="B32" s="37" t="s">
        <v>192</v>
      </c>
      <c r="C32" s="367">
        <v>689</v>
      </c>
      <c r="D32" s="367">
        <v>5721</v>
      </c>
      <c r="E32" s="367">
        <v>113</v>
      </c>
      <c r="F32" s="367">
        <v>1355.2</v>
      </c>
      <c r="G32" s="367">
        <v>38</v>
      </c>
      <c r="H32" s="367">
        <v>2014.49</v>
      </c>
      <c r="I32" s="367">
        <v>3</v>
      </c>
      <c r="J32" s="367">
        <v>307.42</v>
      </c>
      <c r="K32" s="367">
        <v>0</v>
      </c>
      <c r="L32" s="367">
        <v>0</v>
      </c>
      <c r="M32" s="367">
        <v>0</v>
      </c>
      <c r="N32" s="367">
        <v>0</v>
      </c>
      <c r="O32" s="47">
        <f t="shared" si="0"/>
        <v>154</v>
      </c>
      <c r="P32" s="47">
        <f t="shared" si="1"/>
        <v>3677.11</v>
      </c>
      <c r="Q32" s="48">
        <f t="shared" si="4"/>
        <v>64.273903163782549</v>
      </c>
      <c r="R32" s="38"/>
      <c r="S32" s="38"/>
    </row>
    <row r="33" spans="1:19" ht="13.5" customHeight="1" x14ac:dyDescent="0.2">
      <c r="A33" s="36">
        <v>27</v>
      </c>
      <c r="B33" s="37" t="s">
        <v>193</v>
      </c>
      <c r="C33" s="367">
        <v>381</v>
      </c>
      <c r="D33" s="367">
        <v>3513</v>
      </c>
      <c r="E33" s="367">
        <v>0</v>
      </c>
      <c r="F33" s="367">
        <v>0</v>
      </c>
      <c r="G33" s="367">
        <v>0</v>
      </c>
      <c r="H33" s="367">
        <v>0</v>
      </c>
      <c r="I33" s="367">
        <v>0</v>
      </c>
      <c r="J33" s="367">
        <v>0</v>
      </c>
      <c r="K33" s="367">
        <v>0</v>
      </c>
      <c r="L33" s="367">
        <v>0</v>
      </c>
      <c r="M33" s="367">
        <v>0</v>
      </c>
      <c r="N33" s="367">
        <v>0</v>
      </c>
      <c r="O33" s="47">
        <f t="shared" si="0"/>
        <v>0</v>
      </c>
      <c r="P33" s="47">
        <f t="shared" si="1"/>
        <v>0</v>
      </c>
      <c r="Q33" s="48">
        <f t="shared" si="4"/>
        <v>0</v>
      </c>
      <c r="R33" s="38"/>
      <c r="S33" s="38"/>
    </row>
    <row r="34" spans="1:19" ht="13.5" customHeight="1" x14ac:dyDescent="0.2">
      <c r="A34" s="36">
        <v>28</v>
      </c>
      <c r="B34" s="37" t="s">
        <v>68</v>
      </c>
      <c r="C34" s="367">
        <v>7006</v>
      </c>
      <c r="D34" s="367">
        <v>41716</v>
      </c>
      <c r="E34" s="367">
        <v>361</v>
      </c>
      <c r="F34" s="367">
        <v>6234.78</v>
      </c>
      <c r="G34" s="367">
        <v>672</v>
      </c>
      <c r="H34" s="367">
        <v>19238.740000000002</v>
      </c>
      <c r="I34" s="367">
        <v>76</v>
      </c>
      <c r="J34" s="367">
        <v>3144.17</v>
      </c>
      <c r="K34" s="367">
        <v>0</v>
      </c>
      <c r="L34" s="367">
        <v>0</v>
      </c>
      <c r="M34" s="367">
        <v>1109</v>
      </c>
      <c r="N34" s="367">
        <v>28617.69</v>
      </c>
      <c r="O34" s="47">
        <f t="shared" si="0"/>
        <v>2218</v>
      </c>
      <c r="P34" s="47">
        <f t="shared" si="1"/>
        <v>57235.380000000005</v>
      </c>
      <c r="Q34" s="48">
        <f t="shared" si="4"/>
        <v>137.20246428228978</v>
      </c>
      <c r="R34" s="38"/>
      <c r="S34" s="38"/>
    </row>
    <row r="35" spans="1:19" ht="13.5" customHeight="1" x14ac:dyDescent="0.2">
      <c r="A35" s="36">
        <v>29</v>
      </c>
      <c r="B35" s="37" t="s">
        <v>194</v>
      </c>
      <c r="C35" s="367">
        <v>285</v>
      </c>
      <c r="D35" s="367">
        <v>2843</v>
      </c>
      <c r="E35" s="367">
        <v>14</v>
      </c>
      <c r="F35" s="367">
        <v>368</v>
      </c>
      <c r="G35" s="367">
        <v>0</v>
      </c>
      <c r="H35" s="367">
        <v>0</v>
      </c>
      <c r="I35" s="367">
        <v>0</v>
      </c>
      <c r="J35" s="367">
        <v>0</v>
      </c>
      <c r="K35" s="367">
        <v>0</v>
      </c>
      <c r="L35" s="367">
        <v>0</v>
      </c>
      <c r="M35" s="367">
        <v>54</v>
      </c>
      <c r="N35" s="367">
        <v>245</v>
      </c>
      <c r="O35" s="47">
        <f t="shared" si="0"/>
        <v>68</v>
      </c>
      <c r="P35" s="47">
        <f t="shared" si="1"/>
        <v>613</v>
      </c>
      <c r="Q35" s="48">
        <f t="shared" si="4"/>
        <v>21.561730566303201</v>
      </c>
      <c r="R35" s="38"/>
      <c r="S35" s="38"/>
    </row>
    <row r="36" spans="1:19" ht="13.5" customHeight="1" x14ac:dyDescent="0.2">
      <c r="A36" s="36">
        <v>30</v>
      </c>
      <c r="B36" s="37" t="s">
        <v>195</v>
      </c>
      <c r="C36" s="367">
        <v>1349</v>
      </c>
      <c r="D36" s="367">
        <v>9835</v>
      </c>
      <c r="E36" s="367">
        <v>2106</v>
      </c>
      <c r="F36" s="367">
        <v>3986</v>
      </c>
      <c r="G36" s="367">
        <v>49</v>
      </c>
      <c r="H36" s="367">
        <v>1235</v>
      </c>
      <c r="I36" s="367">
        <v>6</v>
      </c>
      <c r="J36" s="367">
        <v>92</v>
      </c>
      <c r="K36" s="367">
        <v>0</v>
      </c>
      <c r="L36" s="367">
        <v>0</v>
      </c>
      <c r="M36" s="367">
        <v>0</v>
      </c>
      <c r="N36" s="367">
        <v>0</v>
      </c>
      <c r="O36" s="47">
        <f t="shared" si="0"/>
        <v>2161</v>
      </c>
      <c r="P36" s="47">
        <f t="shared" si="1"/>
        <v>5313</v>
      </c>
      <c r="Q36" s="48">
        <f t="shared" si="4"/>
        <v>54.021352313167263</v>
      </c>
      <c r="R36" s="38"/>
      <c r="S36" s="38"/>
    </row>
    <row r="37" spans="1:19" ht="13.5" customHeight="1" x14ac:dyDescent="0.2">
      <c r="A37" s="36">
        <v>31</v>
      </c>
      <c r="B37" s="37" t="s">
        <v>196</v>
      </c>
      <c r="C37" s="367">
        <v>445</v>
      </c>
      <c r="D37" s="367">
        <v>4140</v>
      </c>
      <c r="E37" s="367">
        <v>14</v>
      </c>
      <c r="F37" s="367">
        <v>99</v>
      </c>
      <c r="G37" s="367">
        <v>6</v>
      </c>
      <c r="H37" s="367">
        <v>511</v>
      </c>
      <c r="I37" s="367">
        <v>2</v>
      </c>
      <c r="J37" s="367">
        <v>403</v>
      </c>
      <c r="K37" s="367">
        <v>0</v>
      </c>
      <c r="L37" s="367">
        <v>0</v>
      </c>
      <c r="M37" s="367">
        <v>0</v>
      </c>
      <c r="N37" s="367">
        <v>0</v>
      </c>
      <c r="O37" s="47">
        <f t="shared" si="0"/>
        <v>22</v>
      </c>
      <c r="P37" s="47">
        <f t="shared" si="1"/>
        <v>1013</v>
      </c>
      <c r="Q37" s="48">
        <f t="shared" si="4"/>
        <v>24.468599033816425</v>
      </c>
      <c r="R37" s="38"/>
      <c r="S37" s="38"/>
    </row>
    <row r="38" spans="1:19" ht="13.5" customHeight="1" x14ac:dyDescent="0.2">
      <c r="A38" s="36">
        <v>32</v>
      </c>
      <c r="B38" s="37" t="s">
        <v>72</v>
      </c>
      <c r="C38" s="367">
        <v>111</v>
      </c>
      <c r="D38" s="367">
        <v>1351</v>
      </c>
      <c r="E38" s="367">
        <v>0</v>
      </c>
      <c r="F38" s="367">
        <v>0</v>
      </c>
      <c r="G38" s="367">
        <v>0</v>
      </c>
      <c r="H38" s="367">
        <v>0</v>
      </c>
      <c r="I38" s="367">
        <v>0</v>
      </c>
      <c r="J38" s="367">
        <v>0</v>
      </c>
      <c r="K38" s="367">
        <v>0</v>
      </c>
      <c r="L38" s="367">
        <v>0</v>
      </c>
      <c r="M38" s="367">
        <v>0</v>
      </c>
      <c r="N38" s="367">
        <v>0</v>
      </c>
      <c r="O38" s="47">
        <f t="shared" ref="O38:O55" si="5">E38+G38+I38+K38+M38</f>
        <v>0</v>
      </c>
      <c r="P38" s="47">
        <f t="shared" ref="P38:P55" si="6">F38+H38+J38+L38+N38</f>
        <v>0</v>
      </c>
      <c r="Q38" s="48">
        <f t="shared" si="4"/>
        <v>0</v>
      </c>
      <c r="R38" s="38"/>
      <c r="S38" s="38"/>
    </row>
    <row r="39" spans="1:19" ht="13.5" customHeight="1" x14ac:dyDescent="0.2">
      <c r="A39" s="36">
        <v>33</v>
      </c>
      <c r="B39" s="37" t="s">
        <v>197</v>
      </c>
      <c r="C39" s="367">
        <v>87</v>
      </c>
      <c r="D39" s="367">
        <v>500</v>
      </c>
      <c r="E39" s="367">
        <v>0</v>
      </c>
      <c r="F39" s="367">
        <v>0</v>
      </c>
      <c r="G39" s="367">
        <v>0</v>
      </c>
      <c r="H39" s="367">
        <v>0</v>
      </c>
      <c r="I39" s="367">
        <v>0</v>
      </c>
      <c r="J39" s="367">
        <v>0</v>
      </c>
      <c r="K39" s="367">
        <v>0</v>
      </c>
      <c r="L39" s="367">
        <v>0</v>
      </c>
      <c r="M39" s="367">
        <v>0</v>
      </c>
      <c r="N39" s="367">
        <v>0</v>
      </c>
      <c r="O39" s="47">
        <f t="shared" si="5"/>
        <v>0</v>
      </c>
      <c r="P39" s="47">
        <f t="shared" si="6"/>
        <v>0</v>
      </c>
      <c r="Q39" s="48">
        <f t="shared" si="4"/>
        <v>0</v>
      </c>
      <c r="R39" s="38"/>
      <c r="S39" s="38"/>
    </row>
    <row r="40" spans="1:19" ht="13.5" customHeight="1" x14ac:dyDescent="0.2">
      <c r="A40" s="36">
        <v>34</v>
      </c>
      <c r="B40" s="37" t="s">
        <v>71</v>
      </c>
      <c r="C40" s="367">
        <v>3634</v>
      </c>
      <c r="D40" s="367">
        <v>22037</v>
      </c>
      <c r="E40" s="367">
        <v>1072</v>
      </c>
      <c r="F40" s="367">
        <v>35259</v>
      </c>
      <c r="G40" s="367">
        <v>327</v>
      </c>
      <c r="H40" s="367">
        <v>16045</v>
      </c>
      <c r="I40" s="367">
        <v>32</v>
      </c>
      <c r="J40" s="367">
        <v>2539</v>
      </c>
      <c r="K40" s="367">
        <v>0</v>
      </c>
      <c r="L40" s="367">
        <v>0</v>
      </c>
      <c r="M40" s="367">
        <v>0</v>
      </c>
      <c r="N40" s="367">
        <v>0</v>
      </c>
      <c r="O40" s="47">
        <f t="shared" si="5"/>
        <v>1431</v>
      </c>
      <c r="P40" s="47">
        <f t="shared" si="6"/>
        <v>53843</v>
      </c>
      <c r="Q40" s="48">
        <f t="shared" si="4"/>
        <v>244.32999047057223</v>
      </c>
      <c r="R40" s="38"/>
      <c r="S40" s="38"/>
    </row>
    <row r="41" spans="1:19" s="59" customFormat="1" ht="13.5" customHeight="1" x14ac:dyDescent="0.2">
      <c r="A41" s="355"/>
      <c r="B41" s="94" t="s">
        <v>220</v>
      </c>
      <c r="C41" s="373">
        <f>SUM(C19:C40)</f>
        <v>84456</v>
      </c>
      <c r="D41" s="373">
        <f t="shared" ref="D41:P41" si="7">SUM(D19:D40)</f>
        <v>615717</v>
      </c>
      <c r="E41" s="373">
        <f t="shared" si="7"/>
        <v>122984</v>
      </c>
      <c r="F41" s="373">
        <f t="shared" si="7"/>
        <v>464213.91000000003</v>
      </c>
      <c r="G41" s="373">
        <f t="shared" si="7"/>
        <v>5751</v>
      </c>
      <c r="H41" s="373">
        <f t="shared" si="7"/>
        <v>257447.21</v>
      </c>
      <c r="I41" s="373">
        <f t="shared" si="7"/>
        <v>974</v>
      </c>
      <c r="J41" s="373">
        <f t="shared" si="7"/>
        <v>84492.95</v>
      </c>
      <c r="K41" s="373">
        <f t="shared" si="7"/>
        <v>109</v>
      </c>
      <c r="L41" s="373">
        <f t="shared" si="7"/>
        <v>679</v>
      </c>
      <c r="M41" s="373">
        <f t="shared" si="7"/>
        <v>1175</v>
      </c>
      <c r="N41" s="373">
        <f t="shared" si="7"/>
        <v>28907.69</v>
      </c>
      <c r="O41" s="373">
        <f t="shared" si="7"/>
        <v>130993</v>
      </c>
      <c r="P41" s="373">
        <f t="shared" si="7"/>
        <v>835740.75999999989</v>
      </c>
      <c r="Q41" s="46">
        <f t="shared" si="4"/>
        <v>135.73455987084972</v>
      </c>
      <c r="R41" s="38"/>
      <c r="S41" s="38"/>
    </row>
    <row r="42" spans="1:19" s="59" customFormat="1" ht="13.5" customHeight="1" x14ac:dyDescent="0.2">
      <c r="A42" s="355"/>
      <c r="B42" s="94" t="s">
        <v>417</v>
      </c>
      <c r="C42" s="373">
        <f>C41+C18</f>
        <v>466879</v>
      </c>
      <c r="D42" s="373">
        <f t="shared" ref="D42:P42" si="8">D41+D18</f>
        <v>2952839</v>
      </c>
      <c r="E42" s="373">
        <f t="shared" si="8"/>
        <v>380425</v>
      </c>
      <c r="F42" s="373">
        <f t="shared" si="8"/>
        <v>955278.23</v>
      </c>
      <c r="G42" s="373">
        <f t="shared" si="8"/>
        <v>26344</v>
      </c>
      <c r="H42" s="373">
        <f t="shared" si="8"/>
        <v>619789.32999999996</v>
      </c>
      <c r="I42" s="373">
        <f t="shared" si="8"/>
        <v>2428</v>
      </c>
      <c r="J42" s="373">
        <f t="shared" si="8"/>
        <v>190805.46</v>
      </c>
      <c r="K42" s="373">
        <f t="shared" si="8"/>
        <v>643</v>
      </c>
      <c r="L42" s="373">
        <f t="shared" si="8"/>
        <v>3954.99</v>
      </c>
      <c r="M42" s="373">
        <f t="shared" si="8"/>
        <v>9828</v>
      </c>
      <c r="N42" s="373">
        <f t="shared" si="8"/>
        <v>53401.69</v>
      </c>
      <c r="O42" s="373">
        <f t="shared" si="8"/>
        <v>419668</v>
      </c>
      <c r="P42" s="373">
        <f t="shared" si="8"/>
        <v>1823229.6999999997</v>
      </c>
      <c r="Q42" s="46">
        <f t="shared" si="4"/>
        <v>61.744974920745754</v>
      </c>
      <c r="R42" s="38"/>
      <c r="S42" s="38"/>
    </row>
    <row r="43" spans="1:19" ht="13.5" customHeight="1" x14ac:dyDescent="0.2">
      <c r="A43" s="36">
        <v>35</v>
      </c>
      <c r="B43" s="37" t="s">
        <v>198</v>
      </c>
      <c r="C43" s="367">
        <v>14110</v>
      </c>
      <c r="D43" s="367">
        <v>31386</v>
      </c>
      <c r="E43" s="367">
        <v>12052</v>
      </c>
      <c r="F43" s="367">
        <v>4237</v>
      </c>
      <c r="G43" s="367">
        <v>0</v>
      </c>
      <c r="H43" s="367">
        <v>0</v>
      </c>
      <c r="I43" s="367">
        <v>0</v>
      </c>
      <c r="J43" s="367">
        <v>0</v>
      </c>
      <c r="K43" s="367">
        <v>51</v>
      </c>
      <c r="L43" s="367">
        <v>167</v>
      </c>
      <c r="M43" s="367">
        <v>0</v>
      </c>
      <c r="N43" s="367">
        <v>0</v>
      </c>
      <c r="O43" s="47">
        <f t="shared" si="5"/>
        <v>12103</v>
      </c>
      <c r="P43" s="47">
        <f t="shared" si="6"/>
        <v>4404</v>
      </c>
      <c r="Q43" s="48">
        <f t="shared" si="4"/>
        <v>14.031733894092907</v>
      </c>
      <c r="R43" s="38"/>
      <c r="S43" s="38"/>
    </row>
    <row r="44" spans="1:19" ht="13.5" customHeight="1" x14ac:dyDescent="0.2">
      <c r="A44" s="36">
        <v>36</v>
      </c>
      <c r="B44" s="37" t="s">
        <v>499</v>
      </c>
      <c r="C44" s="367">
        <v>20695</v>
      </c>
      <c r="D44" s="367">
        <v>106432</v>
      </c>
      <c r="E44" s="367">
        <v>36827</v>
      </c>
      <c r="F44" s="367">
        <v>15319.53</v>
      </c>
      <c r="G44" s="367">
        <v>0</v>
      </c>
      <c r="H44" s="367">
        <v>0</v>
      </c>
      <c r="I44" s="367">
        <v>0</v>
      </c>
      <c r="J44" s="367">
        <v>0</v>
      </c>
      <c r="K44" s="367">
        <v>0</v>
      </c>
      <c r="L44" s="367">
        <v>0</v>
      </c>
      <c r="M44" s="367">
        <v>0</v>
      </c>
      <c r="N44" s="367">
        <v>0</v>
      </c>
      <c r="O44" s="47">
        <f t="shared" si="5"/>
        <v>36827</v>
      </c>
      <c r="P44" s="47">
        <f t="shared" si="6"/>
        <v>15319.53</v>
      </c>
      <c r="Q44" s="48">
        <f t="shared" si="4"/>
        <v>14.393725571256764</v>
      </c>
      <c r="R44" s="38"/>
      <c r="S44" s="38"/>
    </row>
    <row r="45" spans="1:19" s="59" customFormat="1" ht="13.5" customHeight="1" x14ac:dyDescent="0.2">
      <c r="A45" s="355"/>
      <c r="B45" s="94" t="s">
        <v>223</v>
      </c>
      <c r="C45" s="373">
        <f>SUM(C43:C44)</f>
        <v>34805</v>
      </c>
      <c r="D45" s="373">
        <f t="shared" ref="D45:P45" si="9">SUM(D43:D44)</f>
        <v>137818</v>
      </c>
      <c r="E45" s="373">
        <f t="shared" si="9"/>
        <v>48879</v>
      </c>
      <c r="F45" s="373">
        <f t="shared" si="9"/>
        <v>19556.53</v>
      </c>
      <c r="G45" s="373">
        <f t="shared" si="9"/>
        <v>0</v>
      </c>
      <c r="H45" s="373">
        <f t="shared" si="9"/>
        <v>0</v>
      </c>
      <c r="I45" s="373">
        <f t="shared" si="9"/>
        <v>0</v>
      </c>
      <c r="J45" s="373">
        <f t="shared" si="9"/>
        <v>0</v>
      </c>
      <c r="K45" s="373">
        <f t="shared" si="9"/>
        <v>51</v>
      </c>
      <c r="L45" s="373">
        <f t="shared" si="9"/>
        <v>167</v>
      </c>
      <c r="M45" s="373">
        <f t="shared" si="9"/>
        <v>0</v>
      </c>
      <c r="N45" s="373">
        <f t="shared" si="9"/>
        <v>0</v>
      </c>
      <c r="O45" s="373">
        <f t="shared" si="9"/>
        <v>48930</v>
      </c>
      <c r="P45" s="373">
        <f t="shared" si="9"/>
        <v>19723.53</v>
      </c>
      <c r="Q45" s="48">
        <f t="shared" si="4"/>
        <v>14.311287349983312</v>
      </c>
      <c r="R45" s="38"/>
      <c r="S45" s="38"/>
    </row>
    <row r="46" spans="1:19" ht="13.5" customHeight="1" x14ac:dyDescent="0.2">
      <c r="A46" s="36">
        <v>37</v>
      </c>
      <c r="B46" s="37" t="s">
        <v>418</v>
      </c>
      <c r="C46" s="367">
        <v>7797</v>
      </c>
      <c r="D46" s="367">
        <v>52872</v>
      </c>
      <c r="E46" s="367">
        <v>154</v>
      </c>
      <c r="F46" s="367">
        <v>507.46</v>
      </c>
      <c r="G46" s="367">
        <v>0</v>
      </c>
      <c r="H46" s="367">
        <v>0</v>
      </c>
      <c r="I46" s="367">
        <v>2</v>
      </c>
      <c r="J46" s="367">
        <v>3873.68</v>
      </c>
      <c r="K46" s="367">
        <v>0</v>
      </c>
      <c r="L46" s="367">
        <v>0</v>
      </c>
      <c r="M46" s="367">
        <v>0</v>
      </c>
      <c r="N46" s="367">
        <v>0</v>
      </c>
      <c r="O46" s="47">
        <f t="shared" si="5"/>
        <v>156</v>
      </c>
      <c r="P46" s="47">
        <f t="shared" si="6"/>
        <v>4381.1399999999994</v>
      </c>
      <c r="Q46" s="48">
        <f t="shared" si="4"/>
        <v>8.2863141171130259</v>
      </c>
      <c r="R46" s="38"/>
      <c r="S46" s="38"/>
    </row>
    <row r="47" spans="1:19" s="59" customFormat="1" ht="13.5" customHeight="1" x14ac:dyDescent="0.2">
      <c r="A47" s="355"/>
      <c r="B47" s="94" t="s">
        <v>221</v>
      </c>
      <c r="C47" s="373">
        <f>C46</f>
        <v>7797</v>
      </c>
      <c r="D47" s="373">
        <f t="shared" ref="D47:P47" si="10">D46</f>
        <v>52872</v>
      </c>
      <c r="E47" s="373">
        <f t="shared" si="10"/>
        <v>154</v>
      </c>
      <c r="F47" s="373">
        <f t="shared" si="10"/>
        <v>507.46</v>
      </c>
      <c r="G47" s="373">
        <f t="shared" si="10"/>
        <v>0</v>
      </c>
      <c r="H47" s="373">
        <f t="shared" si="10"/>
        <v>0</v>
      </c>
      <c r="I47" s="373">
        <f t="shared" si="10"/>
        <v>2</v>
      </c>
      <c r="J47" s="373">
        <f t="shared" si="10"/>
        <v>3873.68</v>
      </c>
      <c r="K47" s="373">
        <f t="shared" si="10"/>
        <v>0</v>
      </c>
      <c r="L47" s="373">
        <f t="shared" si="10"/>
        <v>0</v>
      </c>
      <c r="M47" s="373">
        <f t="shared" si="10"/>
        <v>0</v>
      </c>
      <c r="N47" s="373">
        <f t="shared" si="10"/>
        <v>0</v>
      </c>
      <c r="O47" s="373">
        <f t="shared" si="10"/>
        <v>156</v>
      </c>
      <c r="P47" s="373">
        <f t="shared" si="10"/>
        <v>4381.1399999999994</v>
      </c>
      <c r="Q47" s="46">
        <f t="shared" si="4"/>
        <v>8.2863141171130259</v>
      </c>
      <c r="R47" s="38"/>
      <c r="S47" s="38"/>
    </row>
    <row r="48" spans="1:19" s="59" customFormat="1" ht="13.5" customHeight="1" x14ac:dyDescent="0.2">
      <c r="A48" s="36">
        <v>38</v>
      </c>
      <c r="B48" s="37" t="s">
        <v>410</v>
      </c>
      <c r="C48" s="367">
        <v>5612</v>
      </c>
      <c r="D48" s="367">
        <v>37046</v>
      </c>
      <c r="E48" s="373">
        <v>2146</v>
      </c>
      <c r="F48" s="373">
        <v>11790.6</v>
      </c>
      <c r="G48" s="373">
        <v>140</v>
      </c>
      <c r="H48" s="373">
        <v>1833.26</v>
      </c>
      <c r="I48" s="373">
        <v>28</v>
      </c>
      <c r="J48" s="373">
        <v>157.99</v>
      </c>
      <c r="K48" s="373">
        <v>0</v>
      </c>
      <c r="L48" s="373">
        <v>0</v>
      </c>
      <c r="M48" s="373">
        <v>0</v>
      </c>
      <c r="N48" s="373">
        <v>0</v>
      </c>
      <c r="O48" s="47">
        <f t="shared" si="5"/>
        <v>2314</v>
      </c>
      <c r="P48" s="47">
        <f t="shared" si="6"/>
        <v>13781.85</v>
      </c>
      <c r="Q48" s="48">
        <f t="shared" si="4"/>
        <v>37.201992117907466</v>
      </c>
      <c r="R48" s="38"/>
      <c r="S48" s="38"/>
    </row>
    <row r="49" spans="1:19" ht="13.5" customHeight="1" x14ac:dyDescent="0.2">
      <c r="A49" s="36">
        <v>39</v>
      </c>
      <c r="B49" s="37" t="s">
        <v>411</v>
      </c>
      <c r="C49" s="63">
        <v>1588</v>
      </c>
      <c r="D49" s="63">
        <v>10377</v>
      </c>
      <c r="E49" s="63">
        <v>145</v>
      </c>
      <c r="F49" s="63">
        <v>723</v>
      </c>
      <c r="G49" s="63">
        <v>17</v>
      </c>
      <c r="H49" s="63">
        <v>122</v>
      </c>
      <c r="I49" s="63">
        <v>1</v>
      </c>
      <c r="J49" s="63">
        <v>166</v>
      </c>
      <c r="K49" s="63">
        <v>0</v>
      </c>
      <c r="L49" s="63">
        <v>0</v>
      </c>
      <c r="M49" s="63">
        <v>0</v>
      </c>
      <c r="N49" s="63">
        <v>0</v>
      </c>
      <c r="O49" s="47">
        <f t="shared" si="5"/>
        <v>163</v>
      </c>
      <c r="P49" s="47">
        <f t="shared" si="6"/>
        <v>1011</v>
      </c>
      <c r="Q49" s="48">
        <f t="shared" si="4"/>
        <v>9.7427002023706279</v>
      </c>
      <c r="R49" s="38"/>
      <c r="S49" s="38"/>
    </row>
    <row r="50" spans="1:19" ht="13.5" customHeight="1" x14ac:dyDescent="0.2">
      <c r="A50" s="36">
        <v>40</v>
      </c>
      <c r="B50" s="37" t="s">
        <v>501</v>
      </c>
      <c r="C50" s="63">
        <v>5</v>
      </c>
      <c r="D50" s="63">
        <v>15</v>
      </c>
      <c r="E50" s="63">
        <v>5843</v>
      </c>
      <c r="F50" s="63">
        <v>2284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47">
        <f t="shared" si="5"/>
        <v>5843</v>
      </c>
      <c r="P50" s="47">
        <f t="shared" si="6"/>
        <v>2284</v>
      </c>
      <c r="Q50" s="48">
        <f t="shared" si="4"/>
        <v>15226.666666666666</v>
      </c>
      <c r="R50" s="38"/>
      <c r="S50" s="38"/>
    </row>
    <row r="51" spans="1:19" s="59" customFormat="1" ht="13.5" customHeight="1" x14ac:dyDescent="0.2">
      <c r="A51" s="36">
        <v>41</v>
      </c>
      <c r="B51" s="37" t="s">
        <v>412</v>
      </c>
      <c r="C51" s="63">
        <v>184</v>
      </c>
      <c r="D51" s="63">
        <v>865</v>
      </c>
      <c r="E51" s="63">
        <v>32386</v>
      </c>
      <c r="F51" s="63">
        <v>9680.9</v>
      </c>
      <c r="G51" s="105">
        <v>0</v>
      </c>
      <c r="H51" s="105">
        <v>0</v>
      </c>
      <c r="I51" s="105">
        <v>0</v>
      </c>
      <c r="J51" s="105">
        <v>0</v>
      </c>
      <c r="K51" s="105">
        <v>0</v>
      </c>
      <c r="L51" s="105">
        <v>0</v>
      </c>
      <c r="M51" s="105">
        <v>0</v>
      </c>
      <c r="N51" s="105">
        <v>0</v>
      </c>
      <c r="O51" s="47">
        <f t="shared" si="5"/>
        <v>32386</v>
      </c>
      <c r="P51" s="47">
        <f t="shared" si="6"/>
        <v>9680.9</v>
      </c>
      <c r="Q51" s="48">
        <f t="shared" si="4"/>
        <v>1119.179190751445</v>
      </c>
      <c r="R51" s="38"/>
      <c r="S51" s="38"/>
    </row>
    <row r="52" spans="1:19" ht="13.5" customHeight="1" x14ac:dyDescent="0.2">
      <c r="A52" s="36">
        <v>42</v>
      </c>
      <c r="B52" s="37" t="s">
        <v>413</v>
      </c>
      <c r="C52" s="367">
        <v>545</v>
      </c>
      <c r="D52" s="367">
        <v>3994</v>
      </c>
      <c r="E52" s="367">
        <v>35</v>
      </c>
      <c r="F52" s="367">
        <v>38</v>
      </c>
      <c r="G52" s="367">
        <v>0</v>
      </c>
      <c r="H52" s="367">
        <v>0</v>
      </c>
      <c r="I52" s="367">
        <v>0</v>
      </c>
      <c r="J52" s="367">
        <v>0</v>
      </c>
      <c r="K52" s="367">
        <v>0</v>
      </c>
      <c r="L52" s="367">
        <v>0</v>
      </c>
      <c r="M52" s="367">
        <v>0</v>
      </c>
      <c r="N52" s="367">
        <v>0</v>
      </c>
      <c r="O52" s="47">
        <f t="shared" si="5"/>
        <v>35</v>
      </c>
      <c r="P52" s="47">
        <f t="shared" si="6"/>
        <v>38</v>
      </c>
      <c r="Q52" s="48">
        <f t="shared" si="4"/>
        <v>0.9514271407110666</v>
      </c>
      <c r="R52" s="38"/>
      <c r="S52" s="38"/>
    </row>
    <row r="53" spans="1:19" s="59" customFormat="1" ht="13.5" customHeight="1" x14ac:dyDescent="0.2">
      <c r="A53" s="36">
        <v>43</v>
      </c>
      <c r="B53" s="37" t="s">
        <v>414</v>
      </c>
      <c r="C53" s="367">
        <v>742</v>
      </c>
      <c r="D53" s="367">
        <v>5593</v>
      </c>
      <c r="E53" s="367">
        <v>0</v>
      </c>
      <c r="F53" s="367">
        <v>0</v>
      </c>
      <c r="G53" s="373">
        <v>0</v>
      </c>
      <c r="H53" s="373">
        <v>0</v>
      </c>
      <c r="I53" s="373">
        <v>0</v>
      </c>
      <c r="J53" s="373">
        <v>0</v>
      </c>
      <c r="K53" s="373">
        <v>0</v>
      </c>
      <c r="L53" s="373">
        <v>0</v>
      </c>
      <c r="M53" s="373">
        <v>0</v>
      </c>
      <c r="N53" s="373">
        <v>0</v>
      </c>
      <c r="O53" s="47">
        <f t="shared" si="5"/>
        <v>0</v>
      </c>
      <c r="P53" s="47">
        <f t="shared" si="6"/>
        <v>0</v>
      </c>
      <c r="Q53" s="48">
        <f t="shared" si="4"/>
        <v>0</v>
      </c>
      <c r="R53" s="38"/>
      <c r="S53" s="38"/>
    </row>
    <row r="54" spans="1:19" ht="13.5" customHeight="1" x14ac:dyDescent="0.2">
      <c r="A54" s="36">
        <v>44</v>
      </c>
      <c r="B54" s="37" t="s">
        <v>406</v>
      </c>
      <c r="C54" s="63">
        <v>488</v>
      </c>
      <c r="D54" s="63">
        <v>2896</v>
      </c>
      <c r="E54" s="63">
        <v>131</v>
      </c>
      <c r="F54" s="63">
        <v>154.31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47">
        <f t="shared" si="5"/>
        <v>131</v>
      </c>
      <c r="P54" s="47">
        <f t="shared" si="6"/>
        <v>154.31</v>
      </c>
      <c r="Q54" s="48">
        <f t="shared" si="4"/>
        <v>5.3283839779005522</v>
      </c>
      <c r="R54" s="38"/>
      <c r="S54" s="38"/>
    </row>
    <row r="55" spans="1:19" ht="13.5" customHeight="1" x14ac:dyDescent="0.2">
      <c r="A55" s="36">
        <v>45</v>
      </c>
      <c r="B55" s="37" t="s">
        <v>415</v>
      </c>
      <c r="C55" s="367">
        <v>832</v>
      </c>
      <c r="D55" s="367">
        <v>3515</v>
      </c>
      <c r="E55" s="367">
        <v>420</v>
      </c>
      <c r="F55" s="367">
        <v>193</v>
      </c>
      <c r="G55" s="367">
        <v>0</v>
      </c>
      <c r="H55" s="367">
        <v>0</v>
      </c>
      <c r="I55" s="367">
        <v>0</v>
      </c>
      <c r="J55" s="367">
        <v>0</v>
      </c>
      <c r="K55" s="367">
        <v>0</v>
      </c>
      <c r="L55" s="367">
        <v>0</v>
      </c>
      <c r="M55" s="367">
        <v>0</v>
      </c>
      <c r="N55" s="367">
        <v>0</v>
      </c>
      <c r="O55" s="47">
        <f t="shared" si="5"/>
        <v>420</v>
      </c>
      <c r="P55" s="47">
        <f t="shared" si="6"/>
        <v>193</v>
      </c>
      <c r="Q55" s="48">
        <f t="shared" si="4"/>
        <v>5.4907539118065438</v>
      </c>
      <c r="R55" s="38"/>
      <c r="S55" s="38"/>
    </row>
    <row r="56" spans="1:19" s="59" customFormat="1" ht="13.5" customHeight="1" x14ac:dyDescent="0.2">
      <c r="A56" s="355"/>
      <c r="B56" s="94" t="s">
        <v>416</v>
      </c>
      <c r="C56" s="105">
        <f>SUM(C48:C55)</f>
        <v>9996</v>
      </c>
      <c r="D56" s="105">
        <f t="shared" ref="D56:P56" si="11">SUM(D48:D55)</f>
        <v>64301</v>
      </c>
      <c r="E56" s="105">
        <f t="shared" si="11"/>
        <v>41106</v>
      </c>
      <c r="F56" s="105">
        <f t="shared" si="11"/>
        <v>24863.81</v>
      </c>
      <c r="G56" s="105">
        <f t="shared" si="11"/>
        <v>157</v>
      </c>
      <c r="H56" s="105">
        <f t="shared" si="11"/>
        <v>1955.26</v>
      </c>
      <c r="I56" s="105">
        <f t="shared" si="11"/>
        <v>29</v>
      </c>
      <c r="J56" s="105">
        <f t="shared" si="11"/>
        <v>323.99</v>
      </c>
      <c r="K56" s="105">
        <f t="shared" si="11"/>
        <v>0</v>
      </c>
      <c r="L56" s="105">
        <f t="shared" si="11"/>
        <v>0</v>
      </c>
      <c r="M56" s="105">
        <f t="shared" si="11"/>
        <v>0</v>
      </c>
      <c r="N56" s="105">
        <f t="shared" si="11"/>
        <v>0</v>
      </c>
      <c r="O56" s="105">
        <f t="shared" si="11"/>
        <v>41292</v>
      </c>
      <c r="P56" s="105">
        <f t="shared" si="11"/>
        <v>27143.06</v>
      </c>
      <c r="Q56" s="46">
        <f t="shared" si="4"/>
        <v>42.212500583194661</v>
      </c>
      <c r="R56" s="38"/>
      <c r="S56" s="38"/>
    </row>
    <row r="57" spans="1:19" s="59" customFormat="1" ht="13.5" customHeight="1" x14ac:dyDescent="0.2">
      <c r="A57" s="94"/>
      <c r="B57" s="94" t="s">
        <v>0</v>
      </c>
      <c r="C57" s="105">
        <f>C56+C47+C45+C42</f>
        <v>519477</v>
      </c>
      <c r="D57" s="105">
        <f t="shared" ref="D57:P57" si="12">D56+D47+D45+D42</f>
        <v>3207830</v>
      </c>
      <c r="E57" s="105">
        <f t="shared" si="12"/>
        <v>470564</v>
      </c>
      <c r="F57" s="105">
        <f t="shared" si="12"/>
        <v>1000206.03</v>
      </c>
      <c r="G57" s="105">
        <f t="shared" si="12"/>
        <v>26501</v>
      </c>
      <c r="H57" s="105">
        <f t="shared" si="12"/>
        <v>621744.59</v>
      </c>
      <c r="I57" s="105">
        <f t="shared" si="12"/>
        <v>2459</v>
      </c>
      <c r="J57" s="105">
        <f t="shared" si="12"/>
        <v>195003.13</v>
      </c>
      <c r="K57" s="105">
        <f t="shared" si="12"/>
        <v>694</v>
      </c>
      <c r="L57" s="105">
        <f t="shared" si="12"/>
        <v>4121.99</v>
      </c>
      <c r="M57" s="105">
        <f t="shared" si="12"/>
        <v>9828</v>
      </c>
      <c r="N57" s="105">
        <f t="shared" si="12"/>
        <v>53401.69</v>
      </c>
      <c r="O57" s="105">
        <f t="shared" si="12"/>
        <v>510046</v>
      </c>
      <c r="P57" s="105">
        <f t="shared" si="12"/>
        <v>1874477.4299999997</v>
      </c>
      <c r="Q57" s="46">
        <f t="shared" si="4"/>
        <v>58.434437922209085</v>
      </c>
      <c r="R57" s="38"/>
      <c r="S57" s="38"/>
    </row>
    <row r="58" spans="1:19" x14ac:dyDescent="0.2">
      <c r="I58" s="60" t="s">
        <v>487</v>
      </c>
    </row>
    <row r="62" spans="1:19" x14ac:dyDescent="0.2">
      <c r="Q62" s="61"/>
    </row>
  </sheetData>
  <autoFilter ref="C5:P56"/>
  <mergeCells count="12">
    <mergeCell ref="Q3:Q5"/>
    <mergeCell ref="A1:P1"/>
    <mergeCell ref="A3:A5"/>
    <mergeCell ref="B3:B5"/>
    <mergeCell ref="E3:P3"/>
    <mergeCell ref="E4:F4"/>
    <mergeCell ref="G4:H4"/>
    <mergeCell ref="I4:J4"/>
    <mergeCell ref="K4:L4"/>
    <mergeCell ref="M4:N4"/>
    <mergeCell ref="O4:P4"/>
    <mergeCell ref="C3:D4"/>
  </mergeCells>
  <conditionalFormatting sqref="R6:S57">
    <cfRule type="cellIs" dxfId="6" priority="1" operator="greaterThan">
      <formula>100</formula>
    </cfRule>
  </conditionalFormatting>
  <pageMargins left="1.25" right="0.2" top="0.25" bottom="0" header="0.05" footer="0.05"/>
  <pageSetup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2"/>
  <sheetViews>
    <sheetView zoomScale="90" zoomScaleNormal="90" workbookViewId="0">
      <pane xSplit="2" ySplit="5" topLeftCell="C18" activePane="bottomRight" state="frozen"/>
      <selection pane="topRight" activeCell="C1" sqref="C1"/>
      <selection pane="bottomLeft" activeCell="A7" sqref="A7"/>
      <selection pane="bottomRight" activeCell="O28" sqref="O28:P28"/>
    </sheetView>
  </sheetViews>
  <sheetFormatPr defaultColWidth="4.42578125" defaultRowHeight="13.5" x14ac:dyDescent="0.2"/>
  <cols>
    <col min="1" max="1" width="4.42578125" style="38"/>
    <col min="2" max="2" width="21.85546875" style="38" bestFit="1" customWidth="1"/>
    <col min="3" max="3" width="8" style="53" bestFit="1" customWidth="1"/>
    <col min="4" max="4" width="10.140625" style="53" bestFit="1" customWidth="1"/>
    <col min="5" max="5" width="8" style="53" bestFit="1" customWidth="1"/>
    <col min="6" max="6" width="8.140625" style="53" bestFit="1" customWidth="1"/>
    <col min="7" max="7" width="8.140625" style="51" customWidth="1"/>
    <col min="8" max="9" width="10.140625" style="53" bestFit="1" customWidth="1"/>
    <col min="10" max="10" width="8" style="53" bestFit="1" customWidth="1"/>
    <col min="11" max="11" width="10.140625" style="53" bestFit="1" customWidth="1"/>
    <col min="12" max="12" width="8.140625" style="51" customWidth="1"/>
    <col min="13" max="13" width="10.140625" style="53" bestFit="1" customWidth="1"/>
    <col min="14" max="14" width="10.42578125" style="53" bestFit="1" customWidth="1"/>
    <col min="15" max="16" width="10.140625" style="53" bestFit="1" customWidth="1"/>
    <col min="17" max="17" width="8.42578125" style="51" customWidth="1"/>
    <col min="18" max="16384" width="4.42578125" style="38"/>
  </cols>
  <sheetData>
    <row r="1" spans="1:17" ht="18.75" x14ac:dyDescent="0.2">
      <c r="A1" s="430" t="s">
        <v>569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x14ac:dyDescent="0.2">
      <c r="B2" s="50" t="s">
        <v>125</v>
      </c>
      <c r="C2" s="54"/>
      <c r="D2" s="54"/>
      <c r="N2" s="466" t="s">
        <v>207</v>
      </c>
      <c r="O2" s="466"/>
      <c r="P2" s="466"/>
    </row>
    <row r="3" spans="1:17" ht="15" customHeight="1" x14ac:dyDescent="0.2">
      <c r="A3" s="432" t="s">
        <v>111</v>
      </c>
      <c r="B3" s="432" t="s">
        <v>95</v>
      </c>
      <c r="C3" s="465" t="s">
        <v>32</v>
      </c>
      <c r="D3" s="465"/>
      <c r="E3" s="465"/>
      <c r="F3" s="465"/>
      <c r="G3" s="434" t="s">
        <v>149</v>
      </c>
      <c r="H3" s="465" t="s">
        <v>18</v>
      </c>
      <c r="I3" s="465"/>
      <c r="J3" s="465"/>
      <c r="K3" s="465"/>
      <c r="L3" s="434" t="s">
        <v>149</v>
      </c>
      <c r="M3" s="465" t="s">
        <v>17</v>
      </c>
      <c r="N3" s="465"/>
      <c r="O3" s="465"/>
      <c r="P3" s="465"/>
      <c r="Q3" s="434" t="s">
        <v>149</v>
      </c>
    </row>
    <row r="4" spans="1:17" ht="15" customHeight="1" x14ac:dyDescent="0.2">
      <c r="A4" s="432"/>
      <c r="B4" s="432"/>
      <c r="C4" s="465" t="s">
        <v>19</v>
      </c>
      <c r="D4" s="465"/>
      <c r="E4" s="465" t="s">
        <v>150</v>
      </c>
      <c r="F4" s="465"/>
      <c r="G4" s="434"/>
      <c r="H4" s="465" t="s">
        <v>19</v>
      </c>
      <c r="I4" s="465"/>
      <c r="J4" s="465" t="s">
        <v>150</v>
      </c>
      <c r="K4" s="465"/>
      <c r="L4" s="434"/>
      <c r="M4" s="465" t="s">
        <v>19</v>
      </c>
      <c r="N4" s="465"/>
      <c r="O4" s="465" t="s">
        <v>150</v>
      </c>
      <c r="P4" s="465"/>
      <c r="Q4" s="434"/>
    </row>
    <row r="5" spans="1:17" ht="15" customHeight="1" x14ac:dyDescent="0.2">
      <c r="A5" s="432"/>
      <c r="B5" s="432"/>
      <c r="C5" s="106" t="s">
        <v>115</v>
      </c>
      <c r="D5" s="106" t="s">
        <v>94</v>
      </c>
      <c r="E5" s="106" t="s">
        <v>115</v>
      </c>
      <c r="F5" s="106" t="s">
        <v>94</v>
      </c>
      <c r="G5" s="434"/>
      <c r="H5" s="106" t="s">
        <v>115</v>
      </c>
      <c r="I5" s="106" t="s">
        <v>94</v>
      </c>
      <c r="J5" s="106" t="s">
        <v>115</v>
      </c>
      <c r="K5" s="106" t="s">
        <v>94</v>
      </c>
      <c r="L5" s="434"/>
      <c r="M5" s="106" t="s">
        <v>115</v>
      </c>
      <c r="N5" s="106" t="s">
        <v>94</v>
      </c>
      <c r="O5" s="106" t="s">
        <v>115</v>
      </c>
      <c r="P5" s="106" t="s">
        <v>94</v>
      </c>
      <c r="Q5" s="434"/>
    </row>
    <row r="6" spans="1:17" ht="12.95" customHeight="1" x14ac:dyDescent="0.2">
      <c r="A6" s="36">
        <v>1</v>
      </c>
      <c r="B6" s="37" t="s">
        <v>52</v>
      </c>
      <c r="C6" s="367">
        <v>56</v>
      </c>
      <c r="D6" s="367">
        <v>4745</v>
      </c>
      <c r="E6" s="367">
        <v>24</v>
      </c>
      <c r="F6" s="367">
        <v>2512</v>
      </c>
      <c r="G6" s="48">
        <f>F6/D6*100</f>
        <v>52.939936775553207</v>
      </c>
      <c r="H6" s="367">
        <v>896</v>
      </c>
      <c r="I6" s="367">
        <v>4442</v>
      </c>
      <c r="J6" s="367">
        <v>775</v>
      </c>
      <c r="K6" s="367">
        <v>2134</v>
      </c>
      <c r="L6" s="48">
        <f>K6/I6*100</f>
        <v>48.04142278253039</v>
      </c>
      <c r="M6" s="367">
        <v>4947</v>
      </c>
      <c r="N6" s="367">
        <v>38627</v>
      </c>
      <c r="O6" s="367">
        <v>2140</v>
      </c>
      <c r="P6" s="367">
        <v>17984</v>
      </c>
      <c r="Q6" s="48">
        <f>P6/N6*100</f>
        <v>46.55810702358454</v>
      </c>
    </row>
    <row r="7" spans="1:17" ht="12.95" customHeight="1" x14ac:dyDescent="0.2">
      <c r="A7" s="36">
        <v>2</v>
      </c>
      <c r="B7" s="37" t="s">
        <v>53</v>
      </c>
      <c r="C7" s="367">
        <v>105</v>
      </c>
      <c r="D7" s="367">
        <v>7730</v>
      </c>
      <c r="E7" s="367">
        <v>0</v>
      </c>
      <c r="F7" s="367">
        <v>0</v>
      </c>
      <c r="G7" s="48">
        <f t="shared" ref="G7:G57" si="0">F7/D7*100</f>
        <v>0</v>
      </c>
      <c r="H7" s="367">
        <v>1132</v>
      </c>
      <c r="I7" s="367">
        <v>4662</v>
      </c>
      <c r="J7" s="367">
        <v>451</v>
      </c>
      <c r="K7" s="367">
        <v>1465</v>
      </c>
      <c r="L7" s="48">
        <f t="shared" ref="L7:L57" si="1">K7/I7*100</f>
        <v>31.424281424281425</v>
      </c>
      <c r="M7" s="367">
        <v>5324</v>
      </c>
      <c r="N7" s="367">
        <v>39686</v>
      </c>
      <c r="O7" s="367">
        <v>2564</v>
      </c>
      <c r="P7" s="367">
        <v>36428</v>
      </c>
      <c r="Q7" s="48">
        <f t="shared" ref="Q7:Q57" si="2">P7/N7*100</f>
        <v>91.790555863528695</v>
      </c>
    </row>
    <row r="8" spans="1:17" ht="12.95" customHeight="1" x14ac:dyDescent="0.2">
      <c r="A8" s="36">
        <v>3</v>
      </c>
      <c r="B8" s="37" t="s">
        <v>54</v>
      </c>
      <c r="C8" s="367">
        <v>4</v>
      </c>
      <c r="D8" s="367">
        <v>199</v>
      </c>
      <c r="E8" s="367">
        <v>0</v>
      </c>
      <c r="F8" s="367">
        <v>0</v>
      </c>
      <c r="G8" s="48">
        <f t="shared" si="0"/>
        <v>0</v>
      </c>
      <c r="H8" s="367">
        <v>457</v>
      </c>
      <c r="I8" s="367">
        <v>2417</v>
      </c>
      <c r="J8" s="367">
        <v>481</v>
      </c>
      <c r="K8" s="367">
        <v>932</v>
      </c>
      <c r="L8" s="48">
        <f t="shared" si="1"/>
        <v>38.560198593297478</v>
      </c>
      <c r="M8" s="367">
        <v>1877</v>
      </c>
      <c r="N8" s="367">
        <v>14189</v>
      </c>
      <c r="O8" s="367">
        <v>11220</v>
      </c>
      <c r="P8" s="367">
        <v>17335</v>
      </c>
      <c r="Q8" s="48">
        <f t="shared" si="2"/>
        <v>122.17210515187821</v>
      </c>
    </row>
    <row r="9" spans="1:17" ht="12.95" customHeight="1" x14ac:dyDescent="0.2">
      <c r="A9" s="36">
        <v>4</v>
      </c>
      <c r="B9" s="37" t="s">
        <v>55</v>
      </c>
      <c r="C9" s="367">
        <v>27</v>
      </c>
      <c r="D9" s="367">
        <v>2143</v>
      </c>
      <c r="E9" s="367">
        <v>0</v>
      </c>
      <c r="F9" s="367">
        <v>0</v>
      </c>
      <c r="G9" s="48">
        <f t="shared" si="0"/>
        <v>0</v>
      </c>
      <c r="H9" s="367">
        <v>811</v>
      </c>
      <c r="I9" s="367">
        <v>4390</v>
      </c>
      <c r="J9" s="367">
        <v>197</v>
      </c>
      <c r="K9" s="367">
        <v>527</v>
      </c>
      <c r="L9" s="48">
        <f t="shared" si="1"/>
        <v>12.004555808656036</v>
      </c>
      <c r="M9" s="367">
        <v>3777</v>
      </c>
      <c r="N9" s="367">
        <v>26617</v>
      </c>
      <c r="O9" s="367">
        <v>3134</v>
      </c>
      <c r="P9" s="367">
        <v>12221</v>
      </c>
      <c r="Q9" s="48">
        <f t="shared" si="2"/>
        <v>45.914265319156925</v>
      </c>
    </row>
    <row r="10" spans="1:17" ht="12.95" customHeight="1" x14ac:dyDescent="0.2">
      <c r="A10" s="36">
        <v>5</v>
      </c>
      <c r="B10" s="37" t="s">
        <v>56</v>
      </c>
      <c r="C10" s="367">
        <v>37</v>
      </c>
      <c r="D10" s="367">
        <v>1537</v>
      </c>
      <c r="E10" s="367">
        <v>0</v>
      </c>
      <c r="F10" s="367">
        <v>0</v>
      </c>
      <c r="G10" s="48">
        <f t="shared" si="0"/>
        <v>0</v>
      </c>
      <c r="H10" s="367">
        <v>1425</v>
      </c>
      <c r="I10" s="367">
        <v>8742</v>
      </c>
      <c r="J10" s="367">
        <v>392</v>
      </c>
      <c r="K10" s="367">
        <v>1194</v>
      </c>
      <c r="L10" s="48">
        <f t="shared" si="1"/>
        <v>13.658201784488675</v>
      </c>
      <c r="M10" s="367">
        <v>6671</v>
      </c>
      <c r="N10" s="367">
        <v>49603</v>
      </c>
      <c r="O10" s="367">
        <v>1084</v>
      </c>
      <c r="P10" s="367">
        <v>9671</v>
      </c>
      <c r="Q10" s="48">
        <f t="shared" si="2"/>
        <v>19.496804628752294</v>
      </c>
    </row>
    <row r="11" spans="1:17" ht="12.95" customHeight="1" x14ac:dyDescent="0.2">
      <c r="A11" s="36">
        <v>6</v>
      </c>
      <c r="B11" s="37" t="s">
        <v>57</v>
      </c>
      <c r="C11" s="367">
        <v>12</v>
      </c>
      <c r="D11" s="367">
        <v>659</v>
      </c>
      <c r="E11" s="367">
        <v>0</v>
      </c>
      <c r="F11" s="367">
        <v>0</v>
      </c>
      <c r="G11" s="48">
        <f t="shared" si="0"/>
        <v>0</v>
      </c>
      <c r="H11" s="367">
        <v>751</v>
      </c>
      <c r="I11" s="367">
        <v>4464</v>
      </c>
      <c r="J11" s="367">
        <v>51</v>
      </c>
      <c r="K11" s="367">
        <v>70</v>
      </c>
      <c r="L11" s="48">
        <f t="shared" si="1"/>
        <v>1.5681003584229389</v>
      </c>
      <c r="M11" s="367">
        <v>4655</v>
      </c>
      <c r="N11" s="367">
        <v>29583</v>
      </c>
      <c r="O11" s="367">
        <v>275</v>
      </c>
      <c r="P11" s="367">
        <v>559</v>
      </c>
      <c r="Q11" s="48">
        <f t="shared" si="2"/>
        <v>1.8895987560423217</v>
      </c>
    </row>
    <row r="12" spans="1:17" ht="12.95" customHeight="1" x14ac:dyDescent="0.2">
      <c r="A12" s="36">
        <v>7</v>
      </c>
      <c r="B12" s="37" t="s">
        <v>58</v>
      </c>
      <c r="C12" s="367">
        <v>0</v>
      </c>
      <c r="D12" s="367">
        <v>0</v>
      </c>
      <c r="E12" s="367">
        <v>0</v>
      </c>
      <c r="F12" s="367">
        <v>0</v>
      </c>
      <c r="G12" s="48">
        <v>0</v>
      </c>
      <c r="H12" s="367">
        <v>172</v>
      </c>
      <c r="I12" s="367">
        <v>928</v>
      </c>
      <c r="J12" s="367">
        <v>6</v>
      </c>
      <c r="K12" s="367">
        <v>17</v>
      </c>
      <c r="L12" s="48">
        <f t="shared" si="1"/>
        <v>1.8318965517241377</v>
      </c>
      <c r="M12" s="367">
        <v>865</v>
      </c>
      <c r="N12" s="367">
        <v>6317</v>
      </c>
      <c r="O12" s="367">
        <v>133</v>
      </c>
      <c r="P12" s="367">
        <v>1103</v>
      </c>
      <c r="Q12" s="48">
        <f t="shared" si="2"/>
        <v>17.460820009498178</v>
      </c>
    </row>
    <row r="13" spans="1:17" ht="12.95" customHeight="1" x14ac:dyDescent="0.2">
      <c r="A13" s="36">
        <v>8</v>
      </c>
      <c r="B13" s="37" t="s">
        <v>183</v>
      </c>
      <c r="C13" s="367">
        <v>1</v>
      </c>
      <c r="D13" s="367">
        <v>47</v>
      </c>
      <c r="E13" s="367">
        <v>0</v>
      </c>
      <c r="F13" s="367">
        <v>0</v>
      </c>
      <c r="G13" s="48">
        <f t="shared" si="0"/>
        <v>0</v>
      </c>
      <c r="H13" s="367">
        <v>185</v>
      </c>
      <c r="I13" s="367">
        <v>1163</v>
      </c>
      <c r="J13" s="367">
        <v>2</v>
      </c>
      <c r="K13" s="367">
        <v>11.29</v>
      </c>
      <c r="L13" s="48">
        <f t="shared" si="1"/>
        <v>0.97076526225279447</v>
      </c>
      <c r="M13" s="367">
        <v>887</v>
      </c>
      <c r="N13" s="367">
        <v>7386</v>
      </c>
      <c r="O13" s="367">
        <v>11</v>
      </c>
      <c r="P13" s="367">
        <v>78.05</v>
      </c>
      <c r="Q13" s="48">
        <f t="shared" si="2"/>
        <v>1.0567289466558354</v>
      </c>
    </row>
    <row r="14" spans="1:17" ht="12.95" customHeight="1" x14ac:dyDescent="0.2">
      <c r="A14" s="36">
        <v>9</v>
      </c>
      <c r="B14" s="37" t="s">
        <v>59</v>
      </c>
      <c r="C14" s="367">
        <v>65</v>
      </c>
      <c r="D14" s="367">
        <v>5181</v>
      </c>
      <c r="E14" s="367">
        <v>50</v>
      </c>
      <c r="F14" s="367">
        <v>44.12</v>
      </c>
      <c r="G14" s="48">
        <f t="shared" si="0"/>
        <v>0.85157305539471151</v>
      </c>
      <c r="H14" s="367">
        <v>1533</v>
      </c>
      <c r="I14" s="367">
        <v>8133</v>
      </c>
      <c r="J14" s="367">
        <v>1019</v>
      </c>
      <c r="K14" s="367">
        <v>1949.46</v>
      </c>
      <c r="L14" s="48">
        <f t="shared" si="1"/>
        <v>23.969752858723719</v>
      </c>
      <c r="M14" s="367">
        <v>8386</v>
      </c>
      <c r="N14" s="367">
        <v>66601</v>
      </c>
      <c r="O14" s="367">
        <v>628</v>
      </c>
      <c r="P14" s="367">
        <v>3502.19</v>
      </c>
      <c r="Q14" s="48">
        <f t="shared" si="2"/>
        <v>5.2584645876188043</v>
      </c>
    </row>
    <row r="15" spans="1:17" ht="12.95" customHeight="1" x14ac:dyDescent="0.2">
      <c r="A15" s="36">
        <v>10</v>
      </c>
      <c r="B15" s="37" t="s">
        <v>65</v>
      </c>
      <c r="C15" s="367">
        <v>283</v>
      </c>
      <c r="D15" s="367">
        <v>12759</v>
      </c>
      <c r="E15" s="367">
        <v>1</v>
      </c>
      <c r="F15" s="367">
        <v>1228</v>
      </c>
      <c r="G15" s="48">
        <f t="shared" si="0"/>
        <v>9.6245787287404969</v>
      </c>
      <c r="H15" s="367">
        <v>4825</v>
      </c>
      <c r="I15" s="367">
        <v>26836</v>
      </c>
      <c r="J15" s="367">
        <v>4165</v>
      </c>
      <c r="K15" s="367">
        <v>11269</v>
      </c>
      <c r="L15" s="48">
        <f t="shared" si="1"/>
        <v>41.99210016395886</v>
      </c>
      <c r="M15" s="367">
        <v>27037</v>
      </c>
      <c r="N15" s="367">
        <v>201961</v>
      </c>
      <c r="O15" s="367">
        <v>653</v>
      </c>
      <c r="P15" s="367">
        <v>1176</v>
      </c>
      <c r="Q15" s="48">
        <f t="shared" si="2"/>
        <v>0.58229064027213173</v>
      </c>
    </row>
    <row r="16" spans="1:17" ht="12.95" customHeight="1" x14ac:dyDescent="0.2">
      <c r="A16" s="36">
        <v>11</v>
      </c>
      <c r="B16" s="37" t="s">
        <v>184</v>
      </c>
      <c r="C16" s="367">
        <v>6</v>
      </c>
      <c r="D16" s="367">
        <v>239</v>
      </c>
      <c r="E16" s="367">
        <v>0</v>
      </c>
      <c r="F16" s="367">
        <v>0</v>
      </c>
      <c r="G16" s="48">
        <f t="shared" si="0"/>
        <v>0</v>
      </c>
      <c r="H16" s="367">
        <v>616</v>
      </c>
      <c r="I16" s="367">
        <v>3559</v>
      </c>
      <c r="J16" s="367">
        <v>184</v>
      </c>
      <c r="K16" s="367">
        <v>165</v>
      </c>
      <c r="L16" s="48">
        <f t="shared" si="1"/>
        <v>4.6361337454341109</v>
      </c>
      <c r="M16" s="367">
        <v>3222</v>
      </c>
      <c r="N16" s="367">
        <v>21040</v>
      </c>
      <c r="O16" s="367">
        <v>431</v>
      </c>
      <c r="P16" s="367">
        <v>2873</v>
      </c>
      <c r="Q16" s="48">
        <f t="shared" si="2"/>
        <v>13.654942965779467</v>
      </c>
    </row>
    <row r="17" spans="1:17" ht="12.95" customHeight="1" x14ac:dyDescent="0.2">
      <c r="A17" s="36">
        <v>12</v>
      </c>
      <c r="B17" s="37" t="s">
        <v>61</v>
      </c>
      <c r="C17" s="367">
        <v>30</v>
      </c>
      <c r="D17" s="367">
        <v>2103</v>
      </c>
      <c r="E17" s="367">
        <v>2</v>
      </c>
      <c r="F17" s="367">
        <v>12</v>
      </c>
      <c r="G17" s="48">
        <f t="shared" si="0"/>
        <v>0.57061340941512129</v>
      </c>
      <c r="H17" s="367">
        <v>1217</v>
      </c>
      <c r="I17" s="367">
        <v>7802</v>
      </c>
      <c r="J17" s="367">
        <v>550</v>
      </c>
      <c r="K17" s="367">
        <v>697</v>
      </c>
      <c r="L17" s="48">
        <f t="shared" si="1"/>
        <v>8.9336067674955135</v>
      </c>
      <c r="M17" s="367">
        <v>7513</v>
      </c>
      <c r="N17" s="367">
        <v>45134</v>
      </c>
      <c r="O17" s="367">
        <v>845</v>
      </c>
      <c r="P17" s="367">
        <v>5901</v>
      </c>
      <c r="Q17" s="48">
        <f t="shared" si="2"/>
        <v>13.074400673549874</v>
      </c>
    </row>
    <row r="18" spans="1:17" s="50" customFormat="1" ht="12.95" customHeight="1" x14ac:dyDescent="0.2">
      <c r="A18" s="355"/>
      <c r="B18" s="94" t="s">
        <v>222</v>
      </c>
      <c r="C18" s="373">
        <f>SUM(C6:C17)</f>
        <v>626</v>
      </c>
      <c r="D18" s="373">
        <f t="shared" ref="D18:F18" si="3">SUM(D6:D17)</f>
        <v>37342</v>
      </c>
      <c r="E18" s="373">
        <f t="shared" si="3"/>
        <v>77</v>
      </c>
      <c r="F18" s="373">
        <f t="shared" si="3"/>
        <v>3796.12</v>
      </c>
      <c r="G18" s="46">
        <f t="shared" si="0"/>
        <v>10.165818649242139</v>
      </c>
      <c r="H18" s="373">
        <f>SUM(H6:H17)</f>
        <v>14020</v>
      </c>
      <c r="I18" s="373">
        <f t="shared" ref="I18:K18" si="4">SUM(I6:I17)</f>
        <v>77538</v>
      </c>
      <c r="J18" s="373">
        <f t="shared" si="4"/>
        <v>8273</v>
      </c>
      <c r="K18" s="373">
        <f t="shared" si="4"/>
        <v>20430.75</v>
      </c>
      <c r="L18" s="46">
        <f t="shared" si="1"/>
        <v>26.34933838891898</v>
      </c>
      <c r="M18" s="373">
        <f>SUM(M6:M17)</f>
        <v>75161</v>
      </c>
      <c r="N18" s="373">
        <f t="shared" ref="N18:P18" si="5">SUM(N6:N17)</f>
        <v>546744</v>
      </c>
      <c r="O18" s="373">
        <f t="shared" si="5"/>
        <v>23118</v>
      </c>
      <c r="P18" s="373">
        <f t="shared" si="5"/>
        <v>108831.24</v>
      </c>
      <c r="Q18" s="46">
        <f t="shared" si="2"/>
        <v>19.905337781484572</v>
      </c>
    </row>
    <row r="19" spans="1:17" ht="12.95" customHeight="1" x14ac:dyDescent="0.2">
      <c r="A19" s="36">
        <v>13</v>
      </c>
      <c r="B19" s="37" t="s">
        <v>42</v>
      </c>
      <c r="C19" s="367">
        <v>18</v>
      </c>
      <c r="D19" s="367">
        <v>2121</v>
      </c>
      <c r="E19" s="367">
        <v>30</v>
      </c>
      <c r="F19" s="367">
        <v>1164.6099999999999</v>
      </c>
      <c r="G19" s="48">
        <f t="shared" si="0"/>
        <v>54.908533710513908</v>
      </c>
      <c r="H19" s="367">
        <v>310</v>
      </c>
      <c r="I19" s="367">
        <v>1507</v>
      </c>
      <c r="J19" s="367">
        <v>52</v>
      </c>
      <c r="K19" s="367">
        <v>317.67</v>
      </c>
      <c r="L19" s="48">
        <f t="shared" si="1"/>
        <v>21.079628400796285</v>
      </c>
      <c r="M19" s="367">
        <v>1328</v>
      </c>
      <c r="N19" s="367">
        <v>9022</v>
      </c>
      <c r="O19" s="367">
        <v>319</v>
      </c>
      <c r="P19" s="367">
        <v>604.48</v>
      </c>
      <c r="Q19" s="48">
        <f t="shared" si="2"/>
        <v>6.7000665041010858</v>
      </c>
    </row>
    <row r="20" spans="1:17" ht="12.95" customHeight="1" x14ac:dyDescent="0.2">
      <c r="A20" s="36">
        <v>14</v>
      </c>
      <c r="B20" s="37" t="s">
        <v>185</v>
      </c>
      <c r="C20" s="367">
        <v>0</v>
      </c>
      <c r="D20" s="367">
        <v>0</v>
      </c>
      <c r="E20" s="367">
        <v>0</v>
      </c>
      <c r="F20" s="367">
        <v>0</v>
      </c>
      <c r="G20" s="48">
        <v>0</v>
      </c>
      <c r="H20" s="367">
        <v>112</v>
      </c>
      <c r="I20" s="367">
        <v>435</v>
      </c>
      <c r="J20" s="367">
        <v>0</v>
      </c>
      <c r="K20" s="367">
        <v>0</v>
      </c>
      <c r="L20" s="48">
        <f t="shared" si="1"/>
        <v>0</v>
      </c>
      <c r="M20" s="367">
        <v>556</v>
      </c>
      <c r="N20" s="367">
        <v>3965</v>
      </c>
      <c r="O20" s="367">
        <v>4117</v>
      </c>
      <c r="P20" s="367">
        <v>14867</v>
      </c>
      <c r="Q20" s="48">
        <f t="shared" si="2"/>
        <v>374.95586380832282</v>
      </c>
    </row>
    <row r="21" spans="1:17" ht="12.95" customHeight="1" x14ac:dyDescent="0.2">
      <c r="A21" s="36">
        <v>15</v>
      </c>
      <c r="B21" s="37" t="s">
        <v>186</v>
      </c>
      <c r="C21" s="367">
        <v>0</v>
      </c>
      <c r="D21" s="367">
        <v>0</v>
      </c>
      <c r="E21" s="367">
        <v>0</v>
      </c>
      <c r="F21" s="367">
        <v>0</v>
      </c>
      <c r="G21" s="48">
        <v>0</v>
      </c>
      <c r="H21" s="367">
        <v>0</v>
      </c>
      <c r="I21" s="367">
        <v>0</v>
      </c>
      <c r="J21" s="367">
        <v>0</v>
      </c>
      <c r="K21" s="367">
        <v>0</v>
      </c>
      <c r="L21" s="48">
        <v>0</v>
      </c>
      <c r="M21" s="367">
        <v>11</v>
      </c>
      <c r="N21" s="367">
        <v>100</v>
      </c>
      <c r="O21" s="367">
        <v>0</v>
      </c>
      <c r="P21" s="367">
        <v>0</v>
      </c>
      <c r="Q21" s="48">
        <f t="shared" si="2"/>
        <v>0</v>
      </c>
    </row>
    <row r="22" spans="1:17" ht="12.95" customHeight="1" x14ac:dyDescent="0.2">
      <c r="A22" s="36">
        <v>16</v>
      </c>
      <c r="B22" s="37" t="s">
        <v>46</v>
      </c>
      <c r="C22" s="367">
        <v>0</v>
      </c>
      <c r="D22" s="367">
        <v>0</v>
      </c>
      <c r="E22" s="367">
        <v>0</v>
      </c>
      <c r="F22" s="367">
        <v>0</v>
      </c>
      <c r="G22" s="48">
        <v>0</v>
      </c>
      <c r="H22" s="367">
        <v>23</v>
      </c>
      <c r="I22" s="367">
        <v>126</v>
      </c>
      <c r="J22" s="367">
        <v>0</v>
      </c>
      <c r="K22" s="367">
        <v>0</v>
      </c>
      <c r="L22" s="48">
        <f t="shared" si="1"/>
        <v>0</v>
      </c>
      <c r="M22" s="367">
        <v>91</v>
      </c>
      <c r="N22" s="367">
        <v>1002</v>
      </c>
      <c r="O22" s="367">
        <v>0</v>
      </c>
      <c r="P22" s="367">
        <v>0</v>
      </c>
      <c r="Q22" s="48">
        <f t="shared" si="2"/>
        <v>0</v>
      </c>
    </row>
    <row r="23" spans="1:17" ht="12.95" customHeight="1" x14ac:dyDescent="0.2">
      <c r="A23" s="36">
        <v>17</v>
      </c>
      <c r="B23" s="37" t="s">
        <v>187</v>
      </c>
      <c r="C23" s="367">
        <v>0</v>
      </c>
      <c r="D23" s="367">
        <v>0</v>
      </c>
      <c r="E23" s="367">
        <v>0</v>
      </c>
      <c r="F23" s="367">
        <v>0</v>
      </c>
      <c r="G23" s="48">
        <v>0</v>
      </c>
      <c r="H23" s="367">
        <v>86</v>
      </c>
      <c r="I23" s="367">
        <v>370</v>
      </c>
      <c r="J23" s="367">
        <v>52</v>
      </c>
      <c r="K23" s="367">
        <v>103</v>
      </c>
      <c r="L23" s="48">
        <f t="shared" si="1"/>
        <v>27.837837837837835</v>
      </c>
      <c r="M23" s="367">
        <v>497</v>
      </c>
      <c r="N23" s="367">
        <v>3507</v>
      </c>
      <c r="O23" s="367">
        <v>136</v>
      </c>
      <c r="P23" s="367">
        <v>443</v>
      </c>
      <c r="Q23" s="48">
        <f t="shared" si="2"/>
        <v>12.631879098944967</v>
      </c>
    </row>
    <row r="24" spans="1:17" s="50" customFormat="1" ht="12.95" customHeight="1" x14ac:dyDescent="0.2">
      <c r="A24" s="36">
        <v>18</v>
      </c>
      <c r="B24" s="37" t="s">
        <v>188</v>
      </c>
      <c r="C24" s="367">
        <v>0</v>
      </c>
      <c r="D24" s="367">
        <v>0</v>
      </c>
      <c r="E24" s="367">
        <v>0</v>
      </c>
      <c r="F24" s="367">
        <v>0</v>
      </c>
      <c r="G24" s="48">
        <v>0</v>
      </c>
      <c r="H24" s="367">
        <v>11</v>
      </c>
      <c r="I24" s="367">
        <v>84</v>
      </c>
      <c r="J24" s="367">
        <v>0</v>
      </c>
      <c r="K24" s="367">
        <v>0</v>
      </c>
      <c r="L24" s="48">
        <f t="shared" si="1"/>
        <v>0</v>
      </c>
      <c r="M24" s="367">
        <v>39</v>
      </c>
      <c r="N24" s="367">
        <v>546</v>
      </c>
      <c r="O24" s="367">
        <v>5</v>
      </c>
      <c r="P24" s="367">
        <v>37.17</v>
      </c>
      <c r="Q24" s="48">
        <f t="shared" si="2"/>
        <v>6.8076923076923075</v>
      </c>
    </row>
    <row r="25" spans="1:17" ht="12.95" customHeight="1" x14ac:dyDescent="0.2">
      <c r="A25" s="36">
        <v>19</v>
      </c>
      <c r="B25" s="37" t="s">
        <v>189</v>
      </c>
      <c r="C25" s="367">
        <v>0</v>
      </c>
      <c r="D25" s="367">
        <v>0</v>
      </c>
      <c r="E25" s="367">
        <v>0</v>
      </c>
      <c r="F25" s="367">
        <v>0</v>
      </c>
      <c r="G25" s="48">
        <v>0</v>
      </c>
      <c r="H25" s="367">
        <v>34</v>
      </c>
      <c r="I25" s="367">
        <v>235</v>
      </c>
      <c r="J25" s="367">
        <v>9</v>
      </c>
      <c r="K25" s="367">
        <v>24</v>
      </c>
      <c r="L25" s="48">
        <f t="shared" si="1"/>
        <v>10.212765957446807</v>
      </c>
      <c r="M25" s="367">
        <v>202</v>
      </c>
      <c r="N25" s="367">
        <v>1971</v>
      </c>
      <c r="O25" s="367">
        <v>25</v>
      </c>
      <c r="P25" s="367">
        <v>209</v>
      </c>
      <c r="Q25" s="48">
        <f t="shared" si="2"/>
        <v>10.603754439370878</v>
      </c>
    </row>
    <row r="26" spans="1:17" ht="12.95" customHeight="1" x14ac:dyDescent="0.2">
      <c r="A26" s="36">
        <v>20</v>
      </c>
      <c r="B26" s="37" t="s">
        <v>66</v>
      </c>
      <c r="C26" s="367">
        <v>77</v>
      </c>
      <c r="D26" s="367">
        <v>4956</v>
      </c>
      <c r="E26" s="367">
        <v>0</v>
      </c>
      <c r="F26" s="367">
        <v>0</v>
      </c>
      <c r="G26" s="48">
        <f t="shared" si="0"/>
        <v>0</v>
      </c>
      <c r="H26" s="367">
        <v>436</v>
      </c>
      <c r="I26" s="367">
        <v>1879</v>
      </c>
      <c r="J26" s="367">
        <v>55</v>
      </c>
      <c r="K26" s="367">
        <v>95.98</v>
      </c>
      <c r="L26" s="48">
        <f t="shared" si="1"/>
        <v>5.1080361894624806</v>
      </c>
      <c r="M26" s="367">
        <v>2598</v>
      </c>
      <c r="N26" s="367">
        <v>20519</v>
      </c>
      <c r="O26" s="367">
        <v>532</v>
      </c>
      <c r="P26" s="367">
        <v>573.85</v>
      </c>
      <c r="Q26" s="48">
        <f t="shared" si="2"/>
        <v>2.7966762512793024</v>
      </c>
    </row>
    <row r="27" spans="1:17" ht="12.95" customHeight="1" x14ac:dyDescent="0.2">
      <c r="A27" s="36">
        <v>21</v>
      </c>
      <c r="B27" s="37" t="s">
        <v>67</v>
      </c>
      <c r="C27" s="47">
        <v>46</v>
      </c>
      <c r="D27" s="47">
        <v>4406</v>
      </c>
      <c r="E27" s="47">
        <v>0</v>
      </c>
      <c r="F27" s="47">
        <v>0</v>
      </c>
      <c r="G27" s="48">
        <f t="shared" si="0"/>
        <v>0</v>
      </c>
      <c r="H27" s="47">
        <v>540</v>
      </c>
      <c r="I27" s="47">
        <v>2781</v>
      </c>
      <c r="J27" s="47">
        <v>30</v>
      </c>
      <c r="K27" s="47">
        <v>174</v>
      </c>
      <c r="L27" s="48">
        <f t="shared" si="1"/>
        <v>6.2567421790722761</v>
      </c>
      <c r="M27" s="47">
        <v>2986</v>
      </c>
      <c r="N27" s="47">
        <v>23707</v>
      </c>
      <c r="O27" s="47">
        <v>736</v>
      </c>
      <c r="P27" s="47">
        <v>5839</v>
      </c>
      <c r="Q27" s="48">
        <f t="shared" si="2"/>
        <v>24.629856160627664</v>
      </c>
    </row>
    <row r="28" spans="1:17" ht="12.95" customHeight="1" x14ac:dyDescent="0.2">
      <c r="A28" s="36">
        <v>22</v>
      </c>
      <c r="B28" s="37" t="s">
        <v>76</v>
      </c>
      <c r="C28" s="367">
        <v>24</v>
      </c>
      <c r="D28" s="367">
        <v>3312</v>
      </c>
      <c r="E28" s="367">
        <v>0</v>
      </c>
      <c r="F28" s="367">
        <v>0</v>
      </c>
      <c r="G28" s="48">
        <f t="shared" si="0"/>
        <v>0</v>
      </c>
      <c r="H28" s="367">
        <v>271</v>
      </c>
      <c r="I28" s="367">
        <v>1218</v>
      </c>
      <c r="J28" s="367">
        <v>48</v>
      </c>
      <c r="K28" s="367">
        <v>93</v>
      </c>
      <c r="L28" s="48">
        <f t="shared" si="1"/>
        <v>7.6354679802955667</v>
      </c>
      <c r="M28" s="367">
        <v>1245</v>
      </c>
      <c r="N28" s="367">
        <v>8196</v>
      </c>
      <c r="O28" s="367">
        <v>281</v>
      </c>
      <c r="P28" s="367">
        <v>780</v>
      </c>
      <c r="Q28" s="48">
        <f t="shared" si="2"/>
        <v>9.5168374816983903</v>
      </c>
    </row>
    <row r="29" spans="1:17" ht="12.95" customHeight="1" x14ac:dyDescent="0.2">
      <c r="A29" s="36">
        <v>23</v>
      </c>
      <c r="B29" s="37" t="s">
        <v>492</v>
      </c>
      <c r="C29" s="367">
        <v>0</v>
      </c>
      <c r="D29" s="367">
        <v>32</v>
      </c>
      <c r="E29" s="367">
        <v>0</v>
      </c>
      <c r="F29" s="367">
        <v>0</v>
      </c>
      <c r="G29" s="48">
        <f t="shared" si="0"/>
        <v>0</v>
      </c>
      <c r="H29" s="367">
        <v>77</v>
      </c>
      <c r="I29" s="367">
        <v>311</v>
      </c>
      <c r="J29" s="367">
        <v>0</v>
      </c>
      <c r="K29" s="367">
        <v>0</v>
      </c>
      <c r="L29" s="48">
        <f t="shared" si="1"/>
        <v>0</v>
      </c>
      <c r="M29" s="367">
        <v>365</v>
      </c>
      <c r="N29" s="367">
        <v>2604</v>
      </c>
      <c r="O29" s="367">
        <v>420</v>
      </c>
      <c r="P29" s="367">
        <v>2057</v>
      </c>
      <c r="Q29" s="48">
        <f t="shared" si="2"/>
        <v>78.993855606758828</v>
      </c>
    </row>
    <row r="30" spans="1:17" ht="12.95" customHeight="1" x14ac:dyDescent="0.2">
      <c r="A30" s="36">
        <v>24</v>
      </c>
      <c r="B30" s="37" t="s">
        <v>190</v>
      </c>
      <c r="C30" s="367">
        <v>1</v>
      </c>
      <c r="D30" s="367">
        <v>20</v>
      </c>
      <c r="E30" s="367">
        <v>0</v>
      </c>
      <c r="F30" s="367">
        <v>0</v>
      </c>
      <c r="G30" s="48">
        <f t="shared" si="0"/>
        <v>0</v>
      </c>
      <c r="H30" s="367">
        <v>85</v>
      </c>
      <c r="I30" s="367">
        <v>449</v>
      </c>
      <c r="J30" s="367">
        <v>0</v>
      </c>
      <c r="K30" s="367">
        <v>0</v>
      </c>
      <c r="L30" s="48">
        <f t="shared" si="1"/>
        <v>0</v>
      </c>
      <c r="M30" s="367">
        <v>445</v>
      </c>
      <c r="N30" s="367">
        <v>3999</v>
      </c>
      <c r="O30" s="367">
        <v>404</v>
      </c>
      <c r="P30" s="367">
        <v>1016.71</v>
      </c>
      <c r="Q30" s="48">
        <f t="shared" si="2"/>
        <v>25.424106026506628</v>
      </c>
    </row>
    <row r="31" spans="1:17" ht="12.95" customHeight="1" x14ac:dyDescent="0.2">
      <c r="A31" s="36">
        <v>25</v>
      </c>
      <c r="B31" s="37" t="s">
        <v>191</v>
      </c>
      <c r="C31" s="367">
        <v>0</v>
      </c>
      <c r="D31" s="367">
        <v>0</v>
      </c>
      <c r="E31" s="367">
        <v>0</v>
      </c>
      <c r="F31" s="367">
        <v>0</v>
      </c>
      <c r="G31" s="48">
        <v>0</v>
      </c>
      <c r="H31" s="367">
        <v>66</v>
      </c>
      <c r="I31" s="367">
        <v>393</v>
      </c>
      <c r="J31" s="367">
        <v>0</v>
      </c>
      <c r="K31" s="367">
        <v>0</v>
      </c>
      <c r="L31" s="48">
        <f t="shared" si="1"/>
        <v>0</v>
      </c>
      <c r="M31" s="367">
        <v>144</v>
      </c>
      <c r="N31" s="367">
        <v>1624</v>
      </c>
      <c r="O31" s="367">
        <v>1</v>
      </c>
      <c r="P31" s="367">
        <v>15</v>
      </c>
      <c r="Q31" s="48">
        <f t="shared" si="2"/>
        <v>0.92364532019704437</v>
      </c>
    </row>
    <row r="32" spans="1:17" ht="12.95" customHeight="1" x14ac:dyDescent="0.2">
      <c r="A32" s="36">
        <v>26</v>
      </c>
      <c r="B32" s="37" t="s">
        <v>192</v>
      </c>
      <c r="C32" s="367">
        <v>0</v>
      </c>
      <c r="D32" s="367">
        <v>0</v>
      </c>
      <c r="E32" s="367">
        <v>0</v>
      </c>
      <c r="F32" s="367">
        <v>0</v>
      </c>
      <c r="G32" s="48">
        <v>0</v>
      </c>
      <c r="H32" s="367">
        <v>55</v>
      </c>
      <c r="I32" s="367">
        <v>316</v>
      </c>
      <c r="J32" s="367">
        <v>2</v>
      </c>
      <c r="K32" s="367">
        <v>1.37</v>
      </c>
      <c r="L32" s="48">
        <f t="shared" si="1"/>
        <v>0.43354430379746839</v>
      </c>
      <c r="M32" s="367">
        <v>158</v>
      </c>
      <c r="N32" s="367">
        <v>1630</v>
      </c>
      <c r="O32" s="367">
        <v>34</v>
      </c>
      <c r="P32" s="367">
        <v>240.4</v>
      </c>
      <c r="Q32" s="48">
        <f t="shared" si="2"/>
        <v>14.748466257668714</v>
      </c>
    </row>
    <row r="33" spans="1:17" ht="12.95" customHeight="1" x14ac:dyDescent="0.2">
      <c r="A33" s="36">
        <v>27</v>
      </c>
      <c r="B33" s="37" t="s">
        <v>193</v>
      </c>
      <c r="C33" s="367">
        <v>0</v>
      </c>
      <c r="D33" s="367">
        <v>0</v>
      </c>
      <c r="E33" s="367">
        <v>0</v>
      </c>
      <c r="F33" s="367">
        <v>0</v>
      </c>
      <c r="G33" s="48">
        <v>0</v>
      </c>
      <c r="H33" s="367">
        <v>42</v>
      </c>
      <c r="I33" s="367">
        <v>209</v>
      </c>
      <c r="J33" s="367">
        <v>0</v>
      </c>
      <c r="K33" s="367">
        <v>0</v>
      </c>
      <c r="L33" s="48">
        <f t="shared" si="1"/>
        <v>0</v>
      </c>
      <c r="M33" s="367">
        <v>152</v>
      </c>
      <c r="N33" s="367">
        <v>1551</v>
      </c>
      <c r="O33" s="367">
        <v>0</v>
      </c>
      <c r="P33" s="367">
        <v>0</v>
      </c>
      <c r="Q33" s="48">
        <f t="shared" si="2"/>
        <v>0</v>
      </c>
    </row>
    <row r="34" spans="1:17" ht="12.95" customHeight="1" x14ac:dyDescent="0.2">
      <c r="A34" s="36">
        <v>28</v>
      </c>
      <c r="B34" s="37" t="s">
        <v>68</v>
      </c>
      <c r="C34" s="367">
        <v>0</v>
      </c>
      <c r="D34" s="367">
        <v>0</v>
      </c>
      <c r="E34" s="367">
        <v>4</v>
      </c>
      <c r="F34" s="367">
        <v>818.43</v>
      </c>
      <c r="G34" s="48" t="e">
        <f t="shared" si="0"/>
        <v>#DIV/0!</v>
      </c>
      <c r="H34" s="367">
        <v>60</v>
      </c>
      <c r="I34" s="367">
        <v>288</v>
      </c>
      <c r="J34" s="367">
        <v>0</v>
      </c>
      <c r="K34" s="367">
        <v>0</v>
      </c>
      <c r="L34" s="48">
        <f t="shared" si="1"/>
        <v>0</v>
      </c>
      <c r="M34" s="367">
        <v>381</v>
      </c>
      <c r="N34" s="367">
        <v>3238</v>
      </c>
      <c r="O34" s="367">
        <v>0</v>
      </c>
      <c r="P34" s="367">
        <v>0</v>
      </c>
      <c r="Q34" s="48">
        <f t="shared" si="2"/>
        <v>0</v>
      </c>
    </row>
    <row r="35" spans="1:17" ht="12.95" customHeight="1" x14ac:dyDescent="0.2">
      <c r="A35" s="36">
        <v>29</v>
      </c>
      <c r="B35" s="37" t="s">
        <v>194</v>
      </c>
      <c r="C35" s="367">
        <v>0</v>
      </c>
      <c r="D35" s="367">
        <v>0</v>
      </c>
      <c r="E35" s="367">
        <v>0</v>
      </c>
      <c r="F35" s="367">
        <v>0</v>
      </c>
      <c r="G35" s="48">
        <v>0</v>
      </c>
      <c r="H35" s="367">
        <v>24</v>
      </c>
      <c r="I35" s="367">
        <v>139</v>
      </c>
      <c r="J35" s="367">
        <v>0</v>
      </c>
      <c r="K35" s="367">
        <v>0</v>
      </c>
      <c r="L35" s="48">
        <f t="shared" si="1"/>
        <v>0</v>
      </c>
      <c r="M35" s="367">
        <v>103</v>
      </c>
      <c r="N35" s="367">
        <v>1048</v>
      </c>
      <c r="O35" s="367">
        <v>8</v>
      </c>
      <c r="P35" s="367">
        <v>79</v>
      </c>
      <c r="Q35" s="48">
        <f t="shared" si="2"/>
        <v>7.5381679389312977</v>
      </c>
    </row>
    <row r="36" spans="1:17" ht="12.95" customHeight="1" x14ac:dyDescent="0.2">
      <c r="A36" s="36">
        <v>30</v>
      </c>
      <c r="B36" s="37" t="s">
        <v>195</v>
      </c>
      <c r="C36" s="367">
        <v>0</v>
      </c>
      <c r="D36" s="367">
        <v>0</v>
      </c>
      <c r="E36" s="367">
        <v>0</v>
      </c>
      <c r="F36" s="367">
        <v>0</v>
      </c>
      <c r="G36" s="48">
        <v>0</v>
      </c>
      <c r="H36" s="367">
        <v>35</v>
      </c>
      <c r="I36" s="367">
        <v>179</v>
      </c>
      <c r="J36" s="367">
        <v>436</v>
      </c>
      <c r="K36" s="367">
        <v>143</v>
      </c>
      <c r="L36" s="48">
        <f t="shared" si="1"/>
        <v>79.888268156424573</v>
      </c>
      <c r="M36" s="367">
        <v>350</v>
      </c>
      <c r="N36" s="367">
        <v>2784</v>
      </c>
      <c r="O36" s="367">
        <v>68</v>
      </c>
      <c r="P36" s="367">
        <v>19</v>
      </c>
      <c r="Q36" s="48">
        <f t="shared" si="2"/>
        <v>0.68247126436781613</v>
      </c>
    </row>
    <row r="37" spans="1:17" ht="12.95" customHeight="1" x14ac:dyDescent="0.2">
      <c r="A37" s="36">
        <v>31</v>
      </c>
      <c r="B37" s="37" t="s">
        <v>196</v>
      </c>
      <c r="C37" s="367">
        <v>0</v>
      </c>
      <c r="D37" s="367">
        <v>0</v>
      </c>
      <c r="E37" s="367">
        <v>0</v>
      </c>
      <c r="F37" s="367">
        <v>0</v>
      </c>
      <c r="G37" s="48">
        <v>0</v>
      </c>
      <c r="H37" s="367">
        <v>44</v>
      </c>
      <c r="I37" s="367">
        <v>270</v>
      </c>
      <c r="J37" s="367">
        <v>0</v>
      </c>
      <c r="K37" s="367">
        <v>0</v>
      </c>
      <c r="L37" s="48">
        <f t="shared" si="1"/>
        <v>0</v>
      </c>
      <c r="M37" s="367">
        <v>97</v>
      </c>
      <c r="N37" s="367">
        <v>1100</v>
      </c>
      <c r="O37" s="367">
        <v>0</v>
      </c>
      <c r="P37" s="367">
        <v>0</v>
      </c>
      <c r="Q37" s="48">
        <f t="shared" si="2"/>
        <v>0</v>
      </c>
    </row>
    <row r="38" spans="1:17" ht="12.95" customHeight="1" x14ac:dyDescent="0.2">
      <c r="A38" s="36">
        <v>32</v>
      </c>
      <c r="B38" s="37" t="s">
        <v>72</v>
      </c>
      <c r="C38" s="367">
        <v>0</v>
      </c>
      <c r="D38" s="367">
        <v>0</v>
      </c>
      <c r="E38" s="367">
        <v>0</v>
      </c>
      <c r="F38" s="367">
        <v>0</v>
      </c>
      <c r="G38" s="48">
        <v>0</v>
      </c>
      <c r="H38" s="367">
        <v>0</v>
      </c>
      <c r="I38" s="367">
        <v>0</v>
      </c>
      <c r="J38" s="367">
        <v>0</v>
      </c>
      <c r="K38" s="367">
        <v>0</v>
      </c>
      <c r="L38" s="48">
        <v>0</v>
      </c>
      <c r="M38" s="367">
        <v>0</v>
      </c>
      <c r="N38" s="367">
        <v>0</v>
      </c>
      <c r="O38" s="367">
        <v>0</v>
      </c>
      <c r="P38" s="367">
        <v>0</v>
      </c>
      <c r="Q38" s="48">
        <v>0</v>
      </c>
    </row>
    <row r="39" spans="1:17" ht="12.95" customHeight="1" x14ac:dyDescent="0.2">
      <c r="A39" s="36">
        <v>33</v>
      </c>
      <c r="B39" s="37" t="s">
        <v>197</v>
      </c>
      <c r="C39" s="367">
        <v>0</v>
      </c>
      <c r="D39" s="367">
        <v>0</v>
      </c>
      <c r="E39" s="367">
        <v>0</v>
      </c>
      <c r="F39" s="367">
        <v>0</v>
      </c>
      <c r="G39" s="48">
        <v>0</v>
      </c>
      <c r="H39" s="367">
        <v>4</v>
      </c>
      <c r="I39" s="367">
        <v>9</v>
      </c>
      <c r="J39" s="367">
        <v>0</v>
      </c>
      <c r="K39" s="367">
        <v>0</v>
      </c>
      <c r="L39" s="48">
        <f t="shared" si="1"/>
        <v>0</v>
      </c>
      <c r="M39" s="367">
        <v>14</v>
      </c>
      <c r="N39" s="367">
        <v>163</v>
      </c>
      <c r="O39" s="367">
        <v>0</v>
      </c>
      <c r="P39" s="367">
        <v>0</v>
      </c>
      <c r="Q39" s="48">
        <f t="shared" si="2"/>
        <v>0</v>
      </c>
    </row>
    <row r="40" spans="1:17" ht="12.95" customHeight="1" x14ac:dyDescent="0.2">
      <c r="A40" s="36">
        <v>34</v>
      </c>
      <c r="B40" s="37" t="s">
        <v>71</v>
      </c>
      <c r="C40" s="367">
        <v>0</v>
      </c>
      <c r="D40" s="367">
        <v>0</v>
      </c>
      <c r="E40" s="367">
        <v>0</v>
      </c>
      <c r="F40" s="367">
        <v>0</v>
      </c>
      <c r="G40" s="48">
        <v>0</v>
      </c>
      <c r="H40" s="367">
        <v>58</v>
      </c>
      <c r="I40" s="367">
        <v>303</v>
      </c>
      <c r="J40" s="367">
        <v>0</v>
      </c>
      <c r="K40" s="367">
        <v>0</v>
      </c>
      <c r="L40" s="48">
        <f t="shared" si="1"/>
        <v>0</v>
      </c>
      <c r="M40" s="367">
        <v>358</v>
      </c>
      <c r="N40" s="367">
        <v>2923</v>
      </c>
      <c r="O40" s="367">
        <v>111</v>
      </c>
      <c r="P40" s="367">
        <v>1172</v>
      </c>
      <c r="Q40" s="48">
        <f t="shared" si="2"/>
        <v>40.095791994526166</v>
      </c>
    </row>
    <row r="41" spans="1:17" s="50" customFormat="1" ht="12.95" customHeight="1" x14ac:dyDescent="0.2">
      <c r="A41" s="355"/>
      <c r="B41" s="94" t="s">
        <v>220</v>
      </c>
      <c r="C41" s="373">
        <f>SUM(C19:C40)</f>
        <v>166</v>
      </c>
      <c r="D41" s="373">
        <f t="shared" ref="D41:F41" si="6">SUM(D19:D40)</f>
        <v>14847</v>
      </c>
      <c r="E41" s="373">
        <f t="shared" si="6"/>
        <v>34</v>
      </c>
      <c r="F41" s="373">
        <f t="shared" si="6"/>
        <v>1983.04</v>
      </c>
      <c r="G41" s="46">
        <f t="shared" si="0"/>
        <v>13.356502997238499</v>
      </c>
      <c r="H41" s="373">
        <f>SUM(H19:H40)</f>
        <v>2373</v>
      </c>
      <c r="I41" s="373">
        <f t="shared" ref="I41:K41" si="7">SUM(I19:I40)</f>
        <v>11501</v>
      </c>
      <c r="J41" s="373">
        <f t="shared" si="7"/>
        <v>684</v>
      </c>
      <c r="K41" s="373">
        <f t="shared" si="7"/>
        <v>952.02</v>
      </c>
      <c r="L41" s="46">
        <f t="shared" si="1"/>
        <v>8.2777149813059747</v>
      </c>
      <c r="M41" s="373">
        <f>SUM(M19:M40)</f>
        <v>12120</v>
      </c>
      <c r="N41" s="373">
        <f t="shared" ref="N41:P41" si="8">SUM(N19:N40)</f>
        <v>95199</v>
      </c>
      <c r="O41" s="373">
        <f t="shared" si="8"/>
        <v>7197</v>
      </c>
      <c r="P41" s="373">
        <f t="shared" si="8"/>
        <v>27952.61</v>
      </c>
      <c r="Q41" s="46">
        <f t="shared" si="2"/>
        <v>29.362293721572708</v>
      </c>
    </row>
    <row r="42" spans="1:17" s="50" customFormat="1" ht="12.95" customHeight="1" x14ac:dyDescent="0.2">
      <c r="A42" s="355"/>
      <c r="B42" s="94" t="s">
        <v>417</v>
      </c>
      <c r="C42" s="373">
        <f>C41+C18</f>
        <v>792</v>
      </c>
      <c r="D42" s="373">
        <f t="shared" ref="D42:F42" si="9">D41+D18</f>
        <v>52189</v>
      </c>
      <c r="E42" s="373">
        <f t="shared" si="9"/>
        <v>111</v>
      </c>
      <c r="F42" s="373">
        <f t="shared" si="9"/>
        <v>5779.16</v>
      </c>
      <c r="G42" s="46">
        <f t="shared" si="0"/>
        <v>11.073521240108068</v>
      </c>
      <c r="H42" s="373">
        <f>H41+H18</f>
        <v>16393</v>
      </c>
      <c r="I42" s="373">
        <f t="shared" ref="I42:K42" si="10">I41+I18</f>
        <v>89039</v>
      </c>
      <c r="J42" s="373">
        <f t="shared" si="10"/>
        <v>8957</v>
      </c>
      <c r="K42" s="373">
        <f t="shared" si="10"/>
        <v>21382.77</v>
      </c>
      <c r="L42" s="46">
        <f t="shared" si="1"/>
        <v>24.015060816046901</v>
      </c>
      <c r="M42" s="373">
        <f>M41+M18</f>
        <v>87281</v>
      </c>
      <c r="N42" s="373">
        <f t="shared" ref="N42:P42" si="11">N41+N18</f>
        <v>641943</v>
      </c>
      <c r="O42" s="373">
        <f t="shared" si="11"/>
        <v>30315</v>
      </c>
      <c r="P42" s="373">
        <f t="shared" si="11"/>
        <v>136783.85</v>
      </c>
      <c r="Q42" s="46">
        <f t="shared" si="2"/>
        <v>21.307787451533862</v>
      </c>
    </row>
    <row r="43" spans="1:17" ht="12.95" customHeight="1" x14ac:dyDescent="0.2">
      <c r="A43" s="36">
        <v>35</v>
      </c>
      <c r="B43" s="37" t="s">
        <v>198</v>
      </c>
      <c r="C43" s="367">
        <v>0</v>
      </c>
      <c r="D43" s="367">
        <v>0</v>
      </c>
      <c r="E43" s="367">
        <v>0</v>
      </c>
      <c r="F43" s="367">
        <v>0</v>
      </c>
      <c r="G43" s="48">
        <v>0</v>
      </c>
      <c r="H43" s="367">
        <v>1068</v>
      </c>
      <c r="I43" s="367">
        <v>7162</v>
      </c>
      <c r="J43" s="367">
        <v>17</v>
      </c>
      <c r="K43" s="367">
        <v>26</v>
      </c>
      <c r="L43" s="48">
        <f t="shared" si="1"/>
        <v>0.36302708740575257</v>
      </c>
      <c r="M43" s="367">
        <v>5709</v>
      </c>
      <c r="N43" s="367">
        <v>18737</v>
      </c>
      <c r="O43" s="367">
        <v>195</v>
      </c>
      <c r="P43" s="367">
        <v>407</v>
      </c>
      <c r="Q43" s="48">
        <f t="shared" si="2"/>
        <v>2.1721727064097776</v>
      </c>
    </row>
    <row r="44" spans="1:17" ht="12.95" customHeight="1" x14ac:dyDescent="0.2">
      <c r="A44" s="36">
        <v>36</v>
      </c>
      <c r="B44" s="37" t="s">
        <v>499</v>
      </c>
      <c r="C44" s="367">
        <v>22</v>
      </c>
      <c r="D44" s="367">
        <v>825</v>
      </c>
      <c r="E44" s="367">
        <v>0</v>
      </c>
      <c r="F44" s="367">
        <v>0</v>
      </c>
      <c r="G44" s="48">
        <f t="shared" si="0"/>
        <v>0</v>
      </c>
      <c r="H44" s="367">
        <v>1116</v>
      </c>
      <c r="I44" s="367">
        <v>5696</v>
      </c>
      <c r="J44" s="367">
        <v>35</v>
      </c>
      <c r="K44" s="367">
        <v>76.11</v>
      </c>
      <c r="L44" s="48">
        <f t="shared" si="1"/>
        <v>1.3362008426966292</v>
      </c>
      <c r="M44" s="367">
        <v>5102</v>
      </c>
      <c r="N44" s="367">
        <v>33410</v>
      </c>
      <c r="O44" s="367">
        <v>467</v>
      </c>
      <c r="P44" s="367">
        <v>3086.74</v>
      </c>
      <c r="Q44" s="48">
        <f t="shared" si="2"/>
        <v>9.2389703681532467</v>
      </c>
    </row>
    <row r="45" spans="1:17" s="50" customFormat="1" ht="12.95" customHeight="1" x14ac:dyDescent="0.2">
      <c r="A45" s="355"/>
      <c r="B45" s="94" t="s">
        <v>223</v>
      </c>
      <c r="C45" s="373">
        <v>22</v>
      </c>
      <c r="D45" s="373">
        <v>825</v>
      </c>
      <c r="E45" s="373">
        <v>0</v>
      </c>
      <c r="F45" s="373">
        <v>0</v>
      </c>
      <c r="G45" s="48">
        <f t="shared" si="0"/>
        <v>0</v>
      </c>
      <c r="H45" s="373">
        <v>2184</v>
      </c>
      <c r="I45" s="373">
        <v>12858</v>
      </c>
      <c r="J45" s="373">
        <v>52</v>
      </c>
      <c r="K45" s="373">
        <v>102.11</v>
      </c>
      <c r="L45" s="46">
        <f t="shared" si="1"/>
        <v>0.79413594649245611</v>
      </c>
      <c r="M45" s="373">
        <f>SUM(M43:M44)</f>
        <v>10811</v>
      </c>
      <c r="N45" s="373">
        <f t="shared" ref="N45:P45" si="12">SUM(N43:N44)</f>
        <v>52147</v>
      </c>
      <c r="O45" s="373">
        <f t="shared" si="12"/>
        <v>662</v>
      </c>
      <c r="P45" s="373">
        <f t="shared" si="12"/>
        <v>3493.74</v>
      </c>
      <c r="Q45" s="46">
        <f t="shared" si="2"/>
        <v>6.6997909755115339</v>
      </c>
    </row>
    <row r="46" spans="1:17" ht="12.95" customHeight="1" x14ac:dyDescent="0.2">
      <c r="A46" s="36">
        <v>37</v>
      </c>
      <c r="B46" s="37" t="s">
        <v>418</v>
      </c>
      <c r="C46" s="367">
        <v>0</v>
      </c>
      <c r="D46" s="367">
        <v>0</v>
      </c>
      <c r="E46" s="367">
        <v>0</v>
      </c>
      <c r="F46" s="367">
        <v>0</v>
      </c>
      <c r="G46" s="48">
        <v>0</v>
      </c>
      <c r="H46" s="367">
        <v>112</v>
      </c>
      <c r="I46" s="367">
        <v>366</v>
      </c>
      <c r="J46" s="367">
        <v>2</v>
      </c>
      <c r="K46" s="367">
        <v>2.48</v>
      </c>
      <c r="L46" s="48">
        <f t="shared" si="1"/>
        <v>0.67759562841530052</v>
      </c>
      <c r="M46" s="367">
        <v>1429</v>
      </c>
      <c r="N46" s="367">
        <v>10366</v>
      </c>
      <c r="O46" s="367">
        <v>26</v>
      </c>
      <c r="P46" s="367">
        <v>381.05</v>
      </c>
      <c r="Q46" s="48">
        <f t="shared" si="2"/>
        <v>3.675959868801852</v>
      </c>
    </row>
    <row r="47" spans="1:17" s="50" customFormat="1" ht="12.95" customHeight="1" x14ac:dyDescent="0.2">
      <c r="A47" s="355"/>
      <c r="B47" s="94" t="s">
        <v>221</v>
      </c>
      <c r="C47" s="373">
        <v>0</v>
      </c>
      <c r="D47" s="373">
        <v>0</v>
      </c>
      <c r="E47" s="373">
        <v>0</v>
      </c>
      <c r="F47" s="373">
        <v>0</v>
      </c>
      <c r="G47" s="48">
        <v>0</v>
      </c>
      <c r="H47" s="373">
        <v>112</v>
      </c>
      <c r="I47" s="373">
        <v>366</v>
      </c>
      <c r="J47" s="373">
        <v>2</v>
      </c>
      <c r="K47" s="373">
        <v>2.48</v>
      </c>
      <c r="L47" s="46">
        <f t="shared" si="1"/>
        <v>0.67759562841530052</v>
      </c>
      <c r="M47" s="373">
        <v>1429</v>
      </c>
      <c r="N47" s="373">
        <v>10366</v>
      </c>
      <c r="O47" s="373">
        <v>26</v>
      </c>
      <c r="P47" s="373">
        <v>381.05</v>
      </c>
      <c r="Q47" s="46">
        <f t="shared" si="2"/>
        <v>3.675959868801852</v>
      </c>
    </row>
    <row r="48" spans="1:17" s="50" customFormat="1" ht="12.95" customHeight="1" x14ac:dyDescent="0.2">
      <c r="A48" s="36">
        <v>38</v>
      </c>
      <c r="B48" s="37" t="s">
        <v>410</v>
      </c>
      <c r="C48" s="367">
        <v>0</v>
      </c>
      <c r="D48" s="367">
        <v>0</v>
      </c>
      <c r="E48" s="367">
        <v>0</v>
      </c>
      <c r="F48" s="367">
        <v>0</v>
      </c>
      <c r="G48" s="48">
        <v>0</v>
      </c>
      <c r="H48" s="367">
        <v>76</v>
      </c>
      <c r="I48" s="367">
        <v>432</v>
      </c>
      <c r="J48" s="367">
        <v>0</v>
      </c>
      <c r="K48" s="367">
        <v>0</v>
      </c>
      <c r="L48" s="48">
        <f t="shared" si="1"/>
        <v>0</v>
      </c>
      <c r="M48" s="367">
        <v>626</v>
      </c>
      <c r="N48" s="367">
        <v>3902</v>
      </c>
      <c r="O48" s="367">
        <v>296</v>
      </c>
      <c r="P48" s="367">
        <v>2533.44</v>
      </c>
      <c r="Q48" s="48">
        <f t="shared" si="2"/>
        <v>64.926704254228611</v>
      </c>
    </row>
    <row r="49" spans="1:17" ht="12.95" customHeight="1" x14ac:dyDescent="0.2">
      <c r="A49" s="36">
        <v>39</v>
      </c>
      <c r="B49" s="37" t="s">
        <v>411</v>
      </c>
      <c r="C49" s="47">
        <v>0</v>
      </c>
      <c r="D49" s="47">
        <v>0</v>
      </c>
      <c r="E49" s="47">
        <v>0</v>
      </c>
      <c r="F49" s="47">
        <v>0</v>
      </c>
      <c r="G49" s="48">
        <v>0</v>
      </c>
      <c r="H49" s="47">
        <v>46</v>
      </c>
      <c r="I49" s="47">
        <v>284</v>
      </c>
      <c r="J49" s="47">
        <v>0</v>
      </c>
      <c r="K49" s="47">
        <v>0</v>
      </c>
      <c r="L49" s="48">
        <f t="shared" si="1"/>
        <v>0</v>
      </c>
      <c r="M49" s="47">
        <v>306</v>
      </c>
      <c r="N49" s="47">
        <v>1867</v>
      </c>
      <c r="O49" s="47">
        <v>105</v>
      </c>
      <c r="P49" s="47">
        <v>971</v>
      </c>
      <c r="Q49" s="48">
        <f t="shared" si="2"/>
        <v>52.008569898232459</v>
      </c>
    </row>
    <row r="50" spans="1:17" ht="12.95" customHeight="1" x14ac:dyDescent="0.2">
      <c r="A50" s="36">
        <v>40</v>
      </c>
      <c r="B50" s="37" t="s">
        <v>501</v>
      </c>
      <c r="C50" s="47">
        <v>0</v>
      </c>
      <c r="D50" s="47">
        <v>0</v>
      </c>
      <c r="E50" s="47">
        <v>0</v>
      </c>
      <c r="F50" s="47">
        <v>0</v>
      </c>
      <c r="G50" s="48">
        <v>0</v>
      </c>
      <c r="H50" s="47">
        <v>0</v>
      </c>
      <c r="I50" s="47">
        <v>0</v>
      </c>
      <c r="J50" s="47">
        <v>4</v>
      </c>
      <c r="K50" s="47">
        <v>1</v>
      </c>
      <c r="L50" s="48" t="e">
        <f t="shared" si="1"/>
        <v>#DIV/0!</v>
      </c>
      <c r="M50" s="47">
        <v>2</v>
      </c>
      <c r="N50" s="47">
        <v>10</v>
      </c>
      <c r="O50" s="47">
        <v>512</v>
      </c>
      <c r="P50" s="47">
        <v>95</v>
      </c>
      <c r="Q50" s="48">
        <f t="shared" si="2"/>
        <v>950</v>
      </c>
    </row>
    <row r="51" spans="1:17" s="50" customFormat="1" ht="12.95" customHeight="1" x14ac:dyDescent="0.2">
      <c r="A51" s="36">
        <v>41</v>
      </c>
      <c r="B51" s="37" t="s">
        <v>412</v>
      </c>
      <c r="C51" s="47">
        <v>0</v>
      </c>
      <c r="D51" s="47">
        <v>0</v>
      </c>
      <c r="E51" s="47">
        <v>0</v>
      </c>
      <c r="F51" s="47">
        <v>0</v>
      </c>
      <c r="G51" s="48">
        <v>0</v>
      </c>
      <c r="H51" s="47">
        <v>19</v>
      </c>
      <c r="I51" s="47">
        <v>141</v>
      </c>
      <c r="J51" s="47">
        <v>0</v>
      </c>
      <c r="K51" s="47">
        <v>0</v>
      </c>
      <c r="L51" s="48">
        <f t="shared" si="1"/>
        <v>0</v>
      </c>
      <c r="M51" s="47">
        <v>70</v>
      </c>
      <c r="N51" s="47">
        <v>566</v>
      </c>
      <c r="O51" s="47">
        <v>0</v>
      </c>
      <c r="P51" s="47">
        <v>0</v>
      </c>
      <c r="Q51" s="48">
        <f t="shared" si="2"/>
        <v>0</v>
      </c>
    </row>
    <row r="52" spans="1:17" ht="12.95" customHeight="1" x14ac:dyDescent="0.2">
      <c r="A52" s="36">
        <v>42</v>
      </c>
      <c r="B52" s="37" t="s">
        <v>413</v>
      </c>
      <c r="C52" s="367">
        <v>0</v>
      </c>
      <c r="D52" s="367">
        <v>0</v>
      </c>
      <c r="E52" s="367">
        <v>0</v>
      </c>
      <c r="F52" s="367">
        <v>0</v>
      </c>
      <c r="G52" s="48">
        <v>0</v>
      </c>
      <c r="H52" s="367">
        <v>21</v>
      </c>
      <c r="I52" s="367">
        <v>155</v>
      </c>
      <c r="J52" s="367">
        <v>0</v>
      </c>
      <c r="K52" s="367">
        <v>0</v>
      </c>
      <c r="L52" s="48">
        <f t="shared" si="1"/>
        <v>0</v>
      </c>
      <c r="M52" s="367">
        <v>97</v>
      </c>
      <c r="N52" s="367">
        <v>972</v>
      </c>
      <c r="O52" s="367">
        <v>414</v>
      </c>
      <c r="P52" s="367">
        <v>1072</v>
      </c>
      <c r="Q52" s="48">
        <f t="shared" si="2"/>
        <v>110.28806584362141</v>
      </c>
    </row>
    <row r="53" spans="1:17" s="50" customFormat="1" ht="12.95" customHeight="1" x14ac:dyDescent="0.2">
      <c r="A53" s="36">
        <v>43</v>
      </c>
      <c r="B53" s="37" t="s">
        <v>414</v>
      </c>
      <c r="C53" s="367">
        <v>0</v>
      </c>
      <c r="D53" s="367">
        <v>0</v>
      </c>
      <c r="E53" s="367">
        <v>0</v>
      </c>
      <c r="F53" s="367">
        <v>0</v>
      </c>
      <c r="G53" s="48">
        <v>0</v>
      </c>
      <c r="H53" s="367">
        <v>12</v>
      </c>
      <c r="I53" s="367">
        <v>87</v>
      </c>
      <c r="J53" s="367">
        <v>0</v>
      </c>
      <c r="K53" s="367">
        <v>0</v>
      </c>
      <c r="L53" s="48">
        <f t="shared" si="1"/>
        <v>0</v>
      </c>
      <c r="M53" s="367">
        <v>40</v>
      </c>
      <c r="N53" s="367">
        <v>355</v>
      </c>
      <c r="O53" s="367">
        <v>20</v>
      </c>
      <c r="P53" s="367">
        <v>107.17</v>
      </c>
      <c r="Q53" s="48">
        <f t="shared" si="2"/>
        <v>30.188732394366198</v>
      </c>
    </row>
    <row r="54" spans="1:17" ht="12.95" customHeight="1" x14ac:dyDescent="0.2">
      <c r="A54" s="36">
        <v>44</v>
      </c>
      <c r="B54" s="37" t="s">
        <v>406</v>
      </c>
      <c r="C54" s="47">
        <v>0</v>
      </c>
      <c r="D54" s="47">
        <v>0</v>
      </c>
      <c r="E54" s="47">
        <v>0</v>
      </c>
      <c r="F54" s="47">
        <v>0</v>
      </c>
      <c r="G54" s="48">
        <v>0</v>
      </c>
      <c r="H54" s="47">
        <v>0</v>
      </c>
      <c r="I54" s="47">
        <v>0</v>
      </c>
      <c r="J54" s="47">
        <v>0</v>
      </c>
      <c r="K54" s="47">
        <v>0</v>
      </c>
      <c r="L54" s="48">
        <v>0</v>
      </c>
      <c r="M54" s="47">
        <v>0</v>
      </c>
      <c r="N54" s="47">
        <v>0</v>
      </c>
      <c r="O54" s="47">
        <v>338</v>
      </c>
      <c r="P54" s="47">
        <v>299.51</v>
      </c>
      <c r="Q54" s="48" t="e">
        <f t="shared" si="2"/>
        <v>#DIV/0!</v>
      </c>
    </row>
    <row r="55" spans="1:17" ht="12.95" customHeight="1" x14ac:dyDescent="0.2">
      <c r="A55" s="36">
        <v>45</v>
      </c>
      <c r="B55" s="37" t="s">
        <v>415</v>
      </c>
      <c r="C55" s="367">
        <v>0</v>
      </c>
      <c r="D55" s="367">
        <v>0</v>
      </c>
      <c r="E55" s="367">
        <v>0</v>
      </c>
      <c r="F55" s="367">
        <v>0</v>
      </c>
      <c r="G55" s="48">
        <v>0</v>
      </c>
      <c r="H55" s="367">
        <v>40</v>
      </c>
      <c r="I55" s="367">
        <v>385</v>
      </c>
      <c r="J55" s="367">
        <v>0</v>
      </c>
      <c r="K55" s="367">
        <v>0</v>
      </c>
      <c r="L55" s="48">
        <f t="shared" si="1"/>
        <v>0</v>
      </c>
      <c r="M55" s="367">
        <v>254</v>
      </c>
      <c r="N55" s="367">
        <v>1011</v>
      </c>
      <c r="O55" s="367">
        <v>2</v>
      </c>
      <c r="P55" s="367">
        <v>34</v>
      </c>
      <c r="Q55" s="48">
        <f t="shared" si="2"/>
        <v>3.3630069238377844</v>
      </c>
    </row>
    <row r="56" spans="1:17" s="50" customFormat="1" ht="12.95" customHeight="1" x14ac:dyDescent="0.2">
      <c r="A56" s="355"/>
      <c r="B56" s="94" t="s">
        <v>416</v>
      </c>
      <c r="C56" s="49">
        <v>0</v>
      </c>
      <c r="D56" s="49">
        <v>0</v>
      </c>
      <c r="E56" s="49">
        <v>0</v>
      </c>
      <c r="F56" s="49">
        <v>0</v>
      </c>
      <c r="G56" s="48">
        <v>0</v>
      </c>
      <c r="H56" s="49">
        <f>SUM(H48:H55)</f>
        <v>214</v>
      </c>
      <c r="I56" s="49">
        <f>SUM(I48:I55)</f>
        <v>1484</v>
      </c>
      <c r="J56" s="49">
        <v>0</v>
      </c>
      <c r="K56" s="49">
        <v>0</v>
      </c>
      <c r="L56" s="46">
        <f t="shared" si="1"/>
        <v>0</v>
      </c>
      <c r="M56" s="49">
        <f>SUM(M48:M55)</f>
        <v>1395</v>
      </c>
      <c r="N56" s="49">
        <f t="shared" ref="N56:P56" si="13">SUM(N48:N55)</f>
        <v>8683</v>
      </c>
      <c r="O56" s="49">
        <f t="shared" si="13"/>
        <v>1687</v>
      </c>
      <c r="P56" s="49">
        <f t="shared" si="13"/>
        <v>5112.1200000000008</v>
      </c>
      <c r="Q56" s="46">
        <f t="shared" si="2"/>
        <v>58.875043187838315</v>
      </c>
    </row>
    <row r="57" spans="1:17" s="50" customFormat="1" ht="12.95" customHeight="1" x14ac:dyDescent="0.2">
      <c r="A57" s="94"/>
      <c r="B57" s="94" t="s">
        <v>0</v>
      </c>
      <c r="C57" s="49">
        <f>C42+C45+C47+C56</f>
        <v>814</v>
      </c>
      <c r="D57" s="49">
        <f t="shared" ref="D57:P57" si="14">D42+D45+D47+D56</f>
        <v>53014</v>
      </c>
      <c r="E57" s="49">
        <f t="shared" si="14"/>
        <v>111</v>
      </c>
      <c r="F57" s="49">
        <f t="shared" si="14"/>
        <v>5779.16</v>
      </c>
      <c r="G57" s="46">
        <f t="shared" si="0"/>
        <v>10.901195910514204</v>
      </c>
      <c r="H57" s="49">
        <f t="shared" si="14"/>
        <v>18903</v>
      </c>
      <c r="I57" s="49">
        <f t="shared" si="14"/>
        <v>103747</v>
      </c>
      <c r="J57" s="49">
        <f t="shared" si="14"/>
        <v>9011</v>
      </c>
      <c r="K57" s="49">
        <f t="shared" si="14"/>
        <v>21487.360000000001</v>
      </c>
      <c r="L57" s="46">
        <f t="shared" si="1"/>
        <v>20.711307314910311</v>
      </c>
      <c r="M57" s="49">
        <f t="shared" si="14"/>
        <v>100916</v>
      </c>
      <c r="N57" s="49">
        <f t="shared" si="14"/>
        <v>713139</v>
      </c>
      <c r="O57" s="49">
        <f t="shared" si="14"/>
        <v>32690</v>
      </c>
      <c r="P57" s="49">
        <f t="shared" si="14"/>
        <v>145770.75999999998</v>
      </c>
      <c r="Q57" s="46">
        <f t="shared" si="2"/>
        <v>20.440721934994439</v>
      </c>
    </row>
    <row r="58" spans="1:17" x14ac:dyDescent="0.2">
      <c r="I58" s="54" t="s">
        <v>487</v>
      </c>
    </row>
    <row r="59" spans="1:17" x14ac:dyDescent="0.2">
      <c r="L59" s="53"/>
    </row>
    <row r="61" spans="1:17" x14ac:dyDescent="0.2">
      <c r="G61" s="53"/>
      <c r="J61" s="53">
        <f>J57+M59</f>
        <v>9011</v>
      </c>
      <c r="K61" s="53">
        <f>K57+N59</f>
        <v>21487.360000000001</v>
      </c>
      <c r="L61" s="53"/>
      <c r="Q61" s="53"/>
    </row>
    <row r="62" spans="1:17" x14ac:dyDescent="0.2">
      <c r="J62" s="54"/>
      <c r="K62" s="54"/>
    </row>
  </sheetData>
  <mergeCells count="16">
    <mergeCell ref="Q3:Q5"/>
    <mergeCell ref="A1:Q1"/>
    <mergeCell ref="A3:A5"/>
    <mergeCell ref="B3:B5"/>
    <mergeCell ref="E4:F4"/>
    <mergeCell ref="J4:K4"/>
    <mergeCell ref="O4:P4"/>
    <mergeCell ref="G3:G5"/>
    <mergeCell ref="C3:F3"/>
    <mergeCell ref="C4:D4"/>
    <mergeCell ref="H3:K3"/>
    <mergeCell ref="N2:P2"/>
    <mergeCell ref="H4:I4"/>
    <mergeCell ref="M3:P3"/>
    <mergeCell ref="M4:N4"/>
    <mergeCell ref="L3:L5"/>
  </mergeCells>
  <pageMargins left="0.75" right="0.2" top="0.75" bottom="0.75" header="0.3" footer="0.3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2"/>
  <sheetViews>
    <sheetView zoomScale="90" zoomScaleNormal="9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P28" sqref="P28"/>
    </sheetView>
  </sheetViews>
  <sheetFormatPr defaultColWidth="4.42578125" defaultRowHeight="13.5" x14ac:dyDescent="0.2"/>
  <cols>
    <col min="1" max="1" width="4.42578125" style="38"/>
    <col min="2" max="2" width="21.85546875" style="38" bestFit="1" customWidth="1"/>
    <col min="3" max="4" width="10.140625" style="53" bestFit="1" customWidth="1"/>
    <col min="5" max="5" width="8" style="53" bestFit="1" customWidth="1"/>
    <col min="6" max="6" width="8.140625" style="53" customWidth="1"/>
    <col min="7" max="7" width="8.140625" style="51" customWidth="1"/>
    <col min="8" max="8" width="8" style="53" bestFit="1" customWidth="1"/>
    <col min="9" max="11" width="8.140625" style="53" customWidth="1"/>
    <col min="12" max="12" width="9.42578125" style="51" customWidth="1"/>
    <col min="13" max="13" width="8" style="53" bestFit="1" customWidth="1"/>
    <col min="14" max="14" width="8.140625" style="53" customWidth="1"/>
    <col min="15" max="15" width="8.5703125" style="53" customWidth="1"/>
    <col min="16" max="16" width="9.140625" style="53" customWidth="1"/>
    <col min="17" max="17" width="10.28515625" style="53" customWidth="1"/>
    <col min="18" max="18" width="10.7109375" style="53" customWidth="1"/>
    <col min="19" max="19" width="10.140625" style="54" customWidth="1"/>
    <col min="20" max="20" width="10.42578125" style="54" customWidth="1"/>
    <col min="21" max="21" width="8" style="51" customWidth="1"/>
    <col min="22" max="16384" width="4.42578125" style="38"/>
  </cols>
  <sheetData>
    <row r="1" spans="1:21" ht="18.75" x14ac:dyDescent="0.2">
      <c r="A1" s="464" t="s">
        <v>569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</row>
    <row r="2" spans="1:21" x14ac:dyDescent="0.2">
      <c r="B2" s="50" t="s">
        <v>125</v>
      </c>
      <c r="J2" s="53" t="s">
        <v>133</v>
      </c>
      <c r="P2" s="54" t="s">
        <v>156</v>
      </c>
      <c r="Q2" s="54"/>
      <c r="R2" s="54"/>
    </row>
    <row r="3" spans="1:21" ht="15" customHeight="1" x14ac:dyDescent="0.2">
      <c r="A3" s="432" t="s">
        <v>111</v>
      </c>
      <c r="B3" s="432" t="s">
        <v>95</v>
      </c>
      <c r="C3" s="465" t="s">
        <v>33</v>
      </c>
      <c r="D3" s="465"/>
      <c r="E3" s="465"/>
      <c r="F3" s="465"/>
      <c r="G3" s="434" t="s">
        <v>149</v>
      </c>
      <c r="H3" s="465" t="s">
        <v>34</v>
      </c>
      <c r="I3" s="465"/>
      <c r="J3" s="465"/>
      <c r="K3" s="465"/>
      <c r="L3" s="434" t="s">
        <v>149</v>
      </c>
      <c r="M3" s="465" t="s">
        <v>48</v>
      </c>
      <c r="N3" s="465"/>
      <c r="O3" s="465"/>
      <c r="P3" s="465"/>
      <c r="Q3" s="465" t="s">
        <v>49</v>
      </c>
      <c r="R3" s="465"/>
      <c r="S3" s="465"/>
      <c r="T3" s="465"/>
      <c r="U3" s="434" t="s">
        <v>149</v>
      </c>
    </row>
    <row r="4" spans="1:21" ht="15" customHeight="1" x14ac:dyDescent="0.2">
      <c r="A4" s="432"/>
      <c r="B4" s="432"/>
      <c r="C4" s="465" t="s">
        <v>19</v>
      </c>
      <c r="D4" s="465"/>
      <c r="E4" s="465" t="s">
        <v>150</v>
      </c>
      <c r="F4" s="465"/>
      <c r="G4" s="434"/>
      <c r="H4" s="465" t="s">
        <v>19</v>
      </c>
      <c r="I4" s="465"/>
      <c r="J4" s="465" t="s">
        <v>150</v>
      </c>
      <c r="K4" s="465"/>
      <c r="L4" s="434"/>
      <c r="M4" s="465" t="s">
        <v>19</v>
      </c>
      <c r="N4" s="465"/>
      <c r="O4" s="465" t="s">
        <v>150</v>
      </c>
      <c r="P4" s="465"/>
      <c r="Q4" s="465" t="s">
        <v>19</v>
      </c>
      <c r="R4" s="465"/>
      <c r="S4" s="465" t="s">
        <v>150</v>
      </c>
      <c r="T4" s="465"/>
      <c r="U4" s="434"/>
    </row>
    <row r="5" spans="1:21" ht="15" customHeight="1" x14ac:dyDescent="0.2">
      <c r="A5" s="432"/>
      <c r="B5" s="432"/>
      <c r="C5" s="106" t="s">
        <v>115</v>
      </c>
      <c r="D5" s="106" t="s">
        <v>94</v>
      </c>
      <c r="E5" s="106" t="s">
        <v>115</v>
      </c>
      <c r="F5" s="106" t="s">
        <v>94</v>
      </c>
      <c r="G5" s="434"/>
      <c r="H5" s="106" t="s">
        <v>115</v>
      </c>
      <c r="I5" s="106" t="s">
        <v>94</v>
      </c>
      <c r="J5" s="106" t="s">
        <v>115</v>
      </c>
      <c r="K5" s="106" t="s">
        <v>94</v>
      </c>
      <c r="L5" s="434"/>
      <c r="M5" s="106" t="s">
        <v>115</v>
      </c>
      <c r="N5" s="106" t="s">
        <v>94</v>
      </c>
      <c r="O5" s="106" t="s">
        <v>115</v>
      </c>
      <c r="P5" s="106" t="s">
        <v>94</v>
      </c>
      <c r="Q5" s="106" t="s">
        <v>115</v>
      </c>
      <c r="R5" s="106" t="s">
        <v>94</v>
      </c>
      <c r="S5" s="106" t="s">
        <v>115</v>
      </c>
      <c r="T5" s="106" t="s">
        <v>94</v>
      </c>
      <c r="U5" s="434"/>
    </row>
    <row r="6" spans="1:21" ht="12.95" customHeight="1" x14ac:dyDescent="0.2">
      <c r="A6" s="36">
        <v>1</v>
      </c>
      <c r="B6" s="37" t="s">
        <v>52</v>
      </c>
      <c r="C6" s="367">
        <v>1061</v>
      </c>
      <c r="D6" s="367">
        <v>4544</v>
      </c>
      <c r="E6" s="367">
        <v>1</v>
      </c>
      <c r="F6" s="367">
        <v>300</v>
      </c>
      <c r="G6" s="48">
        <f>F6/D6*100</f>
        <v>6.602112676056338</v>
      </c>
      <c r="H6" s="367">
        <v>850</v>
      </c>
      <c r="I6" s="367">
        <v>2217</v>
      </c>
      <c r="J6" s="367">
        <v>2</v>
      </c>
      <c r="K6" s="367">
        <v>100</v>
      </c>
      <c r="L6" s="48">
        <f>K6/I6*100</f>
        <v>4.5105999097880014</v>
      </c>
      <c r="M6" s="47">
        <v>659</v>
      </c>
      <c r="N6" s="47">
        <v>2288</v>
      </c>
      <c r="O6" s="367">
        <v>2165</v>
      </c>
      <c r="P6" s="367">
        <v>21620</v>
      </c>
      <c r="Q6" s="47">
        <f>M6+H6+C6+'ACP_PS_11(i)'!M6+'ACP_PS_11(i)'!H6+'ACP_PS_11(i)'!C6+ACP_MSME_10!C6+'ACP_Agri_9(ii)'!M6</f>
        <v>182316</v>
      </c>
      <c r="R6" s="47">
        <f>N6+I6+D6+'ACP_PS_11(i)'!N6+'ACP_PS_11(i)'!I6+'ACP_PS_11(i)'!D6+ACP_MSME_10!D6+'ACP_Agri_9(ii)'!N6</f>
        <v>645769</v>
      </c>
      <c r="S6" s="47">
        <f>O6+J6+E6+'ACP_PS_11(i)'!O6+'ACP_PS_11(i)'!J6+'ACP_PS_11(i)'!E6+ACP_MSME_10!O6+'ACP_Agri_9(ii)'!O6</f>
        <v>92185</v>
      </c>
      <c r="T6" s="47">
        <f>P6+K6+F6+'ACP_PS_11(i)'!P6+'ACP_PS_11(i)'!K6+'ACP_PS_11(i)'!F6+ACP_MSME_10!P6+'ACP_Agri_9(ii)'!P6</f>
        <v>245522</v>
      </c>
      <c r="U6" s="48">
        <f>T6*100/R6</f>
        <v>38.020096969659427</v>
      </c>
    </row>
    <row r="7" spans="1:21" ht="12.95" customHeight="1" x14ac:dyDescent="0.2">
      <c r="A7" s="36">
        <v>2</v>
      </c>
      <c r="B7" s="37" t="s">
        <v>53</v>
      </c>
      <c r="C7" s="367">
        <v>1573</v>
      </c>
      <c r="D7" s="367">
        <v>6017</v>
      </c>
      <c r="E7" s="367">
        <v>0</v>
      </c>
      <c r="F7" s="367">
        <v>0</v>
      </c>
      <c r="G7" s="48">
        <f t="shared" ref="G7:G57" si="0">F7/D7*100</f>
        <v>0</v>
      </c>
      <c r="H7" s="367">
        <v>1116</v>
      </c>
      <c r="I7" s="367">
        <v>2575</v>
      </c>
      <c r="J7" s="367">
        <v>0</v>
      </c>
      <c r="K7" s="367">
        <v>0</v>
      </c>
      <c r="L7" s="48">
        <f t="shared" ref="L7:L57" si="1">K7/I7*100</f>
        <v>0</v>
      </c>
      <c r="M7" s="47">
        <v>403</v>
      </c>
      <c r="N7" s="47">
        <v>1366</v>
      </c>
      <c r="O7" s="367">
        <v>20</v>
      </c>
      <c r="P7" s="367">
        <v>953</v>
      </c>
      <c r="Q7" s="47">
        <f>M7+H7+C7+'ACP_PS_11(i)'!M7+'ACP_PS_11(i)'!H7+'ACP_PS_11(i)'!C7+ACP_MSME_10!C7+'ACP_Agri_9(ii)'!M7</f>
        <v>385133</v>
      </c>
      <c r="R7" s="47">
        <f>N7+I7+D7+'ACP_PS_11(i)'!N7+'ACP_PS_11(i)'!I7+'ACP_PS_11(i)'!D7+ACP_MSME_10!D7+'ACP_Agri_9(ii)'!N7</f>
        <v>1163694</v>
      </c>
      <c r="S7" s="47">
        <f>O7+J7+E7+'ACP_PS_11(i)'!O7+'ACP_PS_11(i)'!J7+'ACP_PS_11(i)'!E7+ACP_MSME_10!O7+'ACP_Agri_9(ii)'!O7</f>
        <v>345660</v>
      </c>
      <c r="T7" s="47">
        <f>P7+K7+F7+'ACP_PS_11(i)'!P7+'ACP_PS_11(i)'!K7+'ACP_PS_11(i)'!F7+ACP_MSME_10!P7+'ACP_Agri_9(ii)'!P7</f>
        <v>1000196.84</v>
      </c>
      <c r="U7" s="48">
        <f t="shared" ref="U7:U16" si="2">T7*100/R7</f>
        <v>85.950158718700962</v>
      </c>
    </row>
    <row r="8" spans="1:21" ht="12.95" customHeight="1" x14ac:dyDescent="0.2">
      <c r="A8" s="36">
        <v>3</v>
      </c>
      <c r="B8" s="37" t="s">
        <v>54</v>
      </c>
      <c r="C8" s="367">
        <v>267</v>
      </c>
      <c r="D8" s="367">
        <v>1262</v>
      </c>
      <c r="E8" s="367">
        <v>0</v>
      </c>
      <c r="F8" s="367">
        <v>0</v>
      </c>
      <c r="G8" s="48">
        <f t="shared" si="0"/>
        <v>0</v>
      </c>
      <c r="H8" s="367">
        <v>278</v>
      </c>
      <c r="I8" s="367">
        <v>680</v>
      </c>
      <c r="J8" s="367">
        <v>1</v>
      </c>
      <c r="K8" s="367">
        <v>110</v>
      </c>
      <c r="L8" s="48">
        <f t="shared" si="1"/>
        <v>16.176470588235293</v>
      </c>
      <c r="M8" s="47">
        <v>156</v>
      </c>
      <c r="N8" s="47">
        <v>1185</v>
      </c>
      <c r="O8" s="367">
        <v>43622</v>
      </c>
      <c r="P8" s="367">
        <v>30296</v>
      </c>
      <c r="Q8" s="47">
        <f>M8+H8+C8+'ACP_PS_11(i)'!M8+'ACP_PS_11(i)'!H8+'ACP_PS_11(i)'!C8+ACP_MSME_10!C8+'ACP_Agri_9(ii)'!M8</f>
        <v>88525</v>
      </c>
      <c r="R8" s="47">
        <f>N8+I8+D8+'ACP_PS_11(i)'!N8+'ACP_PS_11(i)'!I8+'ACP_PS_11(i)'!D8+ACP_MSME_10!D8+'ACP_Agri_9(ii)'!N8</f>
        <v>307205</v>
      </c>
      <c r="S8" s="47">
        <f>O8+J8+E8+'ACP_PS_11(i)'!O8+'ACP_PS_11(i)'!J8+'ACP_PS_11(i)'!E8+ACP_MSME_10!O8+'ACP_Agri_9(ii)'!O8</f>
        <v>114814</v>
      </c>
      <c r="T8" s="47">
        <f>P8+K8+F8+'ACP_PS_11(i)'!P8+'ACP_PS_11(i)'!K8+'ACP_PS_11(i)'!F8+ACP_MSME_10!P8+'ACP_Agri_9(ii)'!P8</f>
        <v>181181</v>
      </c>
      <c r="U8" s="48">
        <f t="shared" si="2"/>
        <v>58.977230188310735</v>
      </c>
    </row>
    <row r="9" spans="1:21" ht="12.95" customHeight="1" x14ac:dyDescent="0.2">
      <c r="A9" s="36">
        <v>4</v>
      </c>
      <c r="B9" s="37" t="s">
        <v>55</v>
      </c>
      <c r="C9" s="367">
        <v>817</v>
      </c>
      <c r="D9" s="367">
        <v>3519</v>
      </c>
      <c r="E9" s="367">
        <v>1</v>
      </c>
      <c r="F9" s="367">
        <v>1</v>
      </c>
      <c r="G9" s="48">
        <f t="shared" si="0"/>
        <v>2.8417163967036089E-2</v>
      </c>
      <c r="H9" s="367">
        <v>556</v>
      </c>
      <c r="I9" s="367">
        <v>1403</v>
      </c>
      <c r="J9" s="367">
        <v>0</v>
      </c>
      <c r="K9" s="367">
        <v>0</v>
      </c>
      <c r="L9" s="48">
        <f t="shared" si="1"/>
        <v>0</v>
      </c>
      <c r="M9" s="47">
        <v>221</v>
      </c>
      <c r="N9" s="47">
        <v>1119</v>
      </c>
      <c r="O9" s="367">
        <v>750</v>
      </c>
      <c r="P9" s="367">
        <v>326</v>
      </c>
      <c r="Q9" s="47">
        <f>M9+H9+C9+'ACP_PS_11(i)'!M9+'ACP_PS_11(i)'!H9+'ACP_PS_11(i)'!C9+ACP_MSME_10!C9+'ACP_Agri_9(ii)'!M9</f>
        <v>123744</v>
      </c>
      <c r="R9" s="47">
        <f>N9+I9+D9+'ACP_PS_11(i)'!N9+'ACP_PS_11(i)'!I9+'ACP_PS_11(i)'!D9+ACP_MSME_10!D9+'ACP_Agri_9(ii)'!N9</f>
        <v>407519</v>
      </c>
      <c r="S9" s="47">
        <f>O9+J9+E9+'ACP_PS_11(i)'!O9+'ACP_PS_11(i)'!J9+'ACP_PS_11(i)'!E9+ACP_MSME_10!O9+'ACP_Agri_9(ii)'!O9</f>
        <v>66222</v>
      </c>
      <c r="T9" s="47">
        <f>P9+K9+F9+'ACP_PS_11(i)'!P9+'ACP_PS_11(i)'!K9+'ACP_PS_11(i)'!F9+ACP_MSME_10!P9+'ACP_Agri_9(ii)'!P9</f>
        <v>124443</v>
      </c>
      <c r="U9" s="48">
        <f t="shared" si="2"/>
        <v>30.536735710482212</v>
      </c>
    </row>
    <row r="10" spans="1:21" ht="12.95" customHeight="1" x14ac:dyDescent="0.2">
      <c r="A10" s="36">
        <v>5</v>
      </c>
      <c r="B10" s="37" t="s">
        <v>56</v>
      </c>
      <c r="C10" s="367">
        <v>738</v>
      </c>
      <c r="D10" s="367">
        <v>3545</v>
      </c>
      <c r="E10" s="367">
        <v>0</v>
      </c>
      <c r="F10" s="367">
        <v>0</v>
      </c>
      <c r="G10" s="48">
        <f t="shared" si="0"/>
        <v>0</v>
      </c>
      <c r="H10" s="367">
        <v>675</v>
      </c>
      <c r="I10" s="367">
        <v>1800</v>
      </c>
      <c r="J10" s="367">
        <v>0</v>
      </c>
      <c r="K10" s="367">
        <v>0</v>
      </c>
      <c r="L10" s="48">
        <f t="shared" si="1"/>
        <v>0</v>
      </c>
      <c r="M10" s="47">
        <v>186</v>
      </c>
      <c r="N10" s="47">
        <v>1516</v>
      </c>
      <c r="O10" s="367">
        <v>1262</v>
      </c>
      <c r="P10" s="367">
        <v>6418</v>
      </c>
      <c r="Q10" s="47">
        <f>M10+H10+C10+'ACP_PS_11(i)'!M10+'ACP_PS_11(i)'!H10+'ACP_PS_11(i)'!C10+ACP_MSME_10!C10+'ACP_Agri_9(ii)'!M10</f>
        <v>422988</v>
      </c>
      <c r="R10" s="47">
        <f>N10+I10+D10+'ACP_PS_11(i)'!N10+'ACP_PS_11(i)'!I10+'ACP_PS_11(i)'!D10+ACP_MSME_10!D10+'ACP_Agri_9(ii)'!N10</f>
        <v>1348987</v>
      </c>
      <c r="S10" s="47">
        <f>O10+J10+E10+'ACP_PS_11(i)'!O10+'ACP_PS_11(i)'!J10+'ACP_PS_11(i)'!E10+ACP_MSME_10!O10+'ACP_Agri_9(ii)'!O10</f>
        <v>153071</v>
      </c>
      <c r="T10" s="47">
        <f>P10+K10+F10+'ACP_PS_11(i)'!P10+'ACP_PS_11(i)'!K10+'ACP_PS_11(i)'!F10+ACP_MSME_10!P10+'ACP_Agri_9(ii)'!P10</f>
        <v>473477</v>
      </c>
      <c r="U10" s="48">
        <f t="shared" si="2"/>
        <v>35.09870740044196</v>
      </c>
    </row>
    <row r="11" spans="1:21" ht="12.95" customHeight="1" x14ac:dyDescent="0.2">
      <c r="A11" s="36">
        <v>6</v>
      </c>
      <c r="B11" s="37" t="s">
        <v>57</v>
      </c>
      <c r="C11" s="367">
        <v>455</v>
      </c>
      <c r="D11" s="367">
        <v>1843</v>
      </c>
      <c r="E11" s="367">
        <v>0</v>
      </c>
      <c r="F11" s="367">
        <v>0</v>
      </c>
      <c r="G11" s="48">
        <f t="shared" si="0"/>
        <v>0</v>
      </c>
      <c r="H11" s="367">
        <v>401</v>
      </c>
      <c r="I11" s="367">
        <v>1089</v>
      </c>
      <c r="J11" s="367">
        <v>0</v>
      </c>
      <c r="K11" s="367">
        <v>0</v>
      </c>
      <c r="L11" s="48">
        <f t="shared" si="1"/>
        <v>0</v>
      </c>
      <c r="M11" s="47">
        <v>277</v>
      </c>
      <c r="N11" s="47">
        <v>1118</v>
      </c>
      <c r="O11" s="367">
        <v>0</v>
      </c>
      <c r="P11" s="367">
        <v>0</v>
      </c>
      <c r="Q11" s="47">
        <f>M11+H11+C11+'ACP_PS_11(i)'!M11+'ACP_PS_11(i)'!H11+'ACP_PS_11(i)'!C11+ACP_MSME_10!C11+'ACP_Agri_9(ii)'!M11</f>
        <v>143786</v>
      </c>
      <c r="R11" s="47">
        <f>N11+I11+D11+'ACP_PS_11(i)'!N11+'ACP_PS_11(i)'!I11+'ACP_PS_11(i)'!D11+ACP_MSME_10!D11+'ACP_Agri_9(ii)'!N11</f>
        <v>451712</v>
      </c>
      <c r="S11" s="47">
        <f>O11+J11+E11+'ACP_PS_11(i)'!O11+'ACP_PS_11(i)'!J11+'ACP_PS_11(i)'!E11+ACP_MSME_10!O11+'ACP_Agri_9(ii)'!O11</f>
        <v>28005</v>
      </c>
      <c r="T11" s="47">
        <f>P11+K11+F11+'ACP_PS_11(i)'!P11+'ACP_PS_11(i)'!K11+'ACP_PS_11(i)'!F11+ACP_MSME_10!P11+'ACP_Agri_9(ii)'!P11</f>
        <v>99347</v>
      </c>
      <c r="U11" s="48">
        <f t="shared" si="2"/>
        <v>21.99343829696798</v>
      </c>
    </row>
    <row r="12" spans="1:21" ht="12.95" customHeight="1" x14ac:dyDescent="0.2">
      <c r="A12" s="36">
        <v>7</v>
      </c>
      <c r="B12" s="37" t="s">
        <v>58</v>
      </c>
      <c r="C12" s="367">
        <v>167</v>
      </c>
      <c r="D12" s="367">
        <v>703</v>
      </c>
      <c r="E12" s="367">
        <v>0</v>
      </c>
      <c r="F12" s="367">
        <v>0</v>
      </c>
      <c r="G12" s="48">
        <f t="shared" si="0"/>
        <v>0</v>
      </c>
      <c r="H12" s="367">
        <v>105</v>
      </c>
      <c r="I12" s="367">
        <v>214</v>
      </c>
      <c r="J12" s="367">
        <v>0</v>
      </c>
      <c r="K12" s="367">
        <v>0</v>
      </c>
      <c r="L12" s="48">
        <f t="shared" si="1"/>
        <v>0</v>
      </c>
      <c r="M12" s="47">
        <v>17</v>
      </c>
      <c r="N12" s="47">
        <v>87</v>
      </c>
      <c r="O12" s="367">
        <v>0</v>
      </c>
      <c r="P12" s="367">
        <v>0</v>
      </c>
      <c r="Q12" s="47">
        <f>M12+H12+C12+'ACP_PS_11(i)'!M12+'ACP_PS_11(i)'!H12+'ACP_PS_11(i)'!C12+ACP_MSME_10!C12+'ACP_Agri_9(ii)'!M12</f>
        <v>17888</v>
      </c>
      <c r="R12" s="47">
        <f>N12+I12+D12+'ACP_PS_11(i)'!N12+'ACP_PS_11(i)'!I12+'ACP_PS_11(i)'!D12+ACP_MSME_10!D12+'ACP_Agri_9(ii)'!N12</f>
        <v>66313</v>
      </c>
      <c r="S12" s="47">
        <f>O12+J12+E12+'ACP_PS_11(i)'!O12+'ACP_PS_11(i)'!J12+'ACP_PS_11(i)'!E12+ACP_MSME_10!O12+'ACP_Agri_9(ii)'!O12</f>
        <v>5737</v>
      </c>
      <c r="T12" s="47">
        <f>P12+K12+F12+'ACP_PS_11(i)'!P12+'ACP_PS_11(i)'!K12+'ACP_PS_11(i)'!F12+ACP_MSME_10!P12+'ACP_Agri_9(ii)'!P12</f>
        <v>12459</v>
      </c>
      <c r="U12" s="48">
        <f t="shared" si="2"/>
        <v>18.788171248473152</v>
      </c>
    </row>
    <row r="13" spans="1:21" ht="12.95" customHeight="1" x14ac:dyDescent="0.2">
      <c r="A13" s="36">
        <v>8</v>
      </c>
      <c r="B13" s="37" t="s">
        <v>183</v>
      </c>
      <c r="C13" s="367">
        <v>31</v>
      </c>
      <c r="D13" s="367">
        <v>134</v>
      </c>
      <c r="E13" s="367">
        <v>1</v>
      </c>
      <c r="F13" s="367">
        <v>10</v>
      </c>
      <c r="G13" s="48">
        <f t="shared" si="0"/>
        <v>7.4626865671641784</v>
      </c>
      <c r="H13" s="367">
        <v>120</v>
      </c>
      <c r="I13" s="367">
        <v>338</v>
      </c>
      <c r="J13" s="367">
        <v>0</v>
      </c>
      <c r="K13" s="367">
        <v>0</v>
      </c>
      <c r="L13" s="48">
        <f t="shared" si="1"/>
        <v>0</v>
      </c>
      <c r="M13" s="47">
        <v>36</v>
      </c>
      <c r="N13" s="47">
        <v>357</v>
      </c>
      <c r="O13" s="367">
        <v>4634</v>
      </c>
      <c r="P13" s="367">
        <v>6526</v>
      </c>
      <c r="Q13" s="47">
        <f>M13+H13+C13+'ACP_PS_11(i)'!M13+'ACP_PS_11(i)'!H13+'ACP_PS_11(i)'!C13+ACP_MSME_10!C13+'ACP_Agri_9(ii)'!M13</f>
        <v>18391</v>
      </c>
      <c r="R13" s="47">
        <f>N13+I13+D13+'ACP_PS_11(i)'!N13+'ACP_PS_11(i)'!I13+'ACP_PS_11(i)'!D13+ACP_MSME_10!D13+'ACP_Agri_9(ii)'!N13</f>
        <v>67067</v>
      </c>
      <c r="S13" s="47">
        <f>O13+J13+E13+'ACP_PS_11(i)'!O13+'ACP_PS_11(i)'!J13+'ACP_PS_11(i)'!E13+ACP_MSME_10!O13+'ACP_Agri_9(ii)'!O13</f>
        <v>9284</v>
      </c>
      <c r="T13" s="47">
        <f>P13+K13+F13+'ACP_PS_11(i)'!P13+'ACP_PS_11(i)'!K13+'ACP_PS_11(i)'!F13+ACP_MSME_10!P13+'ACP_Agri_9(ii)'!P13</f>
        <v>13036.34</v>
      </c>
      <c r="U13" s="48">
        <f t="shared" si="2"/>
        <v>19.437786094502513</v>
      </c>
    </row>
    <row r="14" spans="1:21" ht="12.95" customHeight="1" x14ac:dyDescent="0.2">
      <c r="A14" s="36">
        <v>9</v>
      </c>
      <c r="B14" s="37" t="s">
        <v>59</v>
      </c>
      <c r="C14" s="367">
        <v>1321</v>
      </c>
      <c r="D14" s="367">
        <v>5388</v>
      </c>
      <c r="E14" s="367">
        <v>3</v>
      </c>
      <c r="F14" s="367">
        <v>1.72</v>
      </c>
      <c r="G14" s="48">
        <f t="shared" si="0"/>
        <v>3.1922791388270234E-2</v>
      </c>
      <c r="H14" s="367">
        <v>848</v>
      </c>
      <c r="I14" s="367">
        <v>2038</v>
      </c>
      <c r="J14" s="367">
        <v>1</v>
      </c>
      <c r="K14" s="367">
        <v>3</v>
      </c>
      <c r="L14" s="48">
        <f t="shared" si="1"/>
        <v>0.14720314033366044</v>
      </c>
      <c r="M14" s="47">
        <v>369</v>
      </c>
      <c r="N14" s="47">
        <v>1536</v>
      </c>
      <c r="O14" s="367">
        <v>5183</v>
      </c>
      <c r="P14" s="367">
        <v>7490.4</v>
      </c>
      <c r="Q14" s="47">
        <f>M14+H14+C14+'ACP_PS_11(i)'!M14+'ACP_PS_11(i)'!H14+'ACP_PS_11(i)'!C14+ACP_MSME_10!C14+'ACP_Agri_9(ii)'!M14</f>
        <v>280902</v>
      </c>
      <c r="R14" s="47">
        <f>N14+I14+D14+'ACP_PS_11(i)'!N14+'ACP_PS_11(i)'!I14+'ACP_PS_11(i)'!D14+ACP_MSME_10!D14+'ACP_Agri_9(ii)'!N14</f>
        <v>1010686</v>
      </c>
      <c r="S14" s="47">
        <f>O14+J14+E14+'ACP_PS_11(i)'!O14+'ACP_PS_11(i)'!J14+'ACP_PS_11(i)'!E14+ACP_MSME_10!O14+'ACP_Agri_9(ii)'!O14</f>
        <v>98994</v>
      </c>
      <c r="T14" s="47">
        <f>P14+K14+F14+'ACP_PS_11(i)'!P14+'ACP_PS_11(i)'!K14+'ACP_PS_11(i)'!F14+ACP_MSME_10!P14+'ACP_Agri_9(ii)'!P14</f>
        <v>353568.07</v>
      </c>
      <c r="U14" s="48">
        <f t="shared" si="2"/>
        <v>34.982978887607032</v>
      </c>
    </row>
    <row r="15" spans="1:21" ht="12.95" customHeight="1" x14ac:dyDescent="0.2">
      <c r="A15" s="36">
        <v>10</v>
      </c>
      <c r="B15" s="37" t="s">
        <v>65</v>
      </c>
      <c r="C15" s="367">
        <v>2386</v>
      </c>
      <c r="D15" s="367">
        <v>12052</v>
      </c>
      <c r="E15" s="367">
        <v>200</v>
      </c>
      <c r="F15" s="367">
        <v>13915</v>
      </c>
      <c r="G15" s="48">
        <f t="shared" si="0"/>
        <v>115.45801526717557</v>
      </c>
      <c r="H15" s="367">
        <v>2791</v>
      </c>
      <c r="I15" s="367">
        <v>6298</v>
      </c>
      <c r="J15" s="367">
        <v>15</v>
      </c>
      <c r="K15" s="367">
        <v>40584</v>
      </c>
      <c r="L15" s="48">
        <f t="shared" si="1"/>
        <v>644.39504604636386</v>
      </c>
      <c r="M15" s="47">
        <v>1336</v>
      </c>
      <c r="N15" s="47">
        <v>7920</v>
      </c>
      <c r="O15" s="367">
        <v>0</v>
      </c>
      <c r="P15" s="367">
        <v>0</v>
      </c>
      <c r="Q15" s="47">
        <f>M15+H15+C15+'ACP_PS_11(i)'!M15+'ACP_PS_11(i)'!H15+'ACP_PS_11(i)'!C15+ACP_MSME_10!C15+'ACP_Agri_9(ii)'!M15</f>
        <v>1241142</v>
      </c>
      <c r="R15" s="47">
        <f>N15+I15+D15+'ACP_PS_11(i)'!N15+'ACP_PS_11(i)'!I15+'ACP_PS_11(i)'!D15+ACP_MSME_10!D15+'ACP_Agri_9(ii)'!N15</f>
        <v>3964283</v>
      </c>
      <c r="S15" s="47">
        <f>O15+J15+E15+'ACP_PS_11(i)'!O15+'ACP_PS_11(i)'!J15+'ACP_PS_11(i)'!E15+ACP_MSME_10!O15+'ACP_Agri_9(ii)'!O15</f>
        <v>333119</v>
      </c>
      <c r="T15" s="47">
        <f>P15+K15+F15+'ACP_PS_11(i)'!P15+'ACP_PS_11(i)'!K15+'ACP_PS_11(i)'!F15+ACP_MSME_10!P15+'ACP_Agri_9(ii)'!P15</f>
        <v>920593</v>
      </c>
      <c r="U15" s="48">
        <f t="shared" si="2"/>
        <v>23.222181665637898</v>
      </c>
    </row>
    <row r="16" spans="1:21" ht="12.95" customHeight="1" x14ac:dyDescent="0.2">
      <c r="A16" s="36">
        <v>11</v>
      </c>
      <c r="B16" s="37" t="s">
        <v>184</v>
      </c>
      <c r="C16" s="367">
        <v>289</v>
      </c>
      <c r="D16" s="367">
        <v>1475</v>
      </c>
      <c r="E16" s="367">
        <v>3</v>
      </c>
      <c r="F16" s="367">
        <v>1443</v>
      </c>
      <c r="G16" s="48">
        <f t="shared" si="0"/>
        <v>97.830508474576277</v>
      </c>
      <c r="H16" s="367">
        <v>303</v>
      </c>
      <c r="I16" s="367">
        <v>667</v>
      </c>
      <c r="J16" s="367">
        <v>0</v>
      </c>
      <c r="K16" s="367">
        <v>0</v>
      </c>
      <c r="L16" s="48">
        <f t="shared" si="1"/>
        <v>0</v>
      </c>
      <c r="M16" s="47">
        <v>134</v>
      </c>
      <c r="N16" s="47">
        <v>1213</v>
      </c>
      <c r="O16" s="367">
        <v>21420</v>
      </c>
      <c r="P16" s="367">
        <v>6982</v>
      </c>
      <c r="Q16" s="47">
        <f>M16+H16+C16+'ACP_PS_11(i)'!M16+'ACP_PS_11(i)'!H16+'ACP_PS_11(i)'!C16+ACP_MSME_10!C16+'ACP_Agri_9(ii)'!M16</f>
        <v>106477</v>
      </c>
      <c r="R16" s="47">
        <f>N16+I16+D16+'ACP_PS_11(i)'!N16+'ACP_PS_11(i)'!I16+'ACP_PS_11(i)'!D16+ACP_MSME_10!D16+'ACP_Agri_9(ii)'!N16</f>
        <v>390535</v>
      </c>
      <c r="S16" s="47">
        <f>O16+J16+E16+'ACP_PS_11(i)'!O16+'ACP_PS_11(i)'!J16+'ACP_PS_11(i)'!E16+ACP_MSME_10!O16+'ACP_Agri_9(ii)'!O16</f>
        <v>32644</v>
      </c>
      <c r="T16" s="47">
        <f>P16+K16+F16+'ACP_PS_11(i)'!P16+'ACP_PS_11(i)'!K16+'ACP_PS_11(i)'!F16+ACP_MSME_10!P16+'ACP_Agri_9(ii)'!P16</f>
        <v>35381</v>
      </c>
      <c r="U16" s="48">
        <f t="shared" si="2"/>
        <v>9.0596233372168946</v>
      </c>
    </row>
    <row r="17" spans="1:21" ht="12.95" customHeight="1" x14ac:dyDescent="0.2">
      <c r="A17" s="36">
        <v>12</v>
      </c>
      <c r="B17" s="37" t="s">
        <v>61</v>
      </c>
      <c r="C17" s="367">
        <v>954</v>
      </c>
      <c r="D17" s="367">
        <v>3747</v>
      </c>
      <c r="E17" s="367">
        <v>4</v>
      </c>
      <c r="F17" s="367">
        <v>29</v>
      </c>
      <c r="G17" s="48">
        <f t="shared" si="0"/>
        <v>0.77395249532959698</v>
      </c>
      <c r="H17" s="367">
        <v>824</v>
      </c>
      <c r="I17" s="367">
        <v>1924</v>
      </c>
      <c r="J17" s="367">
        <v>2</v>
      </c>
      <c r="K17" s="367">
        <v>8</v>
      </c>
      <c r="L17" s="48">
        <f t="shared" si="1"/>
        <v>0.41580041580041582</v>
      </c>
      <c r="M17" s="47">
        <v>497</v>
      </c>
      <c r="N17" s="47">
        <v>2333</v>
      </c>
      <c r="O17" s="367">
        <v>53</v>
      </c>
      <c r="P17" s="367">
        <v>73</v>
      </c>
      <c r="Q17" s="47">
        <f>M17+H17+C17+'ACP_PS_11(i)'!M17+'ACP_PS_11(i)'!H17+'ACP_PS_11(i)'!C17+ACP_MSME_10!C17+'ACP_Agri_9(ii)'!M17</f>
        <v>246977</v>
      </c>
      <c r="R17" s="47">
        <f>N17+I17+D17+'ACP_PS_11(i)'!N17+'ACP_PS_11(i)'!I17+'ACP_PS_11(i)'!D17+ACP_MSME_10!D17+'ACP_Agri_9(ii)'!N17</f>
        <v>746158</v>
      </c>
      <c r="S17" s="47">
        <f>O17+J17+E17+'ACP_PS_11(i)'!O17+'ACP_PS_11(i)'!J17+'ACP_PS_11(i)'!E17+ACP_MSME_10!O17+'ACP_Agri_9(ii)'!O17</f>
        <v>124946</v>
      </c>
      <c r="T17" s="47">
        <f>P17+K17+F17+'ACP_PS_11(i)'!P17+'ACP_PS_11(i)'!K17+'ACP_PS_11(i)'!F17+ACP_MSME_10!P17+'ACP_Agri_9(ii)'!P17</f>
        <v>252742</v>
      </c>
      <c r="U17" s="48">
        <f t="shared" ref="U17:U57" si="3">T17*100/R17</f>
        <v>33.872450606976003</v>
      </c>
    </row>
    <row r="18" spans="1:21" s="50" customFormat="1" ht="12.95" customHeight="1" x14ac:dyDescent="0.2">
      <c r="A18" s="355"/>
      <c r="B18" s="94" t="s">
        <v>222</v>
      </c>
      <c r="C18" s="373">
        <f>SUM(C6:C17)</f>
        <v>10059</v>
      </c>
      <c r="D18" s="373">
        <f t="shared" ref="D18:F18" si="4">SUM(D6:D17)</f>
        <v>44229</v>
      </c>
      <c r="E18" s="373">
        <f t="shared" si="4"/>
        <v>213</v>
      </c>
      <c r="F18" s="373">
        <f t="shared" si="4"/>
        <v>15699.72</v>
      </c>
      <c r="G18" s="46">
        <f t="shared" si="0"/>
        <v>35.496438987994303</v>
      </c>
      <c r="H18" s="373">
        <f>SUM(H6:H17)</f>
        <v>8867</v>
      </c>
      <c r="I18" s="373">
        <f t="shared" ref="I18:K18" si="5">SUM(I6:I17)</f>
        <v>21243</v>
      </c>
      <c r="J18" s="373">
        <f t="shared" si="5"/>
        <v>21</v>
      </c>
      <c r="K18" s="373">
        <f t="shared" si="5"/>
        <v>40805</v>
      </c>
      <c r="L18" s="46">
        <f t="shared" si="1"/>
        <v>192.08680506519795</v>
      </c>
      <c r="M18" s="49">
        <f>SUM(M6:M17)</f>
        <v>4291</v>
      </c>
      <c r="N18" s="49">
        <f>SUM(N6:N17)</f>
        <v>22038</v>
      </c>
      <c r="O18" s="373">
        <f>SUM(O6:O17)</f>
        <v>79109</v>
      </c>
      <c r="P18" s="373">
        <f>SUM(P6:P17)</f>
        <v>80684.399999999994</v>
      </c>
      <c r="Q18" s="49">
        <f>M18+H18+C18+'ACP_PS_11(i)'!M18+'ACP_PS_11(i)'!H18+'ACP_PS_11(i)'!C18+ACP_MSME_10!C18+'ACP_Agri_9(ii)'!M18</f>
        <v>3258269</v>
      </c>
      <c r="R18" s="49">
        <f>N18+I18+D18+'ACP_PS_11(i)'!N18+'ACP_PS_11(i)'!I18+'ACP_PS_11(i)'!D18+ACP_MSME_10!D18+'ACP_Agri_9(ii)'!N18</f>
        <v>10569928</v>
      </c>
      <c r="S18" s="49">
        <f>O18+J18+E18+'ACP_PS_11(i)'!O18+'ACP_PS_11(i)'!J18+'ACP_PS_11(i)'!E18+ACP_MSME_10!O18+'ACP_Agri_9(ii)'!O18</f>
        <v>1404681</v>
      </c>
      <c r="T18" s="49">
        <f>P18+K18+F18+'ACP_PS_11(i)'!P18+'ACP_PS_11(i)'!K18+'ACP_PS_11(i)'!F18+ACP_MSME_10!P18+'ACP_Agri_9(ii)'!P18</f>
        <v>3711946.25</v>
      </c>
      <c r="U18" s="46">
        <f t="shared" si="3"/>
        <v>35.117989923867029</v>
      </c>
    </row>
    <row r="19" spans="1:21" ht="12.95" customHeight="1" x14ac:dyDescent="0.2">
      <c r="A19" s="36">
        <v>13</v>
      </c>
      <c r="B19" s="37" t="s">
        <v>42</v>
      </c>
      <c r="C19" s="367">
        <v>420</v>
      </c>
      <c r="D19" s="367">
        <v>1517</v>
      </c>
      <c r="E19" s="367">
        <v>0</v>
      </c>
      <c r="F19" s="367">
        <v>0</v>
      </c>
      <c r="G19" s="48">
        <f t="shared" si="0"/>
        <v>0</v>
      </c>
      <c r="H19" s="367">
        <v>337</v>
      </c>
      <c r="I19" s="367">
        <v>674</v>
      </c>
      <c r="J19" s="367">
        <v>0</v>
      </c>
      <c r="K19" s="367">
        <v>0</v>
      </c>
      <c r="L19" s="48">
        <f t="shared" si="1"/>
        <v>0</v>
      </c>
      <c r="M19" s="47">
        <v>151</v>
      </c>
      <c r="N19" s="47">
        <v>396</v>
      </c>
      <c r="O19" s="367">
        <v>6215</v>
      </c>
      <c r="P19" s="367">
        <v>2382.36</v>
      </c>
      <c r="Q19" s="47">
        <f>M19+H19+C19+'ACP_PS_11(i)'!M19+'ACP_PS_11(i)'!H19+'ACP_PS_11(i)'!C19+ACP_MSME_10!C19+'ACP_Agri_9(ii)'!M19</f>
        <v>74806</v>
      </c>
      <c r="R19" s="47">
        <f>N19+I19+D19+'ACP_PS_11(i)'!N19+'ACP_PS_11(i)'!I19+'ACP_PS_11(i)'!D19+ACP_MSME_10!D19+'ACP_Agri_9(ii)'!N19</f>
        <v>291160</v>
      </c>
      <c r="S19" s="47">
        <f>O19+J19+E19+'ACP_PS_11(i)'!O19+'ACP_PS_11(i)'!J19+'ACP_PS_11(i)'!E19+ACP_MSME_10!O19+'ACP_Agri_9(ii)'!O19</f>
        <v>23717</v>
      </c>
      <c r="T19" s="47">
        <f>P19+K19+F19+'ACP_PS_11(i)'!P19+'ACP_PS_11(i)'!K19+'ACP_PS_11(i)'!F19+ACP_MSME_10!P19+'ACP_Agri_9(ii)'!P19</f>
        <v>99315.26999999999</v>
      </c>
      <c r="U19" s="48">
        <f t="shared" si="3"/>
        <v>34.110204011540041</v>
      </c>
    </row>
    <row r="20" spans="1:21" ht="12.95" customHeight="1" x14ac:dyDescent="0.2">
      <c r="A20" s="36">
        <v>14</v>
      </c>
      <c r="B20" s="37" t="s">
        <v>185</v>
      </c>
      <c r="C20" s="367">
        <v>145</v>
      </c>
      <c r="D20" s="367">
        <v>536</v>
      </c>
      <c r="E20" s="367">
        <v>0</v>
      </c>
      <c r="F20" s="367">
        <v>0</v>
      </c>
      <c r="G20" s="48">
        <f t="shared" si="0"/>
        <v>0</v>
      </c>
      <c r="H20" s="367">
        <v>104</v>
      </c>
      <c r="I20" s="367">
        <v>265</v>
      </c>
      <c r="J20" s="367">
        <v>0</v>
      </c>
      <c r="K20" s="367">
        <v>0</v>
      </c>
      <c r="L20" s="48">
        <f t="shared" si="1"/>
        <v>0</v>
      </c>
      <c r="M20" s="47">
        <v>0</v>
      </c>
      <c r="N20" s="47">
        <v>0</v>
      </c>
      <c r="O20" s="367">
        <v>0</v>
      </c>
      <c r="P20" s="367">
        <v>0</v>
      </c>
      <c r="Q20" s="47">
        <f>M20+H20+C20+'ACP_PS_11(i)'!M20+'ACP_PS_11(i)'!H20+'ACP_PS_11(i)'!C20+ACP_MSME_10!C20+'ACP_Agri_9(ii)'!M20</f>
        <v>16062</v>
      </c>
      <c r="R20" s="47">
        <f>N20+I20+D20+'ACP_PS_11(i)'!N20+'ACP_PS_11(i)'!I20+'ACP_PS_11(i)'!D20+ACP_MSME_10!D20+'ACP_Agri_9(ii)'!N20</f>
        <v>59920</v>
      </c>
      <c r="S20" s="47">
        <f>O20+J20+E20+'ACP_PS_11(i)'!O20+'ACP_PS_11(i)'!J20+'ACP_PS_11(i)'!E20+ACP_MSME_10!O20+'ACP_Agri_9(ii)'!O20</f>
        <v>148059</v>
      </c>
      <c r="T20" s="47">
        <f>P20+K20+F20+'ACP_PS_11(i)'!P20+'ACP_PS_11(i)'!K20+'ACP_PS_11(i)'!F20+ACP_MSME_10!P20+'ACP_Agri_9(ii)'!P20</f>
        <v>93673</v>
      </c>
      <c r="U20" s="48">
        <f t="shared" si="3"/>
        <v>156.33010680907879</v>
      </c>
    </row>
    <row r="21" spans="1:21" ht="12.75" customHeight="1" x14ac:dyDescent="0.2">
      <c r="A21" s="36">
        <v>15</v>
      </c>
      <c r="B21" s="37" t="s">
        <v>186</v>
      </c>
      <c r="C21" s="367">
        <v>0</v>
      </c>
      <c r="D21" s="367">
        <v>0</v>
      </c>
      <c r="E21" s="367">
        <v>0</v>
      </c>
      <c r="F21" s="367">
        <v>0</v>
      </c>
      <c r="G21" s="48">
        <v>0</v>
      </c>
      <c r="H21" s="367">
        <v>8</v>
      </c>
      <c r="I21" s="367">
        <v>20</v>
      </c>
      <c r="J21" s="367">
        <v>0</v>
      </c>
      <c r="K21" s="367">
        <v>0</v>
      </c>
      <c r="L21" s="48">
        <f t="shared" si="1"/>
        <v>0</v>
      </c>
      <c r="M21" s="47">
        <v>0</v>
      </c>
      <c r="N21" s="47">
        <v>0</v>
      </c>
      <c r="O21" s="367">
        <v>0</v>
      </c>
      <c r="P21" s="367">
        <v>0</v>
      </c>
      <c r="Q21" s="47">
        <f>M21+H21+C21+'ACP_PS_11(i)'!M21+'ACP_PS_11(i)'!H21+'ACP_PS_11(i)'!C21+ACP_MSME_10!C21+'ACP_Agri_9(ii)'!M21</f>
        <v>141</v>
      </c>
      <c r="R21" s="47">
        <f>N21+I21+D21+'ACP_PS_11(i)'!N21+'ACP_PS_11(i)'!I21+'ACP_PS_11(i)'!D21+ACP_MSME_10!D21+'ACP_Agri_9(ii)'!N21</f>
        <v>505</v>
      </c>
      <c r="S21" s="47">
        <f>O21+J21+E21+'ACP_PS_11(i)'!O21+'ACP_PS_11(i)'!J21+'ACP_PS_11(i)'!E21+ACP_MSME_10!O21+'ACP_Agri_9(ii)'!O21</f>
        <v>2</v>
      </c>
      <c r="T21" s="47">
        <f>P21+K21+F21+'ACP_PS_11(i)'!P21+'ACP_PS_11(i)'!K21+'ACP_PS_11(i)'!F21+ACP_MSME_10!P21+'ACP_Agri_9(ii)'!P21</f>
        <v>6</v>
      </c>
      <c r="U21" s="48">
        <f t="shared" si="3"/>
        <v>1.1881188118811881</v>
      </c>
    </row>
    <row r="22" spans="1:21" ht="12.95" customHeight="1" x14ac:dyDescent="0.2">
      <c r="A22" s="36">
        <v>16</v>
      </c>
      <c r="B22" s="37" t="s">
        <v>46</v>
      </c>
      <c r="C22" s="367">
        <v>0</v>
      </c>
      <c r="D22" s="367">
        <v>0</v>
      </c>
      <c r="E22" s="367">
        <v>0</v>
      </c>
      <c r="F22" s="367">
        <v>0</v>
      </c>
      <c r="G22" s="48">
        <v>0</v>
      </c>
      <c r="H22" s="367">
        <v>36</v>
      </c>
      <c r="I22" s="367">
        <v>42</v>
      </c>
      <c r="J22" s="367">
        <v>0</v>
      </c>
      <c r="K22" s="367">
        <v>0</v>
      </c>
      <c r="L22" s="48">
        <f t="shared" si="1"/>
        <v>0</v>
      </c>
      <c r="M22" s="47">
        <v>0</v>
      </c>
      <c r="N22" s="47">
        <v>0</v>
      </c>
      <c r="O22" s="367">
        <v>0</v>
      </c>
      <c r="P22" s="367">
        <v>0</v>
      </c>
      <c r="Q22" s="47">
        <f>M22+H22+C22+'ACP_PS_11(i)'!M22+'ACP_PS_11(i)'!H22+'ACP_PS_11(i)'!C22+ACP_MSME_10!C22+'ACP_Agri_9(ii)'!M22</f>
        <v>534</v>
      </c>
      <c r="R22" s="47">
        <f>N22+I22+D22+'ACP_PS_11(i)'!N22+'ACP_PS_11(i)'!I22+'ACP_PS_11(i)'!D22+ACP_MSME_10!D22+'ACP_Agri_9(ii)'!N22</f>
        <v>4284</v>
      </c>
      <c r="S22" s="47">
        <f>O22+J22+E22+'ACP_PS_11(i)'!O22+'ACP_PS_11(i)'!J22+'ACP_PS_11(i)'!E22+ACP_MSME_10!O22+'ACP_Agri_9(ii)'!O22</f>
        <v>53</v>
      </c>
      <c r="T22" s="47">
        <f>P22+K22+F22+'ACP_PS_11(i)'!P22+'ACP_PS_11(i)'!K22+'ACP_PS_11(i)'!F22+ACP_MSME_10!P22+'ACP_Agri_9(ii)'!P22</f>
        <v>2160.06</v>
      </c>
      <c r="U22" s="48">
        <f t="shared" si="3"/>
        <v>50.421568627450981</v>
      </c>
    </row>
    <row r="23" spans="1:21" ht="12.95" customHeight="1" x14ac:dyDescent="0.2">
      <c r="A23" s="36">
        <v>17</v>
      </c>
      <c r="B23" s="37" t="s">
        <v>187</v>
      </c>
      <c r="C23" s="367">
        <v>202</v>
      </c>
      <c r="D23" s="367">
        <v>691</v>
      </c>
      <c r="E23" s="367">
        <v>2</v>
      </c>
      <c r="F23" s="367">
        <v>25</v>
      </c>
      <c r="G23" s="48">
        <f t="shared" si="0"/>
        <v>3.6179450072358899</v>
      </c>
      <c r="H23" s="367">
        <v>95</v>
      </c>
      <c r="I23" s="367">
        <v>256</v>
      </c>
      <c r="J23" s="367">
        <v>0</v>
      </c>
      <c r="K23" s="367">
        <v>0</v>
      </c>
      <c r="L23" s="48">
        <f t="shared" si="1"/>
        <v>0</v>
      </c>
      <c r="M23" s="47">
        <v>0</v>
      </c>
      <c r="N23" s="47">
        <v>0</v>
      </c>
      <c r="O23" s="367">
        <v>0</v>
      </c>
      <c r="P23" s="367">
        <v>0</v>
      </c>
      <c r="Q23" s="47">
        <f>M23+H23+C23+'ACP_PS_11(i)'!M23+'ACP_PS_11(i)'!H23+'ACP_PS_11(i)'!C23+ACP_MSME_10!C23+'ACP_Agri_9(ii)'!M23</f>
        <v>11466</v>
      </c>
      <c r="R23" s="47">
        <f>N23+I23+D23+'ACP_PS_11(i)'!N23+'ACP_PS_11(i)'!I23+'ACP_PS_11(i)'!D23+ACP_MSME_10!D23+'ACP_Agri_9(ii)'!N23</f>
        <v>41538</v>
      </c>
      <c r="S23" s="47">
        <f>O23+J23+E23+'ACP_PS_11(i)'!O23+'ACP_PS_11(i)'!J23+'ACP_PS_11(i)'!E23+ACP_MSME_10!O23+'ACP_Agri_9(ii)'!O23</f>
        <v>6136</v>
      </c>
      <c r="T23" s="47">
        <f>P23+K23+F23+'ACP_PS_11(i)'!P23+'ACP_PS_11(i)'!K23+'ACP_PS_11(i)'!F23+ACP_MSME_10!P23+'ACP_Agri_9(ii)'!P23</f>
        <v>12425</v>
      </c>
      <c r="U23" s="48">
        <f t="shared" si="3"/>
        <v>29.912369396696999</v>
      </c>
    </row>
    <row r="24" spans="1:21" ht="12.95" customHeight="1" x14ac:dyDescent="0.2">
      <c r="A24" s="36">
        <v>18</v>
      </c>
      <c r="B24" s="37" t="s">
        <v>188</v>
      </c>
      <c r="C24" s="367">
        <v>0</v>
      </c>
      <c r="D24" s="367">
        <v>0</v>
      </c>
      <c r="E24" s="367">
        <v>0</v>
      </c>
      <c r="F24" s="367">
        <v>0</v>
      </c>
      <c r="G24" s="48">
        <v>0</v>
      </c>
      <c r="H24" s="367">
        <v>0</v>
      </c>
      <c r="I24" s="367">
        <v>0</v>
      </c>
      <c r="J24" s="367">
        <v>0</v>
      </c>
      <c r="K24" s="367">
        <v>0</v>
      </c>
      <c r="L24" s="48">
        <v>0</v>
      </c>
      <c r="M24" s="47">
        <v>0</v>
      </c>
      <c r="N24" s="47">
        <v>0</v>
      </c>
      <c r="O24" s="367">
        <v>0</v>
      </c>
      <c r="P24" s="367">
        <v>0</v>
      </c>
      <c r="Q24" s="47">
        <f>M24+H24+C24+'ACP_PS_11(i)'!M24+'ACP_PS_11(i)'!H24+'ACP_PS_11(i)'!C24+ACP_MSME_10!C24+'ACP_Agri_9(ii)'!M24</f>
        <v>323</v>
      </c>
      <c r="R24" s="47">
        <f>N24+I24+D24+'ACP_PS_11(i)'!N24+'ACP_PS_11(i)'!I24+'ACP_PS_11(i)'!D24+ACP_MSME_10!D24+'ACP_Agri_9(ii)'!N24</f>
        <v>2638</v>
      </c>
      <c r="S24" s="47">
        <f>O24+J24+E24+'ACP_PS_11(i)'!O24+'ACP_PS_11(i)'!J24+'ACP_PS_11(i)'!E24+ACP_MSME_10!O24+'ACP_Agri_9(ii)'!O24</f>
        <v>6</v>
      </c>
      <c r="T24" s="47">
        <f>P24+K24+F24+'ACP_PS_11(i)'!P24+'ACP_PS_11(i)'!K24+'ACP_PS_11(i)'!F24+ACP_MSME_10!P24+'ACP_Agri_9(ii)'!P24</f>
        <v>51.94</v>
      </c>
      <c r="U24" s="48">
        <f t="shared" si="3"/>
        <v>1.9689158453373767</v>
      </c>
    </row>
    <row r="25" spans="1:21" ht="12.95" customHeight="1" x14ac:dyDescent="0.2">
      <c r="A25" s="36">
        <v>19</v>
      </c>
      <c r="B25" s="37" t="s">
        <v>189</v>
      </c>
      <c r="C25" s="367">
        <v>12</v>
      </c>
      <c r="D25" s="367">
        <v>43</v>
      </c>
      <c r="E25" s="367">
        <v>0</v>
      </c>
      <c r="F25" s="367">
        <v>0</v>
      </c>
      <c r="G25" s="48">
        <f t="shared" si="0"/>
        <v>0</v>
      </c>
      <c r="H25" s="367">
        <v>48</v>
      </c>
      <c r="I25" s="367">
        <v>86</v>
      </c>
      <c r="J25" s="367">
        <v>0</v>
      </c>
      <c r="K25" s="367">
        <v>0</v>
      </c>
      <c r="L25" s="48">
        <f t="shared" si="1"/>
        <v>0</v>
      </c>
      <c r="M25" s="47">
        <v>0</v>
      </c>
      <c r="N25" s="47">
        <v>0</v>
      </c>
      <c r="O25" s="367">
        <v>63</v>
      </c>
      <c r="P25" s="367">
        <v>241</v>
      </c>
      <c r="Q25" s="47">
        <f>M25+H25+C25+'ACP_PS_11(i)'!M25+'ACP_PS_11(i)'!H25+'ACP_PS_11(i)'!C25+ACP_MSME_10!C25+'ACP_Agri_9(ii)'!M25</f>
        <v>3552</v>
      </c>
      <c r="R25" s="47">
        <f>N25+I25+D25+'ACP_PS_11(i)'!N25+'ACP_PS_11(i)'!I25+'ACP_PS_11(i)'!D25+ACP_MSME_10!D25+'ACP_Agri_9(ii)'!N25</f>
        <v>13490</v>
      </c>
      <c r="S25" s="47">
        <f>O25+J25+E25+'ACP_PS_11(i)'!O25+'ACP_PS_11(i)'!J25+'ACP_PS_11(i)'!E25+ACP_MSME_10!O25+'ACP_Agri_9(ii)'!O25</f>
        <v>6504</v>
      </c>
      <c r="T25" s="47">
        <f>P25+K25+F25+'ACP_PS_11(i)'!P25+'ACP_PS_11(i)'!K25+'ACP_PS_11(i)'!F25+ACP_MSME_10!P25+'ACP_Agri_9(ii)'!P25</f>
        <v>11981.3</v>
      </c>
      <c r="U25" s="48">
        <f t="shared" si="3"/>
        <v>88.816160118606376</v>
      </c>
    </row>
    <row r="26" spans="1:21" ht="12.95" customHeight="1" x14ac:dyDescent="0.2">
      <c r="A26" s="36">
        <v>20</v>
      </c>
      <c r="B26" s="37" t="s">
        <v>66</v>
      </c>
      <c r="C26" s="367">
        <v>755</v>
      </c>
      <c r="D26" s="367">
        <v>2767</v>
      </c>
      <c r="E26" s="367">
        <v>11</v>
      </c>
      <c r="F26" s="367">
        <v>231.89</v>
      </c>
      <c r="G26" s="48">
        <f t="shared" si="0"/>
        <v>8.3805565594506675</v>
      </c>
      <c r="H26" s="367">
        <v>491</v>
      </c>
      <c r="I26" s="367">
        <v>1157</v>
      </c>
      <c r="J26" s="367">
        <v>0</v>
      </c>
      <c r="K26" s="367">
        <v>0</v>
      </c>
      <c r="L26" s="48">
        <f t="shared" si="1"/>
        <v>0</v>
      </c>
      <c r="M26" s="47">
        <v>134</v>
      </c>
      <c r="N26" s="47">
        <v>326</v>
      </c>
      <c r="O26" s="367">
        <v>0</v>
      </c>
      <c r="P26" s="367">
        <v>0</v>
      </c>
      <c r="Q26" s="47">
        <f>M26+H26+C26+'ACP_PS_11(i)'!M26+'ACP_PS_11(i)'!H26+'ACP_PS_11(i)'!C26+ACP_MSME_10!C26+'ACP_Agri_9(ii)'!M26</f>
        <v>131618</v>
      </c>
      <c r="R26" s="47">
        <f>N26+I26+D26+'ACP_PS_11(i)'!N26+'ACP_PS_11(i)'!I26+'ACP_PS_11(i)'!D26+ACP_MSME_10!D26+'ACP_Agri_9(ii)'!N26</f>
        <v>472592</v>
      </c>
      <c r="S26" s="47">
        <f>O26+J26+E26+'ACP_PS_11(i)'!O26+'ACP_PS_11(i)'!J26+'ACP_PS_11(i)'!E26+ACP_MSME_10!O26+'ACP_Agri_9(ii)'!O26</f>
        <v>47703</v>
      </c>
      <c r="T26" s="47">
        <f>P26+K26+F26+'ACP_PS_11(i)'!P26+'ACP_PS_11(i)'!K26+'ACP_PS_11(i)'!F26+ACP_MSME_10!P26+'ACP_Agri_9(ii)'!P26</f>
        <v>395082.68</v>
      </c>
      <c r="U26" s="48">
        <f t="shared" si="3"/>
        <v>83.599104512983715</v>
      </c>
    </row>
    <row r="27" spans="1:21" ht="12.95" customHeight="1" x14ac:dyDescent="0.2">
      <c r="A27" s="36">
        <v>21</v>
      </c>
      <c r="B27" s="37" t="s">
        <v>67</v>
      </c>
      <c r="C27" s="47">
        <v>590</v>
      </c>
      <c r="D27" s="47">
        <v>2167</v>
      </c>
      <c r="E27" s="47">
        <v>0</v>
      </c>
      <c r="F27" s="47">
        <v>0</v>
      </c>
      <c r="G27" s="48">
        <f t="shared" si="0"/>
        <v>0</v>
      </c>
      <c r="H27" s="47">
        <v>505</v>
      </c>
      <c r="I27" s="47">
        <v>1036</v>
      </c>
      <c r="J27" s="47">
        <v>1</v>
      </c>
      <c r="K27" s="47">
        <v>19</v>
      </c>
      <c r="L27" s="48">
        <f t="shared" si="1"/>
        <v>1.8339768339768341</v>
      </c>
      <c r="M27" s="47">
        <v>136</v>
      </c>
      <c r="N27" s="47">
        <v>373</v>
      </c>
      <c r="O27" s="47">
        <v>118</v>
      </c>
      <c r="P27" s="47">
        <v>648</v>
      </c>
      <c r="Q27" s="47">
        <f>M27+H27+C27+'ACP_PS_11(i)'!M27+'ACP_PS_11(i)'!H27+'ACP_PS_11(i)'!C27+ACP_MSME_10!C27+'ACP_Agri_9(ii)'!M27</f>
        <v>126662</v>
      </c>
      <c r="R27" s="47">
        <f>N27+I27+D27+'ACP_PS_11(i)'!N27+'ACP_PS_11(i)'!I27+'ACP_PS_11(i)'!D27+ACP_MSME_10!D27+'ACP_Agri_9(ii)'!N27</f>
        <v>460295</v>
      </c>
      <c r="S27" s="47">
        <f>O27+J27+E27+'ACP_PS_11(i)'!O27+'ACP_PS_11(i)'!J27+'ACP_PS_11(i)'!E27+ACP_MSME_10!O27+'ACP_Agri_9(ii)'!O27</f>
        <v>119130</v>
      </c>
      <c r="T27" s="47">
        <f>P27+K27+F27+'ACP_PS_11(i)'!P27+'ACP_PS_11(i)'!K27+'ACP_PS_11(i)'!F27+ACP_MSME_10!P27+'ACP_Agri_9(ii)'!P27</f>
        <v>654697</v>
      </c>
      <c r="U27" s="48">
        <f t="shared" si="3"/>
        <v>142.2342193593239</v>
      </c>
    </row>
    <row r="28" spans="1:21" ht="12.95" customHeight="1" x14ac:dyDescent="0.2">
      <c r="A28" s="36">
        <v>22</v>
      </c>
      <c r="B28" s="37" t="s">
        <v>76</v>
      </c>
      <c r="C28" s="367">
        <v>294</v>
      </c>
      <c r="D28" s="367">
        <v>1037</v>
      </c>
      <c r="E28" s="367">
        <v>7</v>
      </c>
      <c r="F28" s="367">
        <v>4.59</v>
      </c>
      <c r="G28" s="48">
        <f t="shared" si="0"/>
        <v>0.44262295081967212</v>
      </c>
      <c r="H28" s="367">
        <v>214</v>
      </c>
      <c r="I28" s="367">
        <v>549</v>
      </c>
      <c r="J28" s="367">
        <v>0</v>
      </c>
      <c r="K28" s="367">
        <v>0</v>
      </c>
      <c r="L28" s="48">
        <f t="shared" si="1"/>
        <v>0</v>
      </c>
      <c r="M28" s="47">
        <v>152</v>
      </c>
      <c r="N28" s="47">
        <v>423</v>
      </c>
      <c r="O28" s="367">
        <v>0</v>
      </c>
      <c r="P28" s="367">
        <v>0</v>
      </c>
      <c r="Q28" s="47">
        <f>M28+H28+C28+'ACP_PS_11(i)'!M28+'ACP_PS_11(i)'!H28+'ACP_PS_11(i)'!C28+ACP_MSME_10!C28+'ACP_Agri_9(ii)'!M28</f>
        <v>40596</v>
      </c>
      <c r="R28" s="47">
        <f>N28+I28+D28+'ACP_PS_11(i)'!N28+'ACP_PS_11(i)'!I28+'ACP_PS_11(i)'!D28+ACP_MSME_10!D28+'ACP_Agri_9(ii)'!N28</f>
        <v>148112</v>
      </c>
      <c r="S28" s="47">
        <f>O28+J28+E28+'ACP_PS_11(i)'!O28+'ACP_PS_11(i)'!J28+'ACP_PS_11(i)'!E28+ACP_MSME_10!O28+'ACP_Agri_9(ii)'!O28</f>
        <v>20493</v>
      </c>
      <c r="T28" s="47">
        <f>P28+K28+F28+'ACP_PS_11(i)'!P28+'ACP_PS_11(i)'!K28+'ACP_PS_11(i)'!F28+ACP_MSME_10!P28+'ACP_Agri_9(ii)'!P28</f>
        <v>66099.59</v>
      </c>
      <c r="U28" s="48">
        <f t="shared" si="3"/>
        <v>44.628112509452308</v>
      </c>
    </row>
    <row r="29" spans="1:21" ht="12.95" customHeight="1" x14ac:dyDescent="0.2">
      <c r="A29" s="36">
        <v>23</v>
      </c>
      <c r="B29" s="37" t="s">
        <v>492</v>
      </c>
      <c r="C29" s="367">
        <v>93</v>
      </c>
      <c r="D29" s="367">
        <v>362</v>
      </c>
      <c r="E29" s="367">
        <v>157</v>
      </c>
      <c r="F29" s="367">
        <v>73</v>
      </c>
      <c r="G29" s="48">
        <f t="shared" si="0"/>
        <v>20.165745856353592</v>
      </c>
      <c r="H29" s="367">
        <v>76</v>
      </c>
      <c r="I29" s="367">
        <v>164</v>
      </c>
      <c r="J29" s="367">
        <v>0</v>
      </c>
      <c r="K29" s="367">
        <v>0</v>
      </c>
      <c r="L29" s="48">
        <f t="shared" si="1"/>
        <v>0</v>
      </c>
      <c r="M29" s="47">
        <v>43</v>
      </c>
      <c r="N29" s="47">
        <v>130</v>
      </c>
      <c r="O29" s="367">
        <v>0</v>
      </c>
      <c r="P29" s="367">
        <v>0</v>
      </c>
      <c r="Q29" s="47">
        <f>M29+H29+C29+'ACP_PS_11(i)'!M29+'ACP_PS_11(i)'!H29+'ACP_PS_11(i)'!C29+ACP_MSME_10!C29+'ACP_Agri_9(ii)'!M29</f>
        <v>9226</v>
      </c>
      <c r="R29" s="47">
        <f>N29+I29+D29+'ACP_PS_11(i)'!N29+'ACP_PS_11(i)'!I29+'ACP_PS_11(i)'!D29+ACP_MSME_10!D29+'ACP_Agri_9(ii)'!N29</f>
        <v>37229</v>
      </c>
      <c r="S29" s="47">
        <f>O29+J29+E29+'ACP_PS_11(i)'!O29+'ACP_PS_11(i)'!J29+'ACP_PS_11(i)'!E29+ACP_MSME_10!O29+'ACP_Agri_9(ii)'!O29</f>
        <v>26215</v>
      </c>
      <c r="T29" s="47">
        <f>P29+K29+F29+'ACP_PS_11(i)'!P29+'ACP_PS_11(i)'!K29+'ACP_PS_11(i)'!F29+ACP_MSME_10!P29+'ACP_Agri_9(ii)'!P29</f>
        <v>64144.3</v>
      </c>
      <c r="U29" s="48">
        <f t="shared" si="3"/>
        <v>172.29659673910123</v>
      </c>
    </row>
    <row r="30" spans="1:21" ht="12.95" customHeight="1" x14ac:dyDescent="0.2">
      <c r="A30" s="36">
        <v>24</v>
      </c>
      <c r="B30" s="37" t="s">
        <v>190</v>
      </c>
      <c r="C30" s="367">
        <v>20</v>
      </c>
      <c r="D30" s="367">
        <v>121</v>
      </c>
      <c r="E30" s="367">
        <v>0</v>
      </c>
      <c r="F30" s="367">
        <v>0</v>
      </c>
      <c r="G30" s="48">
        <f t="shared" si="0"/>
        <v>0</v>
      </c>
      <c r="H30" s="367">
        <v>38</v>
      </c>
      <c r="I30" s="367">
        <v>83</v>
      </c>
      <c r="J30" s="367">
        <v>0</v>
      </c>
      <c r="K30" s="367">
        <v>0</v>
      </c>
      <c r="L30" s="48">
        <f t="shared" si="1"/>
        <v>0</v>
      </c>
      <c r="M30" s="47">
        <v>9</v>
      </c>
      <c r="N30" s="47">
        <v>31</v>
      </c>
      <c r="O30" s="367">
        <v>0</v>
      </c>
      <c r="P30" s="367">
        <v>0</v>
      </c>
      <c r="Q30" s="47">
        <f>M30+H30+C30+'ACP_PS_11(i)'!M30+'ACP_PS_11(i)'!H30+'ACP_PS_11(i)'!C30+ACP_MSME_10!C30+'ACP_Agri_9(ii)'!M30</f>
        <v>16407</v>
      </c>
      <c r="R30" s="47">
        <f>N30+I30+D30+'ACP_PS_11(i)'!N30+'ACP_PS_11(i)'!I30+'ACP_PS_11(i)'!D30+ACP_MSME_10!D30+'ACP_Agri_9(ii)'!N30</f>
        <v>68812</v>
      </c>
      <c r="S30" s="47">
        <f>O30+J30+E30+'ACP_PS_11(i)'!O30+'ACP_PS_11(i)'!J30+'ACP_PS_11(i)'!E30+ACP_MSME_10!O30+'ACP_Agri_9(ii)'!O30</f>
        <v>27308</v>
      </c>
      <c r="T30" s="47">
        <f>P30+K30+F30+'ACP_PS_11(i)'!P30+'ACP_PS_11(i)'!K30+'ACP_PS_11(i)'!F30+ACP_MSME_10!P30+'ACP_Agri_9(ii)'!P30</f>
        <v>83267.69</v>
      </c>
      <c r="U30" s="48">
        <f t="shared" si="3"/>
        <v>121.0075132244376</v>
      </c>
    </row>
    <row r="31" spans="1:21" ht="12.95" customHeight="1" x14ac:dyDescent="0.2">
      <c r="A31" s="36">
        <v>25</v>
      </c>
      <c r="B31" s="37" t="s">
        <v>191</v>
      </c>
      <c r="C31" s="367">
        <v>0</v>
      </c>
      <c r="D31" s="367">
        <v>0</v>
      </c>
      <c r="E31" s="367">
        <v>0</v>
      </c>
      <c r="F31" s="367">
        <v>0</v>
      </c>
      <c r="G31" s="48">
        <v>0</v>
      </c>
      <c r="H31" s="367">
        <v>36</v>
      </c>
      <c r="I31" s="367">
        <v>42</v>
      </c>
      <c r="J31" s="367">
        <v>0</v>
      </c>
      <c r="K31" s="367">
        <v>0</v>
      </c>
      <c r="L31" s="48">
        <f t="shared" si="1"/>
        <v>0</v>
      </c>
      <c r="M31" s="47">
        <v>0</v>
      </c>
      <c r="N31" s="47">
        <v>0</v>
      </c>
      <c r="O31" s="367">
        <v>0</v>
      </c>
      <c r="P31" s="367">
        <v>0</v>
      </c>
      <c r="Q31" s="47">
        <f>M31+H31+C31+'ACP_PS_11(i)'!M31+'ACP_PS_11(i)'!H31+'ACP_PS_11(i)'!C31+ACP_MSME_10!C31+'ACP_Agri_9(ii)'!M31</f>
        <v>958</v>
      </c>
      <c r="R31" s="47">
        <f>N31+I31+D31+'ACP_PS_11(i)'!N31+'ACP_PS_11(i)'!I31+'ACP_PS_11(i)'!D31+ACP_MSME_10!D31+'ACP_Agri_9(ii)'!N31</f>
        <v>7974</v>
      </c>
      <c r="S31" s="47">
        <f>O31+J31+E31+'ACP_PS_11(i)'!O31+'ACP_PS_11(i)'!J31+'ACP_PS_11(i)'!E31+ACP_MSME_10!O31+'ACP_Agri_9(ii)'!O31</f>
        <v>25</v>
      </c>
      <c r="T31" s="47">
        <f>P31+K31+F31+'ACP_PS_11(i)'!P31+'ACP_PS_11(i)'!K31+'ACP_PS_11(i)'!F31+ACP_MSME_10!P31+'ACP_Agri_9(ii)'!P31</f>
        <v>108.5</v>
      </c>
      <c r="U31" s="48">
        <f t="shared" si="3"/>
        <v>1.3606721845999499</v>
      </c>
    </row>
    <row r="32" spans="1:21" ht="12.95" customHeight="1" x14ac:dyDescent="0.2">
      <c r="A32" s="36">
        <v>26</v>
      </c>
      <c r="B32" s="37" t="s">
        <v>192</v>
      </c>
      <c r="C32" s="367">
        <v>0</v>
      </c>
      <c r="D32" s="367">
        <v>0</v>
      </c>
      <c r="E32" s="367">
        <v>0</v>
      </c>
      <c r="F32" s="367">
        <v>0</v>
      </c>
      <c r="G32" s="48">
        <v>0</v>
      </c>
      <c r="H32" s="367">
        <v>43</v>
      </c>
      <c r="I32" s="367">
        <v>62</v>
      </c>
      <c r="J32" s="367">
        <v>0</v>
      </c>
      <c r="K32" s="367">
        <v>0</v>
      </c>
      <c r="L32" s="48">
        <f t="shared" si="1"/>
        <v>0</v>
      </c>
      <c r="M32" s="47">
        <v>0</v>
      </c>
      <c r="N32" s="47">
        <v>0</v>
      </c>
      <c r="O32" s="367">
        <v>8</v>
      </c>
      <c r="P32" s="367">
        <v>2.98</v>
      </c>
      <c r="Q32" s="47">
        <f>M32+H32+C32+'ACP_PS_11(i)'!M32+'ACP_PS_11(i)'!H32+'ACP_PS_11(i)'!C32+ACP_MSME_10!C32+'ACP_Agri_9(ii)'!M32</f>
        <v>1607</v>
      </c>
      <c r="R32" s="47">
        <f>N32+I32+D32+'ACP_PS_11(i)'!N32+'ACP_PS_11(i)'!I32+'ACP_PS_11(i)'!D32+ACP_MSME_10!D32+'ACP_Agri_9(ii)'!N32</f>
        <v>10042</v>
      </c>
      <c r="S32" s="47">
        <f>O32+J32+E32+'ACP_PS_11(i)'!O32+'ACP_PS_11(i)'!J32+'ACP_PS_11(i)'!E32+ACP_MSME_10!O32+'ACP_Agri_9(ii)'!O32</f>
        <v>296</v>
      </c>
      <c r="T32" s="47">
        <f>P32+K32+F32+'ACP_PS_11(i)'!P32+'ACP_PS_11(i)'!K32+'ACP_PS_11(i)'!F32+ACP_MSME_10!P32+'ACP_Agri_9(ii)'!P32</f>
        <v>4613.79</v>
      </c>
      <c r="U32" s="48">
        <f t="shared" si="3"/>
        <v>45.944931288587931</v>
      </c>
    </row>
    <row r="33" spans="1:21" ht="12.95" customHeight="1" x14ac:dyDescent="0.2">
      <c r="A33" s="36">
        <v>27</v>
      </c>
      <c r="B33" s="37" t="s">
        <v>193</v>
      </c>
      <c r="C33" s="367">
        <v>0</v>
      </c>
      <c r="D33" s="367">
        <v>0</v>
      </c>
      <c r="E33" s="367">
        <v>0</v>
      </c>
      <c r="F33" s="367">
        <v>0</v>
      </c>
      <c r="G33" s="48">
        <v>0</v>
      </c>
      <c r="H33" s="367">
        <v>36</v>
      </c>
      <c r="I33" s="367">
        <v>42</v>
      </c>
      <c r="J33" s="367">
        <v>0</v>
      </c>
      <c r="K33" s="367">
        <v>0</v>
      </c>
      <c r="L33" s="48">
        <f t="shared" si="1"/>
        <v>0</v>
      </c>
      <c r="M33" s="47">
        <v>1</v>
      </c>
      <c r="N33" s="47">
        <v>8</v>
      </c>
      <c r="O33" s="367">
        <v>0</v>
      </c>
      <c r="P33" s="367">
        <v>0</v>
      </c>
      <c r="Q33" s="47">
        <f>M33+H33+C33+'ACP_PS_11(i)'!M33+'ACP_PS_11(i)'!H33+'ACP_PS_11(i)'!C33+ACP_MSME_10!C33+'ACP_Agri_9(ii)'!M33</f>
        <v>862</v>
      </c>
      <c r="R33" s="47">
        <f>N33+I33+D33+'ACP_PS_11(i)'!N33+'ACP_PS_11(i)'!I33+'ACP_PS_11(i)'!D33+ACP_MSME_10!D33+'ACP_Agri_9(ii)'!N33</f>
        <v>6398</v>
      </c>
      <c r="S33" s="47">
        <f>O33+J33+E33+'ACP_PS_11(i)'!O33+'ACP_PS_11(i)'!J33+'ACP_PS_11(i)'!E33+ACP_MSME_10!O33+'ACP_Agri_9(ii)'!O33</f>
        <v>0</v>
      </c>
      <c r="T33" s="47">
        <f>P33+K33+F33+'ACP_PS_11(i)'!P33+'ACP_PS_11(i)'!K33+'ACP_PS_11(i)'!F33+ACP_MSME_10!P33+'ACP_Agri_9(ii)'!P33</f>
        <v>0</v>
      </c>
      <c r="U33" s="48">
        <f t="shared" si="3"/>
        <v>0</v>
      </c>
    </row>
    <row r="34" spans="1:21" ht="12.95" customHeight="1" x14ac:dyDescent="0.2">
      <c r="A34" s="36">
        <v>28</v>
      </c>
      <c r="B34" s="37" t="s">
        <v>68</v>
      </c>
      <c r="C34" s="367">
        <v>128</v>
      </c>
      <c r="D34" s="367">
        <v>483</v>
      </c>
      <c r="E34" s="367">
        <v>0</v>
      </c>
      <c r="F34" s="367">
        <v>0</v>
      </c>
      <c r="G34" s="48">
        <v>0</v>
      </c>
      <c r="H34" s="367">
        <v>89</v>
      </c>
      <c r="I34" s="367">
        <v>179</v>
      </c>
      <c r="J34" s="367">
        <v>0</v>
      </c>
      <c r="K34" s="367">
        <v>0</v>
      </c>
      <c r="L34" s="48">
        <f t="shared" si="1"/>
        <v>0</v>
      </c>
      <c r="M34" s="47">
        <v>0</v>
      </c>
      <c r="N34" s="47">
        <v>0</v>
      </c>
      <c r="O34" s="367">
        <v>3172</v>
      </c>
      <c r="P34" s="367">
        <v>1108.19</v>
      </c>
      <c r="Q34" s="47">
        <f>M34+H34+C34+'ACP_PS_11(i)'!M34+'ACP_PS_11(i)'!H34+'ACP_PS_11(i)'!C34+ACP_MSME_10!C34+'ACP_Agri_9(ii)'!M34</f>
        <v>24968</v>
      </c>
      <c r="R34" s="47">
        <f>N34+I34+D34+'ACP_PS_11(i)'!N34+'ACP_PS_11(i)'!I34+'ACP_PS_11(i)'!D34+ACP_MSME_10!D34+'ACP_Agri_9(ii)'!N34</f>
        <v>95401</v>
      </c>
      <c r="S34" s="47">
        <f>O34+J34+E34+'ACP_PS_11(i)'!O34+'ACP_PS_11(i)'!J34+'ACP_PS_11(i)'!E34+ACP_MSME_10!O34+'ACP_Agri_9(ii)'!O34</f>
        <v>20687</v>
      </c>
      <c r="T34" s="47">
        <f>P34+K34+F34+'ACP_PS_11(i)'!P34+'ACP_PS_11(i)'!K34+'ACP_PS_11(i)'!F34+ACP_MSME_10!P34+'ACP_Agri_9(ii)'!P34</f>
        <v>103384.53</v>
      </c>
      <c r="U34" s="48">
        <f t="shared" si="3"/>
        <v>108.3683923648599</v>
      </c>
    </row>
    <row r="35" spans="1:21" ht="12.95" customHeight="1" x14ac:dyDescent="0.2">
      <c r="A35" s="36">
        <v>29</v>
      </c>
      <c r="B35" s="37" t="s">
        <v>194</v>
      </c>
      <c r="C35" s="367">
        <v>10</v>
      </c>
      <c r="D35" s="367">
        <v>21</v>
      </c>
      <c r="E35" s="367">
        <v>0</v>
      </c>
      <c r="F35" s="367">
        <v>0</v>
      </c>
      <c r="G35" s="48">
        <v>0</v>
      </c>
      <c r="H35" s="367">
        <v>36</v>
      </c>
      <c r="I35" s="367">
        <v>42</v>
      </c>
      <c r="J35" s="367">
        <v>0</v>
      </c>
      <c r="K35" s="367">
        <v>0</v>
      </c>
      <c r="L35" s="48">
        <f t="shared" si="1"/>
        <v>0</v>
      </c>
      <c r="M35" s="47">
        <v>0</v>
      </c>
      <c r="N35" s="47">
        <v>0</v>
      </c>
      <c r="O35" s="367">
        <v>0</v>
      </c>
      <c r="P35" s="367">
        <v>0</v>
      </c>
      <c r="Q35" s="47">
        <f>M35+H35+C35+'ACP_PS_11(i)'!M35+'ACP_PS_11(i)'!H35+'ACP_PS_11(i)'!C35+ACP_MSME_10!C35+'ACP_Agri_9(ii)'!M35</f>
        <v>1219</v>
      </c>
      <c r="R35" s="47">
        <f>N35+I35+D35+'ACP_PS_11(i)'!N35+'ACP_PS_11(i)'!I35+'ACP_PS_11(i)'!D35+ACP_MSME_10!D35+'ACP_Agri_9(ii)'!N35</f>
        <v>6532</v>
      </c>
      <c r="S35" s="47">
        <f>O35+J35+E35+'ACP_PS_11(i)'!O35+'ACP_PS_11(i)'!J35+'ACP_PS_11(i)'!E35+ACP_MSME_10!O35+'ACP_Agri_9(ii)'!O35</f>
        <v>97</v>
      </c>
      <c r="T35" s="47">
        <f>P35+K35+F35+'ACP_PS_11(i)'!P35+'ACP_PS_11(i)'!K35+'ACP_PS_11(i)'!F35+ACP_MSME_10!P35+'ACP_Agri_9(ii)'!P35</f>
        <v>744</v>
      </c>
      <c r="U35" s="48">
        <f t="shared" si="3"/>
        <v>11.390079608083282</v>
      </c>
    </row>
    <row r="36" spans="1:21" ht="12.95" customHeight="1" x14ac:dyDescent="0.2">
      <c r="A36" s="36">
        <v>30</v>
      </c>
      <c r="B36" s="37" t="s">
        <v>195</v>
      </c>
      <c r="C36" s="367">
        <v>85</v>
      </c>
      <c r="D36" s="367">
        <v>249</v>
      </c>
      <c r="E36" s="367">
        <v>0</v>
      </c>
      <c r="F36" s="367">
        <v>0</v>
      </c>
      <c r="G36" s="48">
        <v>0</v>
      </c>
      <c r="H36" s="367">
        <v>28</v>
      </c>
      <c r="I36" s="367">
        <v>70</v>
      </c>
      <c r="J36" s="367">
        <v>0</v>
      </c>
      <c r="K36" s="367">
        <v>0</v>
      </c>
      <c r="L36" s="48">
        <f t="shared" si="1"/>
        <v>0</v>
      </c>
      <c r="M36" s="47">
        <v>0</v>
      </c>
      <c r="N36" s="47">
        <v>0</v>
      </c>
      <c r="O36" s="367">
        <v>244</v>
      </c>
      <c r="P36" s="367">
        <v>78</v>
      </c>
      <c r="Q36" s="47">
        <f>M36+H36+C36+'ACP_PS_11(i)'!M36+'ACP_PS_11(i)'!H36+'ACP_PS_11(i)'!C36+ACP_MSME_10!C36+'ACP_Agri_9(ii)'!M36</f>
        <v>8717</v>
      </c>
      <c r="R36" s="47">
        <f>N36+I36+D36+'ACP_PS_11(i)'!N36+'ACP_PS_11(i)'!I36+'ACP_PS_11(i)'!D36+ACP_MSME_10!D36+'ACP_Agri_9(ii)'!N36</f>
        <v>31088</v>
      </c>
      <c r="S36" s="47">
        <f>O36+J36+E36+'ACP_PS_11(i)'!O36+'ACP_PS_11(i)'!J36+'ACP_PS_11(i)'!E36+ACP_MSME_10!O36+'ACP_Agri_9(ii)'!O36</f>
        <v>20642</v>
      </c>
      <c r="T36" s="47">
        <f>P36+K36+F36+'ACP_PS_11(i)'!P36+'ACP_PS_11(i)'!K36+'ACP_PS_11(i)'!F36+ACP_MSME_10!P36+'ACP_Agri_9(ii)'!P36</f>
        <v>18816</v>
      </c>
      <c r="U36" s="48">
        <f t="shared" si="3"/>
        <v>60.524961399897066</v>
      </c>
    </row>
    <row r="37" spans="1:21" ht="12.95" customHeight="1" x14ac:dyDescent="0.2">
      <c r="A37" s="36">
        <v>31</v>
      </c>
      <c r="B37" s="37" t="s">
        <v>196</v>
      </c>
      <c r="C37" s="367">
        <v>0</v>
      </c>
      <c r="D37" s="367">
        <v>0</v>
      </c>
      <c r="E37" s="367">
        <v>1</v>
      </c>
      <c r="F37" s="367">
        <v>29</v>
      </c>
      <c r="G37" s="48">
        <v>0</v>
      </c>
      <c r="H37" s="367">
        <v>22</v>
      </c>
      <c r="I37" s="367">
        <v>88</v>
      </c>
      <c r="J37" s="367">
        <v>0</v>
      </c>
      <c r="K37" s="367">
        <v>0</v>
      </c>
      <c r="L37" s="48">
        <f t="shared" si="1"/>
        <v>0</v>
      </c>
      <c r="M37" s="47">
        <v>0</v>
      </c>
      <c r="N37" s="47">
        <v>0</v>
      </c>
      <c r="O37" s="367">
        <v>0</v>
      </c>
      <c r="P37" s="367">
        <v>0</v>
      </c>
      <c r="Q37" s="47">
        <f>M37+H37+C37+'ACP_PS_11(i)'!M37+'ACP_PS_11(i)'!H37+'ACP_PS_11(i)'!C37+ACP_MSME_10!C37+'ACP_Agri_9(ii)'!M37</f>
        <v>1118</v>
      </c>
      <c r="R37" s="47">
        <f>N37+I37+D37+'ACP_PS_11(i)'!N37+'ACP_PS_11(i)'!I37+'ACP_PS_11(i)'!D37+ACP_MSME_10!D37+'ACP_Agri_9(ii)'!N37</f>
        <v>7348</v>
      </c>
      <c r="S37" s="47">
        <f>O37+J37+E37+'ACP_PS_11(i)'!O37+'ACP_PS_11(i)'!J37+'ACP_PS_11(i)'!E37+ACP_MSME_10!O37+'ACP_Agri_9(ii)'!O37</f>
        <v>73</v>
      </c>
      <c r="T37" s="47">
        <f>P37+K37+F37+'ACP_PS_11(i)'!P37+'ACP_PS_11(i)'!K37+'ACP_PS_11(i)'!F37+ACP_MSME_10!P37+'ACP_Agri_9(ii)'!P37</f>
        <v>1160</v>
      </c>
      <c r="U37" s="48">
        <f t="shared" si="3"/>
        <v>15.786608600979859</v>
      </c>
    </row>
    <row r="38" spans="1:21" ht="12.95" customHeight="1" x14ac:dyDescent="0.2">
      <c r="A38" s="36">
        <v>32</v>
      </c>
      <c r="B38" s="37" t="s">
        <v>72</v>
      </c>
      <c r="C38" s="367">
        <v>0</v>
      </c>
      <c r="D38" s="367">
        <v>0</v>
      </c>
      <c r="E38" s="367">
        <v>0</v>
      </c>
      <c r="F38" s="367">
        <v>0</v>
      </c>
      <c r="G38" s="48">
        <v>0</v>
      </c>
      <c r="H38" s="367">
        <v>0</v>
      </c>
      <c r="I38" s="367">
        <v>0</v>
      </c>
      <c r="J38" s="367">
        <v>0</v>
      </c>
      <c r="K38" s="367">
        <v>0</v>
      </c>
      <c r="L38" s="48">
        <v>0</v>
      </c>
      <c r="M38" s="47">
        <v>0</v>
      </c>
      <c r="N38" s="47">
        <v>0</v>
      </c>
      <c r="O38" s="367">
        <v>0</v>
      </c>
      <c r="P38" s="367">
        <v>0</v>
      </c>
      <c r="Q38" s="47">
        <f>M38+H38+C38+'ACP_PS_11(i)'!M38+'ACP_PS_11(i)'!H38+'ACP_PS_11(i)'!C38+ACP_MSME_10!C38+'ACP_Agri_9(ii)'!M38</f>
        <v>606</v>
      </c>
      <c r="R38" s="47">
        <f>N38+I38+D38+'ACP_PS_11(i)'!N38+'ACP_PS_11(i)'!I38+'ACP_PS_11(i)'!D38+ACP_MSME_10!D38+'ACP_Agri_9(ii)'!N38</f>
        <v>3028</v>
      </c>
      <c r="S38" s="47">
        <f>O38+J38+E38+'ACP_PS_11(i)'!O38+'ACP_PS_11(i)'!J38+'ACP_PS_11(i)'!E38+ACP_MSME_10!O38+'ACP_Agri_9(ii)'!O38</f>
        <v>0</v>
      </c>
      <c r="T38" s="47">
        <f>P38+K38+F38+'ACP_PS_11(i)'!P38+'ACP_PS_11(i)'!K38+'ACP_PS_11(i)'!F38+ACP_MSME_10!P38+'ACP_Agri_9(ii)'!P38</f>
        <v>0</v>
      </c>
      <c r="U38" s="48">
        <f t="shared" si="3"/>
        <v>0</v>
      </c>
    </row>
    <row r="39" spans="1:21" ht="12.95" customHeight="1" x14ac:dyDescent="0.2">
      <c r="A39" s="36">
        <v>33</v>
      </c>
      <c r="B39" s="37" t="s">
        <v>197</v>
      </c>
      <c r="C39" s="367">
        <v>0</v>
      </c>
      <c r="D39" s="367">
        <v>0</v>
      </c>
      <c r="E39" s="367">
        <v>0</v>
      </c>
      <c r="F39" s="367">
        <v>0</v>
      </c>
      <c r="G39" s="48">
        <v>0</v>
      </c>
      <c r="H39" s="367">
        <v>0</v>
      </c>
      <c r="I39" s="367">
        <v>0</v>
      </c>
      <c r="J39" s="367">
        <v>0</v>
      </c>
      <c r="K39" s="367">
        <v>0</v>
      </c>
      <c r="L39" s="48">
        <v>0</v>
      </c>
      <c r="M39" s="47">
        <v>0</v>
      </c>
      <c r="N39" s="47">
        <v>0</v>
      </c>
      <c r="O39" s="367">
        <v>0</v>
      </c>
      <c r="P39" s="367">
        <v>0</v>
      </c>
      <c r="Q39" s="47">
        <f>M39+H39+C39+'ACP_PS_11(i)'!M39+'ACP_PS_11(i)'!H39+'ACP_PS_11(i)'!C39+ACP_MSME_10!C39+'ACP_Agri_9(ii)'!M39</f>
        <v>741</v>
      </c>
      <c r="R39" s="47">
        <f>N39+I39+D39+'ACP_PS_11(i)'!N39+'ACP_PS_11(i)'!I39+'ACP_PS_11(i)'!D39+ACP_MSME_10!D39+'ACP_Agri_9(ii)'!N39</f>
        <v>2264</v>
      </c>
      <c r="S39" s="47">
        <f>O39+J39+E39+'ACP_PS_11(i)'!O39+'ACP_PS_11(i)'!J39+'ACP_PS_11(i)'!E39+ACP_MSME_10!O39+'ACP_Agri_9(ii)'!O39</f>
        <v>0</v>
      </c>
      <c r="T39" s="47">
        <f>P39+K39+F39+'ACP_PS_11(i)'!P39+'ACP_PS_11(i)'!K39+'ACP_PS_11(i)'!F39+ACP_MSME_10!P39+'ACP_Agri_9(ii)'!P39</f>
        <v>0</v>
      </c>
      <c r="U39" s="48">
        <f t="shared" si="3"/>
        <v>0</v>
      </c>
    </row>
    <row r="40" spans="1:21" ht="12.95" customHeight="1" x14ac:dyDescent="0.2">
      <c r="A40" s="36">
        <v>34</v>
      </c>
      <c r="B40" s="37" t="s">
        <v>71</v>
      </c>
      <c r="C40" s="367">
        <v>119</v>
      </c>
      <c r="D40" s="367">
        <v>352</v>
      </c>
      <c r="E40" s="367">
        <v>0</v>
      </c>
      <c r="F40" s="367">
        <v>0</v>
      </c>
      <c r="G40" s="48">
        <f t="shared" si="0"/>
        <v>0</v>
      </c>
      <c r="H40" s="367">
        <v>75</v>
      </c>
      <c r="I40" s="367">
        <v>154</v>
      </c>
      <c r="J40" s="367">
        <v>0</v>
      </c>
      <c r="K40" s="367">
        <v>0</v>
      </c>
      <c r="L40" s="48">
        <f t="shared" si="1"/>
        <v>0</v>
      </c>
      <c r="M40" s="47">
        <v>1</v>
      </c>
      <c r="N40" s="47">
        <v>31</v>
      </c>
      <c r="O40" s="367">
        <v>149</v>
      </c>
      <c r="P40" s="367">
        <v>50</v>
      </c>
      <c r="Q40" s="47">
        <f>M40+H40+C40+'ACP_PS_11(i)'!M40+'ACP_PS_11(i)'!H40+'ACP_PS_11(i)'!C40+ACP_MSME_10!C40+'ACP_Agri_9(ii)'!M40</f>
        <v>11802</v>
      </c>
      <c r="R40" s="47">
        <f>N40+I40+D40+'ACP_PS_11(i)'!N40+'ACP_PS_11(i)'!I40+'ACP_PS_11(i)'!D40+ACP_MSME_10!D40+'ACP_Agri_9(ii)'!N40</f>
        <v>48986</v>
      </c>
      <c r="S40" s="47">
        <f>O40+J40+E40+'ACP_PS_11(i)'!O40+'ACP_PS_11(i)'!J40+'ACP_PS_11(i)'!E40+ACP_MSME_10!O40+'ACP_Agri_9(ii)'!O40</f>
        <v>8339</v>
      </c>
      <c r="T40" s="47">
        <f>P40+K40+F40+'ACP_PS_11(i)'!P40+'ACP_PS_11(i)'!K40+'ACP_PS_11(i)'!F40+ACP_MSME_10!P40+'ACP_Agri_9(ii)'!P40</f>
        <v>75802</v>
      </c>
      <c r="U40" s="48">
        <f t="shared" si="3"/>
        <v>154.74217123259706</v>
      </c>
    </row>
    <row r="41" spans="1:21" s="50" customFormat="1" ht="12.95" customHeight="1" x14ac:dyDescent="0.2">
      <c r="A41" s="355"/>
      <c r="B41" s="94" t="s">
        <v>220</v>
      </c>
      <c r="C41" s="373">
        <f>SUM(C19:C40)</f>
        <v>2873</v>
      </c>
      <c r="D41" s="373">
        <f t="shared" ref="D41:F41" si="6">SUM(D19:D40)</f>
        <v>10346</v>
      </c>
      <c r="E41" s="373">
        <f t="shared" si="6"/>
        <v>178</v>
      </c>
      <c r="F41" s="373">
        <f t="shared" si="6"/>
        <v>363.47999999999996</v>
      </c>
      <c r="G41" s="46">
        <f t="shared" si="0"/>
        <v>3.5132418325923056</v>
      </c>
      <c r="H41" s="373">
        <f>SUM(H19:H40)</f>
        <v>2317</v>
      </c>
      <c r="I41" s="373">
        <f t="shared" ref="I41:K41" si="7">SUM(I19:I40)</f>
        <v>5011</v>
      </c>
      <c r="J41" s="373">
        <f t="shared" si="7"/>
        <v>1</v>
      </c>
      <c r="K41" s="373">
        <f t="shared" si="7"/>
        <v>19</v>
      </c>
      <c r="L41" s="46">
        <f t="shared" si="1"/>
        <v>0.37916583516264218</v>
      </c>
      <c r="M41" s="49">
        <f>SUM(M19:M40)</f>
        <v>627</v>
      </c>
      <c r="N41" s="49">
        <f>SUM(N19:N40)</f>
        <v>1718</v>
      </c>
      <c r="O41" s="373">
        <f>SUM(O19:O40)</f>
        <v>9969</v>
      </c>
      <c r="P41" s="373">
        <f>SUM(P19:P40)</f>
        <v>4510.5300000000007</v>
      </c>
      <c r="Q41" s="49">
        <f>M41+H41+C41+'ACP_PS_11(i)'!M41+'ACP_PS_11(i)'!H41+'ACP_PS_11(i)'!C41+ACP_MSME_10!C41+'ACP_Agri_9(ii)'!M41</f>
        <v>483991</v>
      </c>
      <c r="R41" s="49">
        <f>N41+I41+D41+'ACP_PS_11(i)'!N41+'ACP_PS_11(i)'!I41+'ACP_PS_11(i)'!D41+ACP_MSME_10!D41+'ACP_Agri_9(ii)'!N41</f>
        <v>1819636</v>
      </c>
      <c r="S41" s="49">
        <f>O41+J41+E41+'ACP_PS_11(i)'!O41+'ACP_PS_11(i)'!J41+'ACP_PS_11(i)'!E41+ACP_MSME_10!O41+'ACP_Agri_9(ii)'!O41</f>
        <v>475485</v>
      </c>
      <c r="T41" s="49">
        <f>P41+K41+F41+'ACP_PS_11(i)'!P41+'ACP_PS_11(i)'!K41+'ACP_PS_11(i)'!F41+ACP_MSME_10!P41+'ACP_Agri_9(ii)'!P41</f>
        <v>1687532.65</v>
      </c>
      <c r="U41" s="46">
        <f t="shared" si="3"/>
        <v>92.740122200264224</v>
      </c>
    </row>
    <row r="42" spans="1:21" s="50" customFormat="1" ht="12.95" customHeight="1" x14ac:dyDescent="0.2">
      <c r="A42" s="355"/>
      <c r="B42" s="94" t="s">
        <v>417</v>
      </c>
      <c r="C42" s="373">
        <f>C41+C18</f>
        <v>12932</v>
      </c>
      <c r="D42" s="373">
        <f t="shared" ref="D42:F42" si="8">D41+D18</f>
        <v>54575</v>
      </c>
      <c r="E42" s="373">
        <f t="shared" si="8"/>
        <v>391</v>
      </c>
      <c r="F42" s="373">
        <f t="shared" si="8"/>
        <v>16063.199999999999</v>
      </c>
      <c r="G42" s="46">
        <f t="shared" si="0"/>
        <v>29.433256985799357</v>
      </c>
      <c r="H42" s="373">
        <f>H41+H18</f>
        <v>11184</v>
      </c>
      <c r="I42" s="373">
        <f t="shared" ref="I42:K42" si="9">I41+I18</f>
        <v>26254</v>
      </c>
      <c r="J42" s="373">
        <f t="shared" si="9"/>
        <v>22</v>
      </c>
      <c r="K42" s="373">
        <f t="shared" si="9"/>
        <v>40824</v>
      </c>
      <c r="L42" s="46">
        <f t="shared" si="1"/>
        <v>155.49630532490286</v>
      </c>
      <c r="M42" s="49">
        <f>M41+M18</f>
        <v>4918</v>
      </c>
      <c r="N42" s="49">
        <f>N41+N18</f>
        <v>23756</v>
      </c>
      <c r="O42" s="373">
        <f>O41+O18</f>
        <v>89078</v>
      </c>
      <c r="P42" s="373">
        <f>P41+P18</f>
        <v>85194.93</v>
      </c>
      <c r="Q42" s="49">
        <f>M42+H42+C42+'ACP_PS_11(i)'!M42+'ACP_PS_11(i)'!H42+'ACP_PS_11(i)'!C42+ACP_MSME_10!C42+'ACP_Agri_9(ii)'!M42</f>
        <v>3742260</v>
      </c>
      <c r="R42" s="49">
        <f>N42+I42+D42+'ACP_PS_11(i)'!N42+'ACP_PS_11(i)'!I42+'ACP_PS_11(i)'!D42+ACP_MSME_10!D42+'ACP_Agri_9(ii)'!N42</f>
        <v>12389564</v>
      </c>
      <c r="S42" s="49">
        <f>O42+J42+E42+'ACP_PS_11(i)'!O42+'ACP_PS_11(i)'!J42+'ACP_PS_11(i)'!E42+ACP_MSME_10!O42+'ACP_Agri_9(ii)'!O42</f>
        <v>1880166</v>
      </c>
      <c r="T42" s="49">
        <f>P42+K42+F42+'ACP_PS_11(i)'!P42+'ACP_PS_11(i)'!K42+'ACP_PS_11(i)'!F42+ACP_MSME_10!P42+'ACP_Agri_9(ii)'!P42</f>
        <v>5399478.9000000004</v>
      </c>
      <c r="U42" s="46">
        <f t="shared" si="3"/>
        <v>43.580862893964628</v>
      </c>
    </row>
    <row r="43" spans="1:21" ht="12.95" customHeight="1" x14ac:dyDescent="0.2">
      <c r="A43" s="36">
        <v>35</v>
      </c>
      <c r="B43" s="37" t="s">
        <v>198</v>
      </c>
      <c r="C43" s="367">
        <v>129</v>
      </c>
      <c r="D43" s="367">
        <v>911</v>
      </c>
      <c r="E43" s="367">
        <v>0</v>
      </c>
      <c r="F43" s="367">
        <v>0</v>
      </c>
      <c r="G43" s="48">
        <f t="shared" si="0"/>
        <v>0</v>
      </c>
      <c r="H43" s="367">
        <v>183</v>
      </c>
      <c r="I43" s="367">
        <v>340</v>
      </c>
      <c r="J43" s="367">
        <v>0</v>
      </c>
      <c r="K43" s="367">
        <v>0</v>
      </c>
      <c r="L43" s="48">
        <f t="shared" si="1"/>
        <v>0</v>
      </c>
      <c r="M43" s="47">
        <v>775</v>
      </c>
      <c r="N43" s="47">
        <v>3476</v>
      </c>
      <c r="O43" s="367">
        <v>2444</v>
      </c>
      <c r="P43" s="367">
        <v>1646</v>
      </c>
      <c r="Q43" s="47">
        <f>M43+H43+C43+'ACP_PS_11(i)'!M43+'ACP_PS_11(i)'!H43+'ACP_PS_11(i)'!C43+ACP_MSME_10!C43+'ACP_Agri_9(ii)'!M43</f>
        <v>281505</v>
      </c>
      <c r="R43" s="47">
        <f>N43+I43+D43+'ACP_PS_11(i)'!N43+'ACP_PS_11(i)'!I43+'ACP_PS_11(i)'!D43+ACP_MSME_10!D43+'ACP_Agri_9(ii)'!N43</f>
        <v>516359</v>
      </c>
      <c r="S43" s="47">
        <f>O43+J43+E43+'ACP_PS_11(i)'!O43+'ACP_PS_11(i)'!J43+'ACP_PS_11(i)'!E43+ACP_MSME_10!O43+'ACP_Agri_9(ii)'!O43</f>
        <v>72122</v>
      </c>
      <c r="T43" s="47">
        <f>P43+K43+F43+'ACP_PS_11(i)'!P43+'ACP_PS_11(i)'!K43+'ACP_PS_11(i)'!F43+ACP_MSME_10!P43+'ACP_Agri_9(ii)'!P43</f>
        <v>53791</v>
      </c>
      <c r="U43" s="48">
        <f t="shared" si="3"/>
        <v>10.417364662957361</v>
      </c>
    </row>
    <row r="44" spans="1:21" ht="12.95" customHeight="1" x14ac:dyDescent="0.2">
      <c r="A44" s="36">
        <v>36</v>
      </c>
      <c r="B44" s="37" t="s">
        <v>499</v>
      </c>
      <c r="C44" s="367">
        <v>649</v>
      </c>
      <c r="D44" s="367">
        <v>2558</v>
      </c>
      <c r="E44" s="367">
        <v>0</v>
      </c>
      <c r="F44" s="367">
        <v>0</v>
      </c>
      <c r="G44" s="48">
        <f t="shared" si="0"/>
        <v>0</v>
      </c>
      <c r="H44" s="367">
        <v>876</v>
      </c>
      <c r="I44" s="367">
        <v>1647</v>
      </c>
      <c r="J44" s="367">
        <v>0</v>
      </c>
      <c r="K44" s="367">
        <v>0</v>
      </c>
      <c r="L44" s="48">
        <f t="shared" si="1"/>
        <v>0</v>
      </c>
      <c r="M44" s="47">
        <v>338</v>
      </c>
      <c r="N44" s="47">
        <v>1197</v>
      </c>
      <c r="O44" s="367">
        <v>0</v>
      </c>
      <c r="P44" s="367">
        <v>0</v>
      </c>
      <c r="Q44" s="47">
        <f>M44+H44+C44+'ACP_PS_11(i)'!M44+'ACP_PS_11(i)'!H44+'ACP_PS_11(i)'!C44+ACP_MSME_10!C44+'ACP_Agri_9(ii)'!M44</f>
        <v>415746</v>
      </c>
      <c r="R44" s="47">
        <f>N44+I44+D44+'ACP_PS_11(i)'!N44+'ACP_PS_11(i)'!I44+'ACP_PS_11(i)'!D44+ACP_MSME_10!D44+'ACP_Agri_9(ii)'!N44</f>
        <v>1260571</v>
      </c>
      <c r="S44" s="47">
        <f>O44+J44+E44+'ACP_PS_11(i)'!O44+'ACP_PS_11(i)'!J44+'ACP_PS_11(i)'!E44+ACP_MSME_10!O44+'ACP_Agri_9(ii)'!O44</f>
        <v>253477</v>
      </c>
      <c r="T44" s="47">
        <f>P44+K44+F44+'ACP_PS_11(i)'!P44+'ACP_PS_11(i)'!K44+'ACP_PS_11(i)'!F44+ACP_MSME_10!P44+'ACP_Agri_9(ii)'!P44</f>
        <v>331726.80000000005</v>
      </c>
      <c r="U44" s="48">
        <f t="shared" si="3"/>
        <v>26.315598248730144</v>
      </c>
    </row>
    <row r="45" spans="1:21" s="50" customFormat="1" ht="12.95" customHeight="1" x14ac:dyDescent="0.2">
      <c r="A45" s="355"/>
      <c r="B45" s="94" t="s">
        <v>223</v>
      </c>
      <c r="C45" s="373">
        <f>SUM(C43:C44)</f>
        <v>778</v>
      </c>
      <c r="D45" s="373">
        <f t="shared" ref="D45:F45" si="10">SUM(D43:D44)</f>
        <v>3469</v>
      </c>
      <c r="E45" s="373">
        <f t="shared" si="10"/>
        <v>0</v>
      </c>
      <c r="F45" s="373">
        <f t="shared" si="10"/>
        <v>0</v>
      </c>
      <c r="G45" s="46">
        <f t="shared" si="0"/>
        <v>0</v>
      </c>
      <c r="H45" s="373">
        <f>SUM(H43:H44)</f>
        <v>1059</v>
      </c>
      <c r="I45" s="373">
        <f>SUM(I43:I44)</f>
        <v>1987</v>
      </c>
      <c r="J45" s="373">
        <f t="shared" ref="J45:N45" si="11">SUM(J43:J44)</f>
        <v>0</v>
      </c>
      <c r="K45" s="373">
        <f t="shared" si="11"/>
        <v>0</v>
      </c>
      <c r="L45" s="372">
        <f t="shared" si="11"/>
        <v>0</v>
      </c>
      <c r="M45" s="373">
        <f t="shared" si="11"/>
        <v>1113</v>
      </c>
      <c r="N45" s="373">
        <f t="shared" si="11"/>
        <v>4673</v>
      </c>
      <c r="O45" s="373">
        <f>SUM(O43:O44)</f>
        <v>2444</v>
      </c>
      <c r="P45" s="373">
        <f>SUM(P43:P44)</f>
        <v>1646</v>
      </c>
      <c r="Q45" s="49">
        <f>M45+H45+C45+'ACP_PS_11(i)'!M45+'ACP_PS_11(i)'!H45+'ACP_PS_11(i)'!C45+ACP_MSME_10!C45+'ACP_Agri_9(ii)'!M45</f>
        <v>697251</v>
      </c>
      <c r="R45" s="49">
        <f>N45+I45+D45+'ACP_PS_11(i)'!N45+'ACP_PS_11(i)'!I45+'ACP_PS_11(i)'!D45+ACP_MSME_10!D45+'ACP_Agri_9(ii)'!N45</f>
        <v>1776930</v>
      </c>
      <c r="S45" s="49">
        <f>O45+J45+E45+'ACP_PS_11(i)'!O45+'ACP_PS_11(i)'!J45+'ACP_PS_11(i)'!E45+ACP_MSME_10!O45+'ACP_Agri_9(ii)'!O45</f>
        <v>325599</v>
      </c>
      <c r="T45" s="49">
        <f>P45+K45+F45+'ACP_PS_11(i)'!P45+'ACP_PS_11(i)'!K45+'ACP_PS_11(i)'!F45+ACP_MSME_10!P45+'ACP_Agri_9(ii)'!P45</f>
        <v>385517.80000000005</v>
      </c>
      <c r="U45" s="46">
        <f t="shared" si="3"/>
        <v>21.695722397618368</v>
      </c>
    </row>
    <row r="46" spans="1:21" ht="12.95" customHeight="1" x14ac:dyDescent="0.2">
      <c r="A46" s="36">
        <v>37</v>
      </c>
      <c r="B46" s="37" t="s">
        <v>418</v>
      </c>
      <c r="C46" s="367">
        <v>227</v>
      </c>
      <c r="D46" s="367">
        <v>710</v>
      </c>
      <c r="E46" s="367">
        <v>0</v>
      </c>
      <c r="F46" s="367">
        <v>0</v>
      </c>
      <c r="G46" s="48">
        <f t="shared" si="0"/>
        <v>0</v>
      </c>
      <c r="H46" s="367">
        <v>25</v>
      </c>
      <c r="I46" s="367">
        <v>133</v>
      </c>
      <c r="J46" s="367">
        <v>0</v>
      </c>
      <c r="K46" s="367">
        <v>0</v>
      </c>
      <c r="L46" s="48">
        <f t="shared" si="1"/>
        <v>0</v>
      </c>
      <c r="M46" s="47">
        <v>1016</v>
      </c>
      <c r="N46" s="47">
        <v>3003</v>
      </c>
      <c r="O46" s="367">
        <v>0</v>
      </c>
      <c r="P46" s="367">
        <v>0</v>
      </c>
      <c r="Q46" s="47">
        <f>M46+H46+C46+'ACP_PS_11(i)'!M46+'ACP_PS_11(i)'!H46+'ACP_PS_11(i)'!C46+ACP_MSME_10!C46+'ACP_Agri_9(ii)'!M46</f>
        <v>1295576</v>
      </c>
      <c r="R46" s="47">
        <f>N46+I46+D46+'ACP_PS_11(i)'!N46+'ACP_PS_11(i)'!I46+'ACP_PS_11(i)'!D46+ACP_MSME_10!D46+'ACP_Agri_9(ii)'!N46</f>
        <v>3316297</v>
      </c>
      <c r="S46" s="47">
        <f>O46+J46+E46+'ACP_PS_11(i)'!O46+'ACP_PS_11(i)'!J46+'ACP_PS_11(i)'!E46+ACP_MSME_10!O46+'ACP_Agri_9(ii)'!O46</f>
        <v>1839856</v>
      </c>
      <c r="T46" s="47">
        <f>P46+K46+F46+'ACP_PS_11(i)'!P46+'ACP_PS_11(i)'!K46+'ACP_PS_11(i)'!F46+ACP_MSME_10!P46+'ACP_Agri_9(ii)'!P46</f>
        <v>962491.28</v>
      </c>
      <c r="U46" s="48">
        <f t="shared" si="3"/>
        <v>29.02307242083565</v>
      </c>
    </row>
    <row r="47" spans="1:21" s="50" customFormat="1" ht="12.95" customHeight="1" x14ac:dyDescent="0.2">
      <c r="A47" s="355"/>
      <c r="B47" s="94" t="s">
        <v>221</v>
      </c>
      <c r="C47" s="373">
        <v>227</v>
      </c>
      <c r="D47" s="373">
        <v>710</v>
      </c>
      <c r="E47" s="373">
        <v>0</v>
      </c>
      <c r="F47" s="373">
        <v>0</v>
      </c>
      <c r="G47" s="46">
        <f t="shared" si="0"/>
        <v>0</v>
      </c>
      <c r="H47" s="373">
        <v>25</v>
      </c>
      <c r="I47" s="373">
        <v>133</v>
      </c>
      <c r="J47" s="373">
        <v>0</v>
      </c>
      <c r="K47" s="373">
        <v>0</v>
      </c>
      <c r="L47" s="46">
        <f t="shared" si="1"/>
        <v>0</v>
      </c>
      <c r="M47" s="49">
        <v>1016</v>
      </c>
      <c r="N47" s="49">
        <v>3003</v>
      </c>
      <c r="O47" s="373">
        <v>0</v>
      </c>
      <c r="P47" s="373">
        <v>0</v>
      </c>
      <c r="Q47" s="49">
        <f>M47+H47+C47+'ACP_PS_11(i)'!M47+'ACP_PS_11(i)'!H47+'ACP_PS_11(i)'!C47+ACP_MSME_10!C47+'ACP_Agri_9(ii)'!M47</f>
        <v>1295576</v>
      </c>
      <c r="R47" s="49">
        <f>N47+I47+D47+'ACP_PS_11(i)'!N47+'ACP_PS_11(i)'!I47+'ACP_PS_11(i)'!D47+ACP_MSME_10!D47+'ACP_Agri_9(ii)'!N47</f>
        <v>3316297</v>
      </c>
      <c r="S47" s="49">
        <f>O47+J47+E47+'ACP_PS_11(i)'!O47+'ACP_PS_11(i)'!J47+'ACP_PS_11(i)'!E47+ACP_MSME_10!O47+'ACP_Agri_9(ii)'!O47</f>
        <v>1839856</v>
      </c>
      <c r="T47" s="49">
        <f>P47+K47+F47+'ACP_PS_11(i)'!P47+'ACP_PS_11(i)'!K47+'ACP_PS_11(i)'!F47+ACP_MSME_10!P47+'ACP_Agri_9(ii)'!P47</f>
        <v>962491.28</v>
      </c>
      <c r="U47" s="46">
        <f t="shared" si="3"/>
        <v>29.02307242083565</v>
      </c>
    </row>
    <row r="48" spans="1:21" ht="12.95" customHeight="1" x14ac:dyDescent="0.2">
      <c r="A48" s="36">
        <v>38</v>
      </c>
      <c r="B48" s="37" t="s">
        <v>410</v>
      </c>
      <c r="C48" s="367">
        <v>207</v>
      </c>
      <c r="D48" s="367">
        <v>674</v>
      </c>
      <c r="E48" s="367">
        <v>2</v>
      </c>
      <c r="F48" s="367">
        <v>65.39</v>
      </c>
      <c r="G48" s="48">
        <f t="shared" si="0"/>
        <v>9.7017804154302674</v>
      </c>
      <c r="H48" s="367">
        <v>46</v>
      </c>
      <c r="I48" s="367">
        <v>211</v>
      </c>
      <c r="J48" s="367">
        <v>0</v>
      </c>
      <c r="K48" s="367">
        <v>0</v>
      </c>
      <c r="L48" s="48">
        <f t="shared" si="1"/>
        <v>0</v>
      </c>
      <c r="M48" s="47">
        <v>83</v>
      </c>
      <c r="N48" s="47">
        <v>232</v>
      </c>
      <c r="O48" s="367">
        <v>0</v>
      </c>
      <c r="P48" s="367">
        <v>0</v>
      </c>
      <c r="Q48" s="47">
        <f>M48+H48+C48+'ACP_PS_11(i)'!M48+'ACP_PS_11(i)'!H48+'ACP_PS_11(i)'!C48+ACP_MSME_10!C48+'ACP_Agri_9(ii)'!M48</f>
        <v>17249</v>
      </c>
      <c r="R48" s="47">
        <f>N48+I48+D48+'ACP_PS_11(i)'!N48+'ACP_PS_11(i)'!I48+'ACP_PS_11(i)'!D48+ACP_MSME_10!D48+'ACP_Agri_9(ii)'!N48</f>
        <v>71134</v>
      </c>
      <c r="S48" s="47">
        <f>O48+J48+E48+'ACP_PS_11(i)'!O48+'ACP_PS_11(i)'!J48+'ACP_PS_11(i)'!E48+ACP_MSME_10!O48+'ACP_Agri_9(ii)'!O48</f>
        <v>4992</v>
      </c>
      <c r="T48" s="47">
        <f>P48+K48+F48+'ACP_PS_11(i)'!P48+'ACP_PS_11(i)'!K48+'ACP_PS_11(i)'!F48+ACP_MSME_10!P48+'ACP_Agri_9(ii)'!P48</f>
        <v>25956.85</v>
      </c>
      <c r="U48" s="48">
        <f t="shared" si="3"/>
        <v>36.490075069586979</v>
      </c>
    </row>
    <row r="49" spans="1:21" ht="12.95" customHeight="1" x14ac:dyDescent="0.2">
      <c r="A49" s="36">
        <v>39</v>
      </c>
      <c r="B49" s="37" t="s">
        <v>411</v>
      </c>
      <c r="C49" s="47">
        <v>17</v>
      </c>
      <c r="D49" s="47">
        <v>69</v>
      </c>
      <c r="E49" s="47">
        <v>0</v>
      </c>
      <c r="F49" s="47">
        <v>0</v>
      </c>
      <c r="G49" s="48">
        <f t="shared" si="0"/>
        <v>0</v>
      </c>
      <c r="H49" s="47">
        <v>33</v>
      </c>
      <c r="I49" s="47">
        <v>89</v>
      </c>
      <c r="J49" s="47">
        <v>0</v>
      </c>
      <c r="K49" s="47">
        <v>0</v>
      </c>
      <c r="L49" s="48">
        <f t="shared" si="1"/>
        <v>0</v>
      </c>
      <c r="M49" s="47">
        <v>52</v>
      </c>
      <c r="N49" s="47">
        <v>209</v>
      </c>
      <c r="O49" s="47">
        <v>6099</v>
      </c>
      <c r="P49" s="47">
        <v>1300</v>
      </c>
      <c r="Q49" s="47">
        <f>M49+H49+C49+'ACP_PS_11(i)'!M49+'ACP_PS_11(i)'!H49+'ACP_PS_11(i)'!C49+ACP_MSME_10!C49+'ACP_Agri_9(ii)'!M49</f>
        <v>6539</v>
      </c>
      <c r="R49" s="47">
        <f>N49+I49+D49+'ACP_PS_11(i)'!N49+'ACP_PS_11(i)'!I49+'ACP_PS_11(i)'!D49+ACP_MSME_10!D49+'ACP_Agri_9(ii)'!N49</f>
        <v>24377</v>
      </c>
      <c r="S49" s="47">
        <f>O49+J49+E49+'ACP_PS_11(i)'!O49+'ACP_PS_11(i)'!J49+'ACP_PS_11(i)'!E49+ACP_MSME_10!O49+'ACP_Agri_9(ii)'!O49</f>
        <v>9483</v>
      </c>
      <c r="T49" s="47">
        <f>P49+K49+F49+'ACP_PS_11(i)'!P49+'ACP_PS_11(i)'!K49+'ACP_PS_11(i)'!F49+ACP_MSME_10!P49+'ACP_Agri_9(ii)'!P49</f>
        <v>4427</v>
      </c>
      <c r="U49" s="48">
        <f t="shared" si="3"/>
        <v>18.160561184723306</v>
      </c>
    </row>
    <row r="50" spans="1:21" ht="12.95" customHeight="1" x14ac:dyDescent="0.2">
      <c r="A50" s="36">
        <v>40</v>
      </c>
      <c r="B50" s="37" t="s">
        <v>501</v>
      </c>
      <c r="C50" s="47">
        <v>0</v>
      </c>
      <c r="D50" s="47">
        <v>0</v>
      </c>
      <c r="E50" s="47">
        <v>0</v>
      </c>
      <c r="F50" s="47">
        <v>0</v>
      </c>
      <c r="G50" s="48">
        <v>0</v>
      </c>
      <c r="H50" s="47">
        <v>0</v>
      </c>
      <c r="I50" s="47">
        <v>0</v>
      </c>
      <c r="J50" s="47">
        <v>0</v>
      </c>
      <c r="K50" s="47">
        <v>0</v>
      </c>
      <c r="L50" s="48">
        <v>0</v>
      </c>
      <c r="M50" s="47">
        <v>0</v>
      </c>
      <c r="N50" s="47">
        <v>0</v>
      </c>
      <c r="O50" s="47">
        <v>1591</v>
      </c>
      <c r="P50" s="47">
        <v>257</v>
      </c>
      <c r="Q50" s="47">
        <f>M50+H50+C50+'ACP_PS_11(i)'!M50+'ACP_PS_11(i)'!H50+'ACP_PS_11(i)'!C50+ACP_MSME_10!C50+'ACP_Agri_9(ii)'!M50</f>
        <v>42</v>
      </c>
      <c r="R50" s="47">
        <f>N50+I50+D50+'ACP_PS_11(i)'!N50+'ACP_PS_11(i)'!I50+'ACP_PS_11(i)'!D50+ACP_MSME_10!D50+'ACP_Agri_9(ii)'!N50</f>
        <v>100</v>
      </c>
      <c r="S50" s="47">
        <f>O50+J50+E50+'ACP_PS_11(i)'!O50+'ACP_PS_11(i)'!J50+'ACP_PS_11(i)'!E50+ACP_MSME_10!O50+'ACP_Agri_9(ii)'!O50</f>
        <v>23237</v>
      </c>
      <c r="T50" s="47">
        <f>P50+K50+F50+'ACP_PS_11(i)'!P50+'ACP_PS_11(i)'!K50+'ACP_PS_11(i)'!F50+ACP_MSME_10!P50+'ACP_Agri_9(ii)'!P50</f>
        <v>6296</v>
      </c>
      <c r="U50" s="48">
        <f t="shared" si="3"/>
        <v>6296</v>
      </c>
    </row>
    <row r="51" spans="1:21" ht="12.95" customHeight="1" x14ac:dyDescent="0.2">
      <c r="A51" s="36">
        <v>41</v>
      </c>
      <c r="B51" s="37" t="s">
        <v>412</v>
      </c>
      <c r="C51" s="47">
        <v>0</v>
      </c>
      <c r="D51" s="47">
        <v>0</v>
      </c>
      <c r="E51" s="47">
        <v>0</v>
      </c>
      <c r="F51" s="47">
        <v>0</v>
      </c>
      <c r="G51" s="48">
        <v>0</v>
      </c>
      <c r="H51" s="47">
        <v>13</v>
      </c>
      <c r="I51" s="47">
        <v>28</v>
      </c>
      <c r="J51" s="47">
        <v>0</v>
      </c>
      <c r="K51" s="47">
        <v>0</v>
      </c>
      <c r="L51" s="48">
        <f t="shared" si="1"/>
        <v>0</v>
      </c>
      <c r="M51" s="47">
        <v>0</v>
      </c>
      <c r="N51" s="47">
        <v>0</v>
      </c>
      <c r="O51" s="47">
        <v>25135</v>
      </c>
      <c r="P51" s="47">
        <v>5996.14</v>
      </c>
      <c r="Q51" s="47">
        <f>M51+H51+C51+'ACP_PS_11(i)'!M51+'ACP_PS_11(i)'!H51+'ACP_PS_11(i)'!C51+ACP_MSME_10!C51+'ACP_Agri_9(ii)'!M51</f>
        <v>1465</v>
      </c>
      <c r="R51" s="47">
        <f>N51+I51+D51+'ACP_PS_11(i)'!N51+'ACP_PS_11(i)'!I51+'ACP_PS_11(i)'!D51+ACP_MSME_10!D51+'ACP_Agri_9(ii)'!N51</f>
        <v>4139</v>
      </c>
      <c r="S51" s="47">
        <f>O51+J51+E51+'ACP_PS_11(i)'!O51+'ACP_PS_11(i)'!J51+'ACP_PS_11(i)'!E51+ACP_MSME_10!O51+'ACP_Agri_9(ii)'!O51</f>
        <v>60695</v>
      </c>
      <c r="T51" s="47">
        <f>P51+K51+F51+'ACP_PS_11(i)'!P51+'ACP_PS_11(i)'!K51+'ACP_PS_11(i)'!F51+ACP_MSME_10!P51+'ACP_Agri_9(ii)'!P51</f>
        <v>18742.04</v>
      </c>
      <c r="U51" s="48">
        <f t="shared" si="3"/>
        <v>452.8156559555448</v>
      </c>
    </row>
    <row r="52" spans="1:21" ht="12.95" customHeight="1" x14ac:dyDescent="0.2">
      <c r="A52" s="36">
        <v>42</v>
      </c>
      <c r="B52" s="37" t="s">
        <v>413</v>
      </c>
      <c r="C52" s="367">
        <v>0</v>
      </c>
      <c r="D52" s="367">
        <v>0</v>
      </c>
      <c r="E52" s="367">
        <v>0</v>
      </c>
      <c r="F52" s="367">
        <v>0</v>
      </c>
      <c r="G52" s="48">
        <v>0</v>
      </c>
      <c r="H52" s="367">
        <v>34</v>
      </c>
      <c r="I52" s="367">
        <v>75</v>
      </c>
      <c r="J52" s="367">
        <v>0</v>
      </c>
      <c r="K52" s="367">
        <v>0</v>
      </c>
      <c r="L52" s="48">
        <f t="shared" si="1"/>
        <v>0</v>
      </c>
      <c r="M52" s="47">
        <v>0</v>
      </c>
      <c r="N52" s="47">
        <v>0</v>
      </c>
      <c r="O52" s="367">
        <v>7665</v>
      </c>
      <c r="P52" s="367">
        <v>2909</v>
      </c>
      <c r="Q52" s="47">
        <f>M52+H52+C52+'ACP_PS_11(i)'!M52+'ACP_PS_11(i)'!H52+'ACP_PS_11(i)'!C52+ACP_MSME_10!C52+'ACP_Agri_9(ii)'!M52</f>
        <v>2166</v>
      </c>
      <c r="R52" s="47">
        <f>N52+I52+D52+'ACP_PS_11(i)'!N52+'ACP_PS_11(i)'!I52+'ACP_PS_11(i)'!D52+ACP_MSME_10!D52+'ACP_Agri_9(ii)'!N52</f>
        <v>10700</v>
      </c>
      <c r="S52" s="47">
        <f>O52+J52+E52+'ACP_PS_11(i)'!O52+'ACP_PS_11(i)'!J52+'ACP_PS_11(i)'!E52+ACP_MSME_10!O52+'ACP_Agri_9(ii)'!O52</f>
        <v>10863</v>
      </c>
      <c r="T52" s="47">
        <f>P52+K52+F52+'ACP_PS_11(i)'!P52+'ACP_PS_11(i)'!K52+'ACP_PS_11(i)'!F52+ACP_MSME_10!P52+'ACP_Agri_9(ii)'!P52</f>
        <v>5399</v>
      </c>
      <c r="U52" s="48">
        <f t="shared" si="3"/>
        <v>50.457943925233643</v>
      </c>
    </row>
    <row r="53" spans="1:21" ht="12.95" customHeight="1" x14ac:dyDescent="0.2">
      <c r="A53" s="36">
        <v>43</v>
      </c>
      <c r="B53" s="37" t="s">
        <v>414</v>
      </c>
      <c r="C53" s="367">
        <v>0</v>
      </c>
      <c r="D53" s="367">
        <v>0</v>
      </c>
      <c r="E53" s="367">
        <v>0</v>
      </c>
      <c r="F53" s="367">
        <v>0</v>
      </c>
      <c r="G53" s="48">
        <v>0</v>
      </c>
      <c r="H53" s="367">
        <v>8</v>
      </c>
      <c r="I53" s="367">
        <v>20</v>
      </c>
      <c r="J53" s="367">
        <v>0</v>
      </c>
      <c r="K53" s="367">
        <v>0</v>
      </c>
      <c r="L53" s="48">
        <f t="shared" si="1"/>
        <v>0</v>
      </c>
      <c r="M53" s="47">
        <v>1</v>
      </c>
      <c r="N53" s="47">
        <v>27</v>
      </c>
      <c r="O53" s="367">
        <v>2753</v>
      </c>
      <c r="P53" s="367">
        <v>842.69</v>
      </c>
      <c r="Q53" s="47">
        <f>M53+H53+C53+'ACP_PS_11(i)'!M53+'ACP_PS_11(i)'!H53+'ACP_PS_11(i)'!C53+ACP_MSME_10!C53+'ACP_Agri_9(ii)'!M53</f>
        <v>1858</v>
      </c>
      <c r="R53" s="47">
        <f>N53+I53+D53+'ACP_PS_11(i)'!N53+'ACP_PS_11(i)'!I53+'ACP_PS_11(i)'!D53+ACP_MSME_10!D53+'ACP_Agri_9(ii)'!N53</f>
        <v>10206</v>
      </c>
      <c r="S53" s="47">
        <f>O53+J53+E53+'ACP_PS_11(i)'!O53+'ACP_PS_11(i)'!J53+'ACP_PS_11(i)'!E53+ACP_MSME_10!O53+'ACP_Agri_9(ii)'!O53</f>
        <v>6834</v>
      </c>
      <c r="T53" s="47">
        <f>P53+K53+F53+'ACP_PS_11(i)'!P53+'ACP_PS_11(i)'!K53+'ACP_PS_11(i)'!F53+ACP_MSME_10!P53+'ACP_Agri_9(ii)'!P53</f>
        <v>2333.1</v>
      </c>
      <c r="U53" s="48">
        <f t="shared" si="3"/>
        <v>22.860082304526749</v>
      </c>
    </row>
    <row r="54" spans="1:21" ht="12.95" customHeight="1" x14ac:dyDescent="0.2">
      <c r="A54" s="36">
        <v>44</v>
      </c>
      <c r="B54" s="37" t="s">
        <v>406</v>
      </c>
      <c r="C54" s="47">
        <v>0</v>
      </c>
      <c r="D54" s="47">
        <v>0</v>
      </c>
      <c r="E54" s="47">
        <v>0</v>
      </c>
      <c r="F54" s="47">
        <v>0</v>
      </c>
      <c r="G54" s="48">
        <v>0</v>
      </c>
      <c r="H54" s="47">
        <v>8</v>
      </c>
      <c r="I54" s="47">
        <v>20</v>
      </c>
      <c r="J54" s="47">
        <v>0</v>
      </c>
      <c r="K54" s="47">
        <v>0</v>
      </c>
      <c r="L54" s="48">
        <f t="shared" si="1"/>
        <v>0</v>
      </c>
      <c r="M54" s="47">
        <v>0</v>
      </c>
      <c r="N54" s="47">
        <v>0</v>
      </c>
      <c r="O54" s="47">
        <v>1480</v>
      </c>
      <c r="P54" s="47">
        <v>958.97</v>
      </c>
      <c r="Q54" s="47">
        <f>M54+H54+C54+'ACP_PS_11(i)'!M54+'ACP_PS_11(i)'!H54+'ACP_PS_11(i)'!C54+ACP_MSME_10!C54+'ACP_Agri_9(ii)'!M54</f>
        <v>686</v>
      </c>
      <c r="R54" s="47">
        <f>N54+I54+D54+'ACP_PS_11(i)'!N54+'ACP_PS_11(i)'!I54+'ACP_PS_11(i)'!D54+ACP_MSME_10!D54+'ACP_Agri_9(ii)'!N54</f>
        <v>4624</v>
      </c>
      <c r="S54" s="47">
        <f>O54+J54+E54+'ACP_PS_11(i)'!O54+'ACP_PS_11(i)'!J54+'ACP_PS_11(i)'!E54+ACP_MSME_10!O54+'ACP_Agri_9(ii)'!O54</f>
        <v>6013</v>
      </c>
      <c r="T54" s="47">
        <f>P54+K54+F54+'ACP_PS_11(i)'!P54+'ACP_PS_11(i)'!K54+'ACP_PS_11(i)'!F54+ACP_MSME_10!P54+'ACP_Agri_9(ii)'!P54</f>
        <v>1687.57</v>
      </c>
      <c r="U54" s="48">
        <f t="shared" si="3"/>
        <v>36.495891003460208</v>
      </c>
    </row>
    <row r="55" spans="1:21" ht="12.95" customHeight="1" x14ac:dyDescent="0.2">
      <c r="A55" s="36">
        <v>45</v>
      </c>
      <c r="B55" s="37" t="s">
        <v>415</v>
      </c>
      <c r="C55" s="367">
        <v>0</v>
      </c>
      <c r="D55" s="367">
        <v>0</v>
      </c>
      <c r="E55" s="367">
        <v>0</v>
      </c>
      <c r="F55" s="367">
        <v>0</v>
      </c>
      <c r="G55" s="48">
        <v>0</v>
      </c>
      <c r="H55" s="367">
        <v>10</v>
      </c>
      <c r="I55" s="367">
        <v>25</v>
      </c>
      <c r="J55" s="367">
        <v>0</v>
      </c>
      <c r="K55" s="367">
        <v>0</v>
      </c>
      <c r="L55" s="48">
        <f t="shared" si="1"/>
        <v>0</v>
      </c>
      <c r="M55" s="47">
        <v>24</v>
      </c>
      <c r="N55" s="47">
        <v>162</v>
      </c>
      <c r="O55" s="367">
        <v>7183</v>
      </c>
      <c r="P55" s="367">
        <v>3211</v>
      </c>
      <c r="Q55" s="47">
        <f>M55+H55+C55+'ACP_PS_11(i)'!M55+'ACP_PS_11(i)'!H55+'ACP_PS_11(i)'!C55+ACP_MSME_10!C55+'ACP_Agri_9(ii)'!M55</f>
        <v>6712</v>
      </c>
      <c r="R55" s="47">
        <f>N55+I55+D55+'ACP_PS_11(i)'!N55+'ACP_PS_11(i)'!I55+'ACP_PS_11(i)'!D55+ACP_MSME_10!D55+'ACP_Agri_9(ii)'!N55</f>
        <v>13665</v>
      </c>
      <c r="S55" s="47">
        <f>O55+J55+E55+'ACP_PS_11(i)'!O55+'ACP_PS_11(i)'!J55+'ACP_PS_11(i)'!E55+ACP_MSME_10!O55+'ACP_Agri_9(ii)'!O55</f>
        <v>13020</v>
      </c>
      <c r="T55" s="47">
        <f>P55+K55+F55+'ACP_PS_11(i)'!P55+'ACP_PS_11(i)'!K55+'ACP_PS_11(i)'!F55+ACP_MSME_10!P55+'ACP_Agri_9(ii)'!P55</f>
        <v>5255</v>
      </c>
      <c r="U55" s="48">
        <f t="shared" si="3"/>
        <v>38.455909257226494</v>
      </c>
    </row>
    <row r="56" spans="1:21" s="50" customFormat="1" ht="12.95" customHeight="1" x14ac:dyDescent="0.2">
      <c r="A56" s="355"/>
      <c r="B56" s="94" t="s">
        <v>416</v>
      </c>
      <c r="C56" s="49">
        <f>SUM(C48:C55)</f>
        <v>224</v>
      </c>
      <c r="D56" s="49">
        <f t="shared" ref="D56:F56" si="12">SUM(D48:D55)</f>
        <v>743</v>
      </c>
      <c r="E56" s="49">
        <f t="shared" si="12"/>
        <v>2</v>
      </c>
      <c r="F56" s="49">
        <f t="shared" si="12"/>
        <v>65.39</v>
      </c>
      <c r="G56" s="46">
        <f t="shared" si="0"/>
        <v>8.8008075370121137</v>
      </c>
      <c r="H56" s="49">
        <f>SUM(H48:H55)</f>
        <v>152</v>
      </c>
      <c r="I56" s="49">
        <f>SUM(I48:I55)</f>
        <v>468</v>
      </c>
      <c r="J56" s="49">
        <f>SUM(J48:J55)</f>
        <v>0</v>
      </c>
      <c r="K56" s="49">
        <f>SUM(K48:K55)</f>
        <v>0</v>
      </c>
      <c r="L56" s="46">
        <f t="shared" si="1"/>
        <v>0</v>
      </c>
      <c r="M56" s="49">
        <f>SUM(M48:M55)</f>
        <v>160</v>
      </c>
      <c r="N56" s="49">
        <f>SUM(N48:N55)</f>
        <v>630</v>
      </c>
      <c r="O56" s="49">
        <f>SUM(O48:O55)</f>
        <v>51906</v>
      </c>
      <c r="P56" s="49">
        <f>SUM(P48:P55)</f>
        <v>15474.8</v>
      </c>
      <c r="Q56" s="49">
        <f>M56+H56+C56+'ACP_PS_11(i)'!M56+'ACP_PS_11(i)'!H56+'ACP_PS_11(i)'!C56+ACP_MSME_10!C56+'ACP_Agri_9(ii)'!M56</f>
        <v>36717</v>
      </c>
      <c r="R56" s="49">
        <f>N56+I56+D56+'ACP_PS_11(i)'!N56+'ACP_PS_11(i)'!I56+'ACP_PS_11(i)'!D56+ACP_MSME_10!D56+'ACP_Agri_9(ii)'!N56</f>
        <v>138945</v>
      </c>
      <c r="S56" s="49">
        <f>O56+J56+E56+'ACP_PS_11(i)'!O56+'ACP_PS_11(i)'!J56+'ACP_PS_11(i)'!E56+ACP_MSME_10!O56+'ACP_Agri_9(ii)'!O56</f>
        <v>135133</v>
      </c>
      <c r="T56" s="49">
        <f>P56+K56+F56+'ACP_PS_11(i)'!P56+'ACP_PS_11(i)'!K56+'ACP_PS_11(i)'!F56+ACP_MSME_10!P56+'ACP_Agri_9(ii)'!P56</f>
        <v>70095.56</v>
      </c>
      <c r="U56" s="46">
        <f t="shared" si="3"/>
        <v>50.448422037496854</v>
      </c>
    </row>
    <row r="57" spans="1:21" s="50" customFormat="1" ht="12.95" customHeight="1" x14ac:dyDescent="0.2">
      <c r="A57" s="94"/>
      <c r="B57" s="94" t="s">
        <v>0</v>
      </c>
      <c r="C57" s="49">
        <f>C56+C47+C45+C42</f>
        <v>14161</v>
      </c>
      <c r="D57" s="49">
        <f t="shared" ref="D57:F57" si="13">D56+D47+D45+D42</f>
        <v>59497</v>
      </c>
      <c r="E57" s="49">
        <f t="shared" si="13"/>
        <v>393</v>
      </c>
      <c r="F57" s="49">
        <f t="shared" si="13"/>
        <v>16128.589999999998</v>
      </c>
      <c r="G57" s="46">
        <f t="shared" si="0"/>
        <v>27.108240751634533</v>
      </c>
      <c r="H57" s="49">
        <f>H56+H47+H45+H42</f>
        <v>12420</v>
      </c>
      <c r="I57" s="49">
        <f t="shared" ref="I57:K57" si="14">I56+I47+I45+I42</f>
        <v>28842</v>
      </c>
      <c r="J57" s="49">
        <f t="shared" si="14"/>
        <v>22</v>
      </c>
      <c r="K57" s="49">
        <f t="shared" si="14"/>
        <v>40824</v>
      </c>
      <c r="L57" s="46">
        <f t="shared" si="1"/>
        <v>141.54358227584771</v>
      </c>
      <c r="M57" s="49">
        <f>M56+M47+M45+M42</f>
        <v>7207</v>
      </c>
      <c r="N57" s="49">
        <f>N56+N47+N45+N42</f>
        <v>32062</v>
      </c>
      <c r="O57" s="49">
        <f>O56+O47+O45+O42</f>
        <v>143428</v>
      </c>
      <c r="P57" s="49">
        <f>P56+P47+P45+P42</f>
        <v>102315.73</v>
      </c>
      <c r="Q57" s="49">
        <f>M57+H57+C57+'ACP_PS_11(i)'!M57+'ACP_PS_11(i)'!H57+'ACP_PS_11(i)'!C57+ACP_MSME_10!C57+'ACP_Agri_9(ii)'!M57</f>
        <v>5771804</v>
      </c>
      <c r="R57" s="49">
        <f>N57+I57+D57+'ACP_PS_11(i)'!N57+'ACP_PS_11(i)'!I57+'ACP_PS_11(i)'!D57+ACP_MSME_10!D57+'ACP_Agri_9(ii)'!N57</f>
        <v>17621736</v>
      </c>
      <c r="S57" s="49">
        <f>O57+J57+E57+'ACP_PS_11(i)'!O57+'ACP_PS_11(i)'!J57+'ACP_PS_11(i)'!E57+ACP_MSME_10!O57+'ACP_Agri_9(ii)'!O57</f>
        <v>4180754</v>
      </c>
      <c r="T57" s="49">
        <f>P57+K57+F57+'ACP_PS_11(i)'!P57+'ACP_PS_11(i)'!K57+'ACP_PS_11(i)'!F57+ACP_MSME_10!P57+'ACP_Agri_9(ii)'!P57</f>
        <v>6817583.540000001</v>
      </c>
      <c r="U57" s="46">
        <f t="shared" si="3"/>
        <v>38.688489828697925</v>
      </c>
    </row>
    <row r="58" spans="1:21" x14ac:dyDescent="0.2">
      <c r="M58" s="54" t="s">
        <v>487</v>
      </c>
    </row>
    <row r="62" spans="1:21" x14ac:dyDescent="0.2">
      <c r="G62" s="53"/>
      <c r="L62" s="53"/>
      <c r="S62" s="53"/>
      <c r="T62" s="53"/>
      <c r="U62" s="53"/>
    </row>
  </sheetData>
  <autoFilter ref="S5:T56"/>
  <mergeCells count="18">
    <mergeCell ref="U3:U5"/>
    <mergeCell ref="C4:D4"/>
    <mergeCell ref="E4:F4"/>
    <mergeCell ref="J4:K4"/>
    <mergeCell ref="O4:P4"/>
    <mergeCell ref="Q3:T3"/>
    <mergeCell ref="Q4:R4"/>
    <mergeCell ref="G3:G5"/>
    <mergeCell ref="L3:L5"/>
    <mergeCell ref="A1:T1"/>
    <mergeCell ref="A3:A5"/>
    <mergeCell ref="B3:B5"/>
    <mergeCell ref="C3:F3"/>
    <mergeCell ref="S4:T4"/>
    <mergeCell ref="H3:K3"/>
    <mergeCell ref="H4:I4"/>
    <mergeCell ref="M3:P3"/>
    <mergeCell ref="M4:N4"/>
  </mergeCells>
  <pageMargins left="1.75" right="0.2" top="0.25" bottom="0.25" header="0.3" footer="0.3"/>
  <pageSetup paperSize="9" scale="6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2"/>
  <sheetViews>
    <sheetView zoomScale="90" zoomScaleNormal="90" workbookViewId="0">
      <pane xSplit="2" ySplit="5" topLeftCell="C21" activePane="bottomRight" state="frozen"/>
      <selection pane="topRight" activeCell="C1" sqref="C1"/>
      <selection pane="bottomLeft" activeCell="A7" sqref="A7"/>
      <selection pane="bottomRight" activeCell="E28" sqref="E28:N28"/>
    </sheetView>
  </sheetViews>
  <sheetFormatPr defaultColWidth="4.42578125" defaultRowHeight="13.5" x14ac:dyDescent="0.2"/>
  <cols>
    <col min="1" max="1" width="4.5703125" style="38" bestFit="1" customWidth="1"/>
    <col min="2" max="2" width="21.85546875" style="38" bestFit="1" customWidth="1"/>
    <col min="3" max="3" width="11.140625" style="53" bestFit="1" customWidth="1"/>
    <col min="4" max="4" width="10" style="53" bestFit="1" customWidth="1"/>
    <col min="5" max="5" width="7.140625" style="53" bestFit="1" customWidth="1"/>
    <col min="6" max="6" width="7.5703125" style="53" customWidth="1"/>
    <col min="7" max="7" width="6.28515625" style="53" bestFit="1" customWidth="1"/>
    <col min="8" max="8" width="7.7109375" style="53" customWidth="1"/>
    <col min="9" max="9" width="7.42578125" style="53" customWidth="1"/>
    <col min="10" max="10" width="8.85546875" style="53" customWidth="1"/>
    <col min="11" max="11" width="8" style="53" customWidth="1"/>
    <col min="12" max="12" width="8.85546875" style="53" customWidth="1"/>
    <col min="13" max="13" width="8.7109375" style="53" customWidth="1"/>
    <col min="14" max="14" width="9" style="53" customWidth="1"/>
    <col min="15" max="15" width="8.28515625" style="54" customWidth="1"/>
    <col min="16" max="16" width="8.5703125" style="54" customWidth="1"/>
    <col min="17" max="17" width="10.140625" style="53" customWidth="1"/>
    <col min="18" max="16384" width="4.42578125" style="38"/>
  </cols>
  <sheetData>
    <row r="1" spans="1:17" ht="15.75" x14ac:dyDescent="0.2">
      <c r="A1" s="467" t="s">
        <v>570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</row>
    <row r="2" spans="1:17" x14ac:dyDescent="0.2">
      <c r="B2" s="50" t="s">
        <v>125</v>
      </c>
      <c r="G2" s="54"/>
      <c r="H2" s="54"/>
      <c r="N2" s="53" t="s">
        <v>157</v>
      </c>
    </row>
    <row r="3" spans="1:17" ht="15" customHeight="1" x14ac:dyDescent="0.2">
      <c r="A3" s="432" t="s">
        <v>208</v>
      </c>
      <c r="B3" s="432" t="s">
        <v>209</v>
      </c>
      <c r="C3" s="444" t="s">
        <v>210</v>
      </c>
      <c r="D3" s="444"/>
      <c r="E3" s="433" t="s">
        <v>144</v>
      </c>
      <c r="F3" s="433"/>
      <c r="G3" s="433" t="s">
        <v>127</v>
      </c>
      <c r="H3" s="433"/>
      <c r="I3" s="433" t="s">
        <v>128</v>
      </c>
      <c r="J3" s="433"/>
      <c r="K3" s="433" t="s">
        <v>145</v>
      </c>
      <c r="L3" s="433"/>
      <c r="M3" s="433" t="s">
        <v>122</v>
      </c>
      <c r="N3" s="433"/>
      <c r="O3" s="433" t="s">
        <v>146</v>
      </c>
      <c r="P3" s="433"/>
      <c r="Q3" s="468" t="s">
        <v>112</v>
      </c>
    </row>
    <row r="4" spans="1:17" ht="15" customHeight="1" x14ac:dyDescent="0.2">
      <c r="A4" s="432"/>
      <c r="B4" s="432"/>
      <c r="C4" s="471" t="s">
        <v>28</v>
      </c>
      <c r="D4" s="471" t="s">
        <v>15</v>
      </c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69"/>
    </row>
    <row r="5" spans="1:17" s="79" customFormat="1" ht="15" customHeight="1" x14ac:dyDescent="0.2">
      <c r="A5" s="432"/>
      <c r="B5" s="432"/>
      <c r="C5" s="472"/>
      <c r="D5" s="472"/>
      <c r="E5" s="356" t="s">
        <v>28</v>
      </c>
      <c r="F5" s="356" t="s">
        <v>15</v>
      </c>
      <c r="G5" s="356" t="s">
        <v>28</v>
      </c>
      <c r="H5" s="356" t="s">
        <v>15</v>
      </c>
      <c r="I5" s="356" t="s">
        <v>28</v>
      </c>
      <c r="J5" s="356" t="s">
        <v>15</v>
      </c>
      <c r="K5" s="356" t="s">
        <v>28</v>
      </c>
      <c r="L5" s="356" t="s">
        <v>15</v>
      </c>
      <c r="M5" s="356" t="s">
        <v>28</v>
      </c>
      <c r="N5" s="356" t="s">
        <v>15</v>
      </c>
      <c r="O5" s="356" t="s">
        <v>28</v>
      </c>
      <c r="P5" s="356" t="s">
        <v>15</v>
      </c>
      <c r="Q5" s="470"/>
    </row>
    <row r="6" spans="1:17" ht="12.95" customHeight="1" x14ac:dyDescent="0.2">
      <c r="A6" s="36">
        <v>1</v>
      </c>
      <c r="B6" s="37" t="s">
        <v>52</v>
      </c>
      <c r="C6" s="47">
        <v>6059</v>
      </c>
      <c r="D6" s="47">
        <v>58456</v>
      </c>
      <c r="E6" s="47">
        <v>0</v>
      </c>
      <c r="F6" s="47">
        <v>0</v>
      </c>
      <c r="G6" s="47">
        <v>15</v>
      </c>
      <c r="H6" s="47">
        <v>98</v>
      </c>
      <c r="I6" s="47">
        <v>96</v>
      </c>
      <c r="J6" s="47">
        <v>2514</v>
      </c>
      <c r="K6" s="47">
        <v>1920</v>
      </c>
      <c r="L6" s="47">
        <v>3550</v>
      </c>
      <c r="M6" s="47">
        <v>909</v>
      </c>
      <c r="N6" s="47">
        <v>155142</v>
      </c>
      <c r="O6" s="47">
        <f>E6+G6+I6+K6+M6</f>
        <v>2940</v>
      </c>
      <c r="P6" s="47">
        <f>F6+H6+J6+L6+N6</f>
        <v>161304</v>
      </c>
      <c r="Q6" s="47">
        <f>P6*100/D6</f>
        <v>275.9408786095525</v>
      </c>
    </row>
    <row r="7" spans="1:17" ht="12.95" customHeight="1" x14ac:dyDescent="0.2">
      <c r="A7" s="36">
        <v>2</v>
      </c>
      <c r="B7" s="37" t="s">
        <v>53</v>
      </c>
      <c r="C7" s="47">
        <v>6887</v>
      </c>
      <c r="D7" s="47">
        <v>73353</v>
      </c>
      <c r="E7" s="47">
        <v>0</v>
      </c>
      <c r="F7" s="47">
        <v>0</v>
      </c>
      <c r="G7" s="47">
        <v>11</v>
      </c>
      <c r="H7" s="47">
        <v>237</v>
      </c>
      <c r="I7" s="47">
        <v>851</v>
      </c>
      <c r="J7" s="47">
        <v>84608</v>
      </c>
      <c r="K7" s="47">
        <v>0</v>
      </c>
      <c r="L7" s="47">
        <v>0</v>
      </c>
      <c r="M7" s="47">
        <v>11254</v>
      </c>
      <c r="N7" s="47">
        <v>18789</v>
      </c>
      <c r="O7" s="47">
        <f t="shared" ref="O7:O55" si="0">E7+G7+I7+K7+M7</f>
        <v>12116</v>
      </c>
      <c r="P7" s="47">
        <f t="shared" ref="P7:P55" si="1">F7+H7+J7+L7+N7</f>
        <v>103634</v>
      </c>
      <c r="Q7" s="47">
        <f t="shared" ref="Q7:Q57" si="2">P7*100/D7</f>
        <v>141.28120185950132</v>
      </c>
    </row>
    <row r="8" spans="1:17" ht="12.95" customHeight="1" x14ac:dyDescent="0.2">
      <c r="A8" s="36">
        <v>3</v>
      </c>
      <c r="B8" s="37" t="s">
        <v>54</v>
      </c>
      <c r="C8" s="47">
        <v>3045</v>
      </c>
      <c r="D8" s="47">
        <v>29563</v>
      </c>
      <c r="E8" s="47">
        <v>0</v>
      </c>
      <c r="F8" s="47">
        <v>0</v>
      </c>
      <c r="G8" s="47">
        <v>12</v>
      </c>
      <c r="H8" s="47">
        <v>54</v>
      </c>
      <c r="I8" s="47">
        <v>81</v>
      </c>
      <c r="J8" s="47">
        <v>3314</v>
      </c>
      <c r="K8" s="47">
        <v>146</v>
      </c>
      <c r="L8" s="47">
        <v>421</v>
      </c>
      <c r="M8" s="47">
        <v>717</v>
      </c>
      <c r="N8" s="47">
        <v>8057</v>
      </c>
      <c r="O8" s="47">
        <f t="shared" si="0"/>
        <v>956</v>
      </c>
      <c r="P8" s="47">
        <f t="shared" si="1"/>
        <v>11846</v>
      </c>
      <c r="Q8" s="47">
        <f t="shared" si="2"/>
        <v>40.070358218042827</v>
      </c>
    </row>
    <row r="9" spans="1:17" ht="12.95" customHeight="1" x14ac:dyDescent="0.2">
      <c r="A9" s="36">
        <v>4</v>
      </c>
      <c r="B9" s="37" t="s">
        <v>55</v>
      </c>
      <c r="C9" s="47">
        <v>4527</v>
      </c>
      <c r="D9" s="47">
        <v>40556</v>
      </c>
      <c r="E9" s="47">
        <v>24</v>
      </c>
      <c r="F9" s="47">
        <v>39</v>
      </c>
      <c r="G9" s="47">
        <v>15</v>
      </c>
      <c r="H9" s="47">
        <v>96</v>
      </c>
      <c r="I9" s="47">
        <v>176</v>
      </c>
      <c r="J9" s="47">
        <v>2874</v>
      </c>
      <c r="K9" s="47">
        <v>352</v>
      </c>
      <c r="L9" s="47">
        <v>475</v>
      </c>
      <c r="M9" s="47">
        <v>8655</v>
      </c>
      <c r="N9" s="47">
        <v>494358</v>
      </c>
      <c r="O9" s="47">
        <f t="shared" si="0"/>
        <v>9222</v>
      </c>
      <c r="P9" s="47">
        <f t="shared" si="1"/>
        <v>497842</v>
      </c>
      <c r="Q9" s="47">
        <f>P9*100/D9</f>
        <v>1227.5421639214912</v>
      </c>
    </row>
    <row r="10" spans="1:17" ht="12.95" customHeight="1" x14ac:dyDescent="0.2">
      <c r="A10" s="36">
        <v>5</v>
      </c>
      <c r="B10" s="37" t="s">
        <v>56</v>
      </c>
      <c r="C10" s="47">
        <v>12894</v>
      </c>
      <c r="D10" s="47">
        <v>135105</v>
      </c>
      <c r="E10" s="47">
        <v>0</v>
      </c>
      <c r="F10" s="47">
        <v>0</v>
      </c>
      <c r="G10" s="47">
        <v>36</v>
      </c>
      <c r="H10" s="47">
        <v>716</v>
      </c>
      <c r="I10" s="47">
        <v>43</v>
      </c>
      <c r="J10" s="47">
        <v>912</v>
      </c>
      <c r="K10" s="47">
        <v>674</v>
      </c>
      <c r="L10" s="47">
        <v>1489</v>
      </c>
      <c r="M10" s="47">
        <v>1964</v>
      </c>
      <c r="N10" s="47">
        <v>130863</v>
      </c>
      <c r="O10" s="47">
        <f t="shared" si="0"/>
        <v>2717</v>
      </c>
      <c r="P10" s="47">
        <f t="shared" si="1"/>
        <v>133980</v>
      </c>
      <c r="Q10" s="47">
        <f t="shared" si="2"/>
        <v>99.167314311091374</v>
      </c>
    </row>
    <row r="11" spans="1:17" ht="12.95" customHeight="1" x14ac:dyDescent="0.2">
      <c r="A11" s="36">
        <v>6</v>
      </c>
      <c r="B11" s="37" t="s">
        <v>57</v>
      </c>
      <c r="C11" s="47">
        <v>6867</v>
      </c>
      <c r="D11" s="47">
        <v>49497</v>
      </c>
      <c r="E11" s="47">
        <v>0</v>
      </c>
      <c r="F11" s="47">
        <v>0</v>
      </c>
      <c r="G11" s="47">
        <v>19</v>
      </c>
      <c r="H11" s="47">
        <v>41</v>
      </c>
      <c r="I11" s="47">
        <v>69</v>
      </c>
      <c r="J11" s="47">
        <v>617</v>
      </c>
      <c r="K11" s="47">
        <v>426</v>
      </c>
      <c r="L11" s="47">
        <v>532</v>
      </c>
      <c r="M11" s="47">
        <v>1717</v>
      </c>
      <c r="N11" s="47">
        <v>12948</v>
      </c>
      <c r="O11" s="47">
        <f t="shared" si="0"/>
        <v>2231</v>
      </c>
      <c r="P11" s="47">
        <f t="shared" si="1"/>
        <v>14138</v>
      </c>
      <c r="Q11" s="47">
        <f t="shared" si="2"/>
        <v>28.563347273572134</v>
      </c>
    </row>
    <row r="12" spans="1:17" ht="12.95" customHeight="1" x14ac:dyDescent="0.2">
      <c r="A12" s="36">
        <v>7</v>
      </c>
      <c r="B12" s="37" t="s">
        <v>58</v>
      </c>
      <c r="C12" s="47">
        <v>773</v>
      </c>
      <c r="D12" s="47">
        <v>7069</v>
      </c>
      <c r="E12" s="47">
        <v>0</v>
      </c>
      <c r="F12" s="47">
        <v>0</v>
      </c>
      <c r="G12" s="47">
        <v>0</v>
      </c>
      <c r="H12" s="47">
        <v>0</v>
      </c>
      <c r="I12" s="47">
        <v>1</v>
      </c>
      <c r="J12" s="47">
        <v>40</v>
      </c>
      <c r="K12" s="47">
        <v>39</v>
      </c>
      <c r="L12" s="47">
        <v>81</v>
      </c>
      <c r="M12" s="47">
        <v>1458</v>
      </c>
      <c r="N12" s="47">
        <v>15436</v>
      </c>
      <c r="O12" s="47">
        <f t="shared" si="0"/>
        <v>1498</v>
      </c>
      <c r="P12" s="47">
        <f t="shared" si="1"/>
        <v>15557</v>
      </c>
      <c r="Q12" s="47">
        <f t="shared" si="2"/>
        <v>220.07356061677748</v>
      </c>
    </row>
    <row r="13" spans="1:17" ht="12.95" customHeight="1" x14ac:dyDescent="0.2">
      <c r="A13" s="36">
        <v>8</v>
      </c>
      <c r="B13" s="37" t="s">
        <v>183</v>
      </c>
      <c r="C13" s="47">
        <v>803</v>
      </c>
      <c r="D13" s="47">
        <v>7056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219</v>
      </c>
      <c r="N13" s="47">
        <v>2630</v>
      </c>
      <c r="O13" s="47">
        <f t="shared" si="0"/>
        <v>219</v>
      </c>
      <c r="P13" s="47">
        <f t="shared" si="1"/>
        <v>2630</v>
      </c>
      <c r="Q13" s="47">
        <f t="shared" si="2"/>
        <v>37.273242630385489</v>
      </c>
    </row>
    <row r="14" spans="1:17" x14ac:dyDescent="0.2">
      <c r="A14" s="36">
        <v>9</v>
      </c>
      <c r="B14" s="37" t="s">
        <v>59</v>
      </c>
      <c r="C14" s="47">
        <v>8601</v>
      </c>
      <c r="D14" s="47">
        <v>82273</v>
      </c>
      <c r="E14" s="47">
        <v>8</v>
      </c>
      <c r="F14" s="47">
        <v>11324.83</v>
      </c>
      <c r="G14" s="47">
        <v>0</v>
      </c>
      <c r="H14" s="47">
        <v>0</v>
      </c>
      <c r="I14" s="47">
        <v>346</v>
      </c>
      <c r="J14" s="47">
        <v>4780.37</v>
      </c>
      <c r="K14" s="47">
        <v>11126</v>
      </c>
      <c r="L14" s="47">
        <v>35581.129999999997</v>
      </c>
      <c r="M14" s="47">
        <v>1488</v>
      </c>
      <c r="N14" s="47">
        <v>2390.06</v>
      </c>
      <c r="O14" s="47">
        <f t="shared" si="0"/>
        <v>12968</v>
      </c>
      <c r="P14" s="47">
        <f t="shared" si="1"/>
        <v>54076.39</v>
      </c>
      <c r="Q14" s="47">
        <f t="shared" si="2"/>
        <v>65.727990956936054</v>
      </c>
    </row>
    <row r="15" spans="1:17" ht="12.95" customHeight="1" x14ac:dyDescent="0.2">
      <c r="A15" s="36">
        <v>10</v>
      </c>
      <c r="B15" s="37" t="s">
        <v>65</v>
      </c>
      <c r="C15" s="47">
        <v>39455</v>
      </c>
      <c r="D15" s="47">
        <v>384821</v>
      </c>
      <c r="E15" s="47">
        <v>0</v>
      </c>
      <c r="F15" s="47">
        <v>0</v>
      </c>
      <c r="G15" s="47">
        <v>636</v>
      </c>
      <c r="H15" s="47">
        <v>4520</v>
      </c>
      <c r="I15" s="47">
        <v>7878</v>
      </c>
      <c r="J15" s="47">
        <v>82116</v>
      </c>
      <c r="K15" s="47">
        <v>37962</v>
      </c>
      <c r="L15" s="47">
        <v>235735</v>
      </c>
      <c r="M15" s="47">
        <v>0</v>
      </c>
      <c r="N15" s="47">
        <v>0</v>
      </c>
      <c r="O15" s="47">
        <f t="shared" si="0"/>
        <v>46476</v>
      </c>
      <c r="P15" s="47">
        <f t="shared" si="1"/>
        <v>322371</v>
      </c>
      <c r="Q15" s="47">
        <f t="shared" si="2"/>
        <v>83.771675662190987</v>
      </c>
    </row>
    <row r="16" spans="1:17" ht="12.95" customHeight="1" x14ac:dyDescent="0.2">
      <c r="A16" s="36">
        <v>11</v>
      </c>
      <c r="B16" s="37" t="s">
        <v>184</v>
      </c>
      <c r="C16" s="47">
        <v>3292</v>
      </c>
      <c r="D16" s="47">
        <v>32521</v>
      </c>
      <c r="E16" s="47">
        <v>0</v>
      </c>
      <c r="F16" s="47">
        <v>0</v>
      </c>
      <c r="G16" s="47">
        <v>9</v>
      </c>
      <c r="H16" s="47">
        <v>64</v>
      </c>
      <c r="I16" s="47">
        <v>83</v>
      </c>
      <c r="J16" s="47">
        <v>1577</v>
      </c>
      <c r="K16" s="47">
        <v>75</v>
      </c>
      <c r="L16" s="47">
        <v>137</v>
      </c>
      <c r="M16" s="47">
        <v>1023</v>
      </c>
      <c r="N16" s="47">
        <v>13667</v>
      </c>
      <c r="O16" s="47">
        <f t="shared" si="0"/>
        <v>1190</v>
      </c>
      <c r="P16" s="47">
        <f t="shared" si="1"/>
        <v>15445</v>
      </c>
      <c r="Q16" s="47">
        <f t="shared" si="2"/>
        <v>47.492389532917194</v>
      </c>
    </row>
    <row r="17" spans="1:17" ht="12.95" customHeight="1" x14ac:dyDescent="0.2">
      <c r="A17" s="36">
        <v>12</v>
      </c>
      <c r="B17" s="37" t="s">
        <v>61</v>
      </c>
      <c r="C17" s="47">
        <v>11145</v>
      </c>
      <c r="D17" s="47">
        <v>63807</v>
      </c>
      <c r="E17" s="47">
        <v>0</v>
      </c>
      <c r="F17" s="47">
        <v>0</v>
      </c>
      <c r="G17" s="47">
        <v>58</v>
      </c>
      <c r="H17" s="47">
        <v>432</v>
      </c>
      <c r="I17" s="47">
        <v>83</v>
      </c>
      <c r="J17" s="47">
        <v>6772</v>
      </c>
      <c r="K17" s="47">
        <v>6498</v>
      </c>
      <c r="L17" s="47">
        <v>20025</v>
      </c>
      <c r="M17" s="47">
        <v>2329</v>
      </c>
      <c r="N17" s="47">
        <v>432957</v>
      </c>
      <c r="O17" s="47">
        <f t="shared" si="0"/>
        <v>8968</v>
      </c>
      <c r="P17" s="47">
        <f t="shared" si="1"/>
        <v>460186</v>
      </c>
      <c r="Q17" s="47">
        <f t="shared" si="2"/>
        <v>721.21554061466611</v>
      </c>
    </row>
    <row r="18" spans="1:17" s="50" customFormat="1" ht="12.95" customHeight="1" x14ac:dyDescent="0.2">
      <c r="A18" s="355"/>
      <c r="B18" s="94" t="s">
        <v>222</v>
      </c>
      <c r="C18" s="49">
        <f>SUM(C6:C17)</f>
        <v>104348</v>
      </c>
      <c r="D18" s="49">
        <f t="shared" ref="D18:P18" si="3">SUM(D6:D17)</f>
        <v>964077</v>
      </c>
      <c r="E18" s="49">
        <f t="shared" si="3"/>
        <v>32</v>
      </c>
      <c r="F18" s="49">
        <f t="shared" si="3"/>
        <v>11363.83</v>
      </c>
      <c r="G18" s="49">
        <f t="shared" si="3"/>
        <v>811</v>
      </c>
      <c r="H18" s="49">
        <f t="shared" si="3"/>
        <v>6258</v>
      </c>
      <c r="I18" s="49">
        <f t="shared" si="3"/>
        <v>9707</v>
      </c>
      <c r="J18" s="49">
        <f t="shared" si="3"/>
        <v>190124.37</v>
      </c>
      <c r="K18" s="49">
        <f t="shared" si="3"/>
        <v>59218</v>
      </c>
      <c r="L18" s="49">
        <f t="shared" si="3"/>
        <v>298026.13</v>
      </c>
      <c r="M18" s="49">
        <f t="shared" si="3"/>
        <v>31733</v>
      </c>
      <c r="N18" s="49">
        <f t="shared" si="3"/>
        <v>1287237.06</v>
      </c>
      <c r="O18" s="49">
        <f t="shared" si="3"/>
        <v>101501</v>
      </c>
      <c r="P18" s="49">
        <f t="shared" si="3"/>
        <v>1793009.3900000001</v>
      </c>
      <c r="Q18" s="49">
        <f t="shared" si="2"/>
        <v>185.98196928253657</v>
      </c>
    </row>
    <row r="19" spans="1:17" ht="12.95" customHeight="1" x14ac:dyDescent="0.2">
      <c r="A19" s="36">
        <v>13</v>
      </c>
      <c r="B19" s="37" t="s">
        <v>42</v>
      </c>
      <c r="C19" s="47">
        <v>2852</v>
      </c>
      <c r="D19" s="47">
        <v>29190</v>
      </c>
      <c r="E19" s="47">
        <v>125</v>
      </c>
      <c r="F19" s="47">
        <v>1906.35</v>
      </c>
      <c r="G19" s="47">
        <v>0</v>
      </c>
      <c r="H19" s="47">
        <v>0</v>
      </c>
      <c r="I19" s="47">
        <v>1</v>
      </c>
      <c r="J19" s="47">
        <v>1.27</v>
      </c>
      <c r="K19" s="47">
        <v>155</v>
      </c>
      <c r="L19" s="47">
        <v>2488.66</v>
      </c>
      <c r="M19" s="47">
        <v>8789</v>
      </c>
      <c r="N19" s="47">
        <v>59561.88</v>
      </c>
      <c r="O19" s="47">
        <f t="shared" si="0"/>
        <v>9070</v>
      </c>
      <c r="P19" s="47">
        <f t="shared" si="1"/>
        <v>63958.159999999996</v>
      </c>
      <c r="Q19" s="47">
        <f t="shared" si="2"/>
        <v>219.10983213429256</v>
      </c>
    </row>
    <row r="20" spans="1:17" ht="12.95" customHeight="1" x14ac:dyDescent="0.2">
      <c r="A20" s="36">
        <v>14</v>
      </c>
      <c r="B20" s="37" t="s">
        <v>185</v>
      </c>
      <c r="C20" s="47">
        <v>212</v>
      </c>
      <c r="D20" s="47">
        <v>2126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609</v>
      </c>
      <c r="N20" s="47">
        <v>4621</v>
      </c>
      <c r="O20" s="47">
        <f t="shared" si="0"/>
        <v>609</v>
      </c>
      <c r="P20" s="47">
        <f t="shared" si="1"/>
        <v>4621</v>
      </c>
      <c r="Q20" s="47">
        <f t="shared" si="2"/>
        <v>217.35653809971777</v>
      </c>
    </row>
    <row r="21" spans="1:17" ht="12.95" customHeight="1" x14ac:dyDescent="0.2">
      <c r="A21" s="36">
        <v>15</v>
      </c>
      <c r="B21" s="37" t="s">
        <v>186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1</v>
      </c>
      <c r="L21" s="47">
        <v>2</v>
      </c>
      <c r="M21" s="47">
        <v>66</v>
      </c>
      <c r="N21" s="47">
        <v>95.63</v>
      </c>
      <c r="O21" s="47">
        <f t="shared" si="0"/>
        <v>67</v>
      </c>
      <c r="P21" s="47">
        <f t="shared" si="1"/>
        <v>97.63</v>
      </c>
      <c r="Q21" s="47" t="e">
        <f t="shared" si="2"/>
        <v>#DIV/0!</v>
      </c>
    </row>
    <row r="22" spans="1:17" ht="12.95" customHeight="1" x14ac:dyDescent="0.2">
      <c r="A22" s="36">
        <v>16</v>
      </c>
      <c r="B22" s="37" t="s">
        <v>46</v>
      </c>
      <c r="C22" s="47">
        <v>18</v>
      </c>
      <c r="D22" s="47">
        <v>177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106</v>
      </c>
      <c r="L22" s="47">
        <v>149.91999999999999</v>
      </c>
      <c r="M22" s="47">
        <v>13</v>
      </c>
      <c r="N22" s="47">
        <v>343.28</v>
      </c>
      <c r="O22" s="47">
        <f t="shared" si="0"/>
        <v>119</v>
      </c>
      <c r="P22" s="47">
        <f t="shared" si="1"/>
        <v>493.19999999999993</v>
      </c>
      <c r="Q22" s="47">
        <f t="shared" si="2"/>
        <v>278.6440677966101</v>
      </c>
    </row>
    <row r="23" spans="1:17" ht="12.95" customHeight="1" x14ac:dyDescent="0.2">
      <c r="A23" s="36">
        <v>17</v>
      </c>
      <c r="B23" s="37" t="s">
        <v>187</v>
      </c>
      <c r="C23" s="47">
        <v>424</v>
      </c>
      <c r="D23" s="47">
        <v>4791</v>
      </c>
      <c r="E23" s="47">
        <v>63</v>
      </c>
      <c r="F23" s="47">
        <v>92</v>
      </c>
      <c r="G23" s="47">
        <v>2</v>
      </c>
      <c r="H23" s="47">
        <v>1</v>
      </c>
      <c r="I23" s="47">
        <v>2</v>
      </c>
      <c r="J23" s="47">
        <v>41</v>
      </c>
      <c r="K23" s="47">
        <v>0</v>
      </c>
      <c r="L23" s="47">
        <v>0</v>
      </c>
      <c r="M23" s="47">
        <v>2004</v>
      </c>
      <c r="N23" s="47">
        <v>1655</v>
      </c>
      <c r="O23" s="47">
        <f t="shared" si="0"/>
        <v>2071</v>
      </c>
      <c r="P23" s="47">
        <f t="shared" si="1"/>
        <v>1789</v>
      </c>
      <c r="Q23" s="47">
        <f t="shared" si="2"/>
        <v>37.34084742225005</v>
      </c>
    </row>
    <row r="24" spans="1:17" s="50" customFormat="1" ht="12.95" customHeight="1" x14ac:dyDescent="0.2">
      <c r="A24" s="36">
        <v>18</v>
      </c>
      <c r="B24" s="37" t="s">
        <v>188</v>
      </c>
      <c r="C24" s="47">
        <v>28</v>
      </c>
      <c r="D24" s="47">
        <v>283</v>
      </c>
      <c r="E24" s="47">
        <v>0</v>
      </c>
      <c r="F24" s="47">
        <v>0</v>
      </c>
      <c r="G24" s="47">
        <v>0</v>
      </c>
      <c r="H24" s="47">
        <v>0</v>
      </c>
      <c r="I24" s="47">
        <v>1</v>
      </c>
      <c r="J24" s="47">
        <v>27.54</v>
      </c>
      <c r="K24" s="47">
        <v>4</v>
      </c>
      <c r="L24" s="47">
        <v>5.25</v>
      </c>
      <c r="M24" s="47">
        <v>155</v>
      </c>
      <c r="N24" s="47">
        <v>300.27</v>
      </c>
      <c r="O24" s="47">
        <f t="shared" si="0"/>
        <v>160</v>
      </c>
      <c r="P24" s="47">
        <f t="shared" si="1"/>
        <v>333.06</v>
      </c>
      <c r="Q24" s="47">
        <f t="shared" si="2"/>
        <v>117.68904593639576</v>
      </c>
    </row>
    <row r="25" spans="1:17" ht="12.95" customHeight="1" x14ac:dyDescent="0.2">
      <c r="A25" s="36">
        <v>19</v>
      </c>
      <c r="B25" s="37" t="s">
        <v>189</v>
      </c>
      <c r="C25" s="47">
        <v>118</v>
      </c>
      <c r="D25" s="47">
        <v>1100</v>
      </c>
      <c r="E25" s="47">
        <v>0</v>
      </c>
      <c r="F25" s="47">
        <v>0</v>
      </c>
      <c r="G25" s="47">
        <v>0</v>
      </c>
      <c r="H25" s="47">
        <v>0</v>
      </c>
      <c r="I25" s="47">
        <v>117</v>
      </c>
      <c r="J25" s="47">
        <v>2889</v>
      </c>
      <c r="K25" s="47">
        <v>566</v>
      </c>
      <c r="L25" s="47">
        <v>887</v>
      </c>
      <c r="M25" s="47">
        <v>5529</v>
      </c>
      <c r="N25" s="47">
        <v>19271</v>
      </c>
      <c r="O25" s="47">
        <f t="shared" si="0"/>
        <v>6212</v>
      </c>
      <c r="P25" s="47">
        <f t="shared" si="1"/>
        <v>23047</v>
      </c>
      <c r="Q25" s="47">
        <f t="shared" si="2"/>
        <v>2095.181818181818</v>
      </c>
    </row>
    <row r="26" spans="1:17" ht="12.95" customHeight="1" x14ac:dyDescent="0.2">
      <c r="A26" s="36">
        <v>20</v>
      </c>
      <c r="B26" s="37" t="s">
        <v>66</v>
      </c>
      <c r="C26" s="47">
        <v>7940</v>
      </c>
      <c r="D26" s="47">
        <v>78402</v>
      </c>
      <c r="E26" s="47">
        <v>0</v>
      </c>
      <c r="F26" s="47">
        <v>0</v>
      </c>
      <c r="G26" s="47">
        <v>6</v>
      </c>
      <c r="H26" s="47">
        <v>14.72</v>
      </c>
      <c r="I26" s="47">
        <v>0</v>
      </c>
      <c r="J26" s="47">
        <v>0</v>
      </c>
      <c r="K26" s="47">
        <v>5356</v>
      </c>
      <c r="L26" s="47">
        <v>24927.21</v>
      </c>
      <c r="M26" s="47">
        <v>24789</v>
      </c>
      <c r="N26" s="47">
        <v>325676.28000000003</v>
      </c>
      <c r="O26" s="47">
        <f t="shared" si="0"/>
        <v>30151</v>
      </c>
      <c r="P26" s="47">
        <f t="shared" si="1"/>
        <v>350618.21</v>
      </c>
      <c r="Q26" s="47">
        <f t="shared" si="2"/>
        <v>447.20569628325808</v>
      </c>
    </row>
    <row r="27" spans="1:17" ht="12.95" customHeight="1" x14ac:dyDescent="0.2">
      <c r="A27" s="36">
        <v>21</v>
      </c>
      <c r="B27" s="37" t="s">
        <v>67</v>
      </c>
      <c r="C27" s="47">
        <v>6733</v>
      </c>
      <c r="D27" s="47">
        <v>66686</v>
      </c>
      <c r="E27" s="47">
        <v>0</v>
      </c>
      <c r="F27" s="47">
        <v>0</v>
      </c>
      <c r="G27" s="47">
        <v>3</v>
      </c>
      <c r="H27" s="47">
        <v>56</v>
      </c>
      <c r="I27" s="47">
        <v>678</v>
      </c>
      <c r="J27" s="47">
        <v>19561</v>
      </c>
      <c r="K27" s="47">
        <v>0</v>
      </c>
      <c r="L27" s="47">
        <v>0</v>
      </c>
      <c r="M27" s="47">
        <v>141031</v>
      </c>
      <c r="N27" s="47">
        <v>264611</v>
      </c>
      <c r="O27" s="47">
        <f t="shared" si="0"/>
        <v>141712</v>
      </c>
      <c r="P27" s="47">
        <f t="shared" si="1"/>
        <v>284228</v>
      </c>
      <c r="Q27" s="47">
        <f t="shared" si="2"/>
        <v>426.21839666496714</v>
      </c>
    </row>
    <row r="28" spans="1:17" ht="12.95" customHeight="1" x14ac:dyDescent="0.2">
      <c r="A28" s="36">
        <v>22</v>
      </c>
      <c r="B28" s="37" t="s">
        <v>76</v>
      </c>
      <c r="C28" s="47">
        <v>2095</v>
      </c>
      <c r="D28" s="47">
        <v>19199</v>
      </c>
      <c r="E28" s="47">
        <v>0</v>
      </c>
      <c r="F28" s="47">
        <v>0</v>
      </c>
      <c r="G28" s="47">
        <v>6</v>
      </c>
      <c r="H28" s="47">
        <v>8.2899999999999991</v>
      </c>
      <c r="I28" s="47">
        <v>229</v>
      </c>
      <c r="J28" s="47">
        <v>1505</v>
      </c>
      <c r="K28" s="47">
        <v>563</v>
      </c>
      <c r="L28" s="47">
        <v>2299</v>
      </c>
      <c r="M28" s="47">
        <v>359</v>
      </c>
      <c r="N28" s="47">
        <v>16430</v>
      </c>
      <c r="O28" s="47">
        <f t="shared" si="0"/>
        <v>1157</v>
      </c>
      <c r="P28" s="47">
        <f t="shared" si="1"/>
        <v>20242.29</v>
      </c>
      <c r="Q28" s="47">
        <f t="shared" si="2"/>
        <v>105.4340851085994</v>
      </c>
    </row>
    <row r="29" spans="1:17" ht="12.95" customHeight="1" x14ac:dyDescent="0.2">
      <c r="A29" s="36">
        <v>23</v>
      </c>
      <c r="B29" s="37" t="s">
        <v>492</v>
      </c>
      <c r="C29" s="47">
        <v>147</v>
      </c>
      <c r="D29" s="47">
        <v>1558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28195</v>
      </c>
      <c r="N29" s="47">
        <v>27656</v>
      </c>
      <c r="O29" s="47">
        <f t="shared" si="0"/>
        <v>28195</v>
      </c>
      <c r="P29" s="47">
        <f t="shared" si="1"/>
        <v>27656</v>
      </c>
      <c r="Q29" s="47">
        <f t="shared" si="2"/>
        <v>1775.0962772785622</v>
      </c>
    </row>
    <row r="30" spans="1:17" ht="12.75" customHeight="1" x14ac:dyDescent="0.2">
      <c r="A30" s="36">
        <v>24</v>
      </c>
      <c r="B30" s="37" t="s">
        <v>190</v>
      </c>
      <c r="C30" s="47">
        <v>541</v>
      </c>
      <c r="D30" s="47">
        <v>5796</v>
      </c>
      <c r="E30" s="47">
        <v>0</v>
      </c>
      <c r="F30" s="47">
        <v>0</v>
      </c>
      <c r="G30" s="47">
        <v>0</v>
      </c>
      <c r="H30" s="47">
        <v>0</v>
      </c>
      <c r="I30" s="47">
        <v>87</v>
      </c>
      <c r="J30" s="47">
        <v>529.08000000000004</v>
      </c>
      <c r="K30" s="47">
        <v>0</v>
      </c>
      <c r="L30" s="47">
        <v>0</v>
      </c>
      <c r="M30" s="47">
        <v>13134</v>
      </c>
      <c r="N30" s="47">
        <v>72573.259999999995</v>
      </c>
      <c r="O30" s="47">
        <f t="shared" si="0"/>
        <v>13221</v>
      </c>
      <c r="P30" s="47">
        <f t="shared" si="1"/>
        <v>73102.34</v>
      </c>
      <c r="Q30" s="47">
        <f t="shared" si="2"/>
        <v>1261.2550034506555</v>
      </c>
    </row>
    <row r="31" spans="1:17" ht="12.95" customHeight="1" x14ac:dyDescent="0.2">
      <c r="A31" s="36">
        <v>25</v>
      </c>
      <c r="B31" s="37" t="s">
        <v>191</v>
      </c>
      <c r="C31" s="47">
        <v>25</v>
      </c>
      <c r="D31" s="47">
        <v>230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0"/>
        <v>0</v>
      </c>
      <c r="P31" s="47">
        <f t="shared" si="1"/>
        <v>0</v>
      </c>
      <c r="Q31" s="47">
        <f t="shared" si="2"/>
        <v>0</v>
      </c>
    </row>
    <row r="32" spans="1:17" ht="12.95" customHeight="1" x14ac:dyDescent="0.2">
      <c r="A32" s="36">
        <v>26</v>
      </c>
      <c r="B32" s="37" t="s">
        <v>192</v>
      </c>
      <c r="C32" s="47">
        <v>47</v>
      </c>
      <c r="D32" s="47">
        <v>479</v>
      </c>
      <c r="E32" s="47">
        <v>0</v>
      </c>
      <c r="F32" s="47">
        <v>0</v>
      </c>
      <c r="G32" s="47">
        <v>0</v>
      </c>
      <c r="H32" s="47">
        <v>0</v>
      </c>
      <c r="I32" s="47">
        <v>16</v>
      </c>
      <c r="J32" s="47">
        <v>354.03</v>
      </c>
      <c r="K32" s="47">
        <v>26</v>
      </c>
      <c r="L32" s="47">
        <v>1080.2</v>
      </c>
      <c r="M32" s="47">
        <v>131</v>
      </c>
      <c r="N32" s="47">
        <v>2256.1799999999998</v>
      </c>
      <c r="O32" s="47">
        <f t="shared" si="0"/>
        <v>173</v>
      </c>
      <c r="P32" s="47">
        <f t="shared" si="1"/>
        <v>3690.41</v>
      </c>
      <c r="Q32" s="47">
        <f t="shared" si="2"/>
        <v>770.44050104384132</v>
      </c>
    </row>
    <row r="33" spans="1:17" ht="12.95" customHeight="1" x14ac:dyDescent="0.2">
      <c r="A33" s="36">
        <v>27</v>
      </c>
      <c r="B33" s="37" t="s">
        <v>193</v>
      </c>
      <c r="C33" s="47">
        <v>86</v>
      </c>
      <c r="D33" s="47">
        <v>753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0"/>
        <v>0</v>
      </c>
      <c r="P33" s="47">
        <f t="shared" si="1"/>
        <v>0</v>
      </c>
      <c r="Q33" s="47">
        <f t="shared" si="2"/>
        <v>0</v>
      </c>
    </row>
    <row r="34" spans="1:17" ht="12.95" customHeight="1" x14ac:dyDescent="0.2">
      <c r="A34" s="36">
        <v>28</v>
      </c>
      <c r="B34" s="37" t="s">
        <v>68</v>
      </c>
      <c r="C34" s="47">
        <v>411</v>
      </c>
      <c r="D34" s="47">
        <v>4201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1299</v>
      </c>
      <c r="N34" s="47">
        <v>30357.08</v>
      </c>
      <c r="O34" s="47">
        <f t="shared" si="0"/>
        <v>1299</v>
      </c>
      <c r="P34" s="47">
        <f t="shared" si="1"/>
        <v>30357.08</v>
      </c>
      <c r="Q34" s="47">
        <f t="shared" si="2"/>
        <v>722.61556772197093</v>
      </c>
    </row>
    <row r="35" spans="1:17" ht="12.95" customHeight="1" x14ac:dyDescent="0.2">
      <c r="A35" s="36">
        <v>29</v>
      </c>
      <c r="B35" s="37" t="s">
        <v>194</v>
      </c>
      <c r="C35" s="47">
        <v>41</v>
      </c>
      <c r="D35" s="47">
        <v>363</v>
      </c>
      <c r="E35" s="47">
        <v>0</v>
      </c>
      <c r="F35" s="47">
        <v>0</v>
      </c>
      <c r="G35" s="47">
        <v>0</v>
      </c>
      <c r="H35" s="47">
        <v>0</v>
      </c>
      <c r="I35" s="47">
        <v>7</v>
      </c>
      <c r="J35" s="47">
        <v>34</v>
      </c>
      <c r="K35" s="47">
        <v>0</v>
      </c>
      <c r="L35" s="47">
        <v>0</v>
      </c>
      <c r="M35" s="47">
        <v>24</v>
      </c>
      <c r="N35" s="47">
        <v>500</v>
      </c>
      <c r="O35" s="47">
        <f t="shared" si="0"/>
        <v>31</v>
      </c>
      <c r="P35" s="47">
        <f t="shared" si="1"/>
        <v>534</v>
      </c>
      <c r="Q35" s="47">
        <f t="shared" si="2"/>
        <v>147.10743801652893</v>
      </c>
    </row>
    <row r="36" spans="1:17" ht="12.95" customHeight="1" x14ac:dyDescent="0.2">
      <c r="A36" s="36">
        <v>30</v>
      </c>
      <c r="B36" s="37" t="s">
        <v>195</v>
      </c>
      <c r="C36" s="47">
        <v>182</v>
      </c>
      <c r="D36" s="47">
        <v>1948</v>
      </c>
      <c r="E36" s="47">
        <v>5</v>
      </c>
      <c r="F36" s="47">
        <v>96</v>
      </c>
      <c r="G36" s="47">
        <v>0</v>
      </c>
      <c r="H36" s="47">
        <v>0</v>
      </c>
      <c r="I36" s="47">
        <v>2</v>
      </c>
      <c r="J36" s="47">
        <v>322</v>
      </c>
      <c r="K36" s="47">
        <v>375</v>
      </c>
      <c r="L36" s="47">
        <v>2499</v>
      </c>
      <c r="M36" s="47">
        <v>298</v>
      </c>
      <c r="N36" s="47">
        <v>2281</v>
      </c>
      <c r="O36" s="47">
        <f t="shared" si="0"/>
        <v>680</v>
      </c>
      <c r="P36" s="47">
        <f t="shared" si="1"/>
        <v>5198</v>
      </c>
      <c r="Q36" s="47">
        <f t="shared" si="2"/>
        <v>266.83778234086242</v>
      </c>
    </row>
    <row r="37" spans="1:17" ht="12.95" customHeight="1" x14ac:dyDescent="0.2">
      <c r="A37" s="36">
        <v>31</v>
      </c>
      <c r="B37" s="37" t="s">
        <v>196</v>
      </c>
      <c r="C37" s="47">
        <v>33</v>
      </c>
      <c r="D37" s="47">
        <v>327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20</v>
      </c>
      <c r="N37" s="47">
        <v>30</v>
      </c>
      <c r="O37" s="47">
        <f t="shared" si="0"/>
        <v>20</v>
      </c>
      <c r="P37" s="47">
        <f t="shared" si="1"/>
        <v>30</v>
      </c>
      <c r="Q37" s="47">
        <f t="shared" si="2"/>
        <v>9.1743119266055047</v>
      </c>
    </row>
    <row r="38" spans="1:17" ht="12.95" customHeight="1" x14ac:dyDescent="0.2">
      <c r="A38" s="36">
        <v>32</v>
      </c>
      <c r="B38" s="37" t="s">
        <v>72</v>
      </c>
      <c r="C38" s="47">
        <v>9</v>
      </c>
      <c r="D38" s="47">
        <v>112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0"/>
        <v>0</v>
      </c>
      <c r="P38" s="47">
        <f t="shared" si="1"/>
        <v>0</v>
      </c>
      <c r="Q38" s="47">
        <f t="shared" si="2"/>
        <v>0</v>
      </c>
    </row>
    <row r="39" spans="1:17" ht="12.95" customHeight="1" x14ac:dyDescent="0.2">
      <c r="A39" s="36">
        <v>33</v>
      </c>
      <c r="B39" s="37" t="s">
        <v>197</v>
      </c>
      <c r="C39" s="47">
        <v>40</v>
      </c>
      <c r="D39" s="47">
        <v>400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0"/>
        <v>0</v>
      </c>
      <c r="P39" s="47">
        <f t="shared" si="1"/>
        <v>0</v>
      </c>
      <c r="Q39" s="47">
        <f t="shared" si="2"/>
        <v>0</v>
      </c>
    </row>
    <row r="40" spans="1:17" ht="12.95" customHeight="1" x14ac:dyDescent="0.2">
      <c r="A40" s="36">
        <v>34</v>
      </c>
      <c r="B40" s="37" t="s">
        <v>71</v>
      </c>
      <c r="C40" s="47">
        <v>259</v>
      </c>
      <c r="D40" s="47">
        <v>2670</v>
      </c>
      <c r="E40" s="47">
        <v>0</v>
      </c>
      <c r="F40" s="47">
        <v>0</v>
      </c>
      <c r="G40" s="47">
        <v>0</v>
      </c>
      <c r="H40" s="47">
        <v>0</v>
      </c>
      <c r="I40" s="47">
        <v>4</v>
      </c>
      <c r="J40" s="47">
        <v>28</v>
      </c>
      <c r="K40" s="47">
        <v>125</v>
      </c>
      <c r="L40" s="47">
        <v>619</v>
      </c>
      <c r="M40" s="47">
        <v>6238</v>
      </c>
      <c r="N40" s="47">
        <v>34033</v>
      </c>
      <c r="O40" s="47">
        <f t="shared" si="0"/>
        <v>6367</v>
      </c>
      <c r="P40" s="47">
        <f t="shared" si="1"/>
        <v>34680</v>
      </c>
      <c r="Q40" s="47">
        <f t="shared" si="2"/>
        <v>1298.8764044943821</v>
      </c>
    </row>
    <row r="41" spans="1:17" s="50" customFormat="1" ht="12.95" customHeight="1" x14ac:dyDescent="0.2">
      <c r="A41" s="355"/>
      <c r="B41" s="94" t="s">
        <v>220</v>
      </c>
      <c r="C41" s="49">
        <f>SUM(C19:C40)</f>
        <v>22241</v>
      </c>
      <c r="D41" s="49">
        <f t="shared" ref="D41:N41" si="4">SUM(D19:D40)</f>
        <v>220791</v>
      </c>
      <c r="E41" s="49">
        <f t="shared" si="4"/>
        <v>193</v>
      </c>
      <c r="F41" s="49">
        <f t="shared" si="4"/>
        <v>2094.35</v>
      </c>
      <c r="G41" s="49">
        <f t="shared" si="4"/>
        <v>17</v>
      </c>
      <c r="H41" s="49">
        <f t="shared" si="4"/>
        <v>80.009999999999991</v>
      </c>
      <c r="I41" s="49">
        <f t="shared" si="4"/>
        <v>1144</v>
      </c>
      <c r="J41" s="49">
        <f t="shared" si="4"/>
        <v>25291.920000000002</v>
      </c>
      <c r="K41" s="49">
        <f t="shared" si="4"/>
        <v>7277</v>
      </c>
      <c r="L41" s="49">
        <f t="shared" si="4"/>
        <v>34957.240000000005</v>
      </c>
      <c r="M41" s="49">
        <f t="shared" si="4"/>
        <v>232683</v>
      </c>
      <c r="N41" s="49">
        <f t="shared" si="4"/>
        <v>862251.8600000001</v>
      </c>
      <c r="O41" s="49">
        <f>SUM(O19:O40)</f>
        <v>241314</v>
      </c>
      <c r="P41" s="49">
        <f t="shared" ref="P41" si="5">SUM(P19:P40)</f>
        <v>924675.38</v>
      </c>
      <c r="Q41" s="49">
        <f t="shared" si="2"/>
        <v>418.8012101942561</v>
      </c>
    </row>
    <row r="42" spans="1:17" s="50" customFormat="1" ht="12.95" customHeight="1" x14ac:dyDescent="0.2">
      <c r="A42" s="355"/>
      <c r="B42" s="94" t="s">
        <v>417</v>
      </c>
      <c r="C42" s="49">
        <f>C41+C18</f>
        <v>126589</v>
      </c>
      <c r="D42" s="49">
        <f t="shared" ref="D42:P42" si="6">D41+D18</f>
        <v>1184868</v>
      </c>
      <c r="E42" s="49">
        <f t="shared" si="6"/>
        <v>225</v>
      </c>
      <c r="F42" s="49">
        <f t="shared" si="6"/>
        <v>13458.18</v>
      </c>
      <c r="G42" s="49">
        <f t="shared" si="6"/>
        <v>828</v>
      </c>
      <c r="H42" s="49">
        <f t="shared" si="6"/>
        <v>6338.01</v>
      </c>
      <c r="I42" s="49">
        <f t="shared" si="6"/>
        <v>10851</v>
      </c>
      <c r="J42" s="49">
        <f t="shared" si="6"/>
        <v>215416.29</v>
      </c>
      <c r="K42" s="49">
        <f t="shared" si="6"/>
        <v>66495</v>
      </c>
      <c r="L42" s="49">
        <f t="shared" si="6"/>
        <v>332983.37</v>
      </c>
      <c r="M42" s="49">
        <f t="shared" si="6"/>
        <v>264416</v>
      </c>
      <c r="N42" s="49">
        <f t="shared" si="6"/>
        <v>2149488.92</v>
      </c>
      <c r="O42" s="49">
        <f t="shared" si="6"/>
        <v>342815</v>
      </c>
      <c r="P42" s="49">
        <f t="shared" si="6"/>
        <v>2717684.77</v>
      </c>
      <c r="Q42" s="49">
        <f t="shared" si="2"/>
        <v>229.36603655428283</v>
      </c>
    </row>
    <row r="43" spans="1:17" ht="12.95" customHeight="1" x14ac:dyDescent="0.2">
      <c r="A43" s="36">
        <v>35</v>
      </c>
      <c r="B43" s="37" t="s">
        <v>198</v>
      </c>
      <c r="C43" s="47">
        <v>10986</v>
      </c>
      <c r="D43" s="47">
        <v>34276</v>
      </c>
      <c r="E43" s="47">
        <v>0</v>
      </c>
      <c r="F43" s="47">
        <v>0</v>
      </c>
      <c r="G43" s="47">
        <v>0</v>
      </c>
      <c r="H43" s="47">
        <v>0</v>
      </c>
      <c r="I43" s="47">
        <v>2</v>
      </c>
      <c r="J43" s="47">
        <v>15</v>
      </c>
      <c r="K43" s="47">
        <v>196</v>
      </c>
      <c r="L43" s="47">
        <v>753</v>
      </c>
      <c r="M43" s="47">
        <v>4452</v>
      </c>
      <c r="N43" s="47">
        <v>6390</v>
      </c>
      <c r="O43" s="47">
        <f t="shared" si="0"/>
        <v>4650</v>
      </c>
      <c r="P43" s="47">
        <f t="shared" si="1"/>
        <v>7158</v>
      </c>
      <c r="Q43" s="47">
        <f t="shared" si="2"/>
        <v>20.883416968140974</v>
      </c>
    </row>
    <row r="44" spans="1:17" ht="12.95" customHeight="1" x14ac:dyDescent="0.2">
      <c r="A44" s="36">
        <v>36</v>
      </c>
      <c r="B44" s="37" t="s">
        <v>499</v>
      </c>
      <c r="C44" s="47">
        <v>7137</v>
      </c>
      <c r="D44" s="47">
        <v>76615</v>
      </c>
      <c r="E44" s="47">
        <v>0</v>
      </c>
      <c r="F44" s="47">
        <v>0</v>
      </c>
      <c r="G44" s="47">
        <v>0</v>
      </c>
      <c r="H44" s="47">
        <v>0</v>
      </c>
      <c r="I44" s="47">
        <v>11</v>
      </c>
      <c r="J44" s="47">
        <v>237.47</v>
      </c>
      <c r="K44" s="47">
        <v>854</v>
      </c>
      <c r="L44" s="47">
        <v>1861.95</v>
      </c>
      <c r="M44" s="47">
        <v>5747</v>
      </c>
      <c r="N44" s="47">
        <v>15044.68</v>
      </c>
      <c r="O44" s="47">
        <f t="shared" si="0"/>
        <v>6612</v>
      </c>
      <c r="P44" s="47">
        <f t="shared" si="1"/>
        <v>17144.099999999999</v>
      </c>
      <c r="Q44" s="47">
        <f t="shared" si="2"/>
        <v>22.376949683482344</v>
      </c>
    </row>
    <row r="45" spans="1:17" s="50" customFormat="1" ht="12.95" customHeight="1" x14ac:dyDescent="0.2">
      <c r="A45" s="355"/>
      <c r="B45" s="94" t="s">
        <v>223</v>
      </c>
      <c r="C45" s="49">
        <f>SUM(C43:C44)</f>
        <v>18123</v>
      </c>
      <c r="D45" s="49">
        <f t="shared" ref="D45:P45" si="7">SUM(D43:D44)</f>
        <v>110891</v>
      </c>
      <c r="E45" s="49">
        <f t="shared" si="7"/>
        <v>0</v>
      </c>
      <c r="F45" s="49">
        <f t="shared" si="7"/>
        <v>0</v>
      </c>
      <c r="G45" s="49">
        <f t="shared" si="7"/>
        <v>0</v>
      </c>
      <c r="H45" s="49">
        <f t="shared" si="7"/>
        <v>0</v>
      </c>
      <c r="I45" s="49">
        <f t="shared" si="7"/>
        <v>13</v>
      </c>
      <c r="J45" s="49">
        <f t="shared" si="7"/>
        <v>252.47</v>
      </c>
      <c r="K45" s="49">
        <f t="shared" si="7"/>
        <v>1050</v>
      </c>
      <c r="L45" s="49">
        <f t="shared" si="7"/>
        <v>2614.9499999999998</v>
      </c>
      <c r="M45" s="49">
        <f t="shared" si="7"/>
        <v>10199</v>
      </c>
      <c r="N45" s="49">
        <f t="shared" si="7"/>
        <v>21434.68</v>
      </c>
      <c r="O45" s="49">
        <f t="shared" si="7"/>
        <v>11262</v>
      </c>
      <c r="P45" s="49">
        <f t="shared" si="7"/>
        <v>24302.1</v>
      </c>
      <c r="Q45" s="49">
        <f t="shared" si="2"/>
        <v>21.915304217655176</v>
      </c>
    </row>
    <row r="46" spans="1:17" ht="12.95" customHeight="1" x14ac:dyDescent="0.2">
      <c r="A46" s="36">
        <v>37</v>
      </c>
      <c r="B46" s="37" t="s">
        <v>418</v>
      </c>
      <c r="C46" s="47">
        <v>152</v>
      </c>
      <c r="D46" s="47">
        <v>1880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675</v>
      </c>
      <c r="L46" s="47">
        <v>672.28</v>
      </c>
      <c r="M46" s="47">
        <v>941</v>
      </c>
      <c r="N46" s="47">
        <v>2380.79</v>
      </c>
      <c r="O46" s="47">
        <f t="shared" si="0"/>
        <v>1616</v>
      </c>
      <c r="P46" s="47">
        <f t="shared" si="1"/>
        <v>3053.0699999999997</v>
      </c>
      <c r="Q46" s="47">
        <f t="shared" si="2"/>
        <v>162.39734042553192</v>
      </c>
    </row>
    <row r="47" spans="1:17" s="50" customFormat="1" ht="12.95" customHeight="1" x14ac:dyDescent="0.2">
      <c r="A47" s="408"/>
      <c r="B47" s="94" t="s">
        <v>221</v>
      </c>
      <c r="C47" s="49">
        <v>152</v>
      </c>
      <c r="D47" s="49">
        <v>1880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675</v>
      </c>
      <c r="L47" s="49">
        <v>672.28</v>
      </c>
      <c r="M47" s="49">
        <v>941</v>
      </c>
      <c r="N47" s="49">
        <v>2380.79</v>
      </c>
      <c r="O47" s="49">
        <f t="shared" si="0"/>
        <v>1616</v>
      </c>
      <c r="P47" s="49">
        <f t="shared" si="1"/>
        <v>3053.0699999999997</v>
      </c>
      <c r="Q47" s="49">
        <f t="shared" si="2"/>
        <v>162.39734042553192</v>
      </c>
    </row>
    <row r="48" spans="1:17" s="50" customFormat="1" ht="12.95" customHeight="1" x14ac:dyDescent="0.2">
      <c r="A48" s="36">
        <v>38</v>
      </c>
      <c r="B48" s="37" t="s">
        <v>410</v>
      </c>
      <c r="C48" s="47">
        <v>360</v>
      </c>
      <c r="D48" s="47">
        <v>2513</v>
      </c>
      <c r="E48" s="47">
        <v>0</v>
      </c>
      <c r="F48" s="47">
        <v>0</v>
      </c>
      <c r="G48" s="47">
        <v>0</v>
      </c>
      <c r="H48" s="47">
        <v>0</v>
      </c>
      <c r="I48" s="47">
        <v>28</v>
      </c>
      <c r="J48" s="47">
        <v>437.76</v>
      </c>
      <c r="K48" s="47">
        <v>128</v>
      </c>
      <c r="L48" s="47">
        <v>77.98</v>
      </c>
      <c r="M48" s="47">
        <v>6597</v>
      </c>
      <c r="N48" s="47">
        <v>28360.61</v>
      </c>
      <c r="O48" s="47">
        <f t="shared" si="0"/>
        <v>6753</v>
      </c>
      <c r="P48" s="47">
        <f t="shared" si="1"/>
        <v>28876.350000000002</v>
      </c>
      <c r="Q48" s="47">
        <f t="shared" si="2"/>
        <v>1149.0787902904895</v>
      </c>
    </row>
    <row r="49" spans="1:17" ht="12.95" customHeight="1" x14ac:dyDescent="0.2">
      <c r="A49" s="36">
        <v>39</v>
      </c>
      <c r="B49" s="37" t="s">
        <v>411</v>
      </c>
      <c r="C49" s="47">
        <v>246</v>
      </c>
      <c r="D49" s="47">
        <v>1121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824</v>
      </c>
      <c r="N49" s="47">
        <v>3757</v>
      </c>
      <c r="O49" s="47">
        <f t="shared" si="0"/>
        <v>824</v>
      </c>
      <c r="P49" s="47">
        <f t="shared" si="1"/>
        <v>3757</v>
      </c>
      <c r="Q49" s="47">
        <f t="shared" si="2"/>
        <v>335.14719000892063</v>
      </c>
    </row>
    <row r="50" spans="1:17" ht="12.95" customHeight="1" x14ac:dyDescent="0.2">
      <c r="A50" s="36">
        <v>40</v>
      </c>
      <c r="B50" s="37" t="s">
        <v>501</v>
      </c>
      <c r="C50" s="47">
        <v>6</v>
      </c>
      <c r="D50" s="47">
        <v>10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242</v>
      </c>
      <c r="N50" s="47">
        <v>245</v>
      </c>
      <c r="O50" s="47">
        <f t="shared" si="0"/>
        <v>242</v>
      </c>
      <c r="P50" s="47">
        <f t="shared" si="1"/>
        <v>245</v>
      </c>
      <c r="Q50" s="47">
        <f t="shared" si="2"/>
        <v>2450</v>
      </c>
    </row>
    <row r="51" spans="1:17" s="50" customFormat="1" ht="12.95" customHeight="1" x14ac:dyDescent="0.2">
      <c r="A51" s="36">
        <v>41</v>
      </c>
      <c r="B51" s="37" t="s">
        <v>412</v>
      </c>
      <c r="C51" s="47">
        <v>55</v>
      </c>
      <c r="D51" s="47">
        <v>514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165</v>
      </c>
      <c r="N51" s="47">
        <v>299.83</v>
      </c>
      <c r="O51" s="47">
        <f t="shared" si="0"/>
        <v>165</v>
      </c>
      <c r="P51" s="47">
        <f t="shared" si="1"/>
        <v>299.83</v>
      </c>
      <c r="Q51" s="47">
        <f t="shared" si="2"/>
        <v>58.332684824902721</v>
      </c>
    </row>
    <row r="52" spans="1:17" ht="12.95" customHeight="1" x14ac:dyDescent="0.2">
      <c r="A52" s="36">
        <v>42</v>
      </c>
      <c r="B52" s="37" t="s">
        <v>413</v>
      </c>
      <c r="C52" s="47">
        <v>27</v>
      </c>
      <c r="D52" s="47">
        <v>70</v>
      </c>
      <c r="E52" s="47">
        <v>0</v>
      </c>
      <c r="F52" s="47">
        <v>0</v>
      </c>
      <c r="G52" s="47">
        <v>0</v>
      </c>
      <c r="H52" s="47">
        <v>0</v>
      </c>
      <c r="I52" s="47">
        <v>30</v>
      </c>
      <c r="J52" s="47">
        <v>605</v>
      </c>
      <c r="K52" s="47">
        <v>0</v>
      </c>
      <c r="L52" s="47">
        <v>0</v>
      </c>
      <c r="M52" s="47">
        <v>6156</v>
      </c>
      <c r="N52" s="47">
        <v>3436</v>
      </c>
      <c r="O52" s="47">
        <f t="shared" si="0"/>
        <v>6186</v>
      </c>
      <c r="P52" s="47">
        <f t="shared" si="1"/>
        <v>4041</v>
      </c>
      <c r="Q52" s="47">
        <f t="shared" si="2"/>
        <v>5772.8571428571431</v>
      </c>
    </row>
    <row r="53" spans="1:17" s="50" customFormat="1" ht="12.95" customHeight="1" x14ac:dyDescent="0.2">
      <c r="A53" s="36">
        <v>43</v>
      </c>
      <c r="B53" s="37" t="s">
        <v>414</v>
      </c>
      <c r="C53" s="47">
        <v>71</v>
      </c>
      <c r="D53" s="47">
        <v>740</v>
      </c>
      <c r="E53" s="47">
        <v>2</v>
      </c>
      <c r="F53" s="47">
        <v>12.98</v>
      </c>
      <c r="G53" s="47">
        <v>0</v>
      </c>
      <c r="H53" s="47">
        <v>0</v>
      </c>
      <c r="I53" s="47">
        <v>7</v>
      </c>
      <c r="J53" s="47">
        <v>81.3</v>
      </c>
      <c r="K53" s="47">
        <v>55</v>
      </c>
      <c r="L53" s="47">
        <v>124.48</v>
      </c>
      <c r="M53" s="47">
        <v>5</v>
      </c>
      <c r="N53" s="47">
        <v>62</v>
      </c>
      <c r="O53" s="47">
        <f t="shared" si="0"/>
        <v>69</v>
      </c>
      <c r="P53" s="47">
        <f t="shared" si="1"/>
        <v>280.76</v>
      </c>
      <c r="Q53" s="47">
        <f t="shared" si="2"/>
        <v>37.940540540540539</v>
      </c>
    </row>
    <row r="54" spans="1:17" ht="12.95" customHeight="1" x14ac:dyDescent="0.2">
      <c r="A54" s="36">
        <v>44</v>
      </c>
      <c r="B54" s="37" t="s">
        <v>406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2</v>
      </c>
      <c r="J54" s="47">
        <v>2.75</v>
      </c>
      <c r="K54" s="47">
        <v>17</v>
      </c>
      <c r="L54" s="47">
        <v>8.25</v>
      </c>
      <c r="M54" s="47">
        <v>249</v>
      </c>
      <c r="N54" s="47">
        <v>181.38</v>
      </c>
      <c r="O54" s="47">
        <f t="shared" si="0"/>
        <v>268</v>
      </c>
      <c r="P54" s="47">
        <f t="shared" si="1"/>
        <v>192.38</v>
      </c>
      <c r="Q54" s="47" t="e">
        <f t="shared" si="2"/>
        <v>#DIV/0!</v>
      </c>
    </row>
    <row r="55" spans="1:17" ht="12.95" customHeight="1" x14ac:dyDescent="0.2">
      <c r="A55" s="36">
        <v>45</v>
      </c>
      <c r="B55" s="37" t="s">
        <v>415</v>
      </c>
      <c r="C55" s="47">
        <v>395</v>
      </c>
      <c r="D55" s="47">
        <v>672</v>
      </c>
      <c r="E55" s="47">
        <v>0</v>
      </c>
      <c r="F55" s="47">
        <v>0</v>
      </c>
      <c r="G55" s="47">
        <v>0</v>
      </c>
      <c r="H55" s="47">
        <v>0</v>
      </c>
      <c r="I55" s="47">
        <v>3</v>
      </c>
      <c r="J55" s="47">
        <v>27</v>
      </c>
      <c r="K55" s="47">
        <v>0</v>
      </c>
      <c r="L55" s="47">
        <v>0</v>
      </c>
      <c r="M55" s="47">
        <v>7</v>
      </c>
      <c r="N55" s="47">
        <v>75</v>
      </c>
      <c r="O55" s="47">
        <f t="shared" si="0"/>
        <v>10</v>
      </c>
      <c r="P55" s="47">
        <f t="shared" si="1"/>
        <v>102</v>
      </c>
      <c r="Q55" s="47">
        <f t="shared" si="2"/>
        <v>15.178571428571429</v>
      </c>
    </row>
    <row r="56" spans="1:17" s="50" customFormat="1" ht="12.95" customHeight="1" x14ac:dyDescent="0.2">
      <c r="A56" s="355"/>
      <c r="B56" s="94" t="s">
        <v>416</v>
      </c>
      <c r="C56" s="49">
        <f>SUM(C48:C55)</f>
        <v>1160</v>
      </c>
      <c r="D56" s="49">
        <f t="shared" ref="D56:P56" si="8">SUM(D48:D55)</f>
        <v>5640</v>
      </c>
      <c r="E56" s="49">
        <f t="shared" si="8"/>
        <v>2</v>
      </c>
      <c r="F56" s="49">
        <f t="shared" si="8"/>
        <v>12.98</v>
      </c>
      <c r="G56" s="49">
        <f t="shared" si="8"/>
        <v>0</v>
      </c>
      <c r="H56" s="49">
        <f t="shared" si="8"/>
        <v>0</v>
      </c>
      <c r="I56" s="49">
        <f t="shared" si="8"/>
        <v>70</v>
      </c>
      <c r="J56" s="49">
        <f t="shared" si="8"/>
        <v>1153.81</v>
      </c>
      <c r="K56" s="49">
        <f t="shared" si="8"/>
        <v>200</v>
      </c>
      <c r="L56" s="49">
        <f t="shared" si="8"/>
        <v>210.71</v>
      </c>
      <c r="M56" s="49">
        <f t="shared" si="8"/>
        <v>14245</v>
      </c>
      <c r="N56" s="49">
        <f t="shared" si="8"/>
        <v>36416.82</v>
      </c>
      <c r="O56" s="49">
        <f t="shared" si="8"/>
        <v>14517</v>
      </c>
      <c r="P56" s="49">
        <f t="shared" si="8"/>
        <v>37794.320000000007</v>
      </c>
      <c r="Q56" s="49">
        <f t="shared" si="2"/>
        <v>670.11205673758877</v>
      </c>
    </row>
    <row r="57" spans="1:17" s="50" customFormat="1" ht="12.95" customHeight="1" x14ac:dyDescent="0.2">
      <c r="A57" s="94"/>
      <c r="B57" s="94" t="s">
        <v>0</v>
      </c>
      <c r="C57" s="49">
        <f>C56+C47+C45+C42</f>
        <v>146024</v>
      </c>
      <c r="D57" s="49">
        <f t="shared" ref="D57:P57" si="9">D56+D47+D45+D42</f>
        <v>1303279</v>
      </c>
      <c r="E57" s="49">
        <f t="shared" si="9"/>
        <v>227</v>
      </c>
      <c r="F57" s="49">
        <f t="shared" si="9"/>
        <v>13471.16</v>
      </c>
      <c r="G57" s="49">
        <f t="shared" si="9"/>
        <v>828</v>
      </c>
      <c r="H57" s="49">
        <f t="shared" si="9"/>
        <v>6338.01</v>
      </c>
      <c r="I57" s="49">
        <f t="shared" si="9"/>
        <v>10934</v>
      </c>
      <c r="J57" s="49">
        <f t="shared" si="9"/>
        <v>216822.57</v>
      </c>
      <c r="K57" s="49">
        <f t="shared" si="9"/>
        <v>68420</v>
      </c>
      <c r="L57" s="49">
        <f t="shared" si="9"/>
        <v>336481.31</v>
      </c>
      <c r="M57" s="49">
        <f t="shared" si="9"/>
        <v>289801</v>
      </c>
      <c r="N57" s="49">
        <f t="shared" si="9"/>
        <v>2209721.21</v>
      </c>
      <c r="O57" s="49">
        <f t="shared" si="9"/>
        <v>370210</v>
      </c>
      <c r="P57" s="49">
        <f t="shared" si="9"/>
        <v>2782834.2600000002</v>
      </c>
      <c r="Q57" s="49">
        <f t="shared" si="2"/>
        <v>213.52559659136685</v>
      </c>
    </row>
    <row r="58" spans="1:17" x14ac:dyDescent="0.2">
      <c r="H58" s="53" t="s">
        <v>487</v>
      </c>
      <c r="O58" s="53"/>
      <c r="P58" s="53"/>
    </row>
    <row r="62" spans="1:17" x14ac:dyDescent="0.2">
      <c r="O62" s="53"/>
      <c r="P62" s="53"/>
    </row>
  </sheetData>
  <mergeCells count="13">
    <mergeCell ref="A1:Q1"/>
    <mergeCell ref="A3:A5"/>
    <mergeCell ref="B3:B5"/>
    <mergeCell ref="C3:D3"/>
    <mergeCell ref="E3:F4"/>
    <mergeCell ref="Q3:Q5"/>
    <mergeCell ref="C4:C5"/>
    <mergeCell ref="D4:D5"/>
    <mergeCell ref="O3:P4"/>
    <mergeCell ref="G3:H4"/>
    <mergeCell ref="I3:J4"/>
    <mergeCell ref="K3:L4"/>
    <mergeCell ref="M3:N4"/>
  </mergeCells>
  <pageMargins left="1.45" right="0.7" top="0.25" bottom="0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59999389629810485"/>
  </sheetPr>
  <dimension ref="A1:G62"/>
  <sheetViews>
    <sheetView tabSelected="1"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D39" sqref="D39"/>
    </sheetView>
  </sheetViews>
  <sheetFormatPr defaultColWidth="9.140625" defaultRowHeight="15" x14ac:dyDescent="0.2"/>
  <cols>
    <col min="1" max="1" width="6" style="64" customWidth="1"/>
    <col min="2" max="2" width="29.140625" style="27" customWidth="1"/>
    <col min="3" max="3" width="10.140625" style="27" customWidth="1"/>
    <col min="4" max="4" width="11.5703125" style="27" bestFit="1" customWidth="1"/>
    <col min="5" max="5" width="11.5703125" style="27" customWidth="1"/>
    <col min="6" max="6" width="13.42578125" style="27" bestFit="1" customWidth="1"/>
    <col min="7" max="7" width="9.5703125" style="28" bestFit="1" customWidth="1"/>
    <col min="8" max="16384" width="9.140625" style="27"/>
  </cols>
  <sheetData>
    <row r="1" spans="1:7" ht="18.75" customHeight="1" x14ac:dyDescent="0.2">
      <c r="A1" s="473" t="s">
        <v>571</v>
      </c>
      <c r="B1" s="473"/>
      <c r="C1" s="473"/>
      <c r="D1" s="473"/>
      <c r="E1" s="473"/>
      <c r="F1" s="473"/>
      <c r="G1" s="473"/>
    </row>
    <row r="2" spans="1:7" x14ac:dyDescent="0.2">
      <c r="A2" s="476" t="s">
        <v>108</v>
      </c>
      <c r="B2" s="476"/>
      <c r="C2" s="476"/>
      <c r="D2" s="476"/>
      <c r="E2" s="476"/>
      <c r="F2" s="476"/>
    </row>
    <row r="3" spans="1:7" ht="25.5" customHeight="1" x14ac:dyDescent="0.2">
      <c r="B3" s="29" t="s">
        <v>11</v>
      </c>
      <c r="C3" s="477"/>
      <c r="D3" s="477"/>
      <c r="E3" s="478" t="s">
        <v>39</v>
      </c>
      <c r="F3" s="478"/>
    </row>
    <row r="4" spans="1:7" ht="13.5" customHeight="1" x14ac:dyDescent="0.2">
      <c r="A4" s="474" t="s">
        <v>158</v>
      </c>
      <c r="B4" s="474" t="s">
        <v>2</v>
      </c>
      <c r="C4" s="474" t="s">
        <v>37</v>
      </c>
      <c r="D4" s="474"/>
      <c r="E4" s="474" t="s">
        <v>12</v>
      </c>
      <c r="F4" s="474"/>
      <c r="G4" s="475" t="s">
        <v>109</v>
      </c>
    </row>
    <row r="5" spans="1:7" ht="13.5" customHeight="1" x14ac:dyDescent="0.2">
      <c r="A5" s="474"/>
      <c r="B5" s="474"/>
      <c r="C5" s="360" t="s">
        <v>28</v>
      </c>
      <c r="D5" s="360" t="s">
        <v>15</v>
      </c>
      <c r="E5" s="360" t="s">
        <v>28</v>
      </c>
      <c r="F5" s="360" t="s">
        <v>15</v>
      </c>
      <c r="G5" s="475"/>
    </row>
    <row r="6" spans="1:7" ht="13.5" customHeight="1" x14ac:dyDescent="0.2">
      <c r="A6" s="248">
        <v>1</v>
      </c>
      <c r="B6" s="1" t="s">
        <v>52</v>
      </c>
      <c r="C6" s="378">
        <v>39106</v>
      </c>
      <c r="D6" s="378">
        <v>211795</v>
      </c>
      <c r="E6" s="379">
        <f>'Pri Sec_outstanding_6'!O6+NPS_OS_8!M6</f>
        <v>288557</v>
      </c>
      <c r="F6" s="379">
        <f>'Pri Sec_outstanding_6'!P6+NPS_OS_8!N6</f>
        <v>1573783</v>
      </c>
      <c r="G6" s="380">
        <f>D6*100/F6</f>
        <v>13.457700330985912</v>
      </c>
    </row>
    <row r="7" spans="1:7" ht="13.5" customHeight="1" x14ac:dyDescent="0.2">
      <c r="A7" s="248">
        <v>2</v>
      </c>
      <c r="B7" s="1" t="s">
        <v>53</v>
      </c>
      <c r="C7" s="378">
        <v>145321</v>
      </c>
      <c r="D7" s="378">
        <v>306550</v>
      </c>
      <c r="E7" s="379">
        <f>'Pri Sec_outstanding_6'!O7+NPS_OS_8!M7</f>
        <v>800498</v>
      </c>
      <c r="F7" s="379">
        <f>'Pri Sec_outstanding_6'!P7+NPS_OS_8!N7</f>
        <v>2498937</v>
      </c>
      <c r="G7" s="380">
        <f t="shared" ref="G7:G57" si="0">D7*100/F7</f>
        <v>12.26721602025181</v>
      </c>
    </row>
    <row r="8" spans="1:7" ht="13.5" customHeight="1" x14ac:dyDescent="0.2">
      <c r="A8" s="248">
        <v>3</v>
      </c>
      <c r="B8" s="1" t="s">
        <v>54</v>
      </c>
      <c r="C8" s="378">
        <v>31708</v>
      </c>
      <c r="D8" s="378">
        <v>66920</v>
      </c>
      <c r="E8" s="379">
        <f>'Pri Sec_outstanding_6'!O8+NPS_OS_8!M8</f>
        <v>183171</v>
      </c>
      <c r="F8" s="379">
        <f>'Pri Sec_outstanding_6'!P8+NPS_OS_8!N8</f>
        <v>357681</v>
      </c>
      <c r="G8" s="380">
        <f t="shared" si="0"/>
        <v>18.709408663026551</v>
      </c>
    </row>
    <row r="9" spans="1:7" ht="13.5" customHeight="1" x14ac:dyDescent="0.2">
      <c r="A9" s="248">
        <v>4</v>
      </c>
      <c r="B9" s="1" t="s">
        <v>55</v>
      </c>
      <c r="C9" s="378">
        <v>23188</v>
      </c>
      <c r="D9" s="378">
        <v>84516</v>
      </c>
      <c r="E9" s="379">
        <f>'Pri Sec_outstanding_6'!O9+NPS_OS_8!M9</f>
        <v>252423</v>
      </c>
      <c r="F9" s="379">
        <f>'Pri Sec_outstanding_6'!P9+NPS_OS_8!N9</f>
        <v>1378714</v>
      </c>
      <c r="G9" s="380">
        <f t="shared" si="0"/>
        <v>6.1300603315843603</v>
      </c>
    </row>
    <row r="10" spans="1:7" ht="13.5" customHeight="1" x14ac:dyDescent="0.2">
      <c r="A10" s="248">
        <v>5</v>
      </c>
      <c r="B10" s="1" t="s">
        <v>56</v>
      </c>
      <c r="C10" s="378">
        <v>101130</v>
      </c>
      <c r="D10" s="378">
        <v>182174</v>
      </c>
      <c r="E10" s="379">
        <f>'Pri Sec_outstanding_6'!O10+NPS_OS_8!M10</f>
        <v>613702</v>
      </c>
      <c r="F10" s="379">
        <f>'Pri Sec_outstanding_6'!P10+NPS_OS_8!N10</f>
        <v>1384179</v>
      </c>
      <c r="G10" s="380">
        <f t="shared" si="0"/>
        <v>13.161159069744592</v>
      </c>
    </row>
    <row r="11" spans="1:7" ht="13.5" customHeight="1" x14ac:dyDescent="0.2">
      <c r="A11" s="248">
        <v>6</v>
      </c>
      <c r="B11" s="1" t="s">
        <v>57</v>
      </c>
      <c r="C11" s="378">
        <v>43711</v>
      </c>
      <c r="D11" s="378">
        <v>119867</v>
      </c>
      <c r="E11" s="379">
        <f>'Pri Sec_outstanding_6'!O11+NPS_OS_8!M11</f>
        <v>178590</v>
      </c>
      <c r="F11" s="379">
        <f>'Pri Sec_outstanding_6'!P11+NPS_OS_8!N11</f>
        <v>1075226.94</v>
      </c>
      <c r="G11" s="380">
        <f t="shared" si="0"/>
        <v>11.14806517031651</v>
      </c>
    </row>
    <row r="12" spans="1:7" ht="13.5" customHeight="1" x14ac:dyDescent="0.2">
      <c r="A12" s="248">
        <v>7</v>
      </c>
      <c r="B12" s="1" t="s">
        <v>58</v>
      </c>
      <c r="C12" s="378">
        <v>1365</v>
      </c>
      <c r="D12" s="378">
        <v>19197</v>
      </c>
      <c r="E12" s="379">
        <f>'Pri Sec_outstanding_6'!O12+NPS_OS_8!M12</f>
        <v>37299</v>
      </c>
      <c r="F12" s="379">
        <f>'Pri Sec_outstanding_6'!P12+NPS_OS_8!N12</f>
        <v>118051</v>
      </c>
      <c r="G12" s="380">
        <f t="shared" si="0"/>
        <v>16.261615742348646</v>
      </c>
    </row>
    <row r="13" spans="1:7" ht="13.5" customHeight="1" x14ac:dyDescent="0.2">
      <c r="A13" s="248">
        <v>8</v>
      </c>
      <c r="B13" s="1" t="s">
        <v>183</v>
      </c>
      <c r="C13" s="378">
        <v>5160</v>
      </c>
      <c r="D13" s="378">
        <v>9015</v>
      </c>
      <c r="E13" s="379">
        <f>'Pri Sec_outstanding_6'!O13+NPS_OS_8!M13</f>
        <v>20924</v>
      </c>
      <c r="F13" s="379">
        <f>'Pri Sec_outstanding_6'!P13+NPS_OS_8!N13</f>
        <v>81870</v>
      </c>
      <c r="G13" s="380">
        <f t="shared" si="0"/>
        <v>11.011359472334188</v>
      </c>
    </row>
    <row r="14" spans="1:7" ht="13.5" customHeight="1" x14ac:dyDescent="0.2">
      <c r="A14" s="248">
        <v>9</v>
      </c>
      <c r="B14" s="1" t="s">
        <v>59</v>
      </c>
      <c r="C14" s="378">
        <v>85484</v>
      </c>
      <c r="D14" s="378">
        <v>389966</v>
      </c>
      <c r="E14" s="379">
        <f>'Pri Sec_outstanding_6'!O14+NPS_OS_8!M14</f>
        <v>437245</v>
      </c>
      <c r="F14" s="379">
        <f>'Pri Sec_outstanding_6'!P14+NPS_OS_8!N14</f>
        <v>2156769</v>
      </c>
      <c r="G14" s="380">
        <f t="shared" si="0"/>
        <v>18.081027685394218</v>
      </c>
    </row>
    <row r="15" spans="1:7" ht="13.5" customHeight="1" x14ac:dyDescent="0.2">
      <c r="A15" s="248">
        <v>10</v>
      </c>
      <c r="B15" s="1" t="s">
        <v>65</v>
      </c>
      <c r="C15" s="378">
        <v>199732</v>
      </c>
      <c r="D15" s="378">
        <v>421749</v>
      </c>
      <c r="E15" s="379">
        <f>'Pri Sec_outstanding_6'!O15+NPS_OS_8!M15</f>
        <v>1643337</v>
      </c>
      <c r="F15" s="379">
        <f>'Pri Sec_outstanding_6'!P15+NPS_OS_8!N15</f>
        <v>7079172</v>
      </c>
      <c r="G15" s="380">
        <f t="shared" si="0"/>
        <v>5.9576035163434371</v>
      </c>
    </row>
    <row r="16" spans="1:7" ht="13.5" customHeight="1" x14ac:dyDescent="0.2">
      <c r="A16" s="248">
        <v>11</v>
      </c>
      <c r="B16" s="1" t="s">
        <v>184</v>
      </c>
      <c r="C16" s="378">
        <v>22824</v>
      </c>
      <c r="D16" s="378">
        <v>110079</v>
      </c>
      <c r="E16" s="379">
        <f>'Pri Sec_outstanding_6'!O16+NPS_OS_8!M16</f>
        <v>115999</v>
      </c>
      <c r="F16" s="379">
        <f>'Pri Sec_outstanding_6'!P16+NPS_OS_8!N16</f>
        <v>445262</v>
      </c>
      <c r="G16" s="380">
        <f t="shared" si="0"/>
        <v>24.722298332217886</v>
      </c>
    </row>
    <row r="17" spans="1:7" ht="13.5" customHeight="1" x14ac:dyDescent="0.2">
      <c r="A17" s="248">
        <v>12</v>
      </c>
      <c r="B17" s="1" t="s">
        <v>61</v>
      </c>
      <c r="C17" s="378">
        <v>60815</v>
      </c>
      <c r="D17" s="378">
        <v>157558</v>
      </c>
      <c r="E17" s="379">
        <f>'Pri Sec_outstanding_6'!O17+NPS_OS_8!M17</f>
        <v>354856</v>
      </c>
      <c r="F17" s="379">
        <f>'Pri Sec_outstanding_6'!P17+NPS_OS_8!N17</f>
        <v>1981763</v>
      </c>
      <c r="G17" s="380">
        <f t="shared" si="0"/>
        <v>7.9503956830357616</v>
      </c>
    </row>
    <row r="18" spans="1:7" s="29" customFormat="1" ht="13.5" customHeight="1" x14ac:dyDescent="0.2">
      <c r="A18" s="301"/>
      <c r="B18" s="245" t="s">
        <v>222</v>
      </c>
      <c r="C18" s="381">
        <f>SUM(C6:C17)</f>
        <v>759544</v>
      </c>
      <c r="D18" s="381">
        <f>SUM(D6:D17)</f>
        <v>2079386</v>
      </c>
      <c r="E18" s="382">
        <f>'Pri Sec_outstanding_6'!O18+NPS_OS_8!M18</f>
        <v>4926601</v>
      </c>
      <c r="F18" s="382">
        <f>'Pri Sec_outstanding_6'!P18+NPS_OS_8!N18</f>
        <v>20131407.939999998</v>
      </c>
      <c r="G18" s="383">
        <f t="shared" si="0"/>
        <v>10.32906394921527</v>
      </c>
    </row>
    <row r="19" spans="1:7" ht="13.5" customHeight="1" x14ac:dyDescent="0.2">
      <c r="A19" s="248">
        <v>13</v>
      </c>
      <c r="B19" s="1" t="s">
        <v>42</v>
      </c>
      <c r="C19" s="378">
        <v>4809</v>
      </c>
      <c r="D19" s="378">
        <v>32607.439999999999</v>
      </c>
      <c r="E19" s="379">
        <f>'Pri Sec_outstanding_6'!O19+NPS_OS_8!M19</f>
        <v>240964</v>
      </c>
      <c r="F19" s="379">
        <f>'Pri Sec_outstanding_6'!P19+NPS_OS_8!N19</f>
        <v>1050914.27</v>
      </c>
      <c r="G19" s="380">
        <f t="shared" si="0"/>
        <v>3.1027687919776747</v>
      </c>
    </row>
    <row r="20" spans="1:7" ht="13.5" customHeight="1" x14ac:dyDescent="0.2">
      <c r="A20" s="248">
        <v>14</v>
      </c>
      <c r="B20" s="1" t="s">
        <v>185</v>
      </c>
      <c r="C20" s="378">
        <v>13195</v>
      </c>
      <c r="D20" s="378">
        <v>11796</v>
      </c>
      <c r="E20" s="379">
        <f>'Pri Sec_outstanding_6'!O20+NPS_OS_8!M20</f>
        <v>659754</v>
      </c>
      <c r="F20" s="379">
        <f>'Pri Sec_outstanding_6'!P20+NPS_OS_8!N20</f>
        <v>589812</v>
      </c>
      <c r="G20" s="380">
        <f t="shared" si="0"/>
        <v>1.9999593090679741</v>
      </c>
    </row>
    <row r="21" spans="1:7" ht="13.5" customHeight="1" x14ac:dyDescent="0.2">
      <c r="A21" s="248">
        <v>15</v>
      </c>
      <c r="B21" s="1" t="s">
        <v>186</v>
      </c>
      <c r="C21" s="378">
        <v>0</v>
      </c>
      <c r="D21" s="378">
        <v>0</v>
      </c>
      <c r="E21" s="379">
        <f>'Pri Sec_outstanding_6'!O21+NPS_OS_8!M21</f>
        <v>794</v>
      </c>
      <c r="F21" s="379">
        <f>'Pri Sec_outstanding_6'!P21+NPS_OS_8!N21</f>
        <v>1718.1499999999999</v>
      </c>
      <c r="G21" s="380">
        <f t="shared" si="0"/>
        <v>0</v>
      </c>
    </row>
    <row r="22" spans="1:7" ht="13.5" customHeight="1" x14ac:dyDescent="0.2">
      <c r="A22" s="248">
        <v>16</v>
      </c>
      <c r="B22" s="1" t="s">
        <v>46</v>
      </c>
      <c r="C22" s="378">
        <v>6</v>
      </c>
      <c r="D22" s="378">
        <v>104.85</v>
      </c>
      <c r="E22" s="379">
        <f>'Pri Sec_outstanding_6'!O22+NPS_OS_8!M22</f>
        <v>1487</v>
      </c>
      <c r="F22" s="379">
        <f>'Pri Sec_outstanding_6'!P22+NPS_OS_8!N22</f>
        <v>12931.800000000001</v>
      </c>
      <c r="G22" s="380">
        <f t="shared" si="0"/>
        <v>0.810792001113534</v>
      </c>
    </row>
    <row r="23" spans="1:7" ht="13.5" customHeight="1" x14ac:dyDescent="0.2">
      <c r="A23" s="248">
        <v>17</v>
      </c>
      <c r="B23" s="1" t="s">
        <v>187</v>
      </c>
      <c r="C23" s="378">
        <v>10901</v>
      </c>
      <c r="D23" s="378">
        <v>3203</v>
      </c>
      <c r="E23" s="379">
        <f>'Pri Sec_outstanding_6'!O23+NPS_OS_8!M23</f>
        <v>98692</v>
      </c>
      <c r="F23" s="379">
        <f>'Pri Sec_outstanding_6'!P23+NPS_OS_8!N23</f>
        <v>107611</v>
      </c>
      <c r="G23" s="380">
        <f t="shared" si="0"/>
        <v>2.9764615141574744</v>
      </c>
    </row>
    <row r="24" spans="1:7" ht="13.5" customHeight="1" x14ac:dyDescent="0.2">
      <c r="A24" s="248">
        <v>18</v>
      </c>
      <c r="B24" s="1" t="s">
        <v>188</v>
      </c>
      <c r="C24" s="378">
        <v>0</v>
      </c>
      <c r="D24" s="378">
        <v>0</v>
      </c>
      <c r="E24" s="379">
        <f>'Pri Sec_outstanding_6'!O24+NPS_OS_8!M24</f>
        <v>166</v>
      </c>
      <c r="F24" s="379">
        <f>'Pri Sec_outstanding_6'!P24+NPS_OS_8!N24</f>
        <v>385</v>
      </c>
      <c r="G24" s="380">
        <f t="shared" si="0"/>
        <v>0</v>
      </c>
    </row>
    <row r="25" spans="1:7" ht="13.5" customHeight="1" x14ac:dyDescent="0.2">
      <c r="A25" s="248">
        <v>19</v>
      </c>
      <c r="B25" s="1" t="s">
        <v>189</v>
      </c>
      <c r="C25" s="378">
        <v>109</v>
      </c>
      <c r="D25" s="378">
        <v>1572</v>
      </c>
      <c r="E25" s="379">
        <f>'Pri Sec_outstanding_6'!O25+NPS_OS_8!M25</f>
        <v>14990</v>
      </c>
      <c r="F25" s="379">
        <f>'Pri Sec_outstanding_6'!P25+NPS_OS_8!N25</f>
        <v>48632</v>
      </c>
      <c r="G25" s="380">
        <f t="shared" si="0"/>
        <v>3.2324395459779569</v>
      </c>
    </row>
    <row r="26" spans="1:7" ht="13.5" customHeight="1" x14ac:dyDescent="0.2">
      <c r="A26" s="248">
        <v>20</v>
      </c>
      <c r="B26" s="1" t="s">
        <v>66</v>
      </c>
      <c r="C26" s="378">
        <v>46956</v>
      </c>
      <c r="D26" s="378">
        <v>62381.2</v>
      </c>
      <c r="E26" s="379">
        <f>'Pri Sec_outstanding_6'!O26+NPS_OS_8!M26</f>
        <v>1048606</v>
      </c>
      <c r="F26" s="379">
        <f>'Pri Sec_outstanding_6'!P26+NPS_OS_8!N26</f>
        <v>2189417.69</v>
      </c>
      <c r="G26" s="380">
        <f t="shared" si="0"/>
        <v>2.8492142127526154</v>
      </c>
    </row>
    <row r="27" spans="1:7" ht="13.5" customHeight="1" x14ac:dyDescent="0.2">
      <c r="A27" s="248">
        <v>21</v>
      </c>
      <c r="B27" s="1" t="s">
        <v>67</v>
      </c>
      <c r="C27" s="343">
        <v>23221</v>
      </c>
      <c r="D27" s="343">
        <v>41408</v>
      </c>
      <c r="E27" s="379">
        <f>'Pri Sec_outstanding_6'!O27+NPS_OS_8!M27</f>
        <v>431928</v>
      </c>
      <c r="F27" s="379">
        <f>'Pri Sec_outstanding_6'!P27+NPS_OS_8!N27</f>
        <v>1998608</v>
      </c>
      <c r="G27" s="380">
        <f t="shared" si="0"/>
        <v>2.0718420020334154</v>
      </c>
    </row>
    <row r="28" spans="1:7" ht="13.5" customHeight="1" x14ac:dyDescent="0.2">
      <c r="A28" s="248">
        <v>22</v>
      </c>
      <c r="B28" s="1" t="s">
        <v>76</v>
      </c>
      <c r="C28" s="378">
        <v>9640</v>
      </c>
      <c r="D28" s="378">
        <v>131581</v>
      </c>
      <c r="E28" s="379">
        <f>'Pri Sec_outstanding_6'!O28+NPS_OS_8!M28</f>
        <v>62691</v>
      </c>
      <c r="F28" s="379">
        <f>'Pri Sec_outstanding_6'!P28+NPS_OS_8!N28</f>
        <v>450760</v>
      </c>
      <c r="G28" s="380">
        <f t="shared" si="0"/>
        <v>29.190921998402697</v>
      </c>
    </row>
    <row r="29" spans="1:7" ht="13.5" customHeight="1" x14ac:dyDescent="0.2">
      <c r="A29" s="248">
        <v>23</v>
      </c>
      <c r="B29" s="1" t="s">
        <v>492</v>
      </c>
      <c r="C29" s="378">
        <v>0</v>
      </c>
      <c r="D29" s="378">
        <v>0</v>
      </c>
      <c r="E29" s="379">
        <f>'Pri Sec_outstanding_6'!O29+NPS_OS_8!M29</f>
        <v>343685</v>
      </c>
      <c r="F29" s="379">
        <f>'Pri Sec_outstanding_6'!P29+NPS_OS_8!N29</f>
        <v>286283.62</v>
      </c>
      <c r="G29" s="380">
        <f t="shared" si="0"/>
        <v>0</v>
      </c>
    </row>
    <row r="30" spans="1:7" ht="13.5" customHeight="1" x14ac:dyDescent="0.2">
      <c r="A30" s="248">
        <v>24</v>
      </c>
      <c r="B30" s="1" t="s">
        <v>190</v>
      </c>
      <c r="C30" s="378">
        <v>22553</v>
      </c>
      <c r="D30" s="378">
        <v>6731.47</v>
      </c>
      <c r="E30" s="379">
        <f>'Pri Sec_outstanding_6'!O30+NPS_OS_8!M30</f>
        <v>189228</v>
      </c>
      <c r="F30" s="379">
        <f>'Pri Sec_outstanding_6'!P30+NPS_OS_8!N30</f>
        <v>554480.97</v>
      </c>
      <c r="G30" s="380">
        <f t="shared" si="0"/>
        <v>1.2140128091321152</v>
      </c>
    </row>
    <row r="31" spans="1:7" ht="13.5" customHeight="1" x14ac:dyDescent="0.2">
      <c r="A31" s="248">
        <v>25</v>
      </c>
      <c r="B31" s="1" t="s">
        <v>191</v>
      </c>
      <c r="C31" s="378">
        <v>116</v>
      </c>
      <c r="D31" s="378">
        <v>375.65</v>
      </c>
      <c r="E31" s="379">
        <f>'Pri Sec_outstanding_6'!O31+NPS_OS_8!M31</f>
        <v>761</v>
      </c>
      <c r="F31" s="379">
        <f>'Pri Sec_outstanding_6'!P31+NPS_OS_8!N31</f>
        <v>3518.92</v>
      </c>
      <c r="G31" s="380">
        <f t="shared" si="0"/>
        <v>10.675150330214953</v>
      </c>
    </row>
    <row r="32" spans="1:7" ht="13.5" customHeight="1" x14ac:dyDescent="0.2">
      <c r="A32" s="248">
        <v>26</v>
      </c>
      <c r="B32" s="1" t="s">
        <v>192</v>
      </c>
      <c r="C32" s="378">
        <v>359</v>
      </c>
      <c r="D32" s="378">
        <v>2593.7399999999998</v>
      </c>
      <c r="E32" s="379">
        <f>'Pri Sec_outstanding_6'!O32+NPS_OS_8!M32</f>
        <v>2410</v>
      </c>
      <c r="F32" s="379">
        <f>'Pri Sec_outstanding_6'!P32+NPS_OS_8!N32</f>
        <v>44792.81</v>
      </c>
      <c r="G32" s="380">
        <f t="shared" si="0"/>
        <v>5.7905275422551075</v>
      </c>
    </row>
    <row r="33" spans="1:7" ht="13.5" customHeight="1" x14ac:dyDescent="0.2">
      <c r="A33" s="248">
        <v>27</v>
      </c>
      <c r="B33" s="1" t="s">
        <v>193</v>
      </c>
      <c r="C33" s="378">
        <v>18</v>
      </c>
      <c r="D33" s="378">
        <v>170.73</v>
      </c>
      <c r="E33" s="379">
        <f>'Pri Sec_outstanding_6'!O33+NPS_OS_8!M33</f>
        <v>285</v>
      </c>
      <c r="F33" s="379">
        <f>'Pri Sec_outstanding_6'!P33+NPS_OS_8!N33</f>
        <v>7954.3099999999995</v>
      </c>
      <c r="G33" s="380">
        <f t="shared" si="0"/>
        <v>2.1463835329525756</v>
      </c>
    </row>
    <row r="34" spans="1:7" ht="13.5" customHeight="1" x14ac:dyDescent="0.2">
      <c r="A34" s="248">
        <v>28</v>
      </c>
      <c r="B34" s="1" t="s">
        <v>68</v>
      </c>
      <c r="C34" s="378">
        <v>3093</v>
      </c>
      <c r="D34" s="378">
        <v>13289</v>
      </c>
      <c r="E34" s="379">
        <f>'Pri Sec_outstanding_6'!O34+NPS_OS_8!M34</f>
        <v>158008</v>
      </c>
      <c r="F34" s="379">
        <f>'Pri Sec_outstanding_6'!P34+NPS_OS_8!N34</f>
        <v>493996.16000000003</v>
      </c>
      <c r="G34" s="380">
        <f t="shared" si="0"/>
        <v>2.6901018825733383</v>
      </c>
    </row>
    <row r="35" spans="1:7" ht="13.5" customHeight="1" x14ac:dyDescent="0.2">
      <c r="A35" s="248">
        <v>29</v>
      </c>
      <c r="B35" s="1" t="s">
        <v>194</v>
      </c>
      <c r="C35" s="378">
        <v>17</v>
      </c>
      <c r="D35" s="378">
        <v>1418</v>
      </c>
      <c r="E35" s="379">
        <f>'Pri Sec_outstanding_6'!O35+NPS_OS_8!M35</f>
        <v>304</v>
      </c>
      <c r="F35" s="379">
        <f>'Pri Sec_outstanding_6'!P35+NPS_OS_8!N35</f>
        <v>6091</v>
      </c>
      <c r="G35" s="380">
        <f t="shared" si="0"/>
        <v>23.280249548514202</v>
      </c>
    </row>
    <row r="36" spans="1:7" ht="13.5" customHeight="1" x14ac:dyDescent="0.2">
      <c r="A36" s="248">
        <v>30</v>
      </c>
      <c r="B36" s="1" t="s">
        <v>195</v>
      </c>
      <c r="C36" s="378">
        <v>4640</v>
      </c>
      <c r="D36" s="378">
        <v>2891</v>
      </c>
      <c r="E36" s="379">
        <f>'Pri Sec_outstanding_6'!O36+NPS_OS_8!M36</f>
        <v>161795</v>
      </c>
      <c r="F36" s="379">
        <f>'Pri Sec_outstanding_6'!P36+NPS_OS_8!N36</f>
        <v>84192</v>
      </c>
      <c r="G36" s="380">
        <f t="shared" si="0"/>
        <v>3.4338179399467883</v>
      </c>
    </row>
    <row r="37" spans="1:7" ht="13.5" customHeight="1" x14ac:dyDescent="0.2">
      <c r="A37" s="248">
        <v>31</v>
      </c>
      <c r="B37" s="1" t="s">
        <v>196</v>
      </c>
      <c r="C37" s="378">
        <v>7</v>
      </c>
      <c r="D37" s="378">
        <v>517</v>
      </c>
      <c r="E37" s="379">
        <f>'Pri Sec_outstanding_6'!O37+NPS_OS_8!M37</f>
        <v>605</v>
      </c>
      <c r="F37" s="379">
        <f>'Pri Sec_outstanding_6'!P37+NPS_OS_8!N37</f>
        <v>10125</v>
      </c>
      <c r="G37" s="380">
        <f t="shared" si="0"/>
        <v>5.106172839506173</v>
      </c>
    </row>
    <row r="38" spans="1:7" ht="13.5" customHeight="1" x14ac:dyDescent="0.2">
      <c r="A38" s="248">
        <v>32</v>
      </c>
      <c r="B38" s="1" t="s">
        <v>72</v>
      </c>
      <c r="C38" s="378">
        <v>0</v>
      </c>
      <c r="D38" s="378">
        <v>0</v>
      </c>
      <c r="E38" s="379">
        <f>'Pri Sec_outstanding_6'!O38+NPS_OS_8!M38</f>
        <v>632</v>
      </c>
      <c r="F38" s="379">
        <f>'Pri Sec_outstanding_6'!P38+NPS_OS_8!N38</f>
        <v>22793</v>
      </c>
      <c r="G38" s="380">
        <f t="shared" si="0"/>
        <v>0</v>
      </c>
    </row>
    <row r="39" spans="1:7" ht="13.5" customHeight="1" x14ac:dyDescent="0.2">
      <c r="A39" s="248">
        <v>33</v>
      </c>
      <c r="B39" s="1" t="s">
        <v>197</v>
      </c>
      <c r="C39" s="378">
        <v>0</v>
      </c>
      <c r="D39" s="378">
        <v>0</v>
      </c>
      <c r="E39" s="379">
        <f>'Pri Sec_outstanding_6'!O39+NPS_OS_8!M39</f>
        <v>722</v>
      </c>
      <c r="F39" s="379">
        <f>'Pri Sec_outstanding_6'!P39+NPS_OS_8!N39</f>
        <v>7201</v>
      </c>
      <c r="G39" s="380">
        <f t="shared" si="0"/>
        <v>0</v>
      </c>
    </row>
    <row r="40" spans="1:7" ht="13.5" customHeight="1" x14ac:dyDescent="0.2">
      <c r="A40" s="248">
        <v>34</v>
      </c>
      <c r="B40" s="1" t="s">
        <v>71</v>
      </c>
      <c r="C40" s="378">
        <v>76</v>
      </c>
      <c r="D40" s="378">
        <v>2305</v>
      </c>
      <c r="E40" s="379">
        <f>'Pri Sec_outstanding_6'!O40+NPS_OS_8!M40</f>
        <v>131026</v>
      </c>
      <c r="F40" s="379">
        <f>'Pri Sec_outstanding_6'!P40+NPS_OS_8!N40</f>
        <v>178702</v>
      </c>
      <c r="G40" s="380">
        <f t="shared" si="0"/>
        <v>1.2898568566664055</v>
      </c>
    </row>
    <row r="41" spans="1:7" s="29" customFormat="1" ht="13.5" customHeight="1" x14ac:dyDescent="0.2">
      <c r="A41" s="301"/>
      <c r="B41" s="245" t="s">
        <v>220</v>
      </c>
      <c r="C41" s="381">
        <f>SUM(C19:C40)</f>
        <v>139716</v>
      </c>
      <c r="D41" s="381">
        <f>SUM(D19:D40)</f>
        <v>314945.07999999996</v>
      </c>
      <c r="E41" s="382">
        <f>'Pri Sec_outstanding_6'!O41+NPS_OS_8!M41</f>
        <v>3549533</v>
      </c>
      <c r="F41" s="382">
        <f>'Pri Sec_outstanding_6'!P41+NPS_OS_8!N41</f>
        <v>8150920.7000000011</v>
      </c>
      <c r="G41" s="383">
        <f t="shared" si="0"/>
        <v>3.8639203053466087</v>
      </c>
    </row>
    <row r="42" spans="1:7" s="29" customFormat="1" ht="13.5" customHeight="1" x14ac:dyDescent="0.2">
      <c r="A42" s="301"/>
      <c r="B42" s="245" t="s">
        <v>417</v>
      </c>
      <c r="C42" s="381">
        <f>C41+C18</f>
        <v>899260</v>
      </c>
      <c r="D42" s="381">
        <f>D41+D18</f>
        <v>2394331.08</v>
      </c>
      <c r="E42" s="382">
        <f>'Pri Sec_outstanding_6'!O42+NPS_OS_8!M42</f>
        <v>8476134</v>
      </c>
      <c r="F42" s="382">
        <f>'Pri Sec_outstanding_6'!P42+NPS_OS_8!N42</f>
        <v>28282328.640000001</v>
      </c>
      <c r="G42" s="383">
        <f t="shared" si="0"/>
        <v>8.4658201609809165</v>
      </c>
    </row>
    <row r="43" spans="1:7" ht="13.5" customHeight="1" x14ac:dyDescent="0.2">
      <c r="A43" s="248">
        <v>35</v>
      </c>
      <c r="B43" s="1" t="s">
        <v>198</v>
      </c>
      <c r="C43" s="378">
        <v>104336</v>
      </c>
      <c r="D43" s="378">
        <v>71170</v>
      </c>
      <c r="E43" s="379">
        <f>'Pri Sec_outstanding_6'!O43+NPS_OS_8!M43</f>
        <v>291702</v>
      </c>
      <c r="F43" s="379">
        <f>'Pri Sec_outstanding_6'!P43+NPS_OS_8!N43</f>
        <v>244277</v>
      </c>
      <c r="G43" s="380">
        <f t="shared" si="0"/>
        <v>29.134957445850407</v>
      </c>
    </row>
    <row r="44" spans="1:7" ht="13.5" customHeight="1" x14ac:dyDescent="0.2">
      <c r="A44" s="248">
        <v>36</v>
      </c>
      <c r="B44" s="1" t="s">
        <v>499</v>
      </c>
      <c r="C44" s="378">
        <v>228002</v>
      </c>
      <c r="D44" s="378">
        <v>183982.19</v>
      </c>
      <c r="E44" s="379">
        <f>'Pri Sec_outstanding_6'!O44+NPS_OS_8!M44</f>
        <v>825867</v>
      </c>
      <c r="F44" s="379">
        <f>'Pri Sec_outstanding_6'!P44+NPS_OS_8!N44</f>
        <v>991503.17</v>
      </c>
      <c r="G44" s="380">
        <f t="shared" si="0"/>
        <v>18.555885202061432</v>
      </c>
    </row>
    <row r="45" spans="1:7" s="29" customFormat="1" ht="13.5" customHeight="1" x14ac:dyDescent="0.2">
      <c r="A45" s="301"/>
      <c r="B45" s="245" t="s">
        <v>223</v>
      </c>
      <c r="C45" s="381">
        <f>SUM(C43:C44)</f>
        <v>332338</v>
      </c>
      <c r="D45" s="381">
        <f>SUM(D43:D44)</f>
        <v>255152.19</v>
      </c>
      <c r="E45" s="382">
        <f>'Pri Sec_outstanding_6'!O45+NPS_OS_8!M45</f>
        <v>1117569</v>
      </c>
      <c r="F45" s="382">
        <f>'Pri Sec_outstanding_6'!P45+NPS_OS_8!N45</f>
        <v>1235780.1700000002</v>
      </c>
      <c r="G45" s="383">
        <f t="shared" si="0"/>
        <v>20.647053270000274</v>
      </c>
    </row>
    <row r="46" spans="1:7" ht="13.5" customHeight="1" x14ac:dyDescent="0.2">
      <c r="A46" s="248">
        <v>37</v>
      </c>
      <c r="B46" s="1" t="s">
        <v>418</v>
      </c>
      <c r="C46" s="384">
        <v>0</v>
      </c>
      <c r="D46" s="378">
        <v>751778</v>
      </c>
      <c r="E46" s="379">
        <f>'Pri Sec_outstanding_6'!O46+NPS_OS_8!M46</f>
        <v>3900198</v>
      </c>
      <c r="F46" s="379">
        <f>'Pri Sec_outstanding_6'!P46+NPS_OS_8!N46</f>
        <v>3668432</v>
      </c>
      <c r="G46" s="380">
        <f t="shared" si="0"/>
        <v>20.493169833869075</v>
      </c>
    </row>
    <row r="47" spans="1:7" s="29" customFormat="1" ht="13.5" customHeight="1" x14ac:dyDescent="0.2">
      <c r="A47" s="301"/>
      <c r="B47" s="245" t="s">
        <v>221</v>
      </c>
      <c r="C47" s="381">
        <v>0</v>
      </c>
      <c r="D47" s="381">
        <v>751778</v>
      </c>
      <c r="E47" s="382">
        <f>'Pri Sec_outstanding_6'!O47+NPS_OS_8!M47</f>
        <v>3900198</v>
      </c>
      <c r="F47" s="382">
        <f>'Pri Sec_outstanding_6'!P47+NPS_OS_8!N47</f>
        <v>3668432</v>
      </c>
      <c r="G47" s="383">
        <f t="shared" si="0"/>
        <v>20.493169833869075</v>
      </c>
    </row>
    <row r="48" spans="1:7" ht="13.5" customHeight="1" x14ac:dyDescent="0.2">
      <c r="A48" s="248">
        <v>38</v>
      </c>
      <c r="B48" s="1" t="s">
        <v>410</v>
      </c>
      <c r="C48" s="378">
        <v>3872</v>
      </c>
      <c r="D48" s="378">
        <v>2235.5</v>
      </c>
      <c r="E48" s="379">
        <f>'Pri Sec_outstanding_6'!O48+NPS_OS_8!M48</f>
        <v>101963</v>
      </c>
      <c r="F48" s="379">
        <f>'Pri Sec_outstanding_6'!P48+NPS_OS_8!N48</f>
        <v>437608.04</v>
      </c>
      <c r="G48" s="380">
        <f t="shared" si="0"/>
        <v>0.51084527606028451</v>
      </c>
    </row>
    <row r="49" spans="1:7" ht="13.5" customHeight="1" x14ac:dyDescent="0.2">
      <c r="A49" s="248">
        <v>39</v>
      </c>
      <c r="B49" s="1" t="s">
        <v>411</v>
      </c>
      <c r="C49" s="343">
        <v>6057</v>
      </c>
      <c r="D49" s="343">
        <v>1698</v>
      </c>
      <c r="E49" s="379">
        <f>'Pri Sec_outstanding_6'!O49+NPS_OS_8!M49</f>
        <v>106016</v>
      </c>
      <c r="F49" s="379">
        <f>'Pri Sec_outstanding_6'!P49+NPS_OS_8!N49</f>
        <v>58633</v>
      </c>
      <c r="G49" s="380">
        <f t="shared" si="0"/>
        <v>2.8959800794774275</v>
      </c>
    </row>
    <row r="50" spans="1:7" ht="13.5" customHeight="1" x14ac:dyDescent="0.2">
      <c r="A50" s="248">
        <v>40</v>
      </c>
      <c r="B50" s="1" t="s">
        <v>501</v>
      </c>
      <c r="C50" s="343">
        <v>9903</v>
      </c>
      <c r="D50" s="343">
        <v>1133</v>
      </c>
      <c r="E50" s="379">
        <f>'Pri Sec_outstanding_6'!O50+NPS_OS_8!M50</f>
        <v>151673</v>
      </c>
      <c r="F50" s="379">
        <f>'Pri Sec_outstanding_6'!P50+NPS_OS_8!N50</f>
        <v>29786</v>
      </c>
      <c r="G50" s="380">
        <f t="shared" si="0"/>
        <v>3.8038004431612165</v>
      </c>
    </row>
    <row r="51" spans="1:7" ht="13.5" customHeight="1" x14ac:dyDescent="0.2">
      <c r="A51" s="248">
        <v>41</v>
      </c>
      <c r="B51" s="1" t="s">
        <v>412</v>
      </c>
      <c r="C51" s="343">
        <v>1200</v>
      </c>
      <c r="D51" s="343">
        <v>34.880000000000003</v>
      </c>
      <c r="E51" s="379">
        <f>'Pri Sec_outstanding_6'!O51+NPS_OS_8!M51</f>
        <v>278433</v>
      </c>
      <c r="F51" s="379">
        <f>'Pri Sec_outstanding_6'!P51+NPS_OS_8!N51</f>
        <v>49795.340000000004</v>
      </c>
      <c r="G51" s="380">
        <f t="shared" si="0"/>
        <v>7.0046715214716879E-2</v>
      </c>
    </row>
    <row r="52" spans="1:7" ht="13.5" customHeight="1" x14ac:dyDescent="0.2">
      <c r="A52" s="248">
        <v>42</v>
      </c>
      <c r="B52" s="1" t="s">
        <v>413</v>
      </c>
      <c r="C52" s="378">
        <v>8911</v>
      </c>
      <c r="D52" s="378">
        <v>1665</v>
      </c>
      <c r="E52" s="379">
        <f>'Pri Sec_outstanding_6'!O52+NPS_OS_8!M52</f>
        <v>257948</v>
      </c>
      <c r="F52" s="379">
        <f>'Pri Sec_outstanding_6'!P52+NPS_OS_8!N52</f>
        <v>77847</v>
      </c>
      <c r="G52" s="380">
        <f t="shared" si="0"/>
        <v>2.1388107441519906</v>
      </c>
    </row>
    <row r="53" spans="1:7" ht="13.5" customHeight="1" x14ac:dyDescent="0.2">
      <c r="A53" s="248">
        <v>43</v>
      </c>
      <c r="B53" s="1" t="s">
        <v>414</v>
      </c>
      <c r="C53" s="378">
        <v>2283</v>
      </c>
      <c r="D53" s="378">
        <v>326.98</v>
      </c>
      <c r="E53" s="379">
        <f>'Pri Sec_outstanding_6'!O53+NPS_OS_8!M53</f>
        <v>81507</v>
      </c>
      <c r="F53" s="379">
        <f>'Pri Sec_outstanding_6'!P53+NPS_OS_8!N53</f>
        <v>20814.64</v>
      </c>
      <c r="G53" s="380">
        <f t="shared" si="0"/>
        <v>1.5709135493095245</v>
      </c>
    </row>
    <row r="54" spans="1:7" ht="13.5" customHeight="1" x14ac:dyDescent="0.2">
      <c r="A54" s="248">
        <v>44</v>
      </c>
      <c r="B54" s="1" t="s">
        <v>406</v>
      </c>
      <c r="C54" s="343">
        <v>2086</v>
      </c>
      <c r="D54" s="343">
        <v>371.33</v>
      </c>
      <c r="E54" s="379">
        <f>'Pri Sec_outstanding_6'!O54+NPS_OS_8!M54</f>
        <v>78880</v>
      </c>
      <c r="F54" s="379">
        <f>'Pri Sec_outstanding_6'!P54+NPS_OS_8!N54</f>
        <v>21456.510000000002</v>
      </c>
      <c r="G54" s="380">
        <f t="shared" si="0"/>
        <v>1.7306169549474726</v>
      </c>
    </row>
    <row r="55" spans="1:7" ht="13.5" customHeight="1" x14ac:dyDescent="0.2">
      <c r="A55" s="248">
        <v>45</v>
      </c>
      <c r="B55" s="1" t="s">
        <v>415</v>
      </c>
      <c r="C55" s="378">
        <v>2434</v>
      </c>
      <c r="D55" s="378">
        <v>480</v>
      </c>
      <c r="E55" s="379">
        <f>'Pri Sec_outstanding_6'!O55+NPS_OS_8!M55</f>
        <v>90480</v>
      </c>
      <c r="F55" s="379">
        <f>'Pri Sec_outstanding_6'!P55+NPS_OS_8!N55</f>
        <v>21789</v>
      </c>
      <c r="G55" s="380">
        <f t="shared" si="0"/>
        <v>2.2029464408646566</v>
      </c>
    </row>
    <row r="56" spans="1:7" s="29" customFormat="1" ht="13.5" customHeight="1" x14ac:dyDescent="0.2">
      <c r="A56" s="301"/>
      <c r="B56" s="245" t="s">
        <v>416</v>
      </c>
      <c r="C56" s="107">
        <f>SUM(C48:C55)</f>
        <v>36746</v>
      </c>
      <c r="D56" s="107">
        <f>SUM(D48:D55)</f>
        <v>7944.6900000000005</v>
      </c>
      <c r="E56" s="382">
        <f>'Pri Sec_outstanding_6'!O56+NPS_OS_8!M56</f>
        <v>1146900</v>
      </c>
      <c r="F56" s="382">
        <f>'Pri Sec_outstanding_6'!P56+NPS_OS_8!N56</f>
        <v>717729.53</v>
      </c>
      <c r="G56" s="383">
        <f t="shared" si="0"/>
        <v>1.106919761264386</v>
      </c>
    </row>
    <row r="57" spans="1:7" s="29" customFormat="1" ht="14.25" x14ac:dyDescent="0.2">
      <c r="A57" s="245"/>
      <c r="B57" s="245" t="s">
        <v>0</v>
      </c>
      <c r="C57" s="107">
        <f>C56+C47+C45+C42</f>
        <v>1268344</v>
      </c>
      <c r="D57" s="107">
        <f>D56+D47+D45+D42</f>
        <v>3409205.96</v>
      </c>
      <c r="E57" s="382">
        <f>'Pri Sec_outstanding_6'!O57+NPS_OS_8!M57</f>
        <v>14640801</v>
      </c>
      <c r="F57" s="382">
        <f>'Pri Sec_outstanding_6'!P57+NPS_OS_8!N57</f>
        <v>33904270.339999996</v>
      </c>
      <c r="G57" s="383">
        <f t="shared" si="0"/>
        <v>10.05538808478012</v>
      </c>
    </row>
    <row r="58" spans="1:7" x14ac:dyDescent="0.2">
      <c r="D58" s="29" t="s">
        <v>487</v>
      </c>
    </row>
    <row r="62" spans="1:7" x14ac:dyDescent="0.2">
      <c r="C62" s="28"/>
      <c r="D62" s="28"/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A1:G1"/>
    <mergeCell ref="E4:F4"/>
    <mergeCell ref="G4:G5"/>
    <mergeCell ref="A2:F2"/>
    <mergeCell ref="C3:D3"/>
    <mergeCell ref="A4:A5"/>
    <mergeCell ref="B4:B5"/>
    <mergeCell ref="E3:F3"/>
    <mergeCell ref="C4:D4"/>
  </mergeCells>
  <phoneticPr fontId="10" type="noConversion"/>
  <pageMargins left="1.2" right="0.7" top="0.25" bottom="0.25" header="0.3" footer="0.3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60"/>
  <sheetViews>
    <sheetView zoomScaleNormal="10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A40" sqref="A40:XFD40"/>
    </sheetView>
  </sheetViews>
  <sheetFormatPr defaultColWidth="9.140625" defaultRowHeight="12.75" x14ac:dyDescent="0.2"/>
  <cols>
    <col min="1" max="1" width="5.85546875" style="65" customWidth="1"/>
    <col min="2" max="2" width="21.85546875" style="65" customWidth="1"/>
    <col min="3" max="4" width="10.42578125" style="65" bestFit="1" customWidth="1"/>
    <col min="5" max="5" width="8.85546875" style="65" bestFit="1" customWidth="1"/>
    <col min="6" max="6" width="9" style="65" bestFit="1" customWidth="1"/>
    <col min="7" max="7" width="7.42578125" style="65" bestFit="1" customWidth="1"/>
    <col min="8" max="8" width="8.85546875" style="65" bestFit="1" customWidth="1"/>
    <col min="9" max="9" width="9.85546875" style="65" bestFit="1" customWidth="1"/>
    <col min="10" max="10" width="10.5703125" style="65" bestFit="1" customWidth="1"/>
    <col min="11" max="12" width="9.140625" style="65" bestFit="1" customWidth="1"/>
    <col min="13" max="13" width="10.140625" style="65" bestFit="1" customWidth="1"/>
    <col min="14" max="14" width="10.42578125" style="65" bestFit="1" customWidth="1"/>
    <col min="15" max="16384" width="9.140625" style="65"/>
  </cols>
  <sheetData>
    <row r="1" spans="1:14" ht="14.25" customHeight="1" x14ac:dyDescent="0.2">
      <c r="A1" s="473" t="s">
        <v>572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14" ht="15.75" x14ac:dyDescent="0.2">
      <c r="A2" s="476" t="s">
        <v>29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</row>
    <row r="3" spans="1:14" ht="14.25" x14ac:dyDescent="0.2">
      <c r="A3" s="67"/>
      <c r="B3" s="66" t="s">
        <v>11</v>
      </c>
      <c r="C3" s="67"/>
      <c r="D3" s="67"/>
      <c r="E3" s="67"/>
      <c r="F3" s="67"/>
      <c r="G3" s="67"/>
      <c r="H3" s="67"/>
      <c r="K3" s="67"/>
      <c r="L3" s="481" t="s">
        <v>159</v>
      </c>
      <c r="M3" s="481"/>
    </row>
    <row r="4" spans="1:14" ht="12.95" customHeight="1" x14ac:dyDescent="0.2">
      <c r="A4" s="479" t="s">
        <v>199</v>
      </c>
      <c r="B4" s="480" t="s">
        <v>2</v>
      </c>
      <c r="C4" s="479" t="s">
        <v>16</v>
      </c>
      <c r="D4" s="479"/>
      <c r="E4" s="479" t="s">
        <v>17</v>
      </c>
      <c r="F4" s="479"/>
      <c r="G4" s="479" t="s">
        <v>18</v>
      </c>
      <c r="H4" s="479"/>
      <c r="I4" s="479" t="s">
        <v>22</v>
      </c>
      <c r="J4" s="479"/>
      <c r="K4" s="479" t="s">
        <v>36</v>
      </c>
      <c r="L4" s="479"/>
      <c r="M4" s="479" t="s">
        <v>107</v>
      </c>
      <c r="N4" s="479"/>
    </row>
    <row r="5" spans="1:14" ht="12.95" customHeight="1" x14ac:dyDescent="0.2">
      <c r="A5" s="479"/>
      <c r="B5" s="480"/>
      <c r="C5" s="361" t="s">
        <v>28</v>
      </c>
      <c r="D5" s="361" t="s">
        <v>15</v>
      </c>
      <c r="E5" s="361" t="s">
        <v>28</v>
      </c>
      <c r="F5" s="361" t="s">
        <v>15</v>
      </c>
      <c r="G5" s="361" t="s">
        <v>28</v>
      </c>
      <c r="H5" s="361" t="s">
        <v>15</v>
      </c>
      <c r="I5" s="361" t="s">
        <v>28</v>
      </c>
      <c r="J5" s="361" t="s">
        <v>15</v>
      </c>
      <c r="K5" s="361" t="s">
        <v>28</v>
      </c>
      <c r="L5" s="361" t="s">
        <v>15</v>
      </c>
      <c r="M5" s="361" t="s">
        <v>28</v>
      </c>
      <c r="N5" s="361" t="s">
        <v>15</v>
      </c>
    </row>
    <row r="6" spans="1:14" ht="12.95" customHeight="1" x14ac:dyDescent="0.2">
      <c r="A6" s="36">
        <v>1</v>
      </c>
      <c r="B6" s="37" t="s">
        <v>52</v>
      </c>
      <c r="C6" s="366">
        <v>12985</v>
      </c>
      <c r="D6" s="366">
        <v>45796</v>
      </c>
      <c r="E6" s="366">
        <v>11249</v>
      </c>
      <c r="F6" s="366">
        <v>13014</v>
      </c>
      <c r="G6" s="366">
        <v>412</v>
      </c>
      <c r="H6" s="366">
        <v>801</v>
      </c>
      <c r="I6" s="366">
        <v>12093</v>
      </c>
      <c r="J6" s="366">
        <v>59719</v>
      </c>
      <c r="K6" s="366">
        <v>816</v>
      </c>
      <c r="L6" s="366">
        <v>4229</v>
      </c>
      <c r="M6" s="312">
        <f>C6+E6+G6+I6+K6</f>
        <v>37555</v>
      </c>
      <c r="N6" s="312">
        <f>D6+F6+H6+J6+L6</f>
        <v>123559</v>
      </c>
    </row>
    <row r="7" spans="1:14" ht="12.95" customHeight="1" x14ac:dyDescent="0.2">
      <c r="A7" s="36">
        <v>2</v>
      </c>
      <c r="B7" s="37" t="s">
        <v>53</v>
      </c>
      <c r="C7" s="366">
        <v>86135</v>
      </c>
      <c r="D7" s="366">
        <v>187183</v>
      </c>
      <c r="E7" s="366">
        <v>20295</v>
      </c>
      <c r="F7" s="366">
        <v>16284</v>
      </c>
      <c r="G7" s="366">
        <v>483</v>
      </c>
      <c r="H7" s="366">
        <v>575</v>
      </c>
      <c r="I7" s="366">
        <v>26142</v>
      </c>
      <c r="J7" s="366">
        <v>71960</v>
      </c>
      <c r="K7" s="366">
        <v>1492</v>
      </c>
      <c r="L7" s="366">
        <v>172</v>
      </c>
      <c r="M7" s="312">
        <f t="shared" ref="M7:M57" si="0">C7+E7+G7+I7+K7</f>
        <v>134547</v>
      </c>
      <c r="N7" s="312">
        <f t="shared" ref="N7:N17" si="1">D7+F7+H7+J7+L7</f>
        <v>276174</v>
      </c>
    </row>
    <row r="8" spans="1:14" ht="12.95" customHeight="1" x14ac:dyDescent="0.2">
      <c r="A8" s="36">
        <v>3</v>
      </c>
      <c r="B8" s="37" t="s">
        <v>54</v>
      </c>
      <c r="C8" s="366">
        <v>10353</v>
      </c>
      <c r="D8" s="366">
        <v>15203</v>
      </c>
      <c r="E8" s="366">
        <v>6264</v>
      </c>
      <c r="F8" s="366">
        <v>5588</v>
      </c>
      <c r="G8" s="366">
        <v>130</v>
      </c>
      <c r="H8" s="366">
        <v>246</v>
      </c>
      <c r="I8" s="366">
        <v>3096</v>
      </c>
      <c r="J8" s="366">
        <v>9234</v>
      </c>
      <c r="K8" s="366">
        <v>9946</v>
      </c>
      <c r="L8" s="366">
        <v>25575</v>
      </c>
      <c r="M8" s="312">
        <f t="shared" si="0"/>
        <v>29789</v>
      </c>
      <c r="N8" s="312">
        <f t="shared" si="1"/>
        <v>55846</v>
      </c>
    </row>
    <row r="9" spans="1:14" ht="12.95" customHeight="1" x14ac:dyDescent="0.2">
      <c r="A9" s="36">
        <v>4</v>
      </c>
      <c r="B9" s="37" t="s">
        <v>55</v>
      </c>
      <c r="C9" s="366">
        <v>9103</v>
      </c>
      <c r="D9" s="366">
        <v>24467</v>
      </c>
      <c r="E9" s="366">
        <v>703</v>
      </c>
      <c r="F9" s="366">
        <v>5491</v>
      </c>
      <c r="G9" s="366">
        <v>277</v>
      </c>
      <c r="H9" s="366">
        <v>709</v>
      </c>
      <c r="I9" s="366">
        <v>7410</v>
      </c>
      <c r="J9" s="366">
        <v>38162</v>
      </c>
      <c r="K9" s="366">
        <v>317</v>
      </c>
      <c r="L9" s="366">
        <v>241</v>
      </c>
      <c r="M9" s="312">
        <f t="shared" si="0"/>
        <v>17810</v>
      </c>
      <c r="N9" s="312">
        <f t="shared" si="1"/>
        <v>69070</v>
      </c>
    </row>
    <row r="10" spans="1:14" ht="12.95" customHeight="1" x14ac:dyDescent="0.2">
      <c r="A10" s="36">
        <v>5</v>
      </c>
      <c r="B10" s="37" t="s">
        <v>56</v>
      </c>
      <c r="C10" s="366">
        <v>39533</v>
      </c>
      <c r="D10" s="366">
        <v>66690</v>
      </c>
      <c r="E10" s="366">
        <v>29311</v>
      </c>
      <c r="F10" s="366">
        <v>22603</v>
      </c>
      <c r="G10" s="366">
        <v>1330</v>
      </c>
      <c r="H10" s="366">
        <v>2573</v>
      </c>
      <c r="I10" s="366">
        <v>26863</v>
      </c>
      <c r="J10" s="366">
        <v>29692</v>
      </c>
      <c r="K10" s="366">
        <v>537</v>
      </c>
      <c r="L10" s="366">
        <v>103</v>
      </c>
      <c r="M10" s="312">
        <f t="shared" si="0"/>
        <v>97574</v>
      </c>
      <c r="N10" s="312">
        <f t="shared" si="1"/>
        <v>121661</v>
      </c>
    </row>
    <row r="11" spans="1:14" ht="12.95" customHeight="1" x14ac:dyDescent="0.2">
      <c r="A11" s="36">
        <v>6</v>
      </c>
      <c r="B11" s="37" t="s">
        <v>57</v>
      </c>
      <c r="C11" s="366">
        <v>30239</v>
      </c>
      <c r="D11" s="366">
        <v>68466</v>
      </c>
      <c r="E11" s="366">
        <v>5892</v>
      </c>
      <c r="F11" s="366">
        <v>6553</v>
      </c>
      <c r="G11" s="366">
        <v>554</v>
      </c>
      <c r="H11" s="366">
        <v>1518</v>
      </c>
      <c r="I11" s="366">
        <v>6251</v>
      </c>
      <c r="J11" s="366">
        <v>28915</v>
      </c>
      <c r="K11" s="366">
        <v>0</v>
      </c>
      <c r="L11" s="366">
        <v>0</v>
      </c>
      <c r="M11" s="312">
        <f t="shared" si="0"/>
        <v>42936</v>
      </c>
      <c r="N11" s="312">
        <f t="shared" si="1"/>
        <v>105452</v>
      </c>
    </row>
    <row r="12" spans="1:14" ht="12.95" customHeight="1" x14ac:dyDescent="0.2">
      <c r="A12" s="36">
        <v>7</v>
      </c>
      <c r="B12" s="37" t="s">
        <v>58</v>
      </c>
      <c r="C12" s="366">
        <v>295</v>
      </c>
      <c r="D12" s="366">
        <v>1207</v>
      </c>
      <c r="E12" s="366">
        <v>340</v>
      </c>
      <c r="F12" s="366">
        <v>612</v>
      </c>
      <c r="G12" s="366">
        <v>5</v>
      </c>
      <c r="H12" s="366">
        <v>12</v>
      </c>
      <c r="I12" s="366">
        <v>652</v>
      </c>
      <c r="J12" s="366">
        <v>6472</v>
      </c>
      <c r="K12" s="366">
        <v>0</v>
      </c>
      <c r="L12" s="366">
        <v>0</v>
      </c>
      <c r="M12" s="312">
        <f t="shared" si="0"/>
        <v>1292</v>
      </c>
      <c r="N12" s="312">
        <f t="shared" si="1"/>
        <v>8303</v>
      </c>
    </row>
    <row r="13" spans="1:14" ht="12.95" customHeight="1" x14ac:dyDescent="0.2">
      <c r="A13" s="36">
        <v>8</v>
      </c>
      <c r="B13" s="37" t="s">
        <v>183</v>
      </c>
      <c r="C13" s="366">
        <v>1596</v>
      </c>
      <c r="D13" s="366">
        <v>2760</v>
      </c>
      <c r="E13" s="366">
        <v>90</v>
      </c>
      <c r="F13" s="366">
        <v>303</v>
      </c>
      <c r="G13" s="366">
        <v>30</v>
      </c>
      <c r="H13" s="366">
        <v>42</v>
      </c>
      <c r="I13" s="366">
        <v>2961</v>
      </c>
      <c r="J13" s="366">
        <v>5528</v>
      </c>
      <c r="K13" s="366">
        <v>12</v>
      </c>
      <c r="L13" s="366">
        <v>27</v>
      </c>
      <c r="M13" s="312">
        <f t="shared" si="0"/>
        <v>4689</v>
      </c>
      <c r="N13" s="312">
        <f t="shared" si="1"/>
        <v>8660</v>
      </c>
    </row>
    <row r="14" spans="1:14" ht="12.95" customHeight="1" x14ac:dyDescent="0.2">
      <c r="A14" s="36">
        <v>9</v>
      </c>
      <c r="B14" s="37" t="s">
        <v>59</v>
      </c>
      <c r="C14" s="366">
        <v>52513</v>
      </c>
      <c r="D14" s="366">
        <v>104683.35</v>
      </c>
      <c r="E14" s="366">
        <v>11132</v>
      </c>
      <c r="F14" s="366">
        <v>11952.2</v>
      </c>
      <c r="G14" s="366">
        <v>1310</v>
      </c>
      <c r="H14" s="366">
        <v>3569</v>
      </c>
      <c r="I14" s="366">
        <v>14969</v>
      </c>
      <c r="J14" s="366">
        <v>89839.27</v>
      </c>
      <c r="K14" s="366">
        <v>972</v>
      </c>
      <c r="L14" s="366">
        <v>96.08</v>
      </c>
      <c r="M14" s="312">
        <f t="shared" si="0"/>
        <v>80896</v>
      </c>
      <c r="N14" s="312">
        <f t="shared" si="1"/>
        <v>210139.9</v>
      </c>
    </row>
    <row r="15" spans="1:14" ht="12.95" customHeight="1" x14ac:dyDescent="0.2">
      <c r="A15" s="36">
        <v>10</v>
      </c>
      <c r="B15" s="37" t="s">
        <v>65</v>
      </c>
      <c r="C15" s="366">
        <v>126328</v>
      </c>
      <c r="D15" s="366">
        <v>233756</v>
      </c>
      <c r="E15" s="366">
        <v>32934</v>
      </c>
      <c r="F15" s="366">
        <v>26093</v>
      </c>
      <c r="G15" s="366">
        <v>1053</v>
      </c>
      <c r="H15" s="366">
        <v>2490</v>
      </c>
      <c r="I15" s="366">
        <v>26678</v>
      </c>
      <c r="J15" s="366">
        <v>40131</v>
      </c>
      <c r="K15" s="366">
        <v>0</v>
      </c>
      <c r="L15" s="366">
        <v>0</v>
      </c>
      <c r="M15" s="312">
        <f t="shared" si="0"/>
        <v>186993</v>
      </c>
      <c r="N15" s="312">
        <f t="shared" si="1"/>
        <v>302470</v>
      </c>
    </row>
    <row r="16" spans="1:14" ht="12.95" customHeight="1" x14ac:dyDescent="0.2">
      <c r="A16" s="36">
        <v>11</v>
      </c>
      <c r="B16" s="37" t="s">
        <v>184</v>
      </c>
      <c r="C16" s="366">
        <v>13538</v>
      </c>
      <c r="D16" s="366">
        <v>72328</v>
      </c>
      <c r="E16" s="366">
        <v>224</v>
      </c>
      <c r="F16" s="366">
        <v>2086</v>
      </c>
      <c r="G16" s="366">
        <v>209</v>
      </c>
      <c r="H16" s="366">
        <v>708</v>
      </c>
      <c r="I16" s="366">
        <v>5432</v>
      </c>
      <c r="J16" s="366">
        <v>10843</v>
      </c>
      <c r="K16" s="366">
        <v>3203</v>
      </c>
      <c r="L16" s="366">
        <v>13823</v>
      </c>
      <c r="M16" s="312">
        <f t="shared" si="0"/>
        <v>22606</v>
      </c>
      <c r="N16" s="312">
        <f t="shared" si="1"/>
        <v>99788</v>
      </c>
    </row>
    <row r="17" spans="1:14" ht="12.95" customHeight="1" x14ac:dyDescent="0.2">
      <c r="A17" s="36">
        <v>12</v>
      </c>
      <c r="B17" s="37" t="s">
        <v>61</v>
      </c>
      <c r="C17" s="366">
        <v>24929</v>
      </c>
      <c r="D17" s="366">
        <v>51032</v>
      </c>
      <c r="E17" s="366">
        <v>10109</v>
      </c>
      <c r="F17" s="366">
        <v>9298</v>
      </c>
      <c r="G17" s="366">
        <v>556</v>
      </c>
      <c r="H17" s="366">
        <v>1122</v>
      </c>
      <c r="I17" s="366">
        <v>22380</v>
      </c>
      <c r="J17" s="366">
        <v>76864</v>
      </c>
      <c r="K17" s="366">
        <v>73</v>
      </c>
      <c r="L17" s="366">
        <v>231</v>
      </c>
      <c r="M17" s="312">
        <f t="shared" si="0"/>
        <v>58047</v>
      </c>
      <c r="N17" s="312">
        <f t="shared" si="1"/>
        <v>138547</v>
      </c>
    </row>
    <row r="18" spans="1:14" s="176" customFormat="1" ht="12.95" customHeight="1" x14ac:dyDescent="0.2">
      <c r="A18" s="355"/>
      <c r="B18" s="94" t="s">
        <v>222</v>
      </c>
      <c r="C18" s="368">
        <f>SUM(C6:C17)</f>
        <v>407547</v>
      </c>
      <c r="D18" s="368">
        <f t="shared" ref="D18:L18" si="2">SUM(D6:D17)</f>
        <v>873571.35</v>
      </c>
      <c r="E18" s="368">
        <f t="shared" si="2"/>
        <v>128543</v>
      </c>
      <c r="F18" s="368">
        <f t="shared" si="2"/>
        <v>119877.2</v>
      </c>
      <c r="G18" s="368">
        <f t="shared" si="2"/>
        <v>6349</v>
      </c>
      <c r="H18" s="368">
        <f t="shared" si="2"/>
        <v>14365</v>
      </c>
      <c r="I18" s="368">
        <f t="shared" si="2"/>
        <v>154927</v>
      </c>
      <c r="J18" s="368">
        <f t="shared" si="2"/>
        <v>467359.27</v>
      </c>
      <c r="K18" s="368">
        <f t="shared" si="2"/>
        <v>17368</v>
      </c>
      <c r="L18" s="368">
        <f t="shared" si="2"/>
        <v>44497.08</v>
      </c>
      <c r="M18" s="350">
        <f t="shared" si="0"/>
        <v>714734</v>
      </c>
      <c r="N18" s="350">
        <f t="shared" ref="N18:N57" si="3">D18+F18+H18+J18+L18</f>
        <v>1519669.9</v>
      </c>
    </row>
    <row r="19" spans="1:14" ht="12.95" customHeight="1" x14ac:dyDescent="0.2">
      <c r="A19" s="36">
        <v>13</v>
      </c>
      <c r="B19" s="37" t="s">
        <v>42</v>
      </c>
      <c r="C19" s="366">
        <v>2225</v>
      </c>
      <c r="D19" s="366">
        <v>9098.69</v>
      </c>
      <c r="E19" s="366">
        <v>77</v>
      </c>
      <c r="F19" s="366">
        <v>805.9</v>
      </c>
      <c r="G19" s="366">
        <v>23</v>
      </c>
      <c r="H19" s="366">
        <v>75.430000000000007</v>
      </c>
      <c r="I19" s="366">
        <v>173</v>
      </c>
      <c r="J19" s="366">
        <v>18205.490000000002</v>
      </c>
      <c r="K19" s="366">
        <v>1992</v>
      </c>
      <c r="L19" s="366">
        <v>229.72</v>
      </c>
      <c r="M19" s="312">
        <f t="shared" si="0"/>
        <v>4490</v>
      </c>
      <c r="N19" s="312">
        <f t="shared" si="3"/>
        <v>28415.230000000003</v>
      </c>
    </row>
    <row r="20" spans="1:14" ht="12.95" customHeight="1" x14ac:dyDescent="0.2">
      <c r="A20" s="36">
        <v>14</v>
      </c>
      <c r="B20" s="37" t="s">
        <v>185</v>
      </c>
      <c r="C20" s="366">
        <v>5263</v>
      </c>
      <c r="D20" s="366">
        <v>1778</v>
      </c>
      <c r="E20" s="366">
        <v>907</v>
      </c>
      <c r="F20" s="366">
        <v>2408</v>
      </c>
      <c r="G20" s="366">
        <v>0</v>
      </c>
      <c r="H20" s="366">
        <v>0</v>
      </c>
      <c r="I20" s="366">
        <v>3385</v>
      </c>
      <c r="J20" s="366">
        <v>1204</v>
      </c>
      <c r="K20" s="366">
        <v>0</v>
      </c>
      <c r="L20" s="366">
        <v>0</v>
      </c>
      <c r="M20" s="312">
        <f t="shared" si="0"/>
        <v>9555</v>
      </c>
      <c r="N20" s="312">
        <f t="shared" si="3"/>
        <v>5390</v>
      </c>
    </row>
    <row r="21" spans="1:14" ht="12.95" customHeight="1" x14ac:dyDescent="0.2">
      <c r="A21" s="36">
        <v>15</v>
      </c>
      <c r="B21" s="37" t="s">
        <v>186</v>
      </c>
      <c r="C21" s="366">
        <v>0</v>
      </c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12">
        <f t="shared" si="0"/>
        <v>0</v>
      </c>
      <c r="N21" s="312">
        <f t="shared" si="3"/>
        <v>0</v>
      </c>
    </row>
    <row r="22" spans="1:14" ht="12.95" customHeight="1" x14ac:dyDescent="0.2">
      <c r="A22" s="36">
        <v>16</v>
      </c>
      <c r="B22" s="37" t="s">
        <v>46</v>
      </c>
      <c r="C22" s="366">
        <v>0</v>
      </c>
      <c r="D22" s="366">
        <v>0</v>
      </c>
      <c r="E22" s="366">
        <v>1</v>
      </c>
      <c r="F22" s="366">
        <v>12</v>
      </c>
      <c r="G22" s="366">
        <v>0</v>
      </c>
      <c r="H22" s="366">
        <v>0</v>
      </c>
      <c r="I22" s="366">
        <v>2</v>
      </c>
      <c r="J22" s="366">
        <v>22</v>
      </c>
      <c r="K22" s="366">
        <v>0</v>
      </c>
      <c r="L22" s="366">
        <v>0</v>
      </c>
      <c r="M22" s="312">
        <f t="shared" si="0"/>
        <v>3</v>
      </c>
      <c r="N22" s="312">
        <f t="shared" si="3"/>
        <v>34</v>
      </c>
    </row>
    <row r="23" spans="1:14" ht="12.95" customHeight="1" x14ac:dyDescent="0.2">
      <c r="A23" s="36">
        <v>17</v>
      </c>
      <c r="B23" s="37" t="s">
        <v>187</v>
      </c>
      <c r="C23" s="366">
        <v>10450</v>
      </c>
      <c r="D23" s="366">
        <v>1763</v>
      </c>
      <c r="E23" s="366">
        <v>13</v>
      </c>
      <c r="F23" s="366">
        <v>120</v>
      </c>
      <c r="G23" s="366">
        <v>0</v>
      </c>
      <c r="H23" s="366">
        <v>0</v>
      </c>
      <c r="I23" s="366">
        <v>104</v>
      </c>
      <c r="J23" s="366">
        <v>1221</v>
      </c>
      <c r="K23" s="366">
        <v>319</v>
      </c>
      <c r="L23" s="366">
        <v>18</v>
      </c>
      <c r="M23" s="312">
        <f t="shared" si="0"/>
        <v>10886</v>
      </c>
      <c r="N23" s="312">
        <f t="shared" si="3"/>
        <v>3122</v>
      </c>
    </row>
    <row r="24" spans="1:14" s="176" customFormat="1" ht="12.95" customHeight="1" x14ac:dyDescent="0.2">
      <c r="A24" s="36">
        <v>18</v>
      </c>
      <c r="B24" s="37" t="s">
        <v>188</v>
      </c>
      <c r="C24" s="368">
        <v>0</v>
      </c>
      <c r="D24" s="368">
        <v>0</v>
      </c>
      <c r="E24" s="368">
        <v>0</v>
      </c>
      <c r="F24" s="368">
        <v>0</v>
      </c>
      <c r="G24" s="368">
        <v>0</v>
      </c>
      <c r="H24" s="368">
        <v>0</v>
      </c>
      <c r="I24" s="368">
        <v>0</v>
      </c>
      <c r="J24" s="368">
        <v>0</v>
      </c>
      <c r="K24" s="368">
        <v>0</v>
      </c>
      <c r="L24" s="368">
        <v>0</v>
      </c>
      <c r="M24" s="312">
        <f t="shared" si="0"/>
        <v>0</v>
      </c>
      <c r="N24" s="312">
        <f t="shared" si="3"/>
        <v>0</v>
      </c>
    </row>
    <row r="25" spans="1:14" ht="12.95" customHeight="1" x14ac:dyDescent="0.2">
      <c r="A25" s="36">
        <v>19</v>
      </c>
      <c r="B25" s="37" t="s">
        <v>189</v>
      </c>
      <c r="C25" s="366">
        <v>34</v>
      </c>
      <c r="D25" s="366">
        <v>105</v>
      </c>
      <c r="E25" s="366">
        <v>3</v>
      </c>
      <c r="F25" s="366">
        <v>27</v>
      </c>
      <c r="G25" s="366">
        <v>0</v>
      </c>
      <c r="H25" s="366">
        <v>0</v>
      </c>
      <c r="I25" s="366">
        <v>28</v>
      </c>
      <c r="J25" s="366">
        <v>212.38</v>
      </c>
      <c r="K25" s="366">
        <v>1</v>
      </c>
      <c r="L25" s="366">
        <v>1</v>
      </c>
      <c r="M25" s="312">
        <f t="shared" si="0"/>
        <v>66</v>
      </c>
      <c r="N25" s="312">
        <f t="shared" si="3"/>
        <v>345.38</v>
      </c>
    </row>
    <row r="26" spans="1:14" ht="12.95" customHeight="1" x14ac:dyDescent="0.2">
      <c r="A26" s="36">
        <v>20</v>
      </c>
      <c r="B26" s="37" t="s">
        <v>66</v>
      </c>
      <c r="C26" s="366">
        <v>25870</v>
      </c>
      <c r="D26" s="366">
        <v>43138.37</v>
      </c>
      <c r="E26" s="366">
        <v>10</v>
      </c>
      <c r="F26" s="366">
        <v>33.5</v>
      </c>
      <c r="G26" s="366">
        <v>25</v>
      </c>
      <c r="H26" s="366">
        <v>39.1</v>
      </c>
      <c r="I26" s="366">
        <v>11731</v>
      </c>
      <c r="J26" s="366">
        <v>8112.76</v>
      </c>
      <c r="K26" s="366">
        <v>3</v>
      </c>
      <c r="L26" s="366">
        <v>39.36</v>
      </c>
      <c r="M26" s="312">
        <f t="shared" si="0"/>
        <v>37639</v>
      </c>
      <c r="N26" s="312">
        <f t="shared" si="3"/>
        <v>51363.090000000004</v>
      </c>
    </row>
    <row r="27" spans="1:14" ht="12.95" customHeight="1" x14ac:dyDescent="0.2">
      <c r="A27" s="36">
        <v>21</v>
      </c>
      <c r="B27" s="37" t="s">
        <v>67</v>
      </c>
      <c r="C27" s="56">
        <v>8066</v>
      </c>
      <c r="D27" s="56">
        <v>20853</v>
      </c>
      <c r="E27" s="56">
        <v>299</v>
      </c>
      <c r="F27" s="56">
        <v>1446</v>
      </c>
      <c r="G27" s="56">
        <v>3</v>
      </c>
      <c r="H27" s="56">
        <v>10.26</v>
      </c>
      <c r="I27" s="56">
        <v>891</v>
      </c>
      <c r="J27" s="56">
        <v>6615.11</v>
      </c>
      <c r="K27" s="56">
        <v>252</v>
      </c>
      <c r="L27" s="56">
        <v>65</v>
      </c>
      <c r="M27" s="312">
        <f t="shared" si="0"/>
        <v>9511</v>
      </c>
      <c r="N27" s="312">
        <f t="shared" si="3"/>
        <v>28989.37</v>
      </c>
    </row>
    <row r="28" spans="1:14" ht="12.95" customHeight="1" x14ac:dyDescent="0.2">
      <c r="A28" s="36">
        <v>22</v>
      </c>
      <c r="B28" s="37" t="s">
        <v>76</v>
      </c>
      <c r="C28" s="366">
        <v>5100</v>
      </c>
      <c r="D28" s="366">
        <v>5911</v>
      </c>
      <c r="E28" s="366">
        <v>49</v>
      </c>
      <c r="F28" s="366">
        <v>511</v>
      </c>
      <c r="G28" s="366">
        <v>4</v>
      </c>
      <c r="H28" s="366">
        <v>10</v>
      </c>
      <c r="I28" s="366">
        <v>3945</v>
      </c>
      <c r="J28" s="366">
        <v>14323</v>
      </c>
      <c r="K28" s="366">
        <v>0</v>
      </c>
      <c r="L28" s="366">
        <v>0</v>
      </c>
      <c r="M28" s="312">
        <f t="shared" si="0"/>
        <v>9098</v>
      </c>
      <c r="N28" s="312">
        <f t="shared" si="3"/>
        <v>20755</v>
      </c>
    </row>
    <row r="29" spans="1:14" ht="12.95" customHeight="1" x14ac:dyDescent="0.2">
      <c r="A29" s="36">
        <v>23</v>
      </c>
      <c r="B29" s="37" t="s">
        <v>492</v>
      </c>
      <c r="C29" s="366">
        <v>0</v>
      </c>
      <c r="D29" s="366">
        <v>0</v>
      </c>
      <c r="E29" s="366">
        <v>0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12">
        <f t="shared" si="0"/>
        <v>0</v>
      </c>
      <c r="N29" s="312">
        <f t="shared" si="3"/>
        <v>0</v>
      </c>
    </row>
    <row r="30" spans="1:14" ht="12.95" customHeight="1" x14ac:dyDescent="0.2">
      <c r="A30" s="36">
        <v>24</v>
      </c>
      <c r="B30" s="37" t="s">
        <v>190</v>
      </c>
      <c r="C30" s="366">
        <v>6692</v>
      </c>
      <c r="D30" s="366">
        <v>2174.29</v>
      </c>
      <c r="E30" s="366">
        <v>15</v>
      </c>
      <c r="F30" s="366">
        <v>143.75</v>
      </c>
      <c r="G30" s="366">
        <v>0</v>
      </c>
      <c r="H30" s="366">
        <v>0</v>
      </c>
      <c r="I30" s="366">
        <v>7941</v>
      </c>
      <c r="J30" s="366">
        <v>2406.81</v>
      </c>
      <c r="K30" s="366">
        <v>0</v>
      </c>
      <c r="L30" s="366">
        <v>0</v>
      </c>
      <c r="M30" s="312">
        <f t="shared" si="0"/>
        <v>14648</v>
      </c>
      <c r="N30" s="312">
        <f t="shared" si="3"/>
        <v>4724.8500000000004</v>
      </c>
    </row>
    <row r="31" spans="1:14" ht="12.95" customHeight="1" x14ac:dyDescent="0.2">
      <c r="A31" s="36">
        <v>25</v>
      </c>
      <c r="B31" s="37" t="s">
        <v>191</v>
      </c>
      <c r="C31" s="366">
        <v>0</v>
      </c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57</v>
      </c>
      <c r="J31" s="366">
        <v>38.32</v>
      </c>
      <c r="K31" s="366">
        <v>0</v>
      </c>
      <c r="L31" s="366">
        <v>0</v>
      </c>
      <c r="M31" s="312">
        <f t="shared" si="0"/>
        <v>57</v>
      </c>
      <c r="N31" s="312">
        <f t="shared" si="3"/>
        <v>38.32</v>
      </c>
    </row>
    <row r="32" spans="1:14" ht="12.95" customHeight="1" x14ac:dyDescent="0.2">
      <c r="A32" s="36">
        <v>26</v>
      </c>
      <c r="B32" s="37" t="s">
        <v>192</v>
      </c>
      <c r="C32" s="366">
        <v>317</v>
      </c>
      <c r="D32" s="366">
        <v>1497.17</v>
      </c>
      <c r="E32" s="366">
        <v>11</v>
      </c>
      <c r="F32" s="366">
        <v>97</v>
      </c>
      <c r="G32" s="366">
        <v>0</v>
      </c>
      <c r="H32" s="366">
        <v>0</v>
      </c>
      <c r="I32" s="366">
        <v>8</v>
      </c>
      <c r="J32" s="366">
        <v>406</v>
      </c>
      <c r="K32" s="366">
        <v>0</v>
      </c>
      <c r="L32" s="366">
        <v>0</v>
      </c>
      <c r="M32" s="312">
        <f t="shared" si="0"/>
        <v>336</v>
      </c>
      <c r="N32" s="312">
        <f t="shared" si="3"/>
        <v>2000.17</v>
      </c>
    </row>
    <row r="33" spans="1:14" ht="12.95" customHeight="1" x14ac:dyDescent="0.2">
      <c r="A33" s="36">
        <v>27</v>
      </c>
      <c r="B33" s="37" t="s">
        <v>193</v>
      </c>
      <c r="C33" s="366">
        <v>0</v>
      </c>
      <c r="D33" s="366">
        <v>0</v>
      </c>
      <c r="E33" s="366">
        <v>2</v>
      </c>
      <c r="F33" s="366">
        <v>21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12">
        <f t="shared" si="0"/>
        <v>2</v>
      </c>
      <c r="N33" s="312">
        <f t="shared" si="3"/>
        <v>21</v>
      </c>
    </row>
    <row r="34" spans="1:14" ht="12.95" customHeight="1" x14ac:dyDescent="0.2">
      <c r="A34" s="36">
        <v>28</v>
      </c>
      <c r="B34" s="37" t="s">
        <v>68</v>
      </c>
      <c r="C34" s="366">
        <v>1988</v>
      </c>
      <c r="D34" s="366">
        <v>4160.95</v>
      </c>
      <c r="E34" s="366">
        <v>7</v>
      </c>
      <c r="F34" s="366">
        <v>6.25</v>
      </c>
      <c r="G34" s="366">
        <v>0</v>
      </c>
      <c r="H34" s="366">
        <v>0</v>
      </c>
      <c r="I34" s="366">
        <v>243</v>
      </c>
      <c r="J34" s="366">
        <v>3144.82</v>
      </c>
      <c r="K34" s="366">
        <v>19</v>
      </c>
      <c r="L34" s="366">
        <v>1.45</v>
      </c>
      <c r="M34" s="312">
        <f t="shared" si="0"/>
        <v>2257</v>
      </c>
      <c r="N34" s="312">
        <f t="shared" si="3"/>
        <v>7313.47</v>
      </c>
    </row>
    <row r="35" spans="1:14" ht="12.95" customHeight="1" x14ac:dyDescent="0.2">
      <c r="A35" s="36">
        <v>29</v>
      </c>
      <c r="B35" s="37" t="s">
        <v>194</v>
      </c>
      <c r="C35" s="366">
        <v>0</v>
      </c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5</v>
      </c>
      <c r="J35" s="366">
        <v>281</v>
      </c>
      <c r="K35" s="366">
        <v>9</v>
      </c>
      <c r="L35" s="366">
        <v>137</v>
      </c>
      <c r="M35" s="312">
        <f t="shared" si="0"/>
        <v>14</v>
      </c>
      <c r="N35" s="312">
        <f t="shared" si="3"/>
        <v>418</v>
      </c>
    </row>
    <row r="36" spans="1:14" ht="12.95" customHeight="1" x14ac:dyDescent="0.2">
      <c r="A36" s="36">
        <v>30</v>
      </c>
      <c r="B36" s="37" t="s">
        <v>195</v>
      </c>
      <c r="C36" s="366">
        <v>2174</v>
      </c>
      <c r="D36" s="366">
        <v>1754</v>
      </c>
      <c r="E36" s="366">
        <v>20</v>
      </c>
      <c r="F36" s="366">
        <v>1</v>
      </c>
      <c r="G36" s="366">
        <v>18</v>
      </c>
      <c r="H36" s="366">
        <v>2</v>
      </c>
      <c r="I36" s="366">
        <v>1620</v>
      </c>
      <c r="J36" s="366">
        <v>658</v>
      </c>
      <c r="K36" s="366">
        <v>751</v>
      </c>
      <c r="L36" s="366">
        <v>44</v>
      </c>
      <c r="M36" s="312">
        <f t="shared" si="0"/>
        <v>4583</v>
      </c>
      <c r="N36" s="312">
        <f t="shared" si="3"/>
        <v>2459</v>
      </c>
    </row>
    <row r="37" spans="1:14" ht="12.95" customHeight="1" x14ac:dyDescent="0.2">
      <c r="A37" s="36">
        <v>31</v>
      </c>
      <c r="B37" s="37" t="s">
        <v>196</v>
      </c>
      <c r="C37" s="366">
        <v>0</v>
      </c>
      <c r="D37" s="366">
        <v>0</v>
      </c>
      <c r="E37" s="366">
        <v>0</v>
      </c>
      <c r="F37" s="366">
        <v>0</v>
      </c>
      <c r="G37" s="366">
        <v>1</v>
      </c>
      <c r="H37" s="366">
        <v>2</v>
      </c>
      <c r="I37" s="366">
        <v>3</v>
      </c>
      <c r="J37" s="366">
        <v>331</v>
      </c>
      <c r="K37" s="366">
        <v>2</v>
      </c>
      <c r="L37" s="366">
        <v>2</v>
      </c>
      <c r="M37" s="312">
        <f t="shared" si="0"/>
        <v>6</v>
      </c>
      <c r="N37" s="312">
        <f t="shared" si="3"/>
        <v>335</v>
      </c>
    </row>
    <row r="38" spans="1:14" ht="12.95" customHeight="1" x14ac:dyDescent="0.2">
      <c r="A38" s="36">
        <v>32</v>
      </c>
      <c r="B38" s="37" t="s">
        <v>72</v>
      </c>
      <c r="C38" s="366">
        <v>0</v>
      </c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12">
        <f t="shared" si="0"/>
        <v>0</v>
      </c>
      <c r="N38" s="312">
        <f t="shared" si="3"/>
        <v>0</v>
      </c>
    </row>
    <row r="39" spans="1:14" ht="13.5" customHeight="1" x14ac:dyDescent="0.2">
      <c r="A39" s="36">
        <v>33</v>
      </c>
      <c r="B39" s="37" t="s">
        <v>197</v>
      </c>
      <c r="C39" s="366">
        <v>0</v>
      </c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12">
        <f t="shared" si="0"/>
        <v>0</v>
      </c>
      <c r="N39" s="312">
        <f t="shared" si="3"/>
        <v>0</v>
      </c>
    </row>
    <row r="40" spans="1:14" ht="12.95" customHeight="1" x14ac:dyDescent="0.2">
      <c r="A40" s="36">
        <v>34</v>
      </c>
      <c r="B40" s="37" t="s">
        <v>71</v>
      </c>
      <c r="C40" s="366">
        <v>9</v>
      </c>
      <c r="D40" s="366">
        <v>1588</v>
      </c>
      <c r="E40" s="366">
        <v>5</v>
      </c>
      <c r="F40" s="366">
        <v>48</v>
      </c>
      <c r="G40" s="366">
        <v>0</v>
      </c>
      <c r="H40" s="366">
        <v>0</v>
      </c>
      <c r="I40" s="366">
        <v>34</v>
      </c>
      <c r="J40" s="366">
        <v>604</v>
      </c>
      <c r="K40" s="366">
        <v>0</v>
      </c>
      <c r="L40" s="366">
        <v>0</v>
      </c>
      <c r="M40" s="312">
        <f t="shared" si="0"/>
        <v>48</v>
      </c>
      <c r="N40" s="312">
        <f t="shared" si="3"/>
        <v>2240</v>
      </c>
    </row>
    <row r="41" spans="1:14" s="176" customFormat="1" ht="12.95" customHeight="1" x14ac:dyDescent="0.2">
      <c r="A41" s="355"/>
      <c r="B41" s="94" t="s">
        <v>220</v>
      </c>
      <c r="C41" s="368">
        <f>SUM(C19:C40)</f>
        <v>68188</v>
      </c>
      <c r="D41" s="368">
        <f t="shared" ref="D41:L41" si="4">SUM(D19:D40)</f>
        <v>93821.469999999987</v>
      </c>
      <c r="E41" s="368">
        <f t="shared" si="4"/>
        <v>1419</v>
      </c>
      <c r="F41" s="368">
        <f t="shared" si="4"/>
        <v>5680.4</v>
      </c>
      <c r="G41" s="368">
        <f t="shared" si="4"/>
        <v>74</v>
      </c>
      <c r="H41" s="368">
        <f t="shared" si="4"/>
        <v>138.79000000000002</v>
      </c>
      <c r="I41" s="368">
        <f t="shared" si="4"/>
        <v>30170</v>
      </c>
      <c r="J41" s="368">
        <f t="shared" si="4"/>
        <v>57785.69</v>
      </c>
      <c r="K41" s="368">
        <f t="shared" si="4"/>
        <v>3348</v>
      </c>
      <c r="L41" s="368">
        <f t="shared" si="4"/>
        <v>537.53</v>
      </c>
      <c r="M41" s="350">
        <f t="shared" si="0"/>
        <v>103199</v>
      </c>
      <c r="N41" s="350">
        <f t="shared" si="3"/>
        <v>157963.87999999998</v>
      </c>
    </row>
    <row r="42" spans="1:14" s="176" customFormat="1" ht="12.95" customHeight="1" x14ac:dyDescent="0.2">
      <c r="A42" s="355"/>
      <c r="B42" s="94" t="s">
        <v>417</v>
      </c>
      <c r="C42" s="368">
        <f>C41+C18</f>
        <v>475735</v>
      </c>
      <c r="D42" s="368">
        <f t="shared" ref="D42:L42" si="5">D41+D18</f>
        <v>967392.82</v>
      </c>
      <c r="E42" s="368">
        <f t="shared" si="5"/>
        <v>129962</v>
      </c>
      <c r="F42" s="368">
        <f t="shared" si="5"/>
        <v>125557.59999999999</v>
      </c>
      <c r="G42" s="368">
        <f t="shared" si="5"/>
        <v>6423</v>
      </c>
      <c r="H42" s="368">
        <f t="shared" si="5"/>
        <v>14503.79</v>
      </c>
      <c r="I42" s="368">
        <f t="shared" si="5"/>
        <v>185097</v>
      </c>
      <c r="J42" s="368">
        <f t="shared" si="5"/>
        <v>525144.96</v>
      </c>
      <c r="K42" s="368">
        <f t="shared" si="5"/>
        <v>20716</v>
      </c>
      <c r="L42" s="368">
        <f t="shared" si="5"/>
        <v>45034.61</v>
      </c>
      <c r="M42" s="350">
        <f t="shared" si="0"/>
        <v>817933</v>
      </c>
      <c r="N42" s="350">
        <f t="shared" si="3"/>
        <v>1677633.78</v>
      </c>
    </row>
    <row r="43" spans="1:14" ht="12.95" customHeight="1" x14ac:dyDescent="0.2">
      <c r="A43" s="36">
        <v>35</v>
      </c>
      <c r="B43" s="37" t="s">
        <v>198</v>
      </c>
      <c r="C43" s="366">
        <v>52798</v>
      </c>
      <c r="D43" s="366">
        <v>38634</v>
      </c>
      <c r="E43" s="366">
        <v>29148</v>
      </c>
      <c r="F43" s="366">
        <v>21634</v>
      </c>
      <c r="G43" s="366">
        <v>134</v>
      </c>
      <c r="H43" s="366">
        <v>228</v>
      </c>
      <c r="I43" s="366">
        <v>15762</v>
      </c>
      <c r="J43" s="366">
        <v>6833</v>
      </c>
      <c r="K43" s="366">
        <v>5411</v>
      </c>
      <c r="L43" s="366">
        <v>3274</v>
      </c>
      <c r="M43" s="312">
        <f t="shared" si="0"/>
        <v>103253</v>
      </c>
      <c r="N43" s="312">
        <f t="shared" si="3"/>
        <v>70603</v>
      </c>
    </row>
    <row r="44" spans="1:14" ht="12.95" customHeight="1" x14ac:dyDescent="0.2">
      <c r="A44" s="36">
        <v>36</v>
      </c>
      <c r="B44" s="37" t="s">
        <v>499</v>
      </c>
      <c r="C44" s="366">
        <v>73680</v>
      </c>
      <c r="D44" s="366">
        <v>119200.37</v>
      </c>
      <c r="E44" s="366">
        <v>106354</v>
      </c>
      <c r="F44" s="366">
        <v>45959.8</v>
      </c>
      <c r="G44" s="366">
        <v>318</v>
      </c>
      <c r="H44" s="366">
        <v>704.83</v>
      </c>
      <c r="I44" s="366">
        <v>42357</v>
      </c>
      <c r="J44" s="366">
        <v>14990.51</v>
      </c>
      <c r="K44" s="366">
        <v>700</v>
      </c>
      <c r="L44" s="366">
        <v>272.39</v>
      </c>
      <c r="M44" s="312">
        <f t="shared" si="0"/>
        <v>223409</v>
      </c>
      <c r="N44" s="312">
        <f t="shared" si="3"/>
        <v>181127.9</v>
      </c>
    </row>
    <row r="45" spans="1:14" s="176" customFormat="1" ht="12.95" customHeight="1" x14ac:dyDescent="0.2">
      <c r="A45" s="355"/>
      <c r="B45" s="94" t="s">
        <v>223</v>
      </c>
      <c r="C45" s="368">
        <f>SUM(C43:C44)</f>
        <v>126478</v>
      </c>
      <c r="D45" s="368">
        <f t="shared" ref="D45:L45" si="6">SUM(D43:D44)</f>
        <v>157834.37</v>
      </c>
      <c r="E45" s="368">
        <f t="shared" si="6"/>
        <v>135502</v>
      </c>
      <c r="F45" s="368">
        <f t="shared" si="6"/>
        <v>67593.8</v>
      </c>
      <c r="G45" s="368">
        <f t="shared" si="6"/>
        <v>452</v>
      </c>
      <c r="H45" s="368">
        <f t="shared" si="6"/>
        <v>932.83</v>
      </c>
      <c r="I45" s="368">
        <f t="shared" si="6"/>
        <v>58119</v>
      </c>
      <c r="J45" s="368">
        <f t="shared" si="6"/>
        <v>21823.510000000002</v>
      </c>
      <c r="K45" s="368">
        <f t="shared" si="6"/>
        <v>6111</v>
      </c>
      <c r="L45" s="368">
        <f t="shared" si="6"/>
        <v>3546.39</v>
      </c>
      <c r="M45" s="350">
        <f t="shared" si="0"/>
        <v>326662</v>
      </c>
      <c r="N45" s="350">
        <f t="shared" si="3"/>
        <v>251730.9</v>
      </c>
    </row>
    <row r="46" spans="1:14" ht="12.95" customHeight="1" x14ac:dyDescent="0.2">
      <c r="A46" s="36">
        <v>37</v>
      </c>
      <c r="B46" s="37" t="s">
        <v>418</v>
      </c>
      <c r="C46" s="366">
        <v>0</v>
      </c>
      <c r="D46" s="366">
        <v>697898.38</v>
      </c>
      <c r="E46" s="366">
        <v>0</v>
      </c>
      <c r="F46" s="366">
        <v>5294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11468.23</v>
      </c>
      <c r="M46" s="312">
        <f t="shared" si="0"/>
        <v>0</v>
      </c>
      <c r="N46" s="312">
        <f t="shared" si="3"/>
        <v>714660.61</v>
      </c>
    </row>
    <row r="47" spans="1:14" s="176" customFormat="1" ht="12.95" customHeight="1" x14ac:dyDescent="0.2">
      <c r="A47" s="355"/>
      <c r="B47" s="94" t="s">
        <v>221</v>
      </c>
      <c r="C47" s="368">
        <v>0</v>
      </c>
      <c r="D47" s="368">
        <v>697898.38</v>
      </c>
      <c r="E47" s="368">
        <v>0</v>
      </c>
      <c r="F47" s="368">
        <v>5294</v>
      </c>
      <c r="G47" s="368">
        <v>0</v>
      </c>
      <c r="H47" s="368">
        <v>0</v>
      </c>
      <c r="I47" s="368">
        <v>0</v>
      </c>
      <c r="J47" s="368">
        <v>0</v>
      </c>
      <c r="K47" s="368">
        <v>0</v>
      </c>
      <c r="L47" s="368">
        <v>11468.23</v>
      </c>
      <c r="M47" s="350">
        <f t="shared" si="0"/>
        <v>0</v>
      </c>
      <c r="N47" s="350">
        <f t="shared" si="3"/>
        <v>714660.61</v>
      </c>
    </row>
    <row r="48" spans="1:14" s="176" customFormat="1" ht="12.95" customHeight="1" x14ac:dyDescent="0.2">
      <c r="A48" s="36">
        <v>38</v>
      </c>
      <c r="B48" s="37" t="s">
        <v>410</v>
      </c>
      <c r="C48" s="366">
        <v>946</v>
      </c>
      <c r="D48" s="366">
        <v>404.4</v>
      </c>
      <c r="E48" s="366">
        <v>0</v>
      </c>
      <c r="F48" s="366">
        <v>0</v>
      </c>
      <c r="G48" s="366">
        <v>0</v>
      </c>
      <c r="H48" s="366">
        <v>0</v>
      </c>
      <c r="I48" s="366">
        <v>2400</v>
      </c>
      <c r="J48" s="366">
        <v>1717.88</v>
      </c>
      <c r="K48" s="366">
        <v>0</v>
      </c>
      <c r="L48" s="366">
        <v>0</v>
      </c>
      <c r="M48" s="312">
        <f t="shared" si="0"/>
        <v>3346</v>
      </c>
      <c r="N48" s="312">
        <f t="shared" si="3"/>
        <v>2122.2800000000002</v>
      </c>
    </row>
    <row r="49" spans="1:14" ht="12.95" customHeight="1" x14ac:dyDescent="0.2">
      <c r="A49" s="36">
        <v>39</v>
      </c>
      <c r="B49" s="37" t="s">
        <v>411</v>
      </c>
      <c r="C49" s="56">
        <v>2645</v>
      </c>
      <c r="D49" s="56">
        <v>252</v>
      </c>
      <c r="E49" s="56">
        <v>2</v>
      </c>
      <c r="F49" s="56">
        <v>15</v>
      </c>
      <c r="G49" s="56">
        <v>0</v>
      </c>
      <c r="H49" s="56">
        <v>0</v>
      </c>
      <c r="I49" s="56">
        <v>359</v>
      </c>
      <c r="J49" s="56">
        <v>965</v>
      </c>
      <c r="K49" s="56">
        <v>2886</v>
      </c>
      <c r="L49" s="56">
        <v>150</v>
      </c>
      <c r="M49" s="312">
        <f t="shared" si="0"/>
        <v>5892</v>
      </c>
      <c r="N49" s="312">
        <f t="shared" si="3"/>
        <v>1382</v>
      </c>
    </row>
    <row r="50" spans="1:14" ht="12.95" customHeight="1" x14ac:dyDescent="0.2">
      <c r="A50" s="36">
        <v>40</v>
      </c>
      <c r="B50" s="37" t="s">
        <v>501</v>
      </c>
      <c r="C50" s="56">
        <v>4437</v>
      </c>
      <c r="D50" s="56">
        <v>557</v>
      </c>
      <c r="E50" s="56">
        <v>3</v>
      </c>
      <c r="F50" s="56">
        <v>0</v>
      </c>
      <c r="G50" s="56">
        <v>14</v>
      </c>
      <c r="H50" s="56">
        <v>1</v>
      </c>
      <c r="I50" s="56">
        <v>3566</v>
      </c>
      <c r="J50" s="56">
        <v>492</v>
      </c>
      <c r="K50" s="56">
        <v>1883</v>
      </c>
      <c r="L50" s="56">
        <v>83</v>
      </c>
      <c r="M50" s="312">
        <f t="shared" si="0"/>
        <v>9903</v>
      </c>
      <c r="N50" s="312">
        <f t="shared" si="3"/>
        <v>1133</v>
      </c>
    </row>
    <row r="51" spans="1:14" s="176" customFormat="1" ht="12.95" customHeight="1" x14ac:dyDescent="0.2">
      <c r="A51" s="36">
        <v>41</v>
      </c>
      <c r="B51" s="37" t="s">
        <v>412</v>
      </c>
      <c r="C51" s="56">
        <v>366</v>
      </c>
      <c r="D51" s="56">
        <v>13.67</v>
      </c>
      <c r="E51" s="56">
        <v>0</v>
      </c>
      <c r="F51" s="56">
        <v>0</v>
      </c>
      <c r="G51" s="56">
        <v>0</v>
      </c>
      <c r="H51" s="56">
        <v>0</v>
      </c>
      <c r="I51" s="56">
        <v>347</v>
      </c>
      <c r="J51" s="56">
        <v>14.53</v>
      </c>
      <c r="K51" s="56">
        <v>487</v>
      </c>
      <c r="L51" s="56">
        <v>6.68</v>
      </c>
      <c r="M51" s="312">
        <f t="shared" si="0"/>
        <v>1200</v>
      </c>
      <c r="N51" s="312">
        <f t="shared" si="3"/>
        <v>34.879999999999995</v>
      </c>
    </row>
    <row r="52" spans="1:14" ht="12.95" customHeight="1" x14ac:dyDescent="0.2">
      <c r="A52" s="36">
        <v>42</v>
      </c>
      <c r="B52" s="37" t="s">
        <v>413</v>
      </c>
      <c r="C52" s="366">
        <v>3760</v>
      </c>
      <c r="D52" s="366">
        <v>737</v>
      </c>
      <c r="E52" s="366">
        <v>68</v>
      </c>
      <c r="F52" s="366">
        <v>25</v>
      </c>
      <c r="G52" s="366">
        <v>0</v>
      </c>
      <c r="H52" s="366">
        <v>0</v>
      </c>
      <c r="I52" s="366">
        <v>116</v>
      </c>
      <c r="J52" s="366">
        <v>129</v>
      </c>
      <c r="K52" s="366">
        <v>4774</v>
      </c>
      <c r="L52" s="366">
        <v>703</v>
      </c>
      <c r="M52" s="312">
        <f t="shared" si="0"/>
        <v>8718</v>
      </c>
      <c r="N52" s="312">
        <f t="shared" si="3"/>
        <v>1594</v>
      </c>
    </row>
    <row r="53" spans="1:14" s="176" customFormat="1" ht="12.95" customHeight="1" x14ac:dyDescent="0.2">
      <c r="A53" s="36">
        <v>43</v>
      </c>
      <c r="B53" s="37" t="s">
        <v>414</v>
      </c>
      <c r="C53" s="366">
        <v>1013</v>
      </c>
      <c r="D53" s="366">
        <v>144.83000000000001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1269</v>
      </c>
      <c r="L53" s="366">
        <v>182.04</v>
      </c>
      <c r="M53" s="312">
        <f t="shared" si="0"/>
        <v>2282</v>
      </c>
      <c r="N53" s="312">
        <f t="shared" si="3"/>
        <v>326.87</v>
      </c>
    </row>
    <row r="54" spans="1:14" ht="12.95" customHeight="1" x14ac:dyDescent="0.2">
      <c r="A54" s="36">
        <v>44</v>
      </c>
      <c r="B54" s="37" t="s">
        <v>406</v>
      </c>
      <c r="C54" s="56">
        <v>1441</v>
      </c>
      <c r="D54" s="56">
        <v>220.95</v>
      </c>
      <c r="E54" s="56">
        <v>32</v>
      </c>
      <c r="F54" s="56">
        <v>7.75</v>
      </c>
      <c r="G54" s="56">
        <v>0</v>
      </c>
      <c r="H54" s="56">
        <v>0</v>
      </c>
      <c r="I54" s="56">
        <v>87</v>
      </c>
      <c r="J54" s="56">
        <v>22.2</v>
      </c>
      <c r="K54" s="56">
        <v>437</v>
      </c>
      <c r="L54" s="56">
        <v>51.35</v>
      </c>
      <c r="M54" s="312">
        <f t="shared" si="0"/>
        <v>1997</v>
      </c>
      <c r="N54" s="312">
        <f t="shared" si="3"/>
        <v>302.25</v>
      </c>
    </row>
    <row r="55" spans="1:14" ht="12.95" customHeight="1" x14ac:dyDescent="0.2">
      <c r="A55" s="36">
        <v>45</v>
      </c>
      <c r="B55" s="37" t="s">
        <v>415</v>
      </c>
      <c r="C55" s="366">
        <v>1124</v>
      </c>
      <c r="D55" s="366">
        <v>195</v>
      </c>
      <c r="E55" s="366">
        <v>0</v>
      </c>
      <c r="F55" s="366">
        <v>0</v>
      </c>
      <c r="G55" s="366">
        <v>0</v>
      </c>
      <c r="H55" s="366">
        <v>0</v>
      </c>
      <c r="I55" s="366">
        <v>1310</v>
      </c>
      <c r="J55" s="366">
        <v>285</v>
      </c>
      <c r="K55" s="366">
        <v>0</v>
      </c>
      <c r="L55" s="366">
        <v>0</v>
      </c>
      <c r="M55" s="312">
        <f t="shared" si="0"/>
        <v>2434</v>
      </c>
      <c r="N55" s="312">
        <f t="shared" si="3"/>
        <v>480</v>
      </c>
    </row>
    <row r="56" spans="1:14" s="176" customFormat="1" ht="12.95" customHeight="1" x14ac:dyDescent="0.2">
      <c r="A56" s="355"/>
      <c r="B56" s="94" t="s">
        <v>416</v>
      </c>
      <c r="C56" s="109">
        <f>SUM(C48:C55)</f>
        <v>15732</v>
      </c>
      <c r="D56" s="109">
        <f t="shared" ref="D56:L56" si="7">SUM(D48:D55)</f>
        <v>2524.85</v>
      </c>
      <c r="E56" s="109">
        <f t="shared" si="7"/>
        <v>105</v>
      </c>
      <c r="F56" s="109">
        <f t="shared" si="7"/>
        <v>47.75</v>
      </c>
      <c r="G56" s="109">
        <f t="shared" si="7"/>
        <v>14</v>
      </c>
      <c r="H56" s="109">
        <f t="shared" si="7"/>
        <v>1</v>
      </c>
      <c r="I56" s="109">
        <f t="shared" si="7"/>
        <v>8185</v>
      </c>
      <c r="J56" s="109">
        <f t="shared" si="7"/>
        <v>3625.61</v>
      </c>
      <c r="K56" s="109">
        <f t="shared" si="7"/>
        <v>11736</v>
      </c>
      <c r="L56" s="109">
        <f t="shared" si="7"/>
        <v>1176.07</v>
      </c>
      <c r="M56" s="350">
        <f t="shared" si="0"/>
        <v>35772</v>
      </c>
      <c r="N56" s="350">
        <f t="shared" si="3"/>
        <v>7375.28</v>
      </c>
    </row>
    <row r="57" spans="1:14" s="176" customFormat="1" ht="13.5" x14ac:dyDescent="0.2">
      <c r="A57" s="188"/>
      <c r="B57" s="109" t="s">
        <v>0</v>
      </c>
      <c r="C57" s="109">
        <f>C56+C47+C45+C42</f>
        <v>617945</v>
      </c>
      <c r="D57" s="109">
        <f t="shared" ref="D57:L57" si="8">D56+D47+D45+D42</f>
        <v>1825650.42</v>
      </c>
      <c r="E57" s="109">
        <f t="shared" si="8"/>
        <v>265569</v>
      </c>
      <c r="F57" s="109">
        <f t="shared" si="8"/>
        <v>198493.15</v>
      </c>
      <c r="G57" s="109">
        <f t="shared" si="8"/>
        <v>6889</v>
      </c>
      <c r="H57" s="109">
        <f t="shared" si="8"/>
        <v>15437.62</v>
      </c>
      <c r="I57" s="109">
        <f t="shared" si="8"/>
        <v>251401</v>
      </c>
      <c r="J57" s="109">
        <f t="shared" si="8"/>
        <v>550594.07999999996</v>
      </c>
      <c r="K57" s="109">
        <f t="shared" si="8"/>
        <v>38563</v>
      </c>
      <c r="L57" s="109">
        <f t="shared" si="8"/>
        <v>61225.3</v>
      </c>
      <c r="M57" s="350">
        <f t="shared" si="0"/>
        <v>1180367</v>
      </c>
      <c r="N57" s="350">
        <f t="shared" si="3"/>
        <v>2651400.5699999998</v>
      </c>
    </row>
    <row r="58" spans="1:14" s="176" customFormat="1" x14ac:dyDescent="0.2">
      <c r="F58" s="176" t="s">
        <v>487</v>
      </c>
    </row>
    <row r="59" spans="1:14" x14ac:dyDescent="0.2">
      <c r="D59" s="230"/>
      <c r="F59" s="230"/>
      <c r="J59" s="230"/>
      <c r="L59" s="230"/>
      <c r="N59" s="230"/>
    </row>
    <row r="60" spans="1:14" x14ac:dyDescent="0.2">
      <c r="D60" s="230"/>
    </row>
  </sheetData>
  <mergeCells count="11">
    <mergeCell ref="A4:A5"/>
    <mergeCell ref="B4:B5"/>
    <mergeCell ref="A1:N1"/>
    <mergeCell ref="A2:N2"/>
    <mergeCell ref="C4:D4"/>
    <mergeCell ref="E4:F4"/>
    <mergeCell ref="G4:H4"/>
    <mergeCell ref="I4:J4"/>
    <mergeCell ref="M4:N4"/>
    <mergeCell ref="K4:L4"/>
    <mergeCell ref="L3:M3"/>
  </mergeCells>
  <pageMargins left="0.45" right="0" top="1" bottom="0.25" header="0.3" footer="0.3"/>
  <pageSetup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58"/>
  <sheetViews>
    <sheetView zoomScaleNormal="100" workbookViewId="0">
      <pane xSplit="1" ySplit="5" topLeftCell="B21" activePane="bottomRight" state="frozen"/>
      <selection activeCell="A35" sqref="A35:IV35"/>
      <selection pane="topRight" activeCell="A35" sqref="A35:IV35"/>
      <selection pane="bottomLeft" activeCell="A35" sqref="A35:IV35"/>
      <selection pane="bottomRight" activeCell="A39" sqref="A39:XFD39"/>
    </sheetView>
  </sheetViews>
  <sheetFormatPr defaultColWidth="9.140625" defaultRowHeight="12.75" x14ac:dyDescent="0.2"/>
  <cols>
    <col min="1" max="1" width="4.5703125" style="3" customWidth="1"/>
    <col min="2" max="2" width="29.5703125" style="3" customWidth="1"/>
    <col min="3" max="7" width="9.140625" style="3"/>
    <col min="8" max="8" width="10.42578125" style="3" bestFit="1" customWidth="1"/>
    <col min="9" max="9" width="9.140625" style="3"/>
    <col min="10" max="10" width="10.5703125" style="3" bestFit="1" customWidth="1"/>
    <col min="11" max="16384" width="9.140625" style="3"/>
  </cols>
  <sheetData>
    <row r="1" spans="1:10" ht="15.75" customHeight="1" x14ac:dyDescent="0.2">
      <c r="A1" s="473" t="s">
        <v>573</v>
      </c>
      <c r="B1" s="473"/>
      <c r="C1" s="473"/>
      <c r="D1" s="473"/>
      <c r="E1" s="473"/>
      <c r="F1" s="473"/>
      <c r="G1" s="473"/>
      <c r="H1" s="473"/>
      <c r="I1" s="473"/>
      <c r="J1" s="473"/>
    </row>
    <row r="2" spans="1:10" x14ac:dyDescent="0.2">
      <c r="A2" s="482" t="s">
        <v>161</v>
      </c>
      <c r="B2" s="482"/>
      <c r="C2" s="482"/>
      <c r="D2" s="482"/>
      <c r="E2" s="482"/>
      <c r="F2" s="482"/>
      <c r="G2" s="482"/>
      <c r="H2" s="482"/>
      <c r="I2" s="482"/>
      <c r="J2" s="482"/>
    </row>
    <row r="3" spans="1:10" x14ac:dyDescent="0.2">
      <c r="A3" s="57"/>
      <c r="B3" s="21" t="s">
        <v>11</v>
      </c>
      <c r="C3" s="20"/>
      <c r="D3" s="20"/>
      <c r="E3" s="20"/>
      <c r="F3" s="20"/>
      <c r="G3" s="483" t="s">
        <v>160</v>
      </c>
      <c r="H3" s="483"/>
    </row>
    <row r="4" spans="1:10" ht="15" customHeight="1" x14ac:dyDescent="0.2">
      <c r="A4" s="479" t="s">
        <v>199</v>
      </c>
      <c r="B4" s="479" t="s">
        <v>2</v>
      </c>
      <c r="C4" s="479" t="s">
        <v>17</v>
      </c>
      <c r="D4" s="479"/>
      <c r="E4" s="479" t="s">
        <v>18</v>
      </c>
      <c r="F4" s="479"/>
      <c r="G4" s="479" t="s">
        <v>48</v>
      </c>
      <c r="H4" s="479"/>
      <c r="I4" s="479" t="s">
        <v>35</v>
      </c>
      <c r="J4" s="479"/>
    </row>
    <row r="5" spans="1:10" ht="15" customHeight="1" x14ac:dyDescent="0.2">
      <c r="A5" s="479"/>
      <c r="B5" s="479"/>
      <c r="C5" s="361" t="s">
        <v>28</v>
      </c>
      <c r="D5" s="361" t="s">
        <v>15</v>
      </c>
      <c r="E5" s="361" t="s">
        <v>28</v>
      </c>
      <c r="F5" s="361" t="s">
        <v>15</v>
      </c>
      <c r="G5" s="361" t="s">
        <v>28</v>
      </c>
      <c r="H5" s="361" t="s">
        <v>15</v>
      </c>
      <c r="I5" s="361" t="s">
        <v>28</v>
      </c>
      <c r="J5" s="361" t="s">
        <v>15</v>
      </c>
    </row>
    <row r="6" spans="1:10" ht="12.95" customHeight="1" x14ac:dyDescent="0.2">
      <c r="A6" s="36">
        <v>1</v>
      </c>
      <c r="B6" s="37" t="s">
        <v>52</v>
      </c>
      <c r="C6" s="68">
        <v>306</v>
      </c>
      <c r="D6" s="68">
        <v>3012</v>
      </c>
      <c r="E6" s="68">
        <v>3</v>
      </c>
      <c r="F6" s="68">
        <v>80</v>
      </c>
      <c r="G6" s="68">
        <v>1242</v>
      </c>
      <c r="H6" s="68">
        <v>85144</v>
      </c>
      <c r="I6" s="68">
        <f>C6+E6+G6</f>
        <v>1551</v>
      </c>
      <c r="J6" s="68">
        <f>D6+F6+H6</f>
        <v>88236</v>
      </c>
    </row>
    <row r="7" spans="1:10" ht="12.95" customHeight="1" x14ac:dyDescent="0.2">
      <c r="A7" s="36">
        <v>2</v>
      </c>
      <c r="B7" s="37" t="s">
        <v>53</v>
      </c>
      <c r="C7" s="68">
        <v>415</v>
      </c>
      <c r="D7" s="68">
        <v>16951</v>
      </c>
      <c r="E7" s="68">
        <v>56</v>
      </c>
      <c r="F7" s="68">
        <v>2032</v>
      </c>
      <c r="G7" s="68">
        <v>10303</v>
      </c>
      <c r="H7" s="68">
        <v>11393</v>
      </c>
      <c r="I7" s="68">
        <f t="shared" ref="I7:I55" si="0">C7+E7+G7</f>
        <v>10774</v>
      </c>
      <c r="J7" s="68">
        <f t="shared" ref="J7:J55" si="1">D7+F7+H7</f>
        <v>30376</v>
      </c>
    </row>
    <row r="8" spans="1:10" ht="12.95" customHeight="1" x14ac:dyDescent="0.2">
      <c r="A8" s="36">
        <v>3</v>
      </c>
      <c r="B8" s="37" t="s">
        <v>54</v>
      </c>
      <c r="C8" s="68">
        <v>0</v>
      </c>
      <c r="D8" s="68">
        <v>0</v>
      </c>
      <c r="E8" s="68">
        <v>2</v>
      </c>
      <c r="F8" s="68">
        <v>12</v>
      </c>
      <c r="G8" s="68">
        <v>317</v>
      </c>
      <c r="H8" s="68">
        <f>9062+2000</f>
        <v>11062</v>
      </c>
      <c r="I8" s="68">
        <f t="shared" si="0"/>
        <v>319</v>
      </c>
      <c r="J8" s="68">
        <f t="shared" si="1"/>
        <v>11074</v>
      </c>
    </row>
    <row r="9" spans="1:10" ht="12.95" customHeight="1" x14ac:dyDescent="0.2">
      <c r="A9" s="36">
        <v>4</v>
      </c>
      <c r="B9" s="37" t="s">
        <v>55</v>
      </c>
      <c r="C9" s="68">
        <v>740</v>
      </c>
      <c r="D9" s="68">
        <v>780</v>
      </c>
      <c r="E9" s="68">
        <v>0</v>
      </c>
      <c r="F9" s="68">
        <v>0</v>
      </c>
      <c r="G9" s="68">
        <v>4638</v>
      </c>
      <c r="H9" s="68">
        <v>14666</v>
      </c>
      <c r="I9" s="68">
        <f t="shared" si="0"/>
        <v>5378</v>
      </c>
      <c r="J9" s="68">
        <f t="shared" si="1"/>
        <v>15446</v>
      </c>
    </row>
    <row r="10" spans="1:10" ht="12" customHeight="1" x14ac:dyDescent="0.2">
      <c r="A10" s="36">
        <v>5</v>
      </c>
      <c r="B10" s="37" t="s">
        <v>56</v>
      </c>
      <c r="C10" s="68">
        <v>34</v>
      </c>
      <c r="D10" s="68">
        <v>516</v>
      </c>
      <c r="E10" s="68">
        <v>16</v>
      </c>
      <c r="F10" s="68">
        <v>246</v>
      </c>
      <c r="G10" s="68">
        <v>3506</v>
      </c>
      <c r="H10" s="68">
        <v>59751</v>
      </c>
      <c r="I10" s="68">
        <f t="shared" si="0"/>
        <v>3556</v>
      </c>
      <c r="J10" s="68">
        <f t="shared" si="1"/>
        <v>60513</v>
      </c>
    </row>
    <row r="11" spans="1:10" ht="12.95" customHeight="1" x14ac:dyDescent="0.2">
      <c r="A11" s="36">
        <v>6</v>
      </c>
      <c r="B11" s="37" t="s">
        <v>57</v>
      </c>
      <c r="C11" s="68">
        <v>29</v>
      </c>
      <c r="D11" s="68">
        <v>777</v>
      </c>
      <c r="E11" s="68">
        <v>24</v>
      </c>
      <c r="F11" s="68">
        <v>40</v>
      </c>
      <c r="G11" s="68">
        <v>722</v>
      </c>
      <c r="H11" s="68">
        <v>13598</v>
      </c>
      <c r="I11" s="68">
        <f t="shared" si="0"/>
        <v>775</v>
      </c>
      <c r="J11" s="68">
        <f t="shared" si="1"/>
        <v>14415</v>
      </c>
    </row>
    <row r="12" spans="1:10" ht="12.95" customHeight="1" x14ac:dyDescent="0.2">
      <c r="A12" s="36">
        <v>7</v>
      </c>
      <c r="B12" s="37" t="s">
        <v>58</v>
      </c>
      <c r="C12" s="68">
        <v>0</v>
      </c>
      <c r="D12" s="68">
        <v>0</v>
      </c>
      <c r="E12" s="68">
        <v>0</v>
      </c>
      <c r="F12" s="68">
        <v>0</v>
      </c>
      <c r="G12" s="68">
        <v>73</v>
      </c>
      <c r="H12" s="68">
        <v>10894</v>
      </c>
      <c r="I12" s="68">
        <f t="shared" si="0"/>
        <v>73</v>
      </c>
      <c r="J12" s="68">
        <f t="shared" si="1"/>
        <v>10894</v>
      </c>
    </row>
    <row r="13" spans="1:10" ht="12.95" customHeight="1" x14ac:dyDescent="0.2">
      <c r="A13" s="36">
        <v>8</v>
      </c>
      <c r="B13" s="37" t="s">
        <v>183</v>
      </c>
      <c r="C13" s="68">
        <v>1</v>
      </c>
      <c r="D13" s="68">
        <v>30</v>
      </c>
      <c r="E13" s="68">
        <v>0</v>
      </c>
      <c r="F13" s="68">
        <v>0</v>
      </c>
      <c r="G13" s="68">
        <v>470</v>
      </c>
      <c r="H13" s="68">
        <v>325</v>
      </c>
      <c r="I13" s="68">
        <f t="shared" si="0"/>
        <v>471</v>
      </c>
      <c r="J13" s="68">
        <f t="shared" si="1"/>
        <v>355</v>
      </c>
    </row>
    <row r="14" spans="1:10" ht="12.95" customHeight="1" x14ac:dyDescent="0.2">
      <c r="A14" s="36">
        <v>9</v>
      </c>
      <c r="B14" s="37" t="s">
        <v>59</v>
      </c>
      <c r="C14" s="68">
        <v>373</v>
      </c>
      <c r="D14" s="68">
        <v>3732.28</v>
      </c>
      <c r="E14" s="68">
        <v>2</v>
      </c>
      <c r="F14" s="68">
        <v>1.72</v>
      </c>
      <c r="G14" s="68">
        <v>4213</v>
      </c>
      <c r="H14" s="68">
        <v>176092.09</v>
      </c>
      <c r="I14" s="68">
        <f t="shared" si="0"/>
        <v>4588</v>
      </c>
      <c r="J14" s="68">
        <f t="shared" si="1"/>
        <v>179826.09</v>
      </c>
    </row>
    <row r="15" spans="1:10" ht="12.95" customHeight="1" x14ac:dyDescent="0.2">
      <c r="A15" s="36">
        <v>10</v>
      </c>
      <c r="B15" s="37" t="s">
        <v>65</v>
      </c>
      <c r="C15" s="68">
        <v>148</v>
      </c>
      <c r="D15" s="68">
        <v>1931</v>
      </c>
      <c r="E15" s="68">
        <v>5</v>
      </c>
      <c r="F15" s="68">
        <v>50</v>
      </c>
      <c r="G15" s="68">
        <v>12586</v>
      </c>
      <c r="H15" s="68">
        <v>117298</v>
      </c>
      <c r="I15" s="68">
        <f t="shared" si="0"/>
        <v>12739</v>
      </c>
      <c r="J15" s="68">
        <f t="shared" si="1"/>
        <v>119279</v>
      </c>
    </row>
    <row r="16" spans="1:10" ht="12.95" customHeight="1" x14ac:dyDescent="0.2">
      <c r="A16" s="36">
        <v>11</v>
      </c>
      <c r="B16" s="37" t="s">
        <v>184</v>
      </c>
      <c r="C16" s="68">
        <v>30</v>
      </c>
      <c r="D16" s="68">
        <v>601</v>
      </c>
      <c r="E16" s="68">
        <v>0</v>
      </c>
      <c r="F16" s="68">
        <v>0</v>
      </c>
      <c r="G16" s="68">
        <v>188</v>
      </c>
      <c r="H16" s="68">
        <v>9690</v>
      </c>
      <c r="I16" s="68">
        <f t="shared" si="0"/>
        <v>218</v>
      </c>
      <c r="J16" s="68">
        <f t="shared" si="1"/>
        <v>10291</v>
      </c>
    </row>
    <row r="17" spans="1:10" ht="12.95" customHeight="1" x14ac:dyDescent="0.2">
      <c r="A17" s="36">
        <v>12</v>
      </c>
      <c r="B17" s="37" t="s">
        <v>61</v>
      </c>
      <c r="C17" s="68">
        <v>136</v>
      </c>
      <c r="D17" s="68">
        <v>698</v>
      </c>
      <c r="E17" s="68">
        <v>1</v>
      </c>
      <c r="F17" s="68">
        <v>5</v>
      </c>
      <c r="G17" s="68">
        <v>2631</v>
      </c>
      <c r="H17" s="68">
        <v>18308</v>
      </c>
      <c r="I17" s="68">
        <f t="shared" si="0"/>
        <v>2768</v>
      </c>
      <c r="J17" s="68">
        <f t="shared" si="1"/>
        <v>19011</v>
      </c>
    </row>
    <row r="18" spans="1:10" s="119" customFormat="1" ht="12.95" customHeight="1" x14ac:dyDescent="0.2">
      <c r="A18" s="355"/>
      <c r="B18" s="94" t="s">
        <v>222</v>
      </c>
      <c r="C18" s="108">
        <f>SUM(C6:C17)</f>
        <v>2212</v>
      </c>
      <c r="D18" s="108">
        <f t="shared" ref="D18:J18" si="2">SUM(D6:D17)</f>
        <v>29028.28</v>
      </c>
      <c r="E18" s="108">
        <f t="shared" si="2"/>
        <v>109</v>
      </c>
      <c r="F18" s="108">
        <f t="shared" si="2"/>
        <v>2466.7199999999998</v>
      </c>
      <c r="G18" s="108">
        <f t="shared" si="2"/>
        <v>40889</v>
      </c>
      <c r="H18" s="108">
        <f t="shared" si="2"/>
        <v>528221.09</v>
      </c>
      <c r="I18" s="108">
        <f t="shared" si="2"/>
        <v>43210</v>
      </c>
      <c r="J18" s="108">
        <f t="shared" si="2"/>
        <v>559716.09</v>
      </c>
    </row>
    <row r="19" spans="1:10" ht="12.95" customHeight="1" x14ac:dyDescent="0.2">
      <c r="A19" s="36">
        <v>13</v>
      </c>
      <c r="B19" s="37" t="s">
        <v>42</v>
      </c>
      <c r="C19" s="68">
        <v>0</v>
      </c>
      <c r="D19" s="68">
        <v>0</v>
      </c>
      <c r="E19" s="68">
        <v>0</v>
      </c>
      <c r="F19" s="68">
        <v>0</v>
      </c>
      <c r="G19" s="68">
        <v>319</v>
      </c>
      <c r="H19" s="68">
        <v>4192.2199999999993</v>
      </c>
      <c r="I19" s="68">
        <f t="shared" si="0"/>
        <v>319</v>
      </c>
      <c r="J19" s="68">
        <f t="shared" si="1"/>
        <v>4192.2199999999993</v>
      </c>
    </row>
    <row r="20" spans="1:10" ht="12.95" customHeight="1" x14ac:dyDescent="0.2">
      <c r="A20" s="36">
        <v>14</v>
      </c>
      <c r="B20" s="37" t="s">
        <v>185</v>
      </c>
      <c r="C20" s="68">
        <v>0</v>
      </c>
      <c r="D20" s="68">
        <v>0</v>
      </c>
      <c r="E20" s="68">
        <v>0</v>
      </c>
      <c r="F20" s="68">
        <v>0</v>
      </c>
      <c r="G20" s="68">
        <v>3640</v>
      </c>
      <c r="H20" s="68">
        <v>6406</v>
      </c>
      <c r="I20" s="68">
        <f t="shared" si="0"/>
        <v>3640</v>
      </c>
      <c r="J20" s="68">
        <f t="shared" si="1"/>
        <v>6406</v>
      </c>
    </row>
    <row r="21" spans="1:10" ht="12.95" customHeight="1" x14ac:dyDescent="0.2">
      <c r="A21" s="36">
        <v>15</v>
      </c>
      <c r="B21" s="37" t="s">
        <v>186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f t="shared" si="0"/>
        <v>0</v>
      </c>
      <c r="J21" s="68">
        <f t="shared" si="1"/>
        <v>0</v>
      </c>
    </row>
    <row r="22" spans="1:10" ht="12.95" customHeight="1" x14ac:dyDescent="0.2">
      <c r="A22" s="36">
        <v>16</v>
      </c>
      <c r="B22" s="37" t="s">
        <v>46</v>
      </c>
      <c r="C22" s="68">
        <v>0</v>
      </c>
      <c r="D22" s="68">
        <v>0</v>
      </c>
      <c r="E22" s="68">
        <v>0</v>
      </c>
      <c r="F22" s="68">
        <v>0</v>
      </c>
      <c r="G22" s="68">
        <v>3</v>
      </c>
      <c r="H22" s="68">
        <v>71</v>
      </c>
      <c r="I22" s="68">
        <f t="shared" si="0"/>
        <v>3</v>
      </c>
      <c r="J22" s="68">
        <f t="shared" si="1"/>
        <v>71</v>
      </c>
    </row>
    <row r="23" spans="1:10" ht="12.95" customHeight="1" x14ac:dyDescent="0.2">
      <c r="A23" s="36">
        <v>17</v>
      </c>
      <c r="B23" s="37" t="s">
        <v>187</v>
      </c>
      <c r="C23" s="68">
        <v>3</v>
      </c>
      <c r="D23" s="68">
        <v>42</v>
      </c>
      <c r="E23" s="68">
        <v>0</v>
      </c>
      <c r="F23" s="68">
        <v>0</v>
      </c>
      <c r="G23" s="68">
        <v>12</v>
      </c>
      <c r="H23" s="68">
        <v>39</v>
      </c>
      <c r="I23" s="68">
        <f t="shared" si="0"/>
        <v>15</v>
      </c>
      <c r="J23" s="68">
        <f t="shared" si="1"/>
        <v>81</v>
      </c>
    </row>
    <row r="24" spans="1:10" ht="12.95" customHeight="1" x14ac:dyDescent="0.2">
      <c r="A24" s="36">
        <v>18</v>
      </c>
      <c r="B24" s="37" t="s">
        <v>188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f t="shared" si="0"/>
        <v>0</v>
      </c>
      <c r="J24" s="68">
        <f t="shared" si="1"/>
        <v>0</v>
      </c>
    </row>
    <row r="25" spans="1:10" ht="12.95" customHeight="1" x14ac:dyDescent="0.2">
      <c r="A25" s="36">
        <v>19</v>
      </c>
      <c r="B25" s="37" t="s">
        <v>189</v>
      </c>
      <c r="C25" s="68">
        <v>1</v>
      </c>
      <c r="D25" s="68">
        <v>29</v>
      </c>
      <c r="E25" s="68">
        <v>0</v>
      </c>
      <c r="F25" s="68">
        <v>0</v>
      </c>
      <c r="G25" s="68">
        <v>42</v>
      </c>
      <c r="H25" s="68">
        <v>1198</v>
      </c>
      <c r="I25" s="68">
        <f t="shared" si="0"/>
        <v>43</v>
      </c>
      <c r="J25" s="68">
        <f t="shared" si="1"/>
        <v>1227</v>
      </c>
    </row>
    <row r="26" spans="1:10" ht="12.95" customHeight="1" x14ac:dyDescent="0.2">
      <c r="A26" s="36">
        <v>20</v>
      </c>
      <c r="B26" s="37" t="s">
        <v>66</v>
      </c>
      <c r="C26" s="68">
        <v>0</v>
      </c>
      <c r="D26" s="68">
        <v>0</v>
      </c>
      <c r="E26" s="68">
        <v>0</v>
      </c>
      <c r="F26" s="68">
        <v>0</v>
      </c>
      <c r="G26" s="68">
        <v>9317</v>
      </c>
      <c r="H26" s="68">
        <v>11018.11</v>
      </c>
      <c r="I26" s="68">
        <f t="shared" si="0"/>
        <v>9317</v>
      </c>
      <c r="J26" s="68">
        <f t="shared" si="1"/>
        <v>11018.11</v>
      </c>
    </row>
    <row r="27" spans="1:10" ht="12.95" customHeight="1" x14ac:dyDescent="0.2">
      <c r="A27" s="36">
        <v>21</v>
      </c>
      <c r="B27" s="37" t="s">
        <v>67</v>
      </c>
      <c r="C27" s="68">
        <v>92</v>
      </c>
      <c r="D27" s="68">
        <v>2307</v>
      </c>
      <c r="E27" s="68">
        <v>0</v>
      </c>
      <c r="F27" s="68">
        <v>0</v>
      </c>
      <c r="G27" s="68">
        <v>13618</v>
      </c>
      <c r="H27" s="68">
        <v>10112</v>
      </c>
      <c r="I27" s="68">
        <f t="shared" si="0"/>
        <v>13710</v>
      </c>
      <c r="J27" s="68">
        <f t="shared" si="1"/>
        <v>12419</v>
      </c>
    </row>
    <row r="28" spans="1:10" ht="12.95" customHeight="1" x14ac:dyDescent="0.2">
      <c r="A28" s="36">
        <v>22</v>
      </c>
      <c r="B28" s="37" t="s">
        <v>76</v>
      </c>
      <c r="C28" s="68">
        <v>7</v>
      </c>
      <c r="D28" s="68">
        <v>117</v>
      </c>
      <c r="E28" s="68">
        <v>0</v>
      </c>
      <c r="F28" s="68">
        <v>0</v>
      </c>
      <c r="G28" s="68">
        <v>535</v>
      </c>
      <c r="H28" s="68">
        <v>110709</v>
      </c>
      <c r="I28" s="68">
        <f t="shared" si="0"/>
        <v>542</v>
      </c>
      <c r="J28" s="68">
        <f t="shared" si="1"/>
        <v>110826</v>
      </c>
    </row>
    <row r="29" spans="1:10" ht="12.95" customHeight="1" x14ac:dyDescent="0.2">
      <c r="A29" s="36">
        <v>23</v>
      </c>
      <c r="B29" s="37" t="s">
        <v>492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f t="shared" si="0"/>
        <v>0</v>
      </c>
      <c r="J29" s="68">
        <f t="shared" si="1"/>
        <v>0</v>
      </c>
    </row>
    <row r="30" spans="1:10" ht="12.95" customHeight="1" x14ac:dyDescent="0.2">
      <c r="A30" s="36">
        <v>24</v>
      </c>
      <c r="B30" s="37" t="s">
        <v>190</v>
      </c>
      <c r="C30" s="68">
        <v>0</v>
      </c>
      <c r="D30" s="68">
        <v>0</v>
      </c>
      <c r="E30" s="68">
        <v>0</v>
      </c>
      <c r="F30" s="68">
        <v>0</v>
      </c>
      <c r="G30" s="68">
        <v>7905</v>
      </c>
      <c r="H30" s="68">
        <v>2006.62</v>
      </c>
      <c r="I30" s="68">
        <f t="shared" si="0"/>
        <v>7905</v>
      </c>
      <c r="J30" s="68">
        <f t="shared" si="1"/>
        <v>2006.62</v>
      </c>
    </row>
    <row r="31" spans="1:10" ht="12.95" customHeight="1" x14ac:dyDescent="0.2">
      <c r="A31" s="36">
        <v>25</v>
      </c>
      <c r="B31" s="37" t="s">
        <v>191</v>
      </c>
      <c r="C31" s="68">
        <v>0</v>
      </c>
      <c r="D31" s="68">
        <v>0</v>
      </c>
      <c r="E31" s="68">
        <v>0</v>
      </c>
      <c r="F31" s="68">
        <v>0</v>
      </c>
      <c r="G31" s="68">
        <v>59</v>
      </c>
      <c r="H31" s="68">
        <v>337.33</v>
      </c>
      <c r="I31" s="68">
        <f t="shared" si="0"/>
        <v>59</v>
      </c>
      <c r="J31" s="68">
        <f t="shared" si="1"/>
        <v>337.33</v>
      </c>
    </row>
    <row r="32" spans="1:10" ht="12.95" customHeight="1" x14ac:dyDescent="0.2">
      <c r="A32" s="36">
        <v>26</v>
      </c>
      <c r="B32" s="37" t="s">
        <v>192</v>
      </c>
      <c r="C32" s="68">
        <v>5</v>
      </c>
      <c r="D32" s="68">
        <v>154.13</v>
      </c>
      <c r="E32" s="68">
        <v>0</v>
      </c>
      <c r="F32" s="68">
        <v>0</v>
      </c>
      <c r="G32" s="68">
        <v>18</v>
      </c>
      <c r="H32" s="68">
        <v>439.44</v>
      </c>
      <c r="I32" s="68">
        <f t="shared" si="0"/>
        <v>23</v>
      </c>
      <c r="J32" s="68">
        <f t="shared" si="1"/>
        <v>593.56999999999994</v>
      </c>
    </row>
    <row r="33" spans="1:10" ht="12.95" customHeight="1" x14ac:dyDescent="0.2">
      <c r="A33" s="36">
        <v>27</v>
      </c>
      <c r="B33" s="37" t="s">
        <v>193</v>
      </c>
      <c r="C33" s="68">
        <v>0</v>
      </c>
      <c r="D33" s="68">
        <v>0</v>
      </c>
      <c r="E33" s="68">
        <v>0</v>
      </c>
      <c r="F33" s="68">
        <v>0</v>
      </c>
      <c r="G33" s="68">
        <v>16</v>
      </c>
      <c r="H33" s="68">
        <v>149.72999999999999</v>
      </c>
      <c r="I33" s="68">
        <f t="shared" si="0"/>
        <v>16</v>
      </c>
      <c r="J33" s="68">
        <f t="shared" si="1"/>
        <v>149.72999999999999</v>
      </c>
    </row>
    <row r="34" spans="1:10" ht="12.95" customHeight="1" x14ac:dyDescent="0.2">
      <c r="A34" s="36">
        <v>28</v>
      </c>
      <c r="B34" s="37" t="s">
        <v>68</v>
      </c>
      <c r="C34" s="68">
        <v>0</v>
      </c>
      <c r="D34" s="68">
        <v>0</v>
      </c>
      <c r="E34" s="68">
        <v>0</v>
      </c>
      <c r="F34" s="68">
        <v>0</v>
      </c>
      <c r="G34" s="68">
        <v>836</v>
      </c>
      <c r="H34" s="68">
        <v>5976</v>
      </c>
      <c r="I34" s="68">
        <f t="shared" si="0"/>
        <v>836</v>
      </c>
      <c r="J34" s="68">
        <f t="shared" si="1"/>
        <v>5976</v>
      </c>
    </row>
    <row r="35" spans="1:10" ht="12.95" customHeight="1" x14ac:dyDescent="0.2">
      <c r="A35" s="36">
        <v>29</v>
      </c>
      <c r="B35" s="37" t="s">
        <v>194</v>
      </c>
      <c r="C35" s="68">
        <v>0</v>
      </c>
      <c r="D35" s="68">
        <v>0</v>
      </c>
      <c r="E35" s="68">
        <v>0</v>
      </c>
      <c r="F35" s="68">
        <v>0</v>
      </c>
      <c r="G35" s="68">
        <v>3</v>
      </c>
      <c r="H35" s="68">
        <v>1000</v>
      </c>
      <c r="I35" s="68">
        <f t="shared" si="0"/>
        <v>3</v>
      </c>
      <c r="J35" s="68">
        <f t="shared" si="1"/>
        <v>1000</v>
      </c>
    </row>
    <row r="36" spans="1:10" ht="12.95" customHeight="1" x14ac:dyDescent="0.2">
      <c r="A36" s="36">
        <v>30</v>
      </c>
      <c r="B36" s="37" t="s">
        <v>195</v>
      </c>
      <c r="C36" s="68">
        <v>0</v>
      </c>
      <c r="D36" s="68">
        <v>0</v>
      </c>
      <c r="E36" s="68">
        <v>0</v>
      </c>
      <c r="F36" s="68">
        <v>0</v>
      </c>
      <c r="G36" s="68">
        <v>57</v>
      </c>
      <c r="H36" s="68">
        <v>432</v>
      </c>
      <c r="I36" s="68">
        <f t="shared" si="0"/>
        <v>57</v>
      </c>
      <c r="J36" s="68">
        <f t="shared" si="1"/>
        <v>432</v>
      </c>
    </row>
    <row r="37" spans="1:10" ht="12.95" customHeight="1" x14ac:dyDescent="0.2">
      <c r="A37" s="36">
        <v>31</v>
      </c>
      <c r="B37" s="37" t="s">
        <v>196</v>
      </c>
      <c r="C37" s="68">
        <v>0</v>
      </c>
      <c r="D37" s="68">
        <v>0</v>
      </c>
      <c r="E37" s="68">
        <v>0</v>
      </c>
      <c r="F37" s="68">
        <v>0</v>
      </c>
      <c r="G37" s="68">
        <v>1</v>
      </c>
      <c r="H37" s="68">
        <v>182</v>
      </c>
      <c r="I37" s="68">
        <f t="shared" si="0"/>
        <v>1</v>
      </c>
      <c r="J37" s="68">
        <f t="shared" si="1"/>
        <v>182</v>
      </c>
    </row>
    <row r="38" spans="1:10" ht="12.95" customHeight="1" x14ac:dyDescent="0.2">
      <c r="A38" s="36">
        <v>32</v>
      </c>
      <c r="B38" s="37" t="s">
        <v>72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f t="shared" si="0"/>
        <v>0</v>
      </c>
      <c r="J38" s="68">
        <f t="shared" si="1"/>
        <v>0</v>
      </c>
    </row>
    <row r="39" spans="1:10" ht="12.95" customHeight="1" x14ac:dyDescent="0.2">
      <c r="A39" s="36">
        <v>33</v>
      </c>
      <c r="B39" s="37" t="s">
        <v>197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f t="shared" si="0"/>
        <v>0</v>
      </c>
      <c r="J39" s="68">
        <f t="shared" si="1"/>
        <v>0</v>
      </c>
    </row>
    <row r="40" spans="1:10" ht="12.95" customHeight="1" x14ac:dyDescent="0.2">
      <c r="A40" s="36">
        <v>34</v>
      </c>
      <c r="B40" s="37" t="s">
        <v>71</v>
      </c>
      <c r="C40" s="68">
        <v>0</v>
      </c>
      <c r="D40" s="68">
        <v>0</v>
      </c>
      <c r="E40" s="68">
        <v>0</v>
      </c>
      <c r="F40" s="68">
        <v>0</v>
      </c>
      <c r="G40" s="68">
        <v>28</v>
      </c>
      <c r="H40" s="68">
        <v>65</v>
      </c>
      <c r="I40" s="68">
        <f t="shared" si="0"/>
        <v>28</v>
      </c>
      <c r="J40" s="68">
        <f t="shared" si="1"/>
        <v>65</v>
      </c>
    </row>
    <row r="41" spans="1:10" s="119" customFormat="1" ht="12.95" customHeight="1" x14ac:dyDescent="0.2">
      <c r="A41" s="355"/>
      <c r="B41" s="94" t="s">
        <v>220</v>
      </c>
      <c r="C41" s="108">
        <f>SUM(C19:C40)</f>
        <v>108</v>
      </c>
      <c r="D41" s="108">
        <f t="shared" ref="D41:J41" si="3">SUM(D19:D40)</f>
        <v>2649.13</v>
      </c>
      <c r="E41" s="108">
        <f t="shared" si="3"/>
        <v>0</v>
      </c>
      <c r="F41" s="108">
        <f t="shared" si="3"/>
        <v>0</v>
      </c>
      <c r="G41" s="108">
        <f t="shared" si="3"/>
        <v>36409</v>
      </c>
      <c r="H41" s="108">
        <f t="shared" si="3"/>
        <v>154333.45000000001</v>
      </c>
      <c r="I41" s="108">
        <f t="shared" si="3"/>
        <v>36517</v>
      </c>
      <c r="J41" s="108">
        <f t="shared" si="3"/>
        <v>156982.58000000002</v>
      </c>
    </row>
    <row r="42" spans="1:10" s="119" customFormat="1" ht="12.95" customHeight="1" x14ac:dyDescent="0.2">
      <c r="A42" s="355"/>
      <c r="B42" s="94" t="s">
        <v>417</v>
      </c>
      <c r="C42" s="108">
        <f>C41+C18</f>
        <v>2320</v>
      </c>
      <c r="D42" s="108">
        <f t="shared" ref="D42:J42" si="4">D41+D18</f>
        <v>31677.41</v>
      </c>
      <c r="E42" s="108">
        <f t="shared" si="4"/>
        <v>109</v>
      </c>
      <c r="F42" s="108">
        <f t="shared" si="4"/>
        <v>2466.7199999999998</v>
      </c>
      <c r="G42" s="108">
        <f t="shared" si="4"/>
        <v>77298</v>
      </c>
      <c r="H42" s="108">
        <f t="shared" si="4"/>
        <v>682554.54</v>
      </c>
      <c r="I42" s="108">
        <f t="shared" si="4"/>
        <v>79727</v>
      </c>
      <c r="J42" s="108">
        <f t="shared" si="4"/>
        <v>716698.66999999993</v>
      </c>
    </row>
    <row r="43" spans="1:10" ht="12.95" customHeight="1" x14ac:dyDescent="0.2">
      <c r="A43" s="36">
        <v>35</v>
      </c>
      <c r="B43" s="37" t="s">
        <v>198</v>
      </c>
      <c r="C43" s="68">
        <v>1</v>
      </c>
      <c r="D43" s="68">
        <v>30</v>
      </c>
      <c r="E43" s="68">
        <v>0</v>
      </c>
      <c r="F43" s="68">
        <v>0</v>
      </c>
      <c r="G43" s="68">
        <v>1082</v>
      </c>
      <c r="H43" s="68">
        <v>537</v>
      </c>
      <c r="I43" s="68">
        <f t="shared" si="0"/>
        <v>1083</v>
      </c>
      <c r="J43" s="68">
        <f t="shared" si="1"/>
        <v>567</v>
      </c>
    </row>
    <row r="44" spans="1:10" ht="12.95" customHeight="1" x14ac:dyDescent="0.2">
      <c r="A44" s="36">
        <v>36</v>
      </c>
      <c r="B44" s="37" t="s">
        <v>499</v>
      </c>
      <c r="C44" s="68">
        <v>22</v>
      </c>
      <c r="D44" s="68">
        <v>23.94</v>
      </c>
      <c r="E44" s="68">
        <v>0</v>
      </c>
      <c r="F44" s="68">
        <v>0</v>
      </c>
      <c r="G44" s="68">
        <v>4571</v>
      </c>
      <c r="H44" s="68">
        <v>2830.34</v>
      </c>
      <c r="I44" s="68">
        <f t="shared" si="0"/>
        <v>4593</v>
      </c>
      <c r="J44" s="68">
        <f t="shared" si="1"/>
        <v>2854.28</v>
      </c>
    </row>
    <row r="45" spans="1:10" s="119" customFormat="1" ht="12.95" customHeight="1" x14ac:dyDescent="0.2">
      <c r="A45" s="355"/>
      <c r="B45" s="94" t="s">
        <v>223</v>
      </c>
      <c r="C45" s="108">
        <f>SUM(C43:C44)</f>
        <v>23</v>
      </c>
      <c r="D45" s="108">
        <f t="shared" ref="D45:J45" si="5">SUM(D43:D44)</f>
        <v>53.94</v>
      </c>
      <c r="E45" s="108">
        <f t="shared" si="5"/>
        <v>0</v>
      </c>
      <c r="F45" s="108">
        <f t="shared" si="5"/>
        <v>0</v>
      </c>
      <c r="G45" s="108">
        <f t="shared" si="5"/>
        <v>5653</v>
      </c>
      <c r="H45" s="108">
        <f t="shared" si="5"/>
        <v>3367.34</v>
      </c>
      <c r="I45" s="108">
        <f t="shared" si="5"/>
        <v>5676</v>
      </c>
      <c r="J45" s="108">
        <f t="shared" si="5"/>
        <v>3421.28</v>
      </c>
    </row>
    <row r="46" spans="1:10" ht="12.95" customHeight="1" x14ac:dyDescent="0.2">
      <c r="A46" s="36">
        <v>37</v>
      </c>
      <c r="B46" s="37" t="s">
        <v>418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  <c r="H46" s="68">
        <v>37117.39</v>
      </c>
      <c r="I46" s="68">
        <f t="shared" si="0"/>
        <v>0</v>
      </c>
      <c r="J46" s="68">
        <f t="shared" si="1"/>
        <v>37117.39</v>
      </c>
    </row>
    <row r="47" spans="1:10" s="119" customFormat="1" ht="12.95" customHeight="1" x14ac:dyDescent="0.2">
      <c r="A47" s="355"/>
      <c r="B47" s="94" t="s">
        <v>221</v>
      </c>
      <c r="C47" s="108">
        <f>C46</f>
        <v>0</v>
      </c>
      <c r="D47" s="108">
        <f t="shared" ref="D47:J47" si="6">D46</f>
        <v>0</v>
      </c>
      <c r="E47" s="108">
        <f t="shared" si="6"/>
        <v>0</v>
      </c>
      <c r="F47" s="108">
        <f t="shared" si="6"/>
        <v>0</v>
      </c>
      <c r="G47" s="108">
        <f t="shared" si="6"/>
        <v>0</v>
      </c>
      <c r="H47" s="108">
        <f t="shared" si="6"/>
        <v>37117.39</v>
      </c>
      <c r="I47" s="108">
        <f t="shared" si="6"/>
        <v>0</v>
      </c>
      <c r="J47" s="108">
        <f t="shared" si="6"/>
        <v>37117.39</v>
      </c>
    </row>
    <row r="48" spans="1:10" ht="12.95" customHeight="1" x14ac:dyDescent="0.2">
      <c r="A48" s="36">
        <v>38</v>
      </c>
      <c r="B48" s="37" t="s">
        <v>410</v>
      </c>
      <c r="C48" s="68">
        <v>0</v>
      </c>
      <c r="D48" s="68">
        <v>0</v>
      </c>
      <c r="E48" s="68">
        <v>0</v>
      </c>
      <c r="F48" s="68">
        <v>0</v>
      </c>
      <c r="G48" s="68">
        <v>526</v>
      </c>
      <c r="H48" s="68">
        <v>113.22</v>
      </c>
      <c r="I48" s="68">
        <f t="shared" si="0"/>
        <v>526</v>
      </c>
      <c r="J48" s="68">
        <f t="shared" si="1"/>
        <v>113.22</v>
      </c>
    </row>
    <row r="49" spans="1:10" ht="12.95" customHeight="1" x14ac:dyDescent="0.2">
      <c r="A49" s="36">
        <v>39</v>
      </c>
      <c r="B49" s="37" t="s">
        <v>411</v>
      </c>
      <c r="C49" s="68">
        <v>0</v>
      </c>
      <c r="D49" s="68">
        <v>0</v>
      </c>
      <c r="E49" s="68">
        <v>0</v>
      </c>
      <c r="F49" s="68">
        <v>0</v>
      </c>
      <c r="G49" s="68">
        <v>165</v>
      </c>
      <c r="H49" s="68">
        <v>316</v>
      </c>
      <c r="I49" s="68">
        <f t="shared" si="0"/>
        <v>165</v>
      </c>
      <c r="J49" s="68">
        <f t="shared" si="1"/>
        <v>316</v>
      </c>
    </row>
    <row r="50" spans="1:10" ht="12.95" customHeight="1" x14ac:dyDescent="0.2">
      <c r="A50" s="36">
        <v>40</v>
      </c>
      <c r="B50" s="37" t="s">
        <v>501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f t="shared" si="0"/>
        <v>0</v>
      </c>
      <c r="J50" s="68">
        <f t="shared" si="1"/>
        <v>0</v>
      </c>
    </row>
    <row r="51" spans="1:10" ht="12.95" customHeight="1" x14ac:dyDescent="0.2">
      <c r="A51" s="36">
        <v>41</v>
      </c>
      <c r="B51" s="37" t="s">
        <v>412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f t="shared" si="0"/>
        <v>0</v>
      </c>
      <c r="J51" s="68">
        <f t="shared" si="1"/>
        <v>0</v>
      </c>
    </row>
    <row r="52" spans="1:10" ht="12.95" customHeight="1" x14ac:dyDescent="0.2">
      <c r="A52" s="36">
        <v>42</v>
      </c>
      <c r="B52" s="37" t="s">
        <v>413</v>
      </c>
      <c r="C52" s="68">
        <v>0</v>
      </c>
      <c r="D52" s="68">
        <v>0</v>
      </c>
      <c r="E52" s="68">
        <v>0</v>
      </c>
      <c r="F52" s="68">
        <v>0</v>
      </c>
      <c r="G52" s="68">
        <v>193</v>
      </c>
      <c r="H52" s="68">
        <v>71</v>
      </c>
      <c r="I52" s="68">
        <f t="shared" si="0"/>
        <v>193</v>
      </c>
      <c r="J52" s="68">
        <f t="shared" si="1"/>
        <v>71</v>
      </c>
    </row>
    <row r="53" spans="1:10" ht="12.95" customHeight="1" x14ac:dyDescent="0.2">
      <c r="A53" s="36">
        <v>43</v>
      </c>
      <c r="B53" s="37" t="s">
        <v>414</v>
      </c>
      <c r="C53" s="68">
        <v>0</v>
      </c>
      <c r="D53" s="68">
        <v>0</v>
      </c>
      <c r="E53" s="68">
        <v>0</v>
      </c>
      <c r="F53" s="68">
        <v>0</v>
      </c>
      <c r="G53" s="68">
        <v>1</v>
      </c>
      <c r="H53" s="68">
        <v>0.1</v>
      </c>
      <c r="I53" s="68">
        <f t="shared" si="0"/>
        <v>1</v>
      </c>
      <c r="J53" s="68">
        <f t="shared" si="1"/>
        <v>0.1</v>
      </c>
    </row>
    <row r="54" spans="1:10" ht="12.75" customHeight="1" x14ac:dyDescent="0.2">
      <c r="A54" s="36">
        <v>44</v>
      </c>
      <c r="B54" s="37" t="s">
        <v>406</v>
      </c>
      <c r="C54" s="68">
        <v>0</v>
      </c>
      <c r="D54" s="68">
        <v>0</v>
      </c>
      <c r="E54" s="68">
        <v>0</v>
      </c>
      <c r="F54" s="68">
        <v>0</v>
      </c>
      <c r="G54" s="68">
        <v>89</v>
      </c>
      <c r="H54" s="68">
        <v>69.08</v>
      </c>
      <c r="I54" s="68">
        <f t="shared" si="0"/>
        <v>89</v>
      </c>
      <c r="J54" s="68">
        <f t="shared" si="1"/>
        <v>69.08</v>
      </c>
    </row>
    <row r="55" spans="1:10" ht="12.95" customHeight="1" x14ac:dyDescent="0.2">
      <c r="A55" s="36">
        <v>45</v>
      </c>
      <c r="B55" s="37" t="s">
        <v>415</v>
      </c>
      <c r="C55" s="68">
        <v>0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f t="shared" si="0"/>
        <v>0</v>
      </c>
      <c r="J55" s="68">
        <f t="shared" si="1"/>
        <v>0</v>
      </c>
    </row>
    <row r="56" spans="1:10" s="119" customFormat="1" ht="12.95" customHeight="1" x14ac:dyDescent="0.2">
      <c r="A56" s="355"/>
      <c r="B56" s="94" t="s">
        <v>416</v>
      </c>
      <c r="C56" s="108">
        <f>SUM(C48:C55)</f>
        <v>0</v>
      </c>
      <c r="D56" s="108">
        <f t="shared" ref="D56:J56" si="7">SUM(D48:D55)</f>
        <v>0</v>
      </c>
      <c r="E56" s="108">
        <f t="shared" si="7"/>
        <v>0</v>
      </c>
      <c r="F56" s="108">
        <f t="shared" si="7"/>
        <v>0</v>
      </c>
      <c r="G56" s="108">
        <f t="shared" si="7"/>
        <v>974</v>
      </c>
      <c r="H56" s="108">
        <f t="shared" si="7"/>
        <v>569.40000000000009</v>
      </c>
      <c r="I56" s="108">
        <f t="shared" si="7"/>
        <v>974</v>
      </c>
      <c r="J56" s="108">
        <f t="shared" si="7"/>
        <v>569.40000000000009</v>
      </c>
    </row>
    <row r="57" spans="1:10" s="119" customFormat="1" ht="12.95" customHeight="1" x14ac:dyDescent="0.2">
      <c r="A57" s="189"/>
      <c r="B57" s="108" t="s">
        <v>0</v>
      </c>
      <c r="C57" s="108">
        <f>C56+C47+C45+C42</f>
        <v>2343</v>
      </c>
      <c r="D57" s="108">
        <f t="shared" ref="D57:J57" si="8">D56+D47+D45+D42</f>
        <v>31731.35</v>
      </c>
      <c r="E57" s="108">
        <f t="shared" si="8"/>
        <v>109</v>
      </c>
      <c r="F57" s="108">
        <f t="shared" si="8"/>
        <v>2466.7199999999998</v>
      </c>
      <c r="G57" s="108">
        <f t="shared" si="8"/>
        <v>83925</v>
      </c>
      <c r="H57" s="108">
        <f t="shared" si="8"/>
        <v>723608.67</v>
      </c>
      <c r="I57" s="108">
        <f t="shared" si="8"/>
        <v>86377</v>
      </c>
      <c r="J57" s="108">
        <f t="shared" si="8"/>
        <v>757806.73999999987</v>
      </c>
    </row>
    <row r="58" spans="1:10" ht="13.5" x14ac:dyDescent="0.2">
      <c r="E58" s="119" t="s">
        <v>487</v>
      </c>
      <c r="H58" s="307"/>
      <c r="I58" s="308"/>
      <c r="J58" s="308"/>
    </row>
  </sheetData>
  <mergeCells count="9">
    <mergeCell ref="A1:J1"/>
    <mergeCell ref="A2:J2"/>
    <mergeCell ref="I4:J4"/>
    <mergeCell ref="C4:D4"/>
    <mergeCell ref="E4:F4"/>
    <mergeCell ref="G4:H4"/>
    <mergeCell ref="G3:H3"/>
    <mergeCell ref="A4:A5"/>
    <mergeCell ref="B4:B5"/>
  </mergeCells>
  <pageMargins left="1.2" right="0.45" top="0.5" bottom="0.25" header="0.3" footer="0.3"/>
  <pageSetup scale="7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A58"/>
  <sheetViews>
    <sheetView zoomScale="106" zoomScaleNormal="106" workbookViewId="0">
      <pane xSplit="2" ySplit="5" topLeftCell="E6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ColWidth="9.140625" defaultRowHeight="12.75" x14ac:dyDescent="0.2"/>
  <cols>
    <col min="1" max="1" width="4.140625" style="2" customWidth="1"/>
    <col min="2" max="2" width="20.5703125" style="2" customWidth="1"/>
    <col min="3" max="4" width="5.85546875" style="3" bestFit="1" customWidth="1"/>
    <col min="5" max="6" width="6.5703125" style="3" bestFit="1" customWidth="1"/>
    <col min="7" max="7" width="7.140625" style="22" customWidth="1"/>
    <col min="8" max="8" width="4.85546875" style="3" bestFit="1" customWidth="1"/>
    <col min="9" max="10" width="5.85546875" style="3" bestFit="1" customWidth="1"/>
    <col min="11" max="11" width="7" style="3" customWidth="1"/>
    <col min="12" max="12" width="6.85546875" style="22" customWidth="1"/>
    <col min="13" max="14" width="6.5703125" style="3" bestFit="1" customWidth="1"/>
    <col min="15" max="15" width="7.5703125" style="3" bestFit="1" customWidth="1"/>
    <col min="16" max="16" width="6.5703125" style="3" bestFit="1" customWidth="1"/>
    <col min="17" max="17" width="6.42578125" style="22" customWidth="1"/>
    <col min="18" max="18" width="5.85546875" style="3" bestFit="1" customWidth="1"/>
    <col min="19" max="19" width="5.5703125" style="3" customWidth="1"/>
    <col min="20" max="20" width="6.5703125" style="3" bestFit="1" customWidth="1"/>
    <col min="21" max="21" width="7" style="3" customWidth="1"/>
    <col min="22" max="22" width="6.85546875" style="22" customWidth="1"/>
    <col min="23" max="24" width="6.42578125" style="3" bestFit="1" customWidth="1"/>
    <col min="25" max="25" width="7.5703125" style="3" bestFit="1" customWidth="1"/>
    <col min="26" max="26" width="6.5703125" style="3" bestFit="1" customWidth="1"/>
    <col min="27" max="27" width="7.5703125" style="22" bestFit="1" customWidth="1"/>
    <col min="28" max="16384" width="9.140625" style="2"/>
  </cols>
  <sheetData>
    <row r="1" spans="1:27" ht="18.75" customHeight="1" x14ac:dyDescent="0.2">
      <c r="A1" s="487" t="s">
        <v>574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</row>
    <row r="2" spans="1:27" ht="15.75" x14ac:dyDescent="0.2">
      <c r="A2" s="488" t="s">
        <v>327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</row>
    <row r="3" spans="1:27" s="128" customFormat="1" ht="14.25" customHeight="1" x14ac:dyDescent="0.2">
      <c r="A3" s="130"/>
      <c r="B3" s="129" t="s">
        <v>11</v>
      </c>
      <c r="C3" s="489" t="s">
        <v>322</v>
      </c>
      <c r="D3" s="489"/>
      <c r="E3" s="489"/>
      <c r="F3" s="489"/>
      <c r="G3" s="489"/>
      <c r="H3" s="489" t="s">
        <v>324</v>
      </c>
      <c r="I3" s="489"/>
      <c r="J3" s="489"/>
      <c r="K3" s="489"/>
      <c r="L3" s="489"/>
      <c r="M3" s="489" t="s">
        <v>325</v>
      </c>
      <c r="N3" s="489"/>
      <c r="O3" s="489"/>
      <c r="P3" s="489"/>
      <c r="Q3" s="489"/>
      <c r="R3" s="489" t="s">
        <v>343</v>
      </c>
      <c r="S3" s="489"/>
      <c r="T3" s="489"/>
      <c r="U3" s="489"/>
      <c r="V3" s="489"/>
      <c r="W3" s="489" t="s">
        <v>326</v>
      </c>
      <c r="X3" s="489"/>
      <c r="Y3" s="489"/>
      <c r="Z3" s="489"/>
      <c r="AA3" s="489"/>
    </row>
    <row r="4" spans="1:27" ht="12" customHeight="1" x14ac:dyDescent="0.2">
      <c r="A4" s="490" t="s">
        <v>422</v>
      </c>
      <c r="B4" s="490" t="s">
        <v>2</v>
      </c>
      <c r="C4" s="492" t="s">
        <v>323</v>
      </c>
      <c r="D4" s="493"/>
      <c r="E4" s="492" t="s">
        <v>40</v>
      </c>
      <c r="F4" s="493"/>
      <c r="G4" s="494" t="s">
        <v>109</v>
      </c>
      <c r="H4" s="495" t="s">
        <v>323</v>
      </c>
      <c r="I4" s="496"/>
      <c r="J4" s="492" t="s">
        <v>40</v>
      </c>
      <c r="K4" s="493"/>
      <c r="L4" s="498" t="s">
        <v>109</v>
      </c>
      <c r="M4" s="495" t="s">
        <v>323</v>
      </c>
      <c r="N4" s="496"/>
      <c r="O4" s="492" t="s">
        <v>40</v>
      </c>
      <c r="P4" s="493"/>
      <c r="Q4" s="484" t="s">
        <v>92</v>
      </c>
      <c r="R4" s="495" t="s">
        <v>323</v>
      </c>
      <c r="S4" s="496"/>
      <c r="T4" s="492" t="s">
        <v>40</v>
      </c>
      <c r="U4" s="493"/>
      <c r="V4" s="484" t="s">
        <v>92</v>
      </c>
      <c r="W4" s="495" t="s">
        <v>323</v>
      </c>
      <c r="X4" s="496"/>
      <c r="Y4" s="499" t="s">
        <v>40</v>
      </c>
      <c r="Z4" s="500"/>
      <c r="AA4" s="484" t="s">
        <v>92</v>
      </c>
    </row>
    <row r="5" spans="1:27" ht="12" customHeight="1" x14ac:dyDescent="0.2">
      <c r="A5" s="491"/>
      <c r="B5" s="491"/>
      <c r="C5" s="120" t="s">
        <v>20</v>
      </c>
      <c r="D5" s="120" t="s">
        <v>21</v>
      </c>
      <c r="E5" s="120" t="s">
        <v>20</v>
      </c>
      <c r="F5" s="120" t="s">
        <v>21</v>
      </c>
      <c r="G5" s="494"/>
      <c r="H5" s="120" t="s">
        <v>20</v>
      </c>
      <c r="I5" s="120" t="s">
        <v>21</v>
      </c>
      <c r="J5" s="120" t="s">
        <v>20</v>
      </c>
      <c r="K5" s="120" t="s">
        <v>21</v>
      </c>
      <c r="L5" s="494"/>
      <c r="M5" s="120" t="s">
        <v>20</v>
      </c>
      <c r="N5" s="120" t="s">
        <v>21</v>
      </c>
      <c r="O5" s="120" t="s">
        <v>20</v>
      </c>
      <c r="P5" s="121" t="s">
        <v>21</v>
      </c>
      <c r="Q5" s="486"/>
      <c r="R5" s="120" t="s">
        <v>20</v>
      </c>
      <c r="S5" s="120" t="s">
        <v>21</v>
      </c>
      <c r="T5" s="120" t="s">
        <v>20</v>
      </c>
      <c r="U5" s="121" t="s">
        <v>21</v>
      </c>
      <c r="V5" s="486"/>
      <c r="W5" s="120" t="s">
        <v>20</v>
      </c>
      <c r="X5" s="121" t="s">
        <v>21</v>
      </c>
      <c r="Y5" s="131" t="s">
        <v>20</v>
      </c>
      <c r="Z5" s="131" t="s">
        <v>21</v>
      </c>
      <c r="AA5" s="485"/>
    </row>
    <row r="6" spans="1:27" ht="12" customHeight="1" x14ac:dyDescent="0.2">
      <c r="A6" s="122">
        <v>1</v>
      </c>
      <c r="B6" s="123" t="s">
        <v>52</v>
      </c>
      <c r="C6" s="124">
        <v>3309</v>
      </c>
      <c r="D6" s="124">
        <v>5114</v>
      </c>
      <c r="E6" s="124">
        <v>17195</v>
      </c>
      <c r="F6" s="124">
        <v>39652</v>
      </c>
      <c r="G6" s="125">
        <f>D6/F6*100</f>
        <v>12.897205689498639</v>
      </c>
      <c r="H6" s="124">
        <v>1154</v>
      </c>
      <c r="I6" s="124">
        <v>4952</v>
      </c>
      <c r="J6" s="124">
        <v>6788</v>
      </c>
      <c r="K6" s="124">
        <v>41214</v>
      </c>
      <c r="L6" s="125">
        <f>I6/K6*100</f>
        <v>12.015334595040521</v>
      </c>
      <c r="M6" s="124">
        <v>11316</v>
      </c>
      <c r="N6" s="124">
        <v>7645</v>
      </c>
      <c r="O6" s="124">
        <v>20546</v>
      </c>
      <c r="P6" s="124">
        <v>13390</v>
      </c>
      <c r="Q6" s="125">
        <f>N6/P6*100</f>
        <v>57.094846900672145</v>
      </c>
      <c r="R6" s="124">
        <v>275</v>
      </c>
      <c r="S6" s="124">
        <v>122</v>
      </c>
      <c r="T6" s="124">
        <v>3251</v>
      </c>
      <c r="U6" s="124">
        <v>3129</v>
      </c>
      <c r="V6" s="125">
        <f>S6*100/U6</f>
        <v>3.8990092681367847</v>
      </c>
      <c r="W6" s="124">
        <v>6768</v>
      </c>
      <c r="X6" s="124">
        <v>7029</v>
      </c>
      <c r="Y6" s="124">
        <v>29214</v>
      </c>
      <c r="Z6" s="124">
        <v>71524</v>
      </c>
      <c r="AA6" s="125">
        <f>X6/Z6*100</f>
        <v>9.8274704994127848</v>
      </c>
    </row>
    <row r="7" spans="1:27" ht="12" customHeight="1" x14ac:dyDescent="0.2">
      <c r="A7" s="122">
        <v>2</v>
      </c>
      <c r="B7" s="123" t="s">
        <v>53</v>
      </c>
      <c r="C7" s="124">
        <v>1105</v>
      </c>
      <c r="D7" s="124">
        <v>6984</v>
      </c>
      <c r="E7" s="124">
        <v>9158</v>
      </c>
      <c r="F7" s="124">
        <v>104578</v>
      </c>
      <c r="G7" s="125">
        <f t="shared" ref="G7:G57" si="0">D7/F7*100</f>
        <v>6.6782688519573901</v>
      </c>
      <c r="H7" s="124">
        <v>442</v>
      </c>
      <c r="I7" s="124">
        <v>5310</v>
      </c>
      <c r="J7" s="124">
        <v>3012</v>
      </c>
      <c r="K7" s="124">
        <v>60142</v>
      </c>
      <c r="L7" s="125">
        <f t="shared" ref="L7:L45" si="1">I7/K7*100</f>
        <v>8.8291044527950522</v>
      </c>
      <c r="M7" s="124">
        <v>20134</v>
      </c>
      <c r="N7" s="124">
        <v>12898</v>
      </c>
      <c r="O7" s="124">
        <v>54141</v>
      </c>
      <c r="P7" s="124">
        <v>44409</v>
      </c>
      <c r="Q7" s="125">
        <f t="shared" ref="Q7:Q57" si="2">N7/P7*100</f>
        <v>29.043662320700758</v>
      </c>
      <c r="R7" s="124">
        <v>221</v>
      </c>
      <c r="S7" s="124">
        <v>452</v>
      </c>
      <c r="T7" s="124">
        <v>4961</v>
      </c>
      <c r="U7" s="124">
        <v>6541</v>
      </c>
      <c r="V7" s="125">
        <f t="shared" ref="V7:V47" si="3">S7*100/U7</f>
        <v>6.9102583702797737</v>
      </c>
      <c r="W7" s="124">
        <v>6012</v>
      </c>
      <c r="X7" s="124">
        <v>12153</v>
      </c>
      <c r="Y7" s="124">
        <v>123510</v>
      </c>
      <c r="Z7" s="124">
        <v>142213</v>
      </c>
      <c r="AA7" s="125">
        <f t="shared" ref="AA7:AA57" si="4">X7/Z7*100</f>
        <v>8.5456322558415891</v>
      </c>
    </row>
    <row r="8" spans="1:27" ht="12" customHeight="1" x14ac:dyDescent="0.2">
      <c r="A8" s="122">
        <v>3</v>
      </c>
      <c r="B8" s="123" t="s">
        <v>54</v>
      </c>
      <c r="C8" s="124">
        <v>254</v>
      </c>
      <c r="D8" s="124">
        <v>2312</v>
      </c>
      <c r="E8" s="124">
        <v>6036</v>
      </c>
      <c r="F8" s="124">
        <v>19576</v>
      </c>
      <c r="G8" s="125">
        <f t="shared" si="0"/>
        <v>11.810380057212914</v>
      </c>
      <c r="H8" s="124">
        <v>219</v>
      </c>
      <c r="I8" s="124">
        <v>591</v>
      </c>
      <c r="J8" s="124">
        <v>812</v>
      </c>
      <c r="K8" s="124">
        <v>3184</v>
      </c>
      <c r="L8" s="125">
        <f t="shared" si="1"/>
        <v>18.561557788944725</v>
      </c>
      <c r="M8" s="124">
        <v>8439</v>
      </c>
      <c r="N8" s="124">
        <v>3981</v>
      </c>
      <c r="O8" s="124">
        <v>15188</v>
      </c>
      <c r="P8" s="124">
        <v>12656</v>
      </c>
      <c r="Q8" s="125">
        <f t="shared" si="2"/>
        <v>31.455436156763589</v>
      </c>
      <c r="R8" s="124">
        <v>197</v>
      </c>
      <c r="S8" s="124">
        <v>182</v>
      </c>
      <c r="T8" s="124">
        <v>386</v>
      </c>
      <c r="U8" s="124">
        <v>771</v>
      </c>
      <c r="V8" s="125">
        <f t="shared" si="3"/>
        <v>23.605706874189366</v>
      </c>
      <c r="W8" s="124">
        <v>568</v>
      </c>
      <c r="X8" s="124">
        <v>627</v>
      </c>
      <c r="Y8" s="124">
        <v>4237</v>
      </c>
      <c r="Z8" s="124">
        <v>5596</v>
      </c>
      <c r="AA8" s="125">
        <f t="shared" si="4"/>
        <v>11.204431736954968</v>
      </c>
    </row>
    <row r="9" spans="1:27" ht="12" customHeight="1" x14ac:dyDescent="0.2">
      <c r="A9" s="122">
        <v>4</v>
      </c>
      <c r="B9" s="123" t="s">
        <v>55</v>
      </c>
      <c r="C9" s="124">
        <v>0</v>
      </c>
      <c r="D9" s="124">
        <v>0</v>
      </c>
      <c r="E9" s="124">
        <v>0</v>
      </c>
      <c r="F9" s="124">
        <v>0</v>
      </c>
      <c r="G9" s="125">
        <v>0</v>
      </c>
      <c r="H9" s="124">
        <v>109</v>
      </c>
      <c r="I9" s="124">
        <v>352</v>
      </c>
      <c r="J9" s="124">
        <v>682</v>
      </c>
      <c r="K9" s="124">
        <v>3304</v>
      </c>
      <c r="L9" s="125">
        <f t="shared" si="1"/>
        <v>10.653753026634384</v>
      </c>
      <c r="M9" s="124">
        <v>0</v>
      </c>
      <c r="N9" s="124">
        <v>0</v>
      </c>
      <c r="O9" s="124">
        <v>0</v>
      </c>
      <c r="P9" s="124">
        <v>0</v>
      </c>
      <c r="Q9" s="125">
        <v>0</v>
      </c>
      <c r="R9" s="124">
        <v>124</v>
      </c>
      <c r="S9" s="124">
        <v>125</v>
      </c>
      <c r="T9" s="124">
        <v>594</v>
      </c>
      <c r="U9" s="124">
        <v>588</v>
      </c>
      <c r="V9" s="125">
        <f t="shared" si="3"/>
        <v>21.258503401360546</v>
      </c>
      <c r="W9" s="124">
        <v>3600</v>
      </c>
      <c r="X9" s="124">
        <v>6016</v>
      </c>
      <c r="Y9" s="124">
        <v>51513</v>
      </c>
      <c r="Z9" s="124">
        <v>68330</v>
      </c>
      <c r="AA9" s="125">
        <f t="shared" si="4"/>
        <v>8.8043319186301776</v>
      </c>
    </row>
    <row r="10" spans="1:27" ht="12" customHeight="1" x14ac:dyDescent="0.2">
      <c r="A10" s="122">
        <v>5</v>
      </c>
      <c r="B10" s="123" t="s">
        <v>56</v>
      </c>
      <c r="C10" s="124">
        <v>1859</v>
      </c>
      <c r="D10" s="124">
        <v>3787</v>
      </c>
      <c r="E10" s="124">
        <v>25803</v>
      </c>
      <c r="F10" s="124">
        <v>62915</v>
      </c>
      <c r="G10" s="125">
        <f t="shared" si="0"/>
        <v>6.0192322975443062</v>
      </c>
      <c r="H10" s="124">
        <v>322</v>
      </c>
      <c r="I10" s="124">
        <v>878</v>
      </c>
      <c r="J10" s="124">
        <v>2189</v>
      </c>
      <c r="K10" s="124">
        <v>11717</v>
      </c>
      <c r="L10" s="125">
        <f t="shared" si="1"/>
        <v>7.4933856789280533</v>
      </c>
      <c r="M10" s="124">
        <v>28397</v>
      </c>
      <c r="N10" s="124">
        <v>19257</v>
      </c>
      <c r="O10" s="124">
        <v>86720</v>
      </c>
      <c r="P10" s="124">
        <v>58931</v>
      </c>
      <c r="Q10" s="125">
        <f t="shared" si="2"/>
        <v>32.677198757869377</v>
      </c>
      <c r="R10" s="124">
        <v>2128</v>
      </c>
      <c r="S10" s="124">
        <v>1647</v>
      </c>
      <c r="T10" s="124">
        <v>11653</v>
      </c>
      <c r="U10" s="124">
        <v>6796</v>
      </c>
      <c r="V10" s="125">
        <f t="shared" si="3"/>
        <v>24.234844025897587</v>
      </c>
      <c r="W10" s="124">
        <v>4515</v>
      </c>
      <c r="X10" s="124">
        <v>4678</v>
      </c>
      <c r="Y10" s="124">
        <v>112483</v>
      </c>
      <c r="Z10" s="124">
        <v>104615</v>
      </c>
      <c r="AA10" s="125">
        <f t="shared" si="4"/>
        <v>4.4716340868900248</v>
      </c>
    </row>
    <row r="11" spans="1:27" ht="12" customHeight="1" x14ac:dyDescent="0.2">
      <c r="A11" s="122">
        <v>6</v>
      </c>
      <c r="B11" s="123" t="s">
        <v>57</v>
      </c>
      <c r="C11" s="124">
        <v>1440</v>
      </c>
      <c r="D11" s="124">
        <v>3220</v>
      </c>
      <c r="E11" s="124">
        <v>6733</v>
      </c>
      <c r="F11" s="124">
        <v>21822</v>
      </c>
      <c r="G11" s="125">
        <f t="shared" si="0"/>
        <v>14.755751076894876</v>
      </c>
      <c r="H11" s="124">
        <v>661</v>
      </c>
      <c r="I11" s="124">
        <v>1484</v>
      </c>
      <c r="J11" s="124">
        <v>1209</v>
      </c>
      <c r="K11" s="124">
        <v>4515</v>
      </c>
      <c r="L11" s="125">
        <f t="shared" si="1"/>
        <v>32.868217054263567</v>
      </c>
      <c r="M11" s="124">
        <v>4680</v>
      </c>
      <c r="N11" s="124">
        <v>4011</v>
      </c>
      <c r="O11" s="124">
        <v>9938</v>
      </c>
      <c r="P11" s="124">
        <v>7912</v>
      </c>
      <c r="Q11" s="125">
        <f t="shared" si="2"/>
        <v>50.695146612740139</v>
      </c>
      <c r="R11" s="124">
        <v>315</v>
      </c>
      <c r="S11" s="124">
        <v>152</v>
      </c>
      <c r="T11" s="124">
        <v>976</v>
      </c>
      <c r="U11" s="124">
        <v>1152</v>
      </c>
      <c r="V11" s="125">
        <f t="shared" si="3"/>
        <v>13.194444444444445</v>
      </c>
      <c r="W11" s="124">
        <v>1408</v>
      </c>
      <c r="X11" s="124">
        <v>2051</v>
      </c>
      <c r="Y11" s="124">
        <v>16319</v>
      </c>
      <c r="Z11" s="124">
        <v>20405</v>
      </c>
      <c r="AA11" s="125">
        <f t="shared" si="4"/>
        <v>10.051457975986278</v>
      </c>
    </row>
    <row r="12" spans="1:27" ht="12" customHeight="1" x14ac:dyDescent="0.2">
      <c r="A12" s="122">
        <v>7</v>
      </c>
      <c r="B12" s="123" t="s">
        <v>58</v>
      </c>
      <c r="C12" s="124">
        <v>176</v>
      </c>
      <c r="D12" s="124">
        <v>531</v>
      </c>
      <c r="E12" s="124">
        <v>1411</v>
      </c>
      <c r="F12" s="124">
        <v>4248</v>
      </c>
      <c r="G12" s="125">
        <f t="shared" si="0"/>
        <v>12.5</v>
      </c>
      <c r="H12" s="124">
        <v>24</v>
      </c>
      <c r="I12" s="124">
        <v>81.239999999999995</v>
      </c>
      <c r="J12" s="124">
        <v>181</v>
      </c>
      <c r="K12" s="124">
        <v>745.05</v>
      </c>
      <c r="L12" s="125">
        <f t="shared" si="1"/>
        <v>10.903966176766659</v>
      </c>
      <c r="M12" s="124">
        <v>332</v>
      </c>
      <c r="N12" s="124">
        <v>241</v>
      </c>
      <c r="O12" s="124">
        <v>1785</v>
      </c>
      <c r="P12" s="124">
        <v>1679</v>
      </c>
      <c r="Q12" s="125">
        <f t="shared" si="2"/>
        <v>14.353782013103036</v>
      </c>
      <c r="R12" s="124">
        <v>0</v>
      </c>
      <c r="S12" s="124">
        <v>0</v>
      </c>
      <c r="T12" s="124">
        <v>11</v>
      </c>
      <c r="U12" s="124">
        <v>9</v>
      </c>
      <c r="V12" s="125">
        <f t="shared" si="3"/>
        <v>0</v>
      </c>
      <c r="W12" s="124">
        <v>131</v>
      </c>
      <c r="X12" s="124">
        <v>145.43</v>
      </c>
      <c r="Y12" s="124">
        <v>2750</v>
      </c>
      <c r="Z12" s="124">
        <v>6358.85</v>
      </c>
      <c r="AA12" s="125">
        <f t="shared" si="4"/>
        <v>2.2870487588164528</v>
      </c>
    </row>
    <row r="13" spans="1:27" ht="12" customHeight="1" x14ac:dyDescent="0.2">
      <c r="A13" s="122">
        <v>8</v>
      </c>
      <c r="B13" s="123" t="s">
        <v>183</v>
      </c>
      <c r="C13" s="124">
        <v>23</v>
      </c>
      <c r="D13" s="124">
        <v>61</v>
      </c>
      <c r="E13" s="124">
        <v>324</v>
      </c>
      <c r="F13" s="124">
        <v>1480</v>
      </c>
      <c r="G13" s="125">
        <f t="shared" si="0"/>
        <v>4.1216216216216219</v>
      </c>
      <c r="H13" s="124">
        <v>30</v>
      </c>
      <c r="I13" s="124">
        <v>111</v>
      </c>
      <c r="J13" s="124">
        <v>215</v>
      </c>
      <c r="K13" s="124">
        <v>770</v>
      </c>
      <c r="L13" s="125">
        <f t="shared" si="1"/>
        <v>14.415584415584416</v>
      </c>
      <c r="M13" s="124">
        <v>0</v>
      </c>
      <c r="N13" s="124">
        <v>0</v>
      </c>
      <c r="O13" s="124">
        <v>0</v>
      </c>
      <c r="P13" s="124">
        <v>0</v>
      </c>
      <c r="Q13" s="125">
        <v>0</v>
      </c>
      <c r="R13" s="124">
        <v>85</v>
      </c>
      <c r="S13" s="124">
        <v>180.23</v>
      </c>
      <c r="T13" s="124">
        <v>92</v>
      </c>
      <c r="U13" s="124">
        <v>185.73</v>
      </c>
      <c r="V13" s="125">
        <f t="shared" si="3"/>
        <v>97.038712108975403</v>
      </c>
      <c r="W13" s="124">
        <v>322</v>
      </c>
      <c r="X13" s="124">
        <v>603</v>
      </c>
      <c r="Y13" s="124">
        <v>2038</v>
      </c>
      <c r="Z13" s="124">
        <v>3716</v>
      </c>
      <c r="AA13" s="125">
        <f t="shared" si="4"/>
        <v>16.227125941872984</v>
      </c>
    </row>
    <row r="14" spans="1:27" ht="12" customHeight="1" x14ac:dyDescent="0.2">
      <c r="A14" s="122">
        <v>9</v>
      </c>
      <c r="B14" s="123" t="s">
        <v>59</v>
      </c>
      <c r="C14" s="124">
        <v>2289</v>
      </c>
      <c r="D14" s="124">
        <v>5301</v>
      </c>
      <c r="E14" s="124">
        <v>12005</v>
      </c>
      <c r="F14" s="124">
        <v>42885</v>
      </c>
      <c r="G14" s="125">
        <f t="shared" si="0"/>
        <v>12.36096537250787</v>
      </c>
      <c r="H14" s="124">
        <v>411</v>
      </c>
      <c r="I14" s="124">
        <v>920</v>
      </c>
      <c r="J14" s="124">
        <v>2629</v>
      </c>
      <c r="K14" s="124">
        <v>12513</v>
      </c>
      <c r="L14" s="125">
        <f t="shared" si="1"/>
        <v>7.3523535523056012</v>
      </c>
      <c r="M14" s="124">
        <v>10122</v>
      </c>
      <c r="N14" s="124">
        <v>7725</v>
      </c>
      <c r="O14" s="124">
        <v>33744</v>
      </c>
      <c r="P14" s="124">
        <v>27554.63</v>
      </c>
      <c r="Q14" s="125">
        <f t="shared" si="2"/>
        <v>28.035215860274658</v>
      </c>
      <c r="R14" s="124">
        <v>322</v>
      </c>
      <c r="S14" s="124">
        <v>410.05</v>
      </c>
      <c r="T14" s="124">
        <v>4072</v>
      </c>
      <c r="U14" s="124">
        <v>2914.91</v>
      </c>
      <c r="V14" s="125">
        <f t="shared" si="3"/>
        <v>14.067329694570331</v>
      </c>
      <c r="W14" s="124">
        <v>14258</v>
      </c>
      <c r="X14" s="124">
        <v>20844</v>
      </c>
      <c r="Y14" s="124">
        <v>70398</v>
      </c>
      <c r="Z14" s="124">
        <v>112249</v>
      </c>
      <c r="AA14" s="125">
        <f t="shared" si="4"/>
        <v>18.569430462632184</v>
      </c>
    </row>
    <row r="15" spans="1:27" ht="12" customHeight="1" x14ac:dyDescent="0.2">
      <c r="A15" s="122">
        <v>10</v>
      </c>
      <c r="B15" s="123" t="s">
        <v>65</v>
      </c>
      <c r="C15" s="124">
        <v>10986</v>
      </c>
      <c r="D15" s="124">
        <v>12636</v>
      </c>
      <c r="E15" s="124">
        <v>13637</v>
      </c>
      <c r="F15" s="124">
        <v>17528</v>
      </c>
      <c r="G15" s="125">
        <f t="shared" si="0"/>
        <v>72.090369694203559</v>
      </c>
      <c r="H15" s="124">
        <v>527</v>
      </c>
      <c r="I15" s="124">
        <v>1146</v>
      </c>
      <c r="J15" s="124">
        <v>1820</v>
      </c>
      <c r="K15" s="124">
        <v>7417</v>
      </c>
      <c r="L15" s="125">
        <f t="shared" si="1"/>
        <v>15.450990966698125</v>
      </c>
      <c r="M15" s="124">
        <v>31657</v>
      </c>
      <c r="N15" s="124">
        <v>25616</v>
      </c>
      <c r="O15" s="124">
        <v>113379</v>
      </c>
      <c r="P15" s="124">
        <v>82318</v>
      </c>
      <c r="Q15" s="125">
        <f t="shared" si="2"/>
        <v>31.118345926771791</v>
      </c>
      <c r="R15" s="124">
        <v>534</v>
      </c>
      <c r="S15" s="124">
        <v>319</v>
      </c>
      <c r="T15" s="124">
        <v>2634</v>
      </c>
      <c r="U15" s="124">
        <v>2483</v>
      </c>
      <c r="V15" s="125">
        <f t="shared" si="3"/>
        <v>12.847362062021748</v>
      </c>
      <c r="W15" s="124">
        <v>22014</v>
      </c>
      <c r="X15" s="124">
        <v>24086</v>
      </c>
      <c r="Y15" s="124">
        <v>125911</v>
      </c>
      <c r="Z15" s="124">
        <v>155337</v>
      </c>
      <c r="AA15" s="125">
        <f t="shared" si="4"/>
        <v>15.505642570668932</v>
      </c>
    </row>
    <row r="16" spans="1:27" ht="12" customHeight="1" x14ac:dyDescent="0.2">
      <c r="A16" s="122">
        <v>11</v>
      </c>
      <c r="B16" s="123" t="s">
        <v>184</v>
      </c>
      <c r="C16" s="124">
        <v>964</v>
      </c>
      <c r="D16" s="124">
        <v>726</v>
      </c>
      <c r="E16" s="124">
        <v>3506</v>
      </c>
      <c r="F16" s="124">
        <v>2304</v>
      </c>
      <c r="G16" s="125">
        <f t="shared" si="0"/>
        <v>31.510416666666668</v>
      </c>
      <c r="H16" s="124">
        <v>128</v>
      </c>
      <c r="I16" s="124">
        <v>248</v>
      </c>
      <c r="J16" s="124">
        <v>228</v>
      </c>
      <c r="K16" s="124">
        <v>483</v>
      </c>
      <c r="L16" s="125">
        <f t="shared" si="1"/>
        <v>51.345755693581786</v>
      </c>
      <c r="M16" s="124">
        <v>0</v>
      </c>
      <c r="N16" s="124">
        <v>0</v>
      </c>
      <c r="O16" s="124">
        <v>0</v>
      </c>
      <c r="P16" s="124">
        <v>0</v>
      </c>
      <c r="Q16" s="125">
        <v>0</v>
      </c>
      <c r="R16" s="124">
        <v>182</v>
      </c>
      <c r="S16" s="124">
        <v>82</v>
      </c>
      <c r="T16" s="124">
        <v>882</v>
      </c>
      <c r="U16" s="124">
        <v>367</v>
      </c>
      <c r="V16" s="125">
        <f t="shared" si="3"/>
        <v>22.343324250681199</v>
      </c>
      <c r="W16" s="124">
        <v>12</v>
      </c>
      <c r="X16" s="124">
        <v>16</v>
      </c>
      <c r="Y16" s="124">
        <v>4836</v>
      </c>
      <c r="Z16" s="124">
        <v>3675</v>
      </c>
      <c r="AA16" s="125">
        <f t="shared" si="4"/>
        <v>0.43537414965986393</v>
      </c>
    </row>
    <row r="17" spans="1:27" ht="12" customHeight="1" x14ac:dyDescent="0.2">
      <c r="A17" s="122">
        <v>12</v>
      </c>
      <c r="B17" s="123" t="s">
        <v>61</v>
      </c>
      <c r="C17" s="124">
        <v>1044</v>
      </c>
      <c r="D17" s="124">
        <v>1213</v>
      </c>
      <c r="E17" s="124">
        <v>6489</v>
      </c>
      <c r="F17" s="124">
        <v>28078</v>
      </c>
      <c r="G17" s="125">
        <f t="shared" si="0"/>
        <v>4.3201082698197872</v>
      </c>
      <c r="H17" s="124">
        <v>708</v>
      </c>
      <c r="I17" s="124">
        <v>927</v>
      </c>
      <c r="J17" s="124">
        <v>1669</v>
      </c>
      <c r="K17" s="124">
        <v>5362</v>
      </c>
      <c r="L17" s="125">
        <f t="shared" si="1"/>
        <v>17.288325251771727</v>
      </c>
      <c r="M17" s="124">
        <v>8113</v>
      </c>
      <c r="N17" s="124">
        <v>3460</v>
      </c>
      <c r="O17" s="124">
        <v>27279</v>
      </c>
      <c r="P17" s="124">
        <v>16177</v>
      </c>
      <c r="Q17" s="125">
        <f t="shared" si="2"/>
        <v>21.388390925387895</v>
      </c>
      <c r="R17" s="124">
        <v>555</v>
      </c>
      <c r="S17" s="124">
        <v>456</v>
      </c>
      <c r="T17" s="124">
        <v>3067</v>
      </c>
      <c r="U17" s="124">
        <v>1208</v>
      </c>
      <c r="V17" s="125">
        <f t="shared" si="3"/>
        <v>37.748344370860927</v>
      </c>
      <c r="W17" s="124">
        <v>5565</v>
      </c>
      <c r="X17" s="124">
        <v>6954</v>
      </c>
      <c r="Y17" s="124">
        <v>46249</v>
      </c>
      <c r="Z17" s="124">
        <v>63784</v>
      </c>
      <c r="AA17" s="125">
        <f t="shared" si="4"/>
        <v>10.902420669760442</v>
      </c>
    </row>
    <row r="18" spans="1:27" s="110" customFormat="1" ht="12" customHeight="1" x14ac:dyDescent="0.2">
      <c r="A18" s="115"/>
      <c r="B18" s="116" t="s">
        <v>222</v>
      </c>
      <c r="C18" s="126">
        <f>SUM(C6:C17)</f>
        <v>23449</v>
      </c>
      <c r="D18" s="126">
        <f t="shared" ref="D18:F18" si="5">SUM(D6:D17)</f>
        <v>41885</v>
      </c>
      <c r="E18" s="126">
        <f t="shared" si="5"/>
        <v>102297</v>
      </c>
      <c r="F18" s="126">
        <f t="shared" si="5"/>
        <v>345066</v>
      </c>
      <c r="G18" s="127">
        <f t="shared" si="0"/>
        <v>12.138257608689353</v>
      </c>
      <c r="H18" s="126">
        <f>SUM(H6:H17)</f>
        <v>4735</v>
      </c>
      <c r="I18" s="126">
        <f t="shared" ref="I18:Z18" si="6">SUM(I6:I17)</f>
        <v>17000.239999999998</v>
      </c>
      <c r="J18" s="126">
        <f t="shared" si="6"/>
        <v>21434</v>
      </c>
      <c r="K18" s="126">
        <f t="shared" si="6"/>
        <v>151366.04999999999</v>
      </c>
      <c r="L18" s="127">
        <f t="shared" si="1"/>
        <v>11.231210697511099</v>
      </c>
      <c r="M18" s="126">
        <f t="shared" si="6"/>
        <v>123190</v>
      </c>
      <c r="N18" s="126">
        <f t="shared" si="6"/>
        <v>84834</v>
      </c>
      <c r="O18" s="126">
        <f t="shared" si="6"/>
        <v>362720</v>
      </c>
      <c r="P18" s="126">
        <f t="shared" si="6"/>
        <v>265026.63</v>
      </c>
      <c r="Q18" s="127">
        <f t="shared" si="2"/>
        <v>32.009613524497524</v>
      </c>
      <c r="R18" s="126">
        <f t="shared" si="6"/>
        <v>4938</v>
      </c>
      <c r="S18" s="126">
        <f t="shared" si="6"/>
        <v>4127.2800000000007</v>
      </c>
      <c r="T18" s="126">
        <f t="shared" si="6"/>
        <v>32579</v>
      </c>
      <c r="U18" s="126">
        <f t="shared" si="6"/>
        <v>26144.639999999999</v>
      </c>
      <c r="V18" s="127">
        <f t="shared" si="3"/>
        <v>15.786333259895722</v>
      </c>
      <c r="W18" s="126">
        <f t="shared" si="6"/>
        <v>65173</v>
      </c>
      <c r="X18" s="126">
        <f t="shared" si="6"/>
        <v>85202.43</v>
      </c>
      <c r="Y18" s="126">
        <f t="shared" si="6"/>
        <v>589458</v>
      </c>
      <c r="Z18" s="126">
        <f t="shared" si="6"/>
        <v>757802.85</v>
      </c>
      <c r="AA18" s="127">
        <f t="shared" si="4"/>
        <v>11.243350430788166</v>
      </c>
    </row>
    <row r="19" spans="1:27" ht="12" customHeight="1" x14ac:dyDescent="0.2">
      <c r="A19" s="122">
        <v>13</v>
      </c>
      <c r="B19" s="123" t="s">
        <v>42</v>
      </c>
      <c r="C19" s="124">
        <v>0</v>
      </c>
      <c r="D19" s="124">
        <v>0</v>
      </c>
      <c r="E19" s="124">
        <v>0</v>
      </c>
      <c r="F19" s="124">
        <v>0</v>
      </c>
      <c r="G19" s="125">
        <v>0</v>
      </c>
      <c r="H19" s="124">
        <v>0</v>
      </c>
      <c r="I19" s="124">
        <v>0</v>
      </c>
      <c r="J19" s="124">
        <v>0</v>
      </c>
      <c r="K19" s="124">
        <v>0</v>
      </c>
      <c r="L19" s="125">
        <v>0</v>
      </c>
      <c r="M19" s="124">
        <v>0</v>
      </c>
      <c r="N19" s="124">
        <v>0</v>
      </c>
      <c r="O19" s="124">
        <v>0</v>
      </c>
      <c r="P19" s="124">
        <v>0</v>
      </c>
      <c r="Q19" s="125">
        <v>0</v>
      </c>
      <c r="R19" s="124">
        <v>0</v>
      </c>
      <c r="S19" s="124">
        <v>0</v>
      </c>
      <c r="T19" s="124">
        <v>0</v>
      </c>
      <c r="U19" s="124">
        <v>0</v>
      </c>
      <c r="V19" s="125">
        <v>0</v>
      </c>
      <c r="W19" s="124">
        <v>0</v>
      </c>
      <c r="X19" s="124">
        <v>0</v>
      </c>
      <c r="Y19" s="124">
        <v>0</v>
      </c>
      <c r="Z19" s="124">
        <v>0</v>
      </c>
      <c r="AA19" s="125">
        <v>0</v>
      </c>
    </row>
    <row r="20" spans="1:27" ht="12" customHeight="1" x14ac:dyDescent="0.2">
      <c r="A20" s="122">
        <v>14</v>
      </c>
      <c r="B20" s="123" t="s">
        <v>185</v>
      </c>
      <c r="C20" s="124">
        <v>0</v>
      </c>
      <c r="D20" s="124">
        <v>0</v>
      </c>
      <c r="E20" s="124">
        <v>0</v>
      </c>
      <c r="F20" s="124">
        <v>0</v>
      </c>
      <c r="G20" s="125">
        <v>0</v>
      </c>
      <c r="H20" s="124">
        <v>0</v>
      </c>
      <c r="I20" s="124">
        <v>0</v>
      </c>
      <c r="J20" s="124">
        <v>0</v>
      </c>
      <c r="K20" s="124">
        <v>0</v>
      </c>
      <c r="L20" s="125">
        <v>0</v>
      </c>
      <c r="M20" s="124">
        <v>0</v>
      </c>
      <c r="N20" s="124">
        <v>0</v>
      </c>
      <c r="O20" s="124">
        <v>0</v>
      </c>
      <c r="P20" s="124">
        <v>0</v>
      </c>
      <c r="Q20" s="125">
        <v>0</v>
      </c>
      <c r="R20" s="124">
        <v>0</v>
      </c>
      <c r="S20" s="124">
        <v>0</v>
      </c>
      <c r="T20" s="124">
        <v>0</v>
      </c>
      <c r="U20" s="124">
        <v>0</v>
      </c>
      <c r="V20" s="125">
        <v>0</v>
      </c>
      <c r="W20" s="124">
        <v>0</v>
      </c>
      <c r="X20" s="124">
        <v>0</v>
      </c>
      <c r="Y20" s="124">
        <v>0</v>
      </c>
      <c r="Z20" s="124">
        <v>0</v>
      </c>
      <c r="AA20" s="125">
        <v>0</v>
      </c>
    </row>
    <row r="21" spans="1:27" ht="12" customHeight="1" x14ac:dyDescent="0.2">
      <c r="A21" s="122">
        <v>15</v>
      </c>
      <c r="B21" s="123" t="s">
        <v>186</v>
      </c>
      <c r="C21" s="124">
        <v>0</v>
      </c>
      <c r="D21" s="124">
        <v>0</v>
      </c>
      <c r="E21" s="124">
        <v>0</v>
      </c>
      <c r="F21" s="124">
        <v>0</v>
      </c>
      <c r="G21" s="125">
        <v>0</v>
      </c>
      <c r="H21" s="124">
        <v>0</v>
      </c>
      <c r="I21" s="124">
        <v>0</v>
      </c>
      <c r="J21" s="124">
        <v>0</v>
      </c>
      <c r="K21" s="124">
        <v>0</v>
      </c>
      <c r="L21" s="125">
        <v>0</v>
      </c>
      <c r="M21" s="124">
        <v>0</v>
      </c>
      <c r="N21" s="124">
        <v>0</v>
      </c>
      <c r="O21" s="124">
        <v>0</v>
      </c>
      <c r="P21" s="124">
        <v>0</v>
      </c>
      <c r="Q21" s="125">
        <v>0</v>
      </c>
      <c r="R21" s="124">
        <v>0</v>
      </c>
      <c r="S21" s="124">
        <v>0</v>
      </c>
      <c r="T21" s="124">
        <v>0</v>
      </c>
      <c r="U21" s="124">
        <v>0</v>
      </c>
      <c r="V21" s="125">
        <v>0</v>
      </c>
      <c r="W21" s="124">
        <v>0</v>
      </c>
      <c r="X21" s="124">
        <v>0</v>
      </c>
      <c r="Y21" s="124">
        <v>0</v>
      </c>
      <c r="Z21" s="124">
        <v>0</v>
      </c>
      <c r="AA21" s="125">
        <v>0</v>
      </c>
    </row>
    <row r="22" spans="1:27" ht="12" customHeight="1" x14ac:dyDescent="0.2">
      <c r="A22" s="122">
        <v>16</v>
      </c>
      <c r="B22" s="123" t="s">
        <v>46</v>
      </c>
      <c r="C22" s="124">
        <v>0</v>
      </c>
      <c r="D22" s="124">
        <v>0</v>
      </c>
      <c r="E22" s="124">
        <v>0</v>
      </c>
      <c r="F22" s="124">
        <v>0</v>
      </c>
      <c r="G22" s="125">
        <v>0</v>
      </c>
      <c r="H22" s="124">
        <v>0</v>
      </c>
      <c r="I22" s="124">
        <v>0</v>
      </c>
      <c r="J22" s="124">
        <v>0</v>
      </c>
      <c r="K22" s="124">
        <v>0</v>
      </c>
      <c r="L22" s="125">
        <v>0</v>
      </c>
      <c r="M22" s="124">
        <v>0</v>
      </c>
      <c r="N22" s="124">
        <v>0</v>
      </c>
      <c r="O22" s="124">
        <v>0</v>
      </c>
      <c r="P22" s="124">
        <v>0</v>
      </c>
      <c r="Q22" s="125">
        <v>0</v>
      </c>
      <c r="R22" s="124">
        <v>0</v>
      </c>
      <c r="S22" s="124">
        <v>0</v>
      </c>
      <c r="T22" s="124">
        <v>0</v>
      </c>
      <c r="U22" s="124">
        <v>0</v>
      </c>
      <c r="V22" s="125">
        <v>0</v>
      </c>
      <c r="W22" s="124">
        <v>0</v>
      </c>
      <c r="X22" s="124">
        <v>0</v>
      </c>
      <c r="Y22" s="124">
        <v>0</v>
      </c>
      <c r="Z22" s="124">
        <v>0</v>
      </c>
      <c r="AA22" s="125">
        <v>0</v>
      </c>
    </row>
    <row r="23" spans="1:27" ht="12" customHeight="1" x14ac:dyDescent="0.2">
      <c r="A23" s="122">
        <v>17</v>
      </c>
      <c r="B23" s="123" t="s">
        <v>187</v>
      </c>
      <c r="C23" s="124">
        <v>0</v>
      </c>
      <c r="D23" s="124">
        <v>0</v>
      </c>
      <c r="E23" s="124">
        <v>0</v>
      </c>
      <c r="F23" s="124">
        <v>0</v>
      </c>
      <c r="G23" s="125">
        <v>0</v>
      </c>
      <c r="H23" s="124">
        <v>0</v>
      </c>
      <c r="I23" s="124">
        <v>0</v>
      </c>
      <c r="J23" s="124">
        <v>0</v>
      </c>
      <c r="K23" s="124">
        <v>0</v>
      </c>
      <c r="L23" s="125">
        <v>0</v>
      </c>
      <c r="M23" s="124">
        <v>0</v>
      </c>
      <c r="N23" s="124">
        <v>0</v>
      </c>
      <c r="O23" s="124">
        <v>0</v>
      </c>
      <c r="P23" s="124">
        <v>0</v>
      </c>
      <c r="Q23" s="125">
        <v>0</v>
      </c>
      <c r="R23" s="124">
        <v>0</v>
      </c>
      <c r="S23" s="124">
        <v>0</v>
      </c>
      <c r="T23" s="124">
        <v>0</v>
      </c>
      <c r="U23" s="124">
        <v>0</v>
      </c>
      <c r="V23" s="125">
        <v>0</v>
      </c>
      <c r="W23" s="124">
        <v>81</v>
      </c>
      <c r="X23" s="124">
        <v>308.67</v>
      </c>
      <c r="Y23" s="124">
        <v>4098</v>
      </c>
      <c r="Z23" s="124">
        <v>12343.88</v>
      </c>
      <c r="AA23" s="125">
        <f t="shared" si="4"/>
        <v>2.5005913861767941</v>
      </c>
    </row>
    <row r="24" spans="1:27" s="110" customFormat="1" ht="12" customHeight="1" x14ac:dyDescent="0.2">
      <c r="A24" s="122">
        <v>18</v>
      </c>
      <c r="B24" s="123" t="s">
        <v>188</v>
      </c>
      <c r="C24" s="124">
        <v>0</v>
      </c>
      <c r="D24" s="124">
        <v>0</v>
      </c>
      <c r="E24" s="124">
        <v>0</v>
      </c>
      <c r="F24" s="124">
        <v>0</v>
      </c>
      <c r="G24" s="125">
        <v>0</v>
      </c>
      <c r="H24" s="124">
        <v>0</v>
      </c>
      <c r="I24" s="124">
        <v>0</v>
      </c>
      <c r="J24" s="124">
        <v>0</v>
      </c>
      <c r="K24" s="124">
        <v>0</v>
      </c>
      <c r="L24" s="125">
        <v>0</v>
      </c>
      <c r="M24" s="124">
        <v>0</v>
      </c>
      <c r="N24" s="124">
        <v>0</v>
      </c>
      <c r="O24" s="124">
        <v>0</v>
      </c>
      <c r="P24" s="124">
        <v>0</v>
      </c>
      <c r="Q24" s="125">
        <v>0</v>
      </c>
      <c r="R24" s="124">
        <v>0</v>
      </c>
      <c r="S24" s="124">
        <v>0</v>
      </c>
      <c r="T24" s="124">
        <v>0</v>
      </c>
      <c r="U24" s="124">
        <v>0</v>
      </c>
      <c r="V24" s="125">
        <v>0</v>
      </c>
      <c r="W24" s="124">
        <v>0</v>
      </c>
      <c r="X24" s="124">
        <v>0</v>
      </c>
      <c r="Y24" s="124">
        <v>0</v>
      </c>
      <c r="Z24" s="124">
        <v>0</v>
      </c>
      <c r="AA24" s="125">
        <v>0</v>
      </c>
    </row>
    <row r="25" spans="1:27" ht="12" customHeight="1" x14ac:dyDescent="0.2">
      <c r="A25" s="122">
        <v>19</v>
      </c>
      <c r="B25" s="123" t="s">
        <v>189</v>
      </c>
      <c r="C25" s="124">
        <v>0</v>
      </c>
      <c r="D25" s="124">
        <v>0</v>
      </c>
      <c r="E25" s="124">
        <v>0</v>
      </c>
      <c r="F25" s="124">
        <v>0</v>
      </c>
      <c r="G25" s="125">
        <v>0</v>
      </c>
      <c r="H25" s="124">
        <v>0</v>
      </c>
      <c r="I25" s="124">
        <v>0</v>
      </c>
      <c r="J25" s="124">
        <v>0</v>
      </c>
      <c r="K25" s="124">
        <v>0</v>
      </c>
      <c r="L25" s="125">
        <v>0</v>
      </c>
      <c r="M25" s="124">
        <v>0</v>
      </c>
      <c r="N25" s="124">
        <v>0</v>
      </c>
      <c r="O25" s="124">
        <v>0</v>
      </c>
      <c r="P25" s="124">
        <v>0</v>
      </c>
      <c r="Q25" s="125">
        <v>0</v>
      </c>
      <c r="R25" s="124">
        <v>0</v>
      </c>
      <c r="S25" s="124">
        <v>0</v>
      </c>
      <c r="T25" s="124">
        <v>0</v>
      </c>
      <c r="U25" s="124">
        <v>0</v>
      </c>
      <c r="V25" s="125">
        <v>0</v>
      </c>
      <c r="W25" s="124">
        <v>18</v>
      </c>
      <c r="X25" s="124">
        <v>18</v>
      </c>
      <c r="Y25" s="124">
        <v>132</v>
      </c>
      <c r="Z25" s="124">
        <v>192</v>
      </c>
      <c r="AA25" s="125">
        <f t="shared" si="4"/>
        <v>9.375</v>
      </c>
    </row>
    <row r="26" spans="1:27" ht="12" customHeight="1" x14ac:dyDescent="0.2">
      <c r="A26" s="122">
        <v>20</v>
      </c>
      <c r="B26" s="123" t="s">
        <v>66</v>
      </c>
      <c r="C26" s="124">
        <v>0</v>
      </c>
      <c r="D26" s="124">
        <v>0</v>
      </c>
      <c r="E26" s="124">
        <v>0</v>
      </c>
      <c r="F26" s="124">
        <v>0</v>
      </c>
      <c r="G26" s="125">
        <v>0</v>
      </c>
      <c r="H26" s="124">
        <v>0</v>
      </c>
      <c r="I26" s="124">
        <v>0</v>
      </c>
      <c r="J26" s="124">
        <v>0</v>
      </c>
      <c r="K26" s="124">
        <v>0</v>
      </c>
      <c r="L26" s="125">
        <v>0</v>
      </c>
      <c r="M26" s="124">
        <v>0</v>
      </c>
      <c r="N26" s="124">
        <v>0</v>
      </c>
      <c r="O26" s="124">
        <v>0</v>
      </c>
      <c r="P26" s="124">
        <v>0</v>
      </c>
      <c r="Q26" s="125">
        <v>0</v>
      </c>
      <c r="R26" s="124">
        <v>0</v>
      </c>
      <c r="S26" s="124">
        <v>0</v>
      </c>
      <c r="T26" s="124">
        <v>0</v>
      </c>
      <c r="U26" s="124">
        <v>0</v>
      </c>
      <c r="V26" s="125">
        <v>0</v>
      </c>
      <c r="W26" s="124">
        <v>11313</v>
      </c>
      <c r="X26" s="124">
        <v>1106.3599999999999</v>
      </c>
      <c r="Y26" s="124">
        <v>114831</v>
      </c>
      <c r="Z26" s="124">
        <v>38556.080000000002</v>
      </c>
      <c r="AA26" s="125">
        <f t="shared" si="4"/>
        <v>2.869482582254212</v>
      </c>
    </row>
    <row r="27" spans="1:27" ht="12" customHeight="1" x14ac:dyDescent="0.2">
      <c r="A27" s="122">
        <v>21</v>
      </c>
      <c r="B27" s="123" t="s">
        <v>67</v>
      </c>
      <c r="C27" s="124">
        <v>93</v>
      </c>
      <c r="D27" s="124">
        <v>157</v>
      </c>
      <c r="E27" s="124">
        <v>578</v>
      </c>
      <c r="F27" s="124">
        <v>3468</v>
      </c>
      <c r="G27" s="125">
        <f t="shared" si="0"/>
        <v>4.5271049596309112</v>
      </c>
      <c r="H27" s="124">
        <v>38</v>
      </c>
      <c r="I27" s="124">
        <v>67</v>
      </c>
      <c r="J27" s="124">
        <v>316</v>
      </c>
      <c r="K27" s="124">
        <v>83</v>
      </c>
      <c r="L27" s="125">
        <f t="shared" si="1"/>
        <v>80.722891566265062</v>
      </c>
      <c r="M27" s="124">
        <v>0</v>
      </c>
      <c r="N27" s="124">
        <v>0</v>
      </c>
      <c r="O27" s="124">
        <v>0</v>
      </c>
      <c r="P27" s="124">
        <v>0</v>
      </c>
      <c r="Q27" s="125">
        <v>0</v>
      </c>
      <c r="R27" s="124">
        <v>307</v>
      </c>
      <c r="S27" s="124">
        <v>168</v>
      </c>
      <c r="T27" s="124">
        <v>6181</v>
      </c>
      <c r="U27" s="124">
        <v>5810</v>
      </c>
      <c r="V27" s="125">
        <f t="shared" si="3"/>
        <v>2.8915662650602409</v>
      </c>
      <c r="W27" s="124">
        <v>114</v>
      </c>
      <c r="X27" s="124">
        <v>2217</v>
      </c>
      <c r="Y27" s="124">
        <v>3532</v>
      </c>
      <c r="Z27" s="124">
        <v>13881</v>
      </c>
      <c r="AA27" s="125">
        <f t="shared" si="4"/>
        <v>15.971471795980117</v>
      </c>
    </row>
    <row r="28" spans="1:27" ht="12" customHeight="1" x14ac:dyDescent="0.2">
      <c r="A28" s="122">
        <v>22</v>
      </c>
      <c r="B28" s="123" t="s">
        <v>76</v>
      </c>
      <c r="C28" s="124">
        <v>0</v>
      </c>
      <c r="D28" s="124">
        <v>0</v>
      </c>
      <c r="E28" s="124">
        <v>0</v>
      </c>
      <c r="F28" s="124">
        <v>0</v>
      </c>
      <c r="G28" s="125">
        <v>0</v>
      </c>
      <c r="H28" s="124">
        <v>5</v>
      </c>
      <c r="I28" s="124">
        <v>28</v>
      </c>
      <c r="J28" s="124">
        <v>104</v>
      </c>
      <c r="K28" s="124">
        <v>790</v>
      </c>
      <c r="L28" s="125">
        <f t="shared" si="1"/>
        <v>3.5443037974683547</v>
      </c>
      <c r="M28" s="124">
        <v>0</v>
      </c>
      <c r="N28" s="124">
        <v>0</v>
      </c>
      <c r="O28" s="124">
        <v>0</v>
      </c>
      <c r="P28" s="124">
        <v>0</v>
      </c>
      <c r="Q28" s="125">
        <v>0</v>
      </c>
      <c r="R28" s="124">
        <v>0</v>
      </c>
      <c r="S28" s="124">
        <v>0</v>
      </c>
      <c r="T28" s="124">
        <v>0</v>
      </c>
      <c r="U28" s="124">
        <v>0</v>
      </c>
      <c r="V28" s="125">
        <v>0</v>
      </c>
      <c r="W28" s="124">
        <v>196</v>
      </c>
      <c r="X28" s="124">
        <v>409</v>
      </c>
      <c r="Y28" s="124">
        <v>2474</v>
      </c>
      <c r="Z28" s="124">
        <v>6451</v>
      </c>
      <c r="AA28" s="125">
        <f t="shared" si="4"/>
        <v>6.3401023097194242</v>
      </c>
    </row>
    <row r="29" spans="1:27" ht="12" customHeight="1" x14ac:dyDescent="0.2">
      <c r="A29" s="122">
        <v>23</v>
      </c>
      <c r="B29" s="123" t="s">
        <v>492</v>
      </c>
      <c r="C29" s="124">
        <v>0</v>
      </c>
      <c r="D29" s="124">
        <v>0</v>
      </c>
      <c r="E29" s="124">
        <v>0</v>
      </c>
      <c r="F29" s="124">
        <v>0</v>
      </c>
      <c r="G29" s="125">
        <v>0</v>
      </c>
      <c r="H29" s="124">
        <v>0</v>
      </c>
      <c r="I29" s="124">
        <v>0</v>
      </c>
      <c r="J29" s="124">
        <v>0</v>
      </c>
      <c r="K29" s="124">
        <v>0</v>
      </c>
      <c r="L29" s="125">
        <v>0</v>
      </c>
      <c r="M29" s="124">
        <v>0</v>
      </c>
      <c r="N29" s="124">
        <v>0</v>
      </c>
      <c r="O29" s="124">
        <v>0</v>
      </c>
      <c r="P29" s="124">
        <v>0</v>
      </c>
      <c r="Q29" s="125">
        <v>0</v>
      </c>
      <c r="R29" s="124">
        <v>0</v>
      </c>
      <c r="S29" s="124">
        <v>0</v>
      </c>
      <c r="T29" s="124">
        <v>0</v>
      </c>
      <c r="U29" s="124">
        <v>0</v>
      </c>
      <c r="V29" s="125">
        <v>0</v>
      </c>
      <c r="W29" s="124">
        <v>0</v>
      </c>
      <c r="X29" s="124">
        <v>0</v>
      </c>
      <c r="Y29" s="124">
        <v>0</v>
      </c>
      <c r="Z29" s="124">
        <v>0</v>
      </c>
      <c r="AA29" s="125">
        <v>0</v>
      </c>
    </row>
    <row r="30" spans="1:27" ht="12" customHeight="1" x14ac:dyDescent="0.2">
      <c r="A30" s="122">
        <v>24</v>
      </c>
      <c r="B30" s="123" t="s">
        <v>190</v>
      </c>
      <c r="C30" s="124">
        <v>0</v>
      </c>
      <c r="D30" s="124">
        <v>0</v>
      </c>
      <c r="E30" s="124">
        <v>0</v>
      </c>
      <c r="F30" s="124">
        <v>0</v>
      </c>
      <c r="G30" s="125">
        <v>0</v>
      </c>
      <c r="H30" s="124">
        <v>0</v>
      </c>
      <c r="I30" s="124">
        <v>0</v>
      </c>
      <c r="J30" s="124">
        <v>0</v>
      </c>
      <c r="K30" s="124">
        <v>0</v>
      </c>
      <c r="L30" s="125">
        <v>0</v>
      </c>
      <c r="M30" s="124">
        <v>0</v>
      </c>
      <c r="N30" s="124">
        <v>0</v>
      </c>
      <c r="O30" s="124">
        <v>0</v>
      </c>
      <c r="P30" s="124">
        <v>0</v>
      </c>
      <c r="Q30" s="125">
        <v>0</v>
      </c>
      <c r="R30" s="124">
        <v>0</v>
      </c>
      <c r="S30" s="124">
        <v>0</v>
      </c>
      <c r="T30" s="124">
        <v>0</v>
      </c>
      <c r="U30" s="124">
        <v>0</v>
      </c>
      <c r="V30" s="125">
        <v>0</v>
      </c>
      <c r="W30" s="124">
        <v>0</v>
      </c>
      <c r="X30" s="124">
        <v>0</v>
      </c>
      <c r="Y30" s="124">
        <v>0</v>
      </c>
      <c r="Z30" s="124">
        <v>0</v>
      </c>
      <c r="AA30" s="125">
        <v>0</v>
      </c>
    </row>
    <row r="31" spans="1:27" ht="12" customHeight="1" x14ac:dyDescent="0.2">
      <c r="A31" s="122">
        <v>25</v>
      </c>
      <c r="B31" s="123" t="s">
        <v>191</v>
      </c>
      <c r="C31" s="124">
        <v>0</v>
      </c>
      <c r="D31" s="124">
        <v>0</v>
      </c>
      <c r="E31" s="124">
        <v>78</v>
      </c>
      <c r="F31" s="124">
        <v>95.91</v>
      </c>
      <c r="G31" s="125">
        <f t="shared" si="0"/>
        <v>0</v>
      </c>
      <c r="H31" s="124">
        <v>0</v>
      </c>
      <c r="I31" s="124">
        <v>0</v>
      </c>
      <c r="J31" s="124">
        <v>0</v>
      </c>
      <c r="K31" s="124">
        <v>0</v>
      </c>
      <c r="L31" s="125">
        <v>0</v>
      </c>
      <c r="M31" s="124">
        <v>0</v>
      </c>
      <c r="N31" s="124">
        <v>0</v>
      </c>
      <c r="O31" s="124">
        <v>0</v>
      </c>
      <c r="P31" s="124">
        <v>0</v>
      </c>
      <c r="Q31" s="125">
        <v>0</v>
      </c>
      <c r="R31" s="124">
        <v>0</v>
      </c>
      <c r="S31" s="124">
        <v>0</v>
      </c>
      <c r="T31" s="124">
        <v>0</v>
      </c>
      <c r="U31" s="124">
        <v>0</v>
      </c>
      <c r="V31" s="125">
        <v>0</v>
      </c>
      <c r="W31" s="124">
        <v>0</v>
      </c>
      <c r="X31" s="124">
        <v>0</v>
      </c>
      <c r="Y31" s="124">
        <v>0</v>
      </c>
      <c r="Z31" s="124">
        <v>0</v>
      </c>
      <c r="AA31" s="125">
        <v>0</v>
      </c>
    </row>
    <row r="32" spans="1:27" ht="12" customHeight="1" x14ac:dyDescent="0.2">
      <c r="A32" s="122">
        <v>26</v>
      </c>
      <c r="B32" s="123" t="s">
        <v>192</v>
      </c>
      <c r="C32" s="124">
        <v>0</v>
      </c>
      <c r="D32" s="124">
        <v>0</v>
      </c>
      <c r="E32" s="124">
        <v>0</v>
      </c>
      <c r="F32" s="124">
        <v>0</v>
      </c>
      <c r="G32" s="125">
        <v>0</v>
      </c>
      <c r="H32" s="124">
        <v>0</v>
      </c>
      <c r="I32" s="124">
        <v>0</v>
      </c>
      <c r="J32" s="124">
        <v>0</v>
      </c>
      <c r="K32" s="124">
        <v>0</v>
      </c>
      <c r="L32" s="125">
        <v>0</v>
      </c>
      <c r="M32" s="124">
        <v>0</v>
      </c>
      <c r="N32" s="124">
        <v>0</v>
      </c>
      <c r="O32" s="124">
        <v>0</v>
      </c>
      <c r="P32" s="124">
        <v>0</v>
      </c>
      <c r="Q32" s="125">
        <v>0</v>
      </c>
      <c r="R32" s="124">
        <v>0</v>
      </c>
      <c r="S32" s="124">
        <v>0</v>
      </c>
      <c r="T32" s="124">
        <v>0</v>
      </c>
      <c r="U32" s="124">
        <v>0</v>
      </c>
      <c r="V32" s="125">
        <v>0</v>
      </c>
      <c r="W32" s="124">
        <v>0</v>
      </c>
      <c r="X32" s="124">
        <v>0</v>
      </c>
      <c r="Y32" s="124">
        <v>0</v>
      </c>
      <c r="Z32" s="124">
        <v>0</v>
      </c>
      <c r="AA32" s="125">
        <v>0</v>
      </c>
    </row>
    <row r="33" spans="1:27" ht="12" customHeight="1" x14ac:dyDescent="0.2">
      <c r="A33" s="122">
        <v>27</v>
      </c>
      <c r="B33" s="123" t="s">
        <v>193</v>
      </c>
      <c r="C33" s="124">
        <v>0</v>
      </c>
      <c r="D33" s="124">
        <v>0</v>
      </c>
      <c r="E33" s="124">
        <v>0</v>
      </c>
      <c r="F33" s="124">
        <v>0</v>
      </c>
      <c r="G33" s="125">
        <v>0</v>
      </c>
      <c r="H33" s="124">
        <v>0</v>
      </c>
      <c r="I33" s="124">
        <v>0</v>
      </c>
      <c r="J33" s="124">
        <v>0</v>
      </c>
      <c r="K33" s="124">
        <v>0</v>
      </c>
      <c r="L33" s="125">
        <v>0</v>
      </c>
      <c r="M33" s="124">
        <v>0</v>
      </c>
      <c r="N33" s="124">
        <v>0</v>
      </c>
      <c r="O33" s="124">
        <v>0</v>
      </c>
      <c r="P33" s="124">
        <v>0</v>
      </c>
      <c r="Q33" s="125">
        <v>0</v>
      </c>
      <c r="R33" s="124">
        <v>0</v>
      </c>
      <c r="S33" s="124">
        <v>0</v>
      </c>
      <c r="T33" s="124">
        <v>0</v>
      </c>
      <c r="U33" s="124">
        <v>0</v>
      </c>
      <c r="V33" s="125">
        <v>0</v>
      </c>
      <c r="W33" s="124">
        <v>0</v>
      </c>
      <c r="X33" s="124">
        <v>0</v>
      </c>
      <c r="Y33" s="124">
        <v>0</v>
      </c>
      <c r="Z33" s="124">
        <v>0</v>
      </c>
      <c r="AA33" s="125">
        <v>0</v>
      </c>
    </row>
    <row r="34" spans="1:27" ht="12" customHeight="1" x14ac:dyDescent="0.2">
      <c r="A34" s="122">
        <v>28</v>
      </c>
      <c r="B34" s="123" t="s">
        <v>68</v>
      </c>
      <c r="C34" s="124">
        <v>0</v>
      </c>
      <c r="D34" s="124">
        <v>0</v>
      </c>
      <c r="E34" s="124">
        <v>0</v>
      </c>
      <c r="F34" s="124">
        <v>0</v>
      </c>
      <c r="G34" s="125">
        <v>0</v>
      </c>
      <c r="H34" s="124">
        <v>0</v>
      </c>
      <c r="I34" s="124">
        <v>0</v>
      </c>
      <c r="J34" s="124">
        <v>0</v>
      </c>
      <c r="K34" s="124">
        <v>0</v>
      </c>
      <c r="L34" s="125">
        <v>0</v>
      </c>
      <c r="M34" s="124">
        <v>0</v>
      </c>
      <c r="N34" s="124">
        <v>0</v>
      </c>
      <c r="O34" s="124">
        <v>0</v>
      </c>
      <c r="P34" s="124">
        <v>0</v>
      </c>
      <c r="Q34" s="125">
        <v>0</v>
      </c>
      <c r="R34" s="124">
        <v>0</v>
      </c>
      <c r="S34" s="124">
        <v>0</v>
      </c>
      <c r="T34" s="124">
        <v>0</v>
      </c>
      <c r="U34" s="124">
        <v>0</v>
      </c>
      <c r="V34" s="125">
        <v>0</v>
      </c>
      <c r="W34" s="124">
        <v>13</v>
      </c>
      <c r="X34" s="124">
        <v>42</v>
      </c>
      <c r="Y34" s="124">
        <v>788</v>
      </c>
      <c r="Z34" s="124">
        <v>4060</v>
      </c>
      <c r="AA34" s="125">
        <f t="shared" si="4"/>
        <v>1.0344827586206897</v>
      </c>
    </row>
    <row r="35" spans="1:27" ht="12" customHeight="1" x14ac:dyDescent="0.2">
      <c r="A35" s="122">
        <v>29</v>
      </c>
      <c r="B35" s="123" t="s">
        <v>194</v>
      </c>
      <c r="C35" s="124">
        <v>0</v>
      </c>
      <c r="D35" s="124">
        <v>0</v>
      </c>
      <c r="E35" s="124">
        <v>0</v>
      </c>
      <c r="F35" s="124">
        <v>0</v>
      </c>
      <c r="G35" s="125">
        <v>0</v>
      </c>
      <c r="H35" s="124">
        <v>0</v>
      </c>
      <c r="I35" s="124">
        <v>0</v>
      </c>
      <c r="J35" s="124">
        <v>0</v>
      </c>
      <c r="K35" s="124">
        <v>0</v>
      </c>
      <c r="L35" s="125">
        <v>0</v>
      </c>
      <c r="M35" s="124">
        <v>0</v>
      </c>
      <c r="N35" s="124">
        <v>0</v>
      </c>
      <c r="O35" s="124">
        <v>0</v>
      </c>
      <c r="P35" s="124">
        <v>0</v>
      </c>
      <c r="Q35" s="125">
        <v>0</v>
      </c>
      <c r="R35" s="124">
        <v>0</v>
      </c>
      <c r="S35" s="124">
        <v>0</v>
      </c>
      <c r="T35" s="124">
        <v>0</v>
      </c>
      <c r="U35" s="124">
        <v>0</v>
      </c>
      <c r="V35" s="125">
        <v>0</v>
      </c>
      <c r="W35" s="124">
        <v>0</v>
      </c>
      <c r="X35" s="124">
        <v>0</v>
      </c>
      <c r="Y35" s="124">
        <v>0</v>
      </c>
      <c r="Z35" s="124">
        <v>0</v>
      </c>
      <c r="AA35" s="125">
        <v>0</v>
      </c>
    </row>
    <row r="36" spans="1:27" ht="12" customHeight="1" x14ac:dyDescent="0.2">
      <c r="A36" s="122">
        <v>30</v>
      </c>
      <c r="B36" s="123" t="s">
        <v>195</v>
      </c>
      <c r="C36" s="124">
        <v>0</v>
      </c>
      <c r="D36" s="124">
        <v>0</v>
      </c>
      <c r="E36" s="124">
        <v>0</v>
      </c>
      <c r="F36" s="124">
        <v>0</v>
      </c>
      <c r="G36" s="125">
        <v>0</v>
      </c>
      <c r="H36" s="124">
        <v>0</v>
      </c>
      <c r="I36" s="124">
        <v>0</v>
      </c>
      <c r="J36" s="124">
        <v>0</v>
      </c>
      <c r="K36" s="124">
        <v>0</v>
      </c>
      <c r="L36" s="125">
        <v>0</v>
      </c>
      <c r="M36" s="124">
        <v>0</v>
      </c>
      <c r="N36" s="124">
        <v>0</v>
      </c>
      <c r="O36" s="124">
        <v>0</v>
      </c>
      <c r="P36" s="124">
        <v>0</v>
      </c>
      <c r="Q36" s="125">
        <v>0</v>
      </c>
      <c r="R36" s="124">
        <v>0</v>
      </c>
      <c r="S36" s="124">
        <v>0</v>
      </c>
      <c r="T36" s="124">
        <v>0</v>
      </c>
      <c r="U36" s="124">
        <v>0</v>
      </c>
      <c r="V36" s="125">
        <v>0</v>
      </c>
      <c r="W36" s="124">
        <v>8942</v>
      </c>
      <c r="X36" s="124">
        <v>1097</v>
      </c>
      <c r="Y36" s="124">
        <v>12947</v>
      </c>
      <c r="Z36" s="124">
        <v>5787</v>
      </c>
      <c r="AA36" s="125">
        <f t="shared" si="4"/>
        <v>18.95628132020045</v>
      </c>
    </row>
    <row r="37" spans="1:27" ht="12" customHeight="1" x14ac:dyDescent="0.2">
      <c r="A37" s="122">
        <v>31</v>
      </c>
      <c r="B37" s="123" t="s">
        <v>196</v>
      </c>
      <c r="C37" s="124">
        <v>0</v>
      </c>
      <c r="D37" s="124">
        <v>0</v>
      </c>
      <c r="E37" s="124">
        <v>0</v>
      </c>
      <c r="F37" s="124">
        <v>0</v>
      </c>
      <c r="G37" s="125">
        <v>0</v>
      </c>
      <c r="H37" s="124">
        <v>0</v>
      </c>
      <c r="I37" s="124">
        <v>0</v>
      </c>
      <c r="J37" s="124">
        <v>0</v>
      </c>
      <c r="K37" s="124">
        <v>0</v>
      </c>
      <c r="L37" s="125">
        <v>0</v>
      </c>
      <c r="M37" s="124">
        <v>0</v>
      </c>
      <c r="N37" s="124">
        <v>0</v>
      </c>
      <c r="O37" s="124">
        <v>0</v>
      </c>
      <c r="P37" s="124">
        <v>0</v>
      </c>
      <c r="Q37" s="125">
        <v>0</v>
      </c>
      <c r="R37" s="124">
        <v>0</v>
      </c>
      <c r="S37" s="124">
        <v>0</v>
      </c>
      <c r="T37" s="124">
        <v>0</v>
      </c>
      <c r="U37" s="124">
        <v>0</v>
      </c>
      <c r="V37" s="125">
        <v>0</v>
      </c>
      <c r="W37" s="124">
        <v>1</v>
      </c>
      <c r="X37" s="124">
        <v>0.78</v>
      </c>
      <c r="Y37" s="124">
        <v>12</v>
      </c>
      <c r="Z37" s="124">
        <v>60</v>
      </c>
      <c r="AA37" s="125">
        <f t="shared" si="4"/>
        <v>1.3</v>
      </c>
    </row>
    <row r="38" spans="1:27" ht="12" customHeight="1" x14ac:dyDescent="0.2">
      <c r="A38" s="122">
        <v>32</v>
      </c>
      <c r="B38" s="123" t="s">
        <v>72</v>
      </c>
      <c r="C38" s="124">
        <v>0</v>
      </c>
      <c r="D38" s="124">
        <v>0</v>
      </c>
      <c r="E38" s="124">
        <v>0</v>
      </c>
      <c r="F38" s="124">
        <v>0</v>
      </c>
      <c r="G38" s="125">
        <v>0</v>
      </c>
      <c r="H38" s="124">
        <v>0</v>
      </c>
      <c r="I38" s="124">
        <v>0</v>
      </c>
      <c r="J38" s="124">
        <v>0</v>
      </c>
      <c r="K38" s="124">
        <v>0</v>
      </c>
      <c r="L38" s="125">
        <v>0</v>
      </c>
      <c r="M38" s="124">
        <v>0</v>
      </c>
      <c r="N38" s="124">
        <v>0</v>
      </c>
      <c r="O38" s="124">
        <v>0</v>
      </c>
      <c r="P38" s="124">
        <v>0</v>
      </c>
      <c r="Q38" s="125">
        <v>0</v>
      </c>
      <c r="R38" s="124">
        <v>0</v>
      </c>
      <c r="S38" s="124">
        <v>0</v>
      </c>
      <c r="T38" s="124">
        <v>0</v>
      </c>
      <c r="U38" s="124">
        <v>0</v>
      </c>
      <c r="V38" s="125">
        <v>0</v>
      </c>
      <c r="W38" s="124">
        <v>0</v>
      </c>
      <c r="X38" s="124">
        <v>0</v>
      </c>
      <c r="Y38" s="124">
        <v>0</v>
      </c>
      <c r="Z38" s="124">
        <v>0</v>
      </c>
      <c r="AA38" s="125">
        <v>0</v>
      </c>
    </row>
    <row r="39" spans="1:27" ht="12" customHeight="1" x14ac:dyDescent="0.2">
      <c r="A39" s="122">
        <v>33</v>
      </c>
      <c r="B39" s="123" t="s">
        <v>197</v>
      </c>
      <c r="C39" s="124">
        <v>0</v>
      </c>
      <c r="D39" s="124">
        <v>0</v>
      </c>
      <c r="E39" s="124">
        <v>0</v>
      </c>
      <c r="F39" s="124">
        <v>0</v>
      </c>
      <c r="G39" s="125">
        <v>0</v>
      </c>
      <c r="H39" s="124">
        <v>0</v>
      </c>
      <c r="I39" s="124">
        <v>0</v>
      </c>
      <c r="J39" s="124">
        <v>0</v>
      </c>
      <c r="K39" s="124">
        <v>0</v>
      </c>
      <c r="L39" s="125">
        <v>0</v>
      </c>
      <c r="M39" s="124">
        <v>0</v>
      </c>
      <c r="N39" s="124">
        <v>0</v>
      </c>
      <c r="O39" s="124">
        <v>0</v>
      </c>
      <c r="P39" s="124">
        <v>0</v>
      </c>
      <c r="Q39" s="125">
        <v>0</v>
      </c>
      <c r="R39" s="124">
        <v>0</v>
      </c>
      <c r="S39" s="124">
        <v>0</v>
      </c>
      <c r="T39" s="124">
        <v>0</v>
      </c>
      <c r="U39" s="124">
        <v>0</v>
      </c>
      <c r="V39" s="125">
        <v>0</v>
      </c>
      <c r="W39" s="124">
        <v>0</v>
      </c>
      <c r="X39" s="124">
        <v>0</v>
      </c>
      <c r="Y39" s="124">
        <v>0</v>
      </c>
      <c r="Z39" s="124">
        <v>0</v>
      </c>
      <c r="AA39" s="125">
        <v>0</v>
      </c>
    </row>
    <row r="40" spans="1:27" ht="12" customHeight="1" x14ac:dyDescent="0.2">
      <c r="A40" s="122">
        <v>34</v>
      </c>
      <c r="B40" s="123" t="s">
        <v>71</v>
      </c>
      <c r="C40" s="124">
        <v>0</v>
      </c>
      <c r="D40" s="124">
        <v>0</v>
      </c>
      <c r="E40" s="124">
        <v>0</v>
      </c>
      <c r="F40" s="124">
        <v>0</v>
      </c>
      <c r="G40" s="125">
        <v>0</v>
      </c>
      <c r="H40" s="124">
        <v>0</v>
      </c>
      <c r="I40" s="124">
        <v>0</v>
      </c>
      <c r="J40" s="124">
        <v>0</v>
      </c>
      <c r="K40" s="124">
        <v>0</v>
      </c>
      <c r="L40" s="125">
        <v>0</v>
      </c>
      <c r="M40" s="124">
        <v>0</v>
      </c>
      <c r="N40" s="124">
        <v>0</v>
      </c>
      <c r="O40" s="124">
        <v>0</v>
      </c>
      <c r="P40" s="124">
        <v>0</v>
      </c>
      <c r="Q40" s="125">
        <v>0</v>
      </c>
      <c r="R40" s="124">
        <v>0</v>
      </c>
      <c r="S40" s="124">
        <v>0</v>
      </c>
      <c r="T40" s="124">
        <v>0</v>
      </c>
      <c r="U40" s="124">
        <v>0</v>
      </c>
      <c r="V40" s="125">
        <v>0</v>
      </c>
      <c r="W40" s="124">
        <v>0</v>
      </c>
      <c r="X40" s="124">
        <v>0</v>
      </c>
      <c r="Y40" s="124">
        <v>0</v>
      </c>
      <c r="Z40" s="124">
        <v>0</v>
      </c>
      <c r="AA40" s="125">
        <v>0</v>
      </c>
    </row>
    <row r="41" spans="1:27" s="110" customFormat="1" ht="12" customHeight="1" x14ac:dyDescent="0.2">
      <c r="A41" s="115"/>
      <c r="B41" s="116" t="s">
        <v>220</v>
      </c>
      <c r="C41" s="126">
        <f>SUM(C19:C40)</f>
        <v>93</v>
      </c>
      <c r="D41" s="126">
        <f t="shared" ref="D41:F41" si="7">SUM(D19:D40)</f>
        <v>157</v>
      </c>
      <c r="E41" s="126">
        <f t="shared" si="7"/>
        <v>656</v>
      </c>
      <c r="F41" s="126">
        <f t="shared" si="7"/>
        <v>3563.91</v>
      </c>
      <c r="G41" s="127">
        <f t="shared" si="0"/>
        <v>4.4052739827885663</v>
      </c>
      <c r="H41" s="126">
        <f t="shared" ref="H41" si="8">SUM(H19:H40)</f>
        <v>43</v>
      </c>
      <c r="I41" s="126">
        <f t="shared" ref="I41" si="9">SUM(I19:I40)</f>
        <v>95</v>
      </c>
      <c r="J41" s="126">
        <f t="shared" ref="J41" si="10">SUM(J19:J40)</f>
        <v>420</v>
      </c>
      <c r="K41" s="126">
        <f t="shared" ref="K41" si="11">SUM(K19:K40)</f>
        <v>873</v>
      </c>
      <c r="L41" s="127">
        <f t="shared" si="1"/>
        <v>10.882016036655212</v>
      </c>
      <c r="M41" s="126">
        <f t="shared" ref="M41" si="12">SUM(M19:M40)</f>
        <v>0</v>
      </c>
      <c r="N41" s="126">
        <f t="shared" ref="N41" si="13">SUM(N19:N40)</f>
        <v>0</v>
      </c>
      <c r="O41" s="126">
        <f t="shared" ref="O41" si="14">SUM(O19:O40)</f>
        <v>0</v>
      </c>
      <c r="P41" s="126">
        <f t="shared" ref="P41" si="15">SUM(P19:P40)</f>
        <v>0</v>
      </c>
      <c r="Q41" s="127">
        <v>0</v>
      </c>
      <c r="R41" s="126">
        <f t="shared" ref="R41" si="16">SUM(R19:R40)</f>
        <v>307</v>
      </c>
      <c r="S41" s="126">
        <f t="shared" ref="S41" si="17">SUM(S19:S40)</f>
        <v>168</v>
      </c>
      <c r="T41" s="126">
        <f t="shared" ref="T41" si="18">SUM(T19:T40)</f>
        <v>6181</v>
      </c>
      <c r="U41" s="126">
        <f t="shared" ref="U41" si="19">SUM(U19:U40)</f>
        <v>5810</v>
      </c>
      <c r="V41" s="127">
        <f t="shared" si="3"/>
        <v>2.8915662650602409</v>
      </c>
      <c r="W41" s="126">
        <f t="shared" ref="W41" si="20">SUM(W19:W40)</f>
        <v>20678</v>
      </c>
      <c r="X41" s="126">
        <f t="shared" ref="X41" si="21">SUM(X19:X40)</f>
        <v>5198.8099999999995</v>
      </c>
      <c r="Y41" s="126">
        <f t="shared" ref="Y41" si="22">SUM(Y19:Y40)</f>
        <v>138814</v>
      </c>
      <c r="Z41" s="126">
        <f t="shared" ref="Z41" si="23">SUM(Z19:Z40)</f>
        <v>81330.959999999992</v>
      </c>
      <c r="AA41" s="127">
        <f t="shared" si="4"/>
        <v>6.3921660336973769</v>
      </c>
    </row>
    <row r="42" spans="1:27" s="110" customFormat="1" ht="12" customHeight="1" x14ac:dyDescent="0.2">
      <c r="A42" s="115"/>
      <c r="B42" s="116" t="s">
        <v>417</v>
      </c>
      <c r="C42" s="126">
        <f>C41+C18</f>
        <v>23542</v>
      </c>
      <c r="D42" s="126">
        <f t="shared" ref="D42:F42" si="24">D41+D18</f>
        <v>42042</v>
      </c>
      <c r="E42" s="126">
        <f t="shared" si="24"/>
        <v>102953</v>
      </c>
      <c r="F42" s="126">
        <f t="shared" si="24"/>
        <v>348629.91</v>
      </c>
      <c r="G42" s="127">
        <f t="shared" si="0"/>
        <v>12.059206279805426</v>
      </c>
      <c r="H42" s="126">
        <f t="shared" ref="H42" si="25">H41+H18</f>
        <v>4778</v>
      </c>
      <c r="I42" s="126">
        <f t="shared" ref="I42" si="26">I41+I18</f>
        <v>17095.239999999998</v>
      </c>
      <c r="J42" s="126">
        <f t="shared" ref="J42" si="27">J41+J18</f>
        <v>21854</v>
      </c>
      <c r="K42" s="126">
        <f t="shared" ref="K42" si="28">K41+K18</f>
        <v>152239.04999999999</v>
      </c>
      <c r="L42" s="127">
        <f t="shared" si="1"/>
        <v>11.22920827474948</v>
      </c>
      <c r="M42" s="126">
        <f t="shared" ref="M42" si="29">M41+M18</f>
        <v>123190</v>
      </c>
      <c r="N42" s="126">
        <f t="shared" ref="N42" si="30">N41+N18</f>
        <v>84834</v>
      </c>
      <c r="O42" s="126">
        <f t="shared" ref="O42" si="31">O41+O18</f>
        <v>362720</v>
      </c>
      <c r="P42" s="126">
        <f t="shared" ref="P42" si="32">P41+P18</f>
        <v>265026.63</v>
      </c>
      <c r="Q42" s="127">
        <f t="shared" si="2"/>
        <v>32.009613524497524</v>
      </c>
      <c r="R42" s="126">
        <f t="shared" ref="R42" si="33">R41+R18</f>
        <v>5245</v>
      </c>
      <c r="S42" s="126">
        <f t="shared" ref="S42" si="34">S41+S18</f>
        <v>4295.2800000000007</v>
      </c>
      <c r="T42" s="126">
        <f t="shared" ref="T42" si="35">T41+T18</f>
        <v>38760</v>
      </c>
      <c r="U42" s="126">
        <f t="shared" ref="U42" si="36">U41+U18</f>
        <v>31954.639999999999</v>
      </c>
      <c r="V42" s="127">
        <f t="shared" si="3"/>
        <v>13.441803756825301</v>
      </c>
      <c r="W42" s="126">
        <f t="shared" ref="W42" si="37">W41+W18</f>
        <v>85851</v>
      </c>
      <c r="X42" s="126">
        <f t="shared" ref="X42" si="38">X41+X18</f>
        <v>90401.239999999991</v>
      </c>
      <c r="Y42" s="126">
        <f t="shared" ref="Y42" si="39">Y41+Y18</f>
        <v>728272</v>
      </c>
      <c r="Z42" s="126">
        <f t="shared" ref="Z42" si="40">Z41+Z18</f>
        <v>839133.80999999994</v>
      </c>
      <c r="AA42" s="127">
        <f t="shared" si="4"/>
        <v>10.773161434169836</v>
      </c>
    </row>
    <row r="43" spans="1:27" ht="12" customHeight="1" x14ac:dyDescent="0.2">
      <c r="A43" s="122">
        <v>35</v>
      </c>
      <c r="B43" s="123" t="s">
        <v>198</v>
      </c>
      <c r="C43" s="124">
        <v>5017</v>
      </c>
      <c r="D43" s="124">
        <v>2126</v>
      </c>
      <c r="E43" s="124">
        <v>12143</v>
      </c>
      <c r="F43" s="124">
        <v>6035</v>
      </c>
      <c r="G43" s="125">
        <f t="shared" si="0"/>
        <v>35.227837613918808</v>
      </c>
      <c r="H43" s="124">
        <v>36</v>
      </c>
      <c r="I43" s="124">
        <v>24</v>
      </c>
      <c r="J43" s="124">
        <v>157</v>
      </c>
      <c r="K43" s="124">
        <v>339</v>
      </c>
      <c r="L43" s="125">
        <f t="shared" si="1"/>
        <v>7.0796460176991154</v>
      </c>
      <c r="M43" s="124">
        <v>28878</v>
      </c>
      <c r="N43" s="124">
        <v>21333</v>
      </c>
      <c r="O43" s="124">
        <v>58770</v>
      </c>
      <c r="P43" s="124">
        <v>41640</v>
      </c>
      <c r="Q43" s="125">
        <f t="shared" si="2"/>
        <v>51.231988472622483</v>
      </c>
      <c r="R43" s="124">
        <v>1737</v>
      </c>
      <c r="S43" s="124">
        <v>819</v>
      </c>
      <c r="T43" s="124">
        <v>9920</v>
      </c>
      <c r="U43" s="124">
        <v>3945</v>
      </c>
      <c r="V43" s="125">
        <f t="shared" si="3"/>
        <v>20.760456273764259</v>
      </c>
      <c r="W43" s="124">
        <v>9186</v>
      </c>
      <c r="X43" s="124">
        <v>3863</v>
      </c>
      <c r="Y43" s="124">
        <v>27585</v>
      </c>
      <c r="Z43" s="124">
        <v>13409</v>
      </c>
      <c r="AA43" s="125">
        <f t="shared" si="4"/>
        <v>28.809008874636437</v>
      </c>
    </row>
    <row r="44" spans="1:27" ht="12" customHeight="1" x14ac:dyDescent="0.2">
      <c r="A44" s="122">
        <v>36</v>
      </c>
      <c r="B44" s="123" t="s">
        <v>499</v>
      </c>
      <c r="C44" s="124">
        <v>6338</v>
      </c>
      <c r="D44" s="124">
        <v>1839.42</v>
      </c>
      <c r="E44" s="124">
        <v>39907</v>
      </c>
      <c r="F44" s="124">
        <v>16380.01</v>
      </c>
      <c r="G44" s="125">
        <f t="shared" si="0"/>
        <v>11.229663473953924</v>
      </c>
      <c r="H44" s="124">
        <v>147</v>
      </c>
      <c r="I44" s="124">
        <v>47.37</v>
      </c>
      <c r="J44" s="124">
        <v>342</v>
      </c>
      <c r="K44" s="124">
        <v>396.21</v>
      </c>
      <c r="L44" s="125">
        <f t="shared" si="1"/>
        <v>11.955781025213902</v>
      </c>
      <c r="M44" s="124">
        <v>105898</v>
      </c>
      <c r="N44" s="124">
        <v>44761.57</v>
      </c>
      <c r="O44" s="124">
        <v>204108</v>
      </c>
      <c r="P44" s="124">
        <v>86800.48</v>
      </c>
      <c r="Q44" s="125">
        <f t="shared" si="2"/>
        <v>51.568343861692931</v>
      </c>
      <c r="R44" s="124">
        <v>4341</v>
      </c>
      <c r="S44" s="124">
        <v>1892.39</v>
      </c>
      <c r="T44" s="124">
        <v>37910</v>
      </c>
      <c r="U44" s="124">
        <v>26995.01</v>
      </c>
      <c r="V44" s="125">
        <f t="shared" si="3"/>
        <v>7.010147430951128</v>
      </c>
      <c r="W44" s="124">
        <v>6376</v>
      </c>
      <c r="X44" s="124">
        <v>210</v>
      </c>
      <c r="Y44" s="124">
        <v>88768</v>
      </c>
      <c r="Z44" s="124">
        <v>870.63</v>
      </c>
      <c r="AA44" s="125">
        <f t="shared" si="4"/>
        <v>24.120464491230489</v>
      </c>
    </row>
    <row r="45" spans="1:27" s="110" customFormat="1" ht="12" customHeight="1" x14ac:dyDescent="0.2">
      <c r="A45" s="115"/>
      <c r="B45" s="116" t="s">
        <v>223</v>
      </c>
      <c r="C45" s="126">
        <f>SUM(C43:C44)</f>
        <v>11355</v>
      </c>
      <c r="D45" s="126">
        <f t="shared" ref="D45:F45" si="41">SUM(D43:D44)</f>
        <v>3965.42</v>
      </c>
      <c r="E45" s="126">
        <f t="shared" si="41"/>
        <v>52050</v>
      </c>
      <c r="F45" s="126">
        <f t="shared" si="41"/>
        <v>22415.010000000002</v>
      </c>
      <c r="G45" s="127">
        <f t="shared" si="0"/>
        <v>17.690913365642039</v>
      </c>
      <c r="H45" s="126">
        <f t="shared" ref="H45" si="42">SUM(H43:H44)</f>
        <v>183</v>
      </c>
      <c r="I45" s="126">
        <f t="shared" ref="I45" si="43">SUM(I43:I44)</f>
        <v>71.37</v>
      </c>
      <c r="J45" s="126">
        <f t="shared" ref="J45" si="44">SUM(J43:J44)</f>
        <v>499</v>
      </c>
      <c r="K45" s="126">
        <f t="shared" ref="K45" si="45">SUM(K43:K44)</f>
        <v>735.21</v>
      </c>
      <c r="L45" s="127">
        <f t="shared" si="1"/>
        <v>9.7074305300526387</v>
      </c>
      <c r="M45" s="126">
        <f t="shared" ref="M45" si="46">SUM(M43:M44)</f>
        <v>134776</v>
      </c>
      <c r="N45" s="126">
        <f t="shared" ref="N45" si="47">SUM(N43:N44)</f>
        <v>66094.570000000007</v>
      </c>
      <c r="O45" s="126">
        <f t="shared" ref="O45" si="48">SUM(O43:O44)</f>
        <v>262878</v>
      </c>
      <c r="P45" s="126">
        <f t="shared" ref="P45" si="49">SUM(P43:P44)</f>
        <v>128440.48</v>
      </c>
      <c r="Q45" s="127">
        <f t="shared" si="2"/>
        <v>51.459298501531613</v>
      </c>
      <c r="R45" s="126">
        <f t="shared" ref="R45" si="50">SUM(R43:R44)</f>
        <v>6078</v>
      </c>
      <c r="S45" s="126">
        <f t="shared" ref="S45" si="51">SUM(S43:S44)</f>
        <v>2711.3900000000003</v>
      </c>
      <c r="T45" s="126">
        <f t="shared" ref="T45" si="52">SUM(T43:T44)</f>
        <v>47830</v>
      </c>
      <c r="U45" s="126">
        <f t="shared" ref="U45" si="53">SUM(U43:U44)</f>
        <v>30940.01</v>
      </c>
      <c r="V45" s="127">
        <f t="shared" si="3"/>
        <v>8.7633779045320299</v>
      </c>
      <c r="W45" s="126">
        <f t="shared" ref="W45" si="54">SUM(W43:W44)</f>
        <v>15562</v>
      </c>
      <c r="X45" s="126">
        <f t="shared" ref="X45" si="55">SUM(X43:X44)</f>
        <v>4073</v>
      </c>
      <c r="Y45" s="126">
        <f t="shared" ref="Y45" si="56">SUM(Y43:Y44)</f>
        <v>116353</v>
      </c>
      <c r="Z45" s="126">
        <f t="shared" ref="Z45" si="57">SUM(Z43:Z44)</f>
        <v>14279.63</v>
      </c>
      <c r="AA45" s="127">
        <f t="shared" si="4"/>
        <v>28.523148008736921</v>
      </c>
    </row>
    <row r="46" spans="1:27" ht="12" customHeight="1" x14ac:dyDescent="0.2">
      <c r="A46" s="122">
        <v>37</v>
      </c>
      <c r="B46" s="123" t="s">
        <v>418</v>
      </c>
      <c r="C46" s="124">
        <v>0</v>
      </c>
      <c r="D46" s="124">
        <v>0</v>
      </c>
      <c r="E46" s="124">
        <v>0</v>
      </c>
      <c r="F46" s="124">
        <v>0</v>
      </c>
      <c r="G46" s="125">
        <v>0</v>
      </c>
      <c r="H46" s="124">
        <v>0</v>
      </c>
      <c r="I46" s="124">
        <v>0</v>
      </c>
      <c r="J46" s="124">
        <v>0</v>
      </c>
      <c r="K46" s="124">
        <v>0</v>
      </c>
      <c r="L46" s="125">
        <v>0</v>
      </c>
      <c r="M46" s="124">
        <v>0</v>
      </c>
      <c r="N46" s="124">
        <v>5023.5</v>
      </c>
      <c r="O46" s="124">
        <v>0</v>
      </c>
      <c r="P46" s="124">
        <v>10212.34</v>
      </c>
      <c r="Q46" s="125">
        <f t="shared" si="2"/>
        <v>49.190489153318431</v>
      </c>
      <c r="R46" s="124">
        <v>823</v>
      </c>
      <c r="S46" s="124">
        <v>776.18</v>
      </c>
      <c r="T46" s="124">
        <v>0</v>
      </c>
      <c r="U46" s="124">
        <v>1047.58</v>
      </c>
      <c r="V46" s="125">
        <f t="shared" si="3"/>
        <v>74.092670726818</v>
      </c>
      <c r="W46" s="124">
        <v>0</v>
      </c>
      <c r="X46" s="124">
        <v>0</v>
      </c>
      <c r="Y46" s="124">
        <v>0</v>
      </c>
      <c r="Z46" s="124">
        <v>0</v>
      </c>
      <c r="AA46" s="125">
        <v>0</v>
      </c>
    </row>
    <row r="47" spans="1:27" s="110" customFormat="1" ht="12" customHeight="1" x14ac:dyDescent="0.2">
      <c r="A47" s="115"/>
      <c r="B47" s="116" t="s">
        <v>221</v>
      </c>
      <c r="C47" s="126">
        <v>0</v>
      </c>
      <c r="D47" s="126">
        <v>0</v>
      </c>
      <c r="E47" s="126">
        <v>0</v>
      </c>
      <c r="F47" s="126">
        <v>0</v>
      </c>
      <c r="G47" s="127">
        <v>0</v>
      </c>
      <c r="H47" s="126">
        <v>0</v>
      </c>
      <c r="I47" s="126">
        <v>0</v>
      </c>
      <c r="J47" s="126">
        <v>0</v>
      </c>
      <c r="K47" s="126">
        <v>0</v>
      </c>
      <c r="L47" s="127">
        <v>0</v>
      </c>
      <c r="M47" s="126">
        <v>0</v>
      </c>
      <c r="N47" s="126">
        <v>5023.5</v>
      </c>
      <c r="O47" s="126">
        <v>0</v>
      </c>
      <c r="P47" s="126">
        <v>10212.34</v>
      </c>
      <c r="Q47" s="127">
        <f t="shared" si="2"/>
        <v>49.190489153318431</v>
      </c>
      <c r="R47" s="126">
        <v>823</v>
      </c>
      <c r="S47" s="126">
        <v>776.18</v>
      </c>
      <c r="T47" s="126">
        <v>0</v>
      </c>
      <c r="U47" s="126">
        <v>1047.58</v>
      </c>
      <c r="V47" s="127">
        <f t="shared" si="3"/>
        <v>74.092670726818</v>
      </c>
      <c r="W47" s="126">
        <v>0</v>
      </c>
      <c r="X47" s="126">
        <v>0</v>
      </c>
      <c r="Y47" s="126">
        <v>0</v>
      </c>
      <c r="Z47" s="126">
        <v>0</v>
      </c>
      <c r="AA47" s="127">
        <v>0</v>
      </c>
    </row>
    <row r="48" spans="1:27" s="110" customFormat="1" ht="12" customHeight="1" x14ac:dyDescent="0.2">
      <c r="A48" s="122">
        <v>38</v>
      </c>
      <c r="B48" s="123" t="s">
        <v>410</v>
      </c>
      <c r="C48" s="124">
        <v>0</v>
      </c>
      <c r="D48" s="124">
        <v>0</v>
      </c>
      <c r="E48" s="124">
        <v>0</v>
      </c>
      <c r="F48" s="124">
        <v>0</v>
      </c>
      <c r="G48" s="125">
        <v>0</v>
      </c>
      <c r="H48" s="124">
        <v>0</v>
      </c>
      <c r="I48" s="124">
        <v>0</v>
      </c>
      <c r="J48" s="124">
        <v>0</v>
      </c>
      <c r="K48" s="124">
        <v>0</v>
      </c>
      <c r="L48" s="125">
        <v>0</v>
      </c>
      <c r="M48" s="124">
        <v>0</v>
      </c>
      <c r="N48" s="124">
        <v>0</v>
      </c>
      <c r="O48" s="124">
        <v>0</v>
      </c>
      <c r="P48" s="124">
        <v>0</v>
      </c>
      <c r="Q48" s="125">
        <v>0</v>
      </c>
      <c r="R48" s="124">
        <v>0</v>
      </c>
      <c r="S48" s="124">
        <v>0</v>
      </c>
      <c r="T48" s="124">
        <v>0</v>
      </c>
      <c r="U48" s="124">
        <v>0</v>
      </c>
      <c r="V48" s="125">
        <v>0</v>
      </c>
      <c r="W48" s="124">
        <v>1064</v>
      </c>
      <c r="X48" s="124">
        <v>288.76</v>
      </c>
      <c r="Y48" s="124">
        <v>19461</v>
      </c>
      <c r="Z48" s="124">
        <v>44099.69</v>
      </c>
      <c r="AA48" s="125">
        <f t="shared" si="4"/>
        <v>0.65478918332532488</v>
      </c>
    </row>
    <row r="49" spans="1:27" ht="12" customHeight="1" x14ac:dyDescent="0.2">
      <c r="A49" s="122">
        <v>39</v>
      </c>
      <c r="B49" s="123" t="s">
        <v>411</v>
      </c>
      <c r="C49" s="124">
        <v>0</v>
      </c>
      <c r="D49" s="124">
        <v>0</v>
      </c>
      <c r="E49" s="124">
        <v>0</v>
      </c>
      <c r="F49" s="124">
        <v>0</v>
      </c>
      <c r="G49" s="125">
        <v>0</v>
      </c>
      <c r="H49" s="124">
        <v>0</v>
      </c>
      <c r="I49" s="124">
        <v>0</v>
      </c>
      <c r="J49" s="124">
        <v>0</v>
      </c>
      <c r="K49" s="124">
        <v>0</v>
      </c>
      <c r="L49" s="125">
        <v>0</v>
      </c>
      <c r="M49" s="124">
        <v>0</v>
      </c>
      <c r="N49" s="124">
        <v>0</v>
      </c>
      <c r="O49" s="124">
        <v>0</v>
      </c>
      <c r="P49" s="124">
        <v>0</v>
      </c>
      <c r="Q49" s="125">
        <v>0</v>
      </c>
      <c r="R49" s="124">
        <v>0</v>
      </c>
      <c r="S49" s="124">
        <v>0</v>
      </c>
      <c r="T49" s="124">
        <v>0</v>
      </c>
      <c r="U49" s="124">
        <v>0</v>
      </c>
      <c r="V49" s="125">
        <v>0</v>
      </c>
      <c r="W49" s="124">
        <v>0</v>
      </c>
      <c r="X49" s="124">
        <v>0</v>
      </c>
      <c r="Y49" s="124">
        <v>0</v>
      </c>
      <c r="Z49" s="124">
        <v>0</v>
      </c>
      <c r="AA49" s="125">
        <v>0</v>
      </c>
    </row>
    <row r="50" spans="1:27" ht="12" customHeight="1" x14ac:dyDescent="0.2">
      <c r="A50" s="122">
        <v>40</v>
      </c>
      <c r="B50" s="123" t="s">
        <v>501</v>
      </c>
      <c r="C50" s="124">
        <v>0</v>
      </c>
      <c r="D50" s="124">
        <v>0</v>
      </c>
      <c r="E50" s="124">
        <v>0</v>
      </c>
      <c r="F50" s="124">
        <v>0</v>
      </c>
      <c r="G50" s="125">
        <v>0</v>
      </c>
      <c r="H50" s="124">
        <v>0</v>
      </c>
      <c r="I50" s="124">
        <v>0</v>
      </c>
      <c r="J50" s="124">
        <v>0</v>
      </c>
      <c r="K50" s="124">
        <v>0</v>
      </c>
      <c r="L50" s="125">
        <v>0</v>
      </c>
      <c r="M50" s="124">
        <v>0</v>
      </c>
      <c r="N50" s="124">
        <v>0</v>
      </c>
      <c r="O50" s="124">
        <v>0</v>
      </c>
      <c r="P50" s="124">
        <v>0</v>
      </c>
      <c r="Q50" s="125">
        <v>0</v>
      </c>
      <c r="R50" s="124">
        <v>0</v>
      </c>
      <c r="S50" s="124">
        <v>0</v>
      </c>
      <c r="T50" s="124">
        <v>0</v>
      </c>
      <c r="U50" s="124">
        <v>0</v>
      </c>
      <c r="V50" s="125">
        <v>0</v>
      </c>
      <c r="W50" s="124">
        <v>3566</v>
      </c>
      <c r="X50" s="124">
        <v>492</v>
      </c>
      <c r="Y50" s="124">
        <v>68409</v>
      </c>
      <c r="Z50" s="124">
        <v>14845</v>
      </c>
      <c r="AA50" s="125">
        <f t="shared" si="4"/>
        <v>3.3142472212866285</v>
      </c>
    </row>
    <row r="51" spans="1:27" s="110" customFormat="1" ht="12" customHeight="1" x14ac:dyDescent="0.2">
      <c r="A51" s="122">
        <v>41</v>
      </c>
      <c r="B51" s="123" t="s">
        <v>412</v>
      </c>
      <c r="C51" s="124">
        <v>0</v>
      </c>
      <c r="D51" s="124">
        <v>0</v>
      </c>
      <c r="E51" s="124">
        <v>0</v>
      </c>
      <c r="F51" s="124">
        <v>0</v>
      </c>
      <c r="G51" s="125">
        <v>0</v>
      </c>
      <c r="H51" s="124">
        <v>0</v>
      </c>
      <c r="I51" s="124">
        <v>0</v>
      </c>
      <c r="J51" s="124">
        <v>0</v>
      </c>
      <c r="K51" s="124">
        <v>0</v>
      </c>
      <c r="L51" s="125">
        <v>0</v>
      </c>
      <c r="M51" s="124">
        <v>0</v>
      </c>
      <c r="N51" s="124">
        <v>0</v>
      </c>
      <c r="O51" s="124">
        <v>0</v>
      </c>
      <c r="P51" s="124">
        <v>0</v>
      </c>
      <c r="Q51" s="125">
        <v>0</v>
      </c>
      <c r="R51" s="124">
        <v>0</v>
      </c>
      <c r="S51" s="124">
        <v>0</v>
      </c>
      <c r="T51" s="124">
        <v>0</v>
      </c>
      <c r="U51" s="124">
        <v>0</v>
      </c>
      <c r="V51" s="125">
        <v>0</v>
      </c>
      <c r="W51" s="124">
        <v>0</v>
      </c>
      <c r="X51" s="124">
        <v>0</v>
      </c>
      <c r="Y51" s="124">
        <v>0</v>
      </c>
      <c r="Z51" s="124">
        <v>0</v>
      </c>
      <c r="AA51" s="125">
        <v>0</v>
      </c>
    </row>
    <row r="52" spans="1:27" ht="12" customHeight="1" x14ac:dyDescent="0.25">
      <c r="A52" s="122">
        <v>42</v>
      </c>
      <c r="B52" s="123" t="s">
        <v>413</v>
      </c>
      <c r="C52" s="340">
        <v>0</v>
      </c>
      <c r="D52" s="340">
        <v>0</v>
      </c>
      <c r="E52" s="340">
        <v>0</v>
      </c>
      <c r="F52" s="340">
        <v>0</v>
      </c>
      <c r="G52" s="125">
        <v>0</v>
      </c>
      <c r="H52" s="124">
        <v>0</v>
      </c>
      <c r="I52" s="124">
        <v>0</v>
      </c>
      <c r="J52" s="124">
        <v>0</v>
      </c>
      <c r="K52" s="124">
        <v>0</v>
      </c>
      <c r="L52" s="125">
        <v>0</v>
      </c>
      <c r="M52" s="124">
        <v>0</v>
      </c>
      <c r="N52" s="124">
        <v>0</v>
      </c>
      <c r="O52" s="124">
        <v>0</v>
      </c>
      <c r="P52" s="124">
        <v>0</v>
      </c>
      <c r="Q52" s="125">
        <v>0</v>
      </c>
      <c r="R52" s="124">
        <v>0</v>
      </c>
      <c r="S52" s="124">
        <v>0</v>
      </c>
      <c r="T52" s="124">
        <v>0</v>
      </c>
      <c r="U52" s="124">
        <v>0</v>
      </c>
      <c r="V52" s="125">
        <v>0</v>
      </c>
      <c r="W52" s="124">
        <v>300</v>
      </c>
      <c r="X52" s="124">
        <v>175</v>
      </c>
      <c r="Y52" s="124">
        <v>11386</v>
      </c>
      <c r="Z52" s="124">
        <v>5960</v>
      </c>
      <c r="AA52" s="125">
        <f t="shared" si="4"/>
        <v>2.936241610738255</v>
      </c>
    </row>
    <row r="53" spans="1:27" s="110" customFormat="1" ht="12" customHeight="1" x14ac:dyDescent="0.2">
      <c r="A53" s="122">
        <v>43</v>
      </c>
      <c r="B53" s="123" t="s">
        <v>414</v>
      </c>
      <c r="C53" s="124">
        <v>0</v>
      </c>
      <c r="D53" s="124">
        <v>0</v>
      </c>
      <c r="E53" s="124">
        <v>0</v>
      </c>
      <c r="F53" s="124">
        <v>0</v>
      </c>
      <c r="G53" s="125">
        <v>0</v>
      </c>
      <c r="H53" s="124">
        <v>0</v>
      </c>
      <c r="I53" s="124">
        <v>0</v>
      </c>
      <c r="J53" s="124">
        <v>0</v>
      </c>
      <c r="K53" s="124">
        <v>0</v>
      </c>
      <c r="L53" s="125">
        <v>0</v>
      </c>
      <c r="M53" s="124">
        <v>0</v>
      </c>
      <c r="N53" s="124">
        <v>0</v>
      </c>
      <c r="O53" s="124">
        <v>0</v>
      </c>
      <c r="P53" s="124">
        <v>0</v>
      </c>
      <c r="Q53" s="125">
        <v>0</v>
      </c>
      <c r="R53" s="124">
        <v>0</v>
      </c>
      <c r="S53" s="124">
        <v>0</v>
      </c>
      <c r="T53" s="124">
        <v>0</v>
      </c>
      <c r="U53" s="124">
        <v>0</v>
      </c>
      <c r="V53" s="125">
        <v>0</v>
      </c>
      <c r="W53" s="124">
        <v>6058</v>
      </c>
      <c r="X53" s="124">
        <v>648.69000000000005</v>
      </c>
      <c r="Y53" s="124">
        <v>84455</v>
      </c>
      <c r="Z53" s="124">
        <v>17359.71</v>
      </c>
      <c r="AA53" s="125">
        <f t="shared" si="4"/>
        <v>3.7367559711538969</v>
      </c>
    </row>
    <row r="54" spans="1:27" ht="12" customHeight="1" x14ac:dyDescent="0.2">
      <c r="A54" s="122">
        <v>44</v>
      </c>
      <c r="B54" s="123" t="s">
        <v>406</v>
      </c>
      <c r="C54" s="124">
        <v>0</v>
      </c>
      <c r="D54" s="124">
        <v>0</v>
      </c>
      <c r="E54" s="124">
        <v>0</v>
      </c>
      <c r="F54" s="124">
        <v>0</v>
      </c>
      <c r="G54" s="125">
        <v>0</v>
      </c>
      <c r="H54" s="124">
        <v>0</v>
      </c>
      <c r="I54" s="124">
        <v>0</v>
      </c>
      <c r="J54" s="124">
        <v>0</v>
      </c>
      <c r="K54" s="124">
        <v>0</v>
      </c>
      <c r="L54" s="125">
        <v>0</v>
      </c>
      <c r="M54" s="124">
        <v>0</v>
      </c>
      <c r="N54" s="124">
        <v>0</v>
      </c>
      <c r="O54" s="124">
        <v>0</v>
      </c>
      <c r="P54" s="124">
        <v>0</v>
      </c>
      <c r="Q54" s="125">
        <v>0</v>
      </c>
      <c r="R54" s="124">
        <v>0</v>
      </c>
      <c r="S54" s="124">
        <v>0</v>
      </c>
      <c r="T54" s="124">
        <v>0</v>
      </c>
      <c r="U54" s="124">
        <v>0</v>
      </c>
      <c r="V54" s="125">
        <v>0</v>
      </c>
      <c r="W54" s="124">
        <v>1524</v>
      </c>
      <c r="X54" s="124">
        <v>242.59</v>
      </c>
      <c r="Y54" s="124">
        <v>56612</v>
      </c>
      <c r="Z54" s="124">
        <v>11392.22</v>
      </c>
      <c r="AA54" s="125">
        <f t="shared" si="4"/>
        <v>2.1294357026110804</v>
      </c>
    </row>
    <row r="55" spans="1:27" ht="12" customHeight="1" x14ac:dyDescent="0.2">
      <c r="A55" s="122">
        <v>45</v>
      </c>
      <c r="B55" s="123" t="s">
        <v>415</v>
      </c>
      <c r="C55" s="124">
        <v>0</v>
      </c>
      <c r="D55" s="124">
        <v>0</v>
      </c>
      <c r="E55" s="124">
        <v>0</v>
      </c>
      <c r="F55" s="124">
        <v>0</v>
      </c>
      <c r="G55" s="125">
        <v>0</v>
      </c>
      <c r="H55" s="124">
        <v>0</v>
      </c>
      <c r="I55" s="124">
        <v>0</v>
      </c>
      <c r="J55" s="124">
        <v>0</v>
      </c>
      <c r="K55" s="124">
        <v>0</v>
      </c>
      <c r="L55" s="125">
        <v>0</v>
      </c>
      <c r="M55" s="124">
        <v>0</v>
      </c>
      <c r="N55" s="124">
        <v>0</v>
      </c>
      <c r="O55" s="124">
        <v>0</v>
      </c>
      <c r="P55" s="124">
        <v>0</v>
      </c>
      <c r="Q55" s="125">
        <v>0</v>
      </c>
      <c r="R55" s="124">
        <v>0</v>
      </c>
      <c r="S55" s="124">
        <v>0</v>
      </c>
      <c r="T55" s="124">
        <v>0</v>
      </c>
      <c r="U55" s="124">
        <v>0</v>
      </c>
      <c r="V55" s="125">
        <v>0</v>
      </c>
      <c r="W55" s="124">
        <v>1012</v>
      </c>
      <c r="X55" s="124">
        <v>264</v>
      </c>
      <c r="Y55" s="124">
        <v>50610</v>
      </c>
      <c r="Z55" s="124">
        <v>13210</v>
      </c>
      <c r="AA55" s="125">
        <f t="shared" si="4"/>
        <v>1.9984859954579863</v>
      </c>
    </row>
    <row r="56" spans="1:27" s="110" customFormat="1" ht="12" customHeight="1" x14ac:dyDescent="0.2">
      <c r="A56" s="115"/>
      <c r="B56" s="116" t="s">
        <v>416</v>
      </c>
      <c r="C56" s="126">
        <f>SUM(C48:C55)</f>
        <v>0</v>
      </c>
      <c r="D56" s="126">
        <f t="shared" ref="D56:F56" si="58">SUM(D48:D55)</f>
        <v>0</v>
      </c>
      <c r="E56" s="126">
        <f t="shared" si="58"/>
        <v>0</v>
      </c>
      <c r="F56" s="126">
        <f t="shared" si="58"/>
        <v>0</v>
      </c>
      <c r="G56" s="127">
        <v>0</v>
      </c>
      <c r="H56" s="126">
        <f>SUM(H48:H55)</f>
        <v>0</v>
      </c>
      <c r="I56" s="126">
        <f t="shared" ref="I56:K56" si="59">SUM(I48:I55)</f>
        <v>0</v>
      </c>
      <c r="J56" s="126">
        <f t="shared" si="59"/>
        <v>0</v>
      </c>
      <c r="K56" s="126">
        <f t="shared" si="59"/>
        <v>0</v>
      </c>
      <c r="L56" s="127">
        <v>0</v>
      </c>
      <c r="M56" s="126">
        <f>SUM(M48:M55)</f>
        <v>0</v>
      </c>
      <c r="N56" s="126">
        <f t="shared" ref="N56:P56" si="60">SUM(N48:N55)</f>
        <v>0</v>
      </c>
      <c r="O56" s="126">
        <f t="shared" si="60"/>
        <v>0</v>
      </c>
      <c r="P56" s="126">
        <f t="shared" si="60"/>
        <v>0</v>
      </c>
      <c r="Q56" s="127">
        <v>0</v>
      </c>
      <c r="R56" s="126">
        <f>SUM(R48:R55)</f>
        <v>0</v>
      </c>
      <c r="S56" s="126">
        <f t="shared" ref="S56:U56" si="61">SUM(S48:S55)</f>
        <v>0</v>
      </c>
      <c r="T56" s="126">
        <f t="shared" si="61"/>
        <v>0</v>
      </c>
      <c r="U56" s="126">
        <f t="shared" si="61"/>
        <v>0</v>
      </c>
      <c r="V56" s="127">
        <v>0</v>
      </c>
      <c r="W56" s="126">
        <f>SUM(W48:W55)</f>
        <v>13524</v>
      </c>
      <c r="X56" s="126">
        <f t="shared" ref="X56:Z56" si="62">SUM(X48:X55)</f>
        <v>2111.04</v>
      </c>
      <c r="Y56" s="126">
        <f t="shared" si="62"/>
        <v>290933</v>
      </c>
      <c r="Z56" s="126">
        <f t="shared" si="62"/>
        <v>106866.62</v>
      </c>
      <c r="AA56" s="127">
        <f t="shared" si="4"/>
        <v>1.9753969948708026</v>
      </c>
    </row>
    <row r="57" spans="1:27" s="110" customFormat="1" ht="12" customHeight="1" x14ac:dyDescent="0.2">
      <c r="A57" s="190"/>
      <c r="B57" s="191" t="s">
        <v>0</v>
      </c>
      <c r="C57" s="126">
        <f>C56+C47+C45+C42</f>
        <v>34897</v>
      </c>
      <c r="D57" s="126">
        <f t="shared" ref="D57:Z57" si="63">D56+D47+D45+D42</f>
        <v>46007.42</v>
      </c>
      <c r="E57" s="126">
        <f t="shared" si="63"/>
        <v>155003</v>
      </c>
      <c r="F57" s="126">
        <f t="shared" si="63"/>
        <v>371044.92</v>
      </c>
      <c r="G57" s="127">
        <f t="shared" si="0"/>
        <v>12.399420533772568</v>
      </c>
      <c r="H57" s="126">
        <f t="shared" si="63"/>
        <v>4961</v>
      </c>
      <c r="I57" s="126">
        <f t="shared" si="63"/>
        <v>17166.609999999997</v>
      </c>
      <c r="J57" s="126">
        <f t="shared" si="63"/>
        <v>22353</v>
      </c>
      <c r="K57" s="126">
        <f t="shared" si="63"/>
        <v>152974.25999999998</v>
      </c>
      <c r="L57" s="127">
        <f>I57/K57*100</f>
        <v>11.221894454661848</v>
      </c>
      <c r="M57" s="126">
        <f t="shared" si="63"/>
        <v>257966</v>
      </c>
      <c r="N57" s="126">
        <f t="shared" si="63"/>
        <v>155952.07</v>
      </c>
      <c r="O57" s="126">
        <f t="shared" si="63"/>
        <v>625598</v>
      </c>
      <c r="P57" s="126">
        <f t="shared" si="63"/>
        <v>403679.45</v>
      </c>
      <c r="Q57" s="127">
        <f t="shared" si="2"/>
        <v>38.632650237707175</v>
      </c>
      <c r="R57" s="126">
        <f t="shared" si="63"/>
        <v>12146</v>
      </c>
      <c r="S57" s="126">
        <f t="shared" si="63"/>
        <v>7782.85</v>
      </c>
      <c r="T57" s="126">
        <f t="shared" si="63"/>
        <v>86590</v>
      </c>
      <c r="U57" s="126">
        <f t="shared" si="63"/>
        <v>63942.229999999996</v>
      </c>
      <c r="V57" s="127">
        <f>S57*100/U57</f>
        <v>12.17168997703083</v>
      </c>
      <c r="W57" s="126">
        <f t="shared" si="63"/>
        <v>114937</v>
      </c>
      <c r="X57" s="126">
        <f t="shared" si="63"/>
        <v>96585.279999999984</v>
      </c>
      <c r="Y57" s="126">
        <f t="shared" si="63"/>
        <v>1135558</v>
      </c>
      <c r="Z57" s="126">
        <f t="shared" si="63"/>
        <v>960280.05999999994</v>
      </c>
      <c r="AA57" s="127">
        <f t="shared" si="4"/>
        <v>10.058032445243109</v>
      </c>
    </row>
    <row r="58" spans="1:27" ht="25.5" customHeight="1" x14ac:dyDescent="0.2">
      <c r="N58" s="497" t="s">
        <v>487</v>
      </c>
      <c r="O58" s="497"/>
    </row>
  </sheetData>
  <mergeCells count="25">
    <mergeCell ref="N58:O58"/>
    <mergeCell ref="L4:L5"/>
    <mergeCell ref="O4:P4"/>
    <mergeCell ref="Y4:Z4"/>
    <mergeCell ref="E4:F4"/>
    <mergeCell ref="H4:I4"/>
    <mergeCell ref="Q4:Q5"/>
    <mergeCell ref="J4:K4"/>
    <mergeCell ref="M4:N4"/>
    <mergeCell ref="AA4:AA5"/>
    <mergeCell ref="V4:V5"/>
    <mergeCell ref="A1:AA1"/>
    <mergeCell ref="A2:AA2"/>
    <mergeCell ref="C3:G3"/>
    <mergeCell ref="H3:L3"/>
    <mergeCell ref="M3:Q3"/>
    <mergeCell ref="R3:V3"/>
    <mergeCell ref="W3:AA3"/>
    <mergeCell ref="A4:A5"/>
    <mergeCell ref="B4:B5"/>
    <mergeCell ref="C4:D4"/>
    <mergeCell ref="T4:U4"/>
    <mergeCell ref="G4:G5"/>
    <mergeCell ref="R4:S4"/>
    <mergeCell ref="W4:X4"/>
  </mergeCells>
  <pageMargins left="1.25" right="0.25" top="0.25" bottom="0.2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</sheetPr>
  <dimension ref="A1:K62"/>
  <sheetViews>
    <sheetView view="pageBreakPreview" zoomScaleNormal="100" zoomScaleSheetLayoutView="100" workbookViewId="0">
      <pane xSplit="2" ySplit="5" topLeftCell="C60" activePane="bottomRight" state="frozen"/>
      <selection pane="topRight" activeCell="C1" sqref="C1"/>
      <selection pane="bottomLeft" activeCell="A6" sqref="A6"/>
      <selection pane="bottomRight" activeCell="I58" sqref="I58:K58"/>
    </sheetView>
  </sheetViews>
  <sheetFormatPr defaultColWidth="9.140625" defaultRowHeight="15" x14ac:dyDescent="0.2"/>
  <cols>
    <col min="1" max="1" width="5.42578125" style="26" customWidth="1"/>
    <col min="2" max="2" width="35.5703125" style="23" bestFit="1" customWidth="1"/>
    <col min="3" max="3" width="9.140625" style="64" customWidth="1"/>
    <col min="4" max="4" width="10" style="64" customWidth="1"/>
    <col min="5" max="5" width="10" style="64" bestFit="1" customWidth="1"/>
    <col min="6" max="6" width="8.85546875" style="64" customWidth="1"/>
    <col min="7" max="7" width="9.85546875" style="64" customWidth="1"/>
    <col min="8" max="8" width="9" style="64" bestFit="1" customWidth="1"/>
    <col min="9" max="9" width="9.140625" style="64" customWidth="1"/>
    <col min="10" max="10" width="8.140625" style="64" customWidth="1"/>
    <col min="11" max="11" width="8.85546875" style="64" customWidth="1"/>
    <col min="12" max="16384" width="9.140625" style="23"/>
  </cols>
  <sheetData>
    <row r="1" spans="1:11" ht="14.25" customHeight="1" x14ac:dyDescent="0.2">
      <c r="A1" s="415" t="s">
        <v>560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11" x14ac:dyDescent="0.2">
      <c r="A2" s="411" t="s">
        <v>201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 x14ac:dyDescent="0.2">
      <c r="B3" s="41" t="s">
        <v>11</v>
      </c>
      <c r="J3" s="418" t="s">
        <v>14</v>
      </c>
      <c r="K3" s="418"/>
    </row>
    <row r="4" spans="1:11" s="90" customFormat="1" ht="15" customHeight="1" x14ac:dyDescent="0.2">
      <c r="A4" s="416" t="s">
        <v>111</v>
      </c>
      <c r="B4" s="416" t="s">
        <v>2</v>
      </c>
      <c r="C4" s="413" t="s">
        <v>7</v>
      </c>
      <c r="D4" s="413"/>
      <c r="E4" s="414"/>
      <c r="F4" s="412" t="s">
        <v>8</v>
      </c>
      <c r="G4" s="413"/>
      <c r="H4" s="414"/>
      <c r="I4" s="412" t="s">
        <v>9</v>
      </c>
      <c r="J4" s="413"/>
      <c r="K4" s="414"/>
    </row>
    <row r="5" spans="1:11" ht="27" x14ac:dyDescent="0.2">
      <c r="A5" s="417"/>
      <c r="B5" s="417"/>
      <c r="C5" s="97" t="s">
        <v>3</v>
      </c>
      <c r="D5" s="309" t="s">
        <v>10</v>
      </c>
      <c r="E5" s="309" t="s">
        <v>5</v>
      </c>
      <c r="F5" s="309" t="s">
        <v>3</v>
      </c>
      <c r="G5" s="309" t="s">
        <v>10</v>
      </c>
      <c r="H5" s="309" t="s">
        <v>5</v>
      </c>
      <c r="I5" s="309" t="s">
        <v>3</v>
      </c>
      <c r="J5" s="309" t="s">
        <v>10</v>
      </c>
      <c r="K5" s="309" t="s">
        <v>5</v>
      </c>
    </row>
    <row r="6" spans="1:11" ht="14.1" customHeight="1" x14ac:dyDescent="0.2">
      <c r="A6" s="39">
        <v>1</v>
      </c>
      <c r="B6" s="40" t="s">
        <v>52</v>
      </c>
      <c r="C6" s="99">
        <v>96839</v>
      </c>
      <c r="D6" s="99">
        <v>377774</v>
      </c>
      <c r="E6" s="99">
        <v>1455043</v>
      </c>
      <c r="F6" s="99">
        <v>80583</v>
      </c>
      <c r="G6" s="99">
        <v>305968</v>
      </c>
      <c r="H6" s="99">
        <v>1187232</v>
      </c>
      <c r="I6" s="314">
        <f t="shared" ref="I6:K59" si="0">F6*100/C6</f>
        <v>83.213374776691211</v>
      </c>
      <c r="J6" s="314">
        <f t="shared" ref="J6:K21" si="1">G6*100/D6</f>
        <v>80.992339335158064</v>
      </c>
      <c r="K6" s="314">
        <f t="shared" si="1"/>
        <v>81.594289653295476</v>
      </c>
    </row>
    <row r="7" spans="1:11" ht="14.1" customHeight="1" x14ac:dyDescent="0.2">
      <c r="A7" s="98">
        <v>2</v>
      </c>
      <c r="B7" s="73" t="s">
        <v>53</v>
      </c>
      <c r="C7" s="100">
        <v>531676</v>
      </c>
      <c r="D7" s="100">
        <v>766657</v>
      </c>
      <c r="E7" s="100">
        <v>2096914</v>
      </c>
      <c r="F7" s="100">
        <v>610361</v>
      </c>
      <c r="G7" s="100">
        <v>534473</v>
      </c>
      <c r="H7" s="100">
        <v>1354103</v>
      </c>
      <c r="I7" s="314">
        <f t="shared" si="0"/>
        <v>114.79942671852783</v>
      </c>
      <c r="J7" s="314">
        <f t="shared" si="1"/>
        <v>69.714748577264672</v>
      </c>
      <c r="K7" s="314">
        <f t="shared" si="1"/>
        <v>64.575991194679418</v>
      </c>
    </row>
    <row r="8" spans="1:11" ht="14.1" customHeight="1" x14ac:dyDescent="0.2">
      <c r="A8" s="39">
        <v>3</v>
      </c>
      <c r="B8" s="73" t="s">
        <v>54</v>
      </c>
      <c r="C8" s="100">
        <v>207911</v>
      </c>
      <c r="D8" s="100">
        <v>115840</v>
      </c>
      <c r="E8" s="100">
        <v>388283</v>
      </c>
      <c r="F8" s="100">
        <v>108303</v>
      </c>
      <c r="G8" s="100">
        <v>40232</v>
      </c>
      <c r="H8" s="100">
        <v>209146</v>
      </c>
      <c r="I8" s="314">
        <f t="shared" si="0"/>
        <v>52.091038954167892</v>
      </c>
      <c r="J8" s="314">
        <f t="shared" si="1"/>
        <v>34.730662983425411</v>
      </c>
      <c r="K8" s="314">
        <f t="shared" si="1"/>
        <v>53.864320611512738</v>
      </c>
    </row>
    <row r="9" spans="1:11" ht="14.1" customHeight="1" x14ac:dyDescent="0.2">
      <c r="A9" s="98">
        <v>4</v>
      </c>
      <c r="B9" s="73" t="s">
        <v>55</v>
      </c>
      <c r="C9" s="100">
        <v>99653</v>
      </c>
      <c r="D9" s="100">
        <v>227730</v>
      </c>
      <c r="E9" s="100">
        <v>1050301</v>
      </c>
      <c r="F9" s="100">
        <v>69045</v>
      </c>
      <c r="G9" s="100">
        <v>213834</v>
      </c>
      <c r="H9" s="100">
        <v>1095835</v>
      </c>
      <c r="I9" s="314">
        <f t="shared" si="0"/>
        <v>69.285420408818595</v>
      </c>
      <c r="J9" s="314">
        <f t="shared" si="1"/>
        <v>93.8980371492557</v>
      </c>
      <c r="K9" s="314">
        <f t="shared" si="1"/>
        <v>104.33532863436291</v>
      </c>
    </row>
    <row r="10" spans="1:11" ht="14.1" customHeight="1" x14ac:dyDescent="0.2">
      <c r="A10" s="39">
        <v>5</v>
      </c>
      <c r="B10" s="73" t="s">
        <v>56</v>
      </c>
      <c r="C10" s="100">
        <v>832545</v>
      </c>
      <c r="D10" s="100">
        <v>886663</v>
      </c>
      <c r="E10" s="100">
        <v>1531309</v>
      </c>
      <c r="F10" s="100">
        <v>404043</v>
      </c>
      <c r="G10" s="100">
        <v>436603</v>
      </c>
      <c r="H10" s="100">
        <v>543533</v>
      </c>
      <c r="I10" s="314">
        <f t="shared" si="0"/>
        <v>48.531070392591388</v>
      </c>
      <c r="J10" s="314">
        <f t="shared" si="1"/>
        <v>49.24114347841288</v>
      </c>
      <c r="K10" s="314">
        <f t="shared" si="1"/>
        <v>35.494665021886505</v>
      </c>
    </row>
    <row r="11" spans="1:11" ht="14.1" customHeight="1" x14ac:dyDescent="0.2">
      <c r="A11" s="98">
        <v>6</v>
      </c>
      <c r="B11" s="73" t="s">
        <v>57</v>
      </c>
      <c r="C11" s="100">
        <v>269629</v>
      </c>
      <c r="D11" s="100">
        <v>247862</v>
      </c>
      <c r="E11" s="100">
        <v>967156</v>
      </c>
      <c r="F11" s="100">
        <v>150248</v>
      </c>
      <c r="G11" s="100">
        <v>101053</v>
      </c>
      <c r="H11" s="100">
        <v>823926</v>
      </c>
      <c r="I11" s="314">
        <f t="shared" si="0"/>
        <v>55.723976278516034</v>
      </c>
      <c r="J11" s="314">
        <f t="shared" si="1"/>
        <v>40.769863875866406</v>
      </c>
      <c r="K11" s="314">
        <f t="shared" si="1"/>
        <v>85.190600068654902</v>
      </c>
    </row>
    <row r="12" spans="1:11" ht="14.1" customHeight="1" x14ac:dyDescent="0.2">
      <c r="A12" s="39">
        <v>7</v>
      </c>
      <c r="B12" s="73" t="s">
        <v>58</v>
      </c>
      <c r="C12" s="100">
        <v>11398</v>
      </c>
      <c r="D12" s="100">
        <v>6763</v>
      </c>
      <c r="E12" s="100">
        <v>151417</v>
      </c>
      <c r="F12" s="100">
        <v>7085</v>
      </c>
      <c r="G12" s="100">
        <v>7742</v>
      </c>
      <c r="H12" s="100">
        <v>103224</v>
      </c>
      <c r="I12" s="314">
        <f t="shared" si="0"/>
        <v>62.160028075100897</v>
      </c>
      <c r="J12" s="314">
        <f t="shared" si="1"/>
        <v>114.4758243383114</v>
      </c>
      <c r="K12" s="314">
        <f t="shared" si="1"/>
        <v>68.1720018227808</v>
      </c>
    </row>
    <row r="13" spans="1:11" ht="14.1" customHeight="1" x14ac:dyDescent="0.2">
      <c r="A13" s="98">
        <v>8</v>
      </c>
      <c r="B13" s="73" t="s">
        <v>183</v>
      </c>
      <c r="C13" s="100">
        <v>15865</v>
      </c>
      <c r="D13" s="100">
        <v>13683</v>
      </c>
      <c r="E13" s="100">
        <v>132769</v>
      </c>
      <c r="F13" s="100">
        <v>7538</v>
      </c>
      <c r="G13" s="100">
        <v>8626</v>
      </c>
      <c r="H13" s="100">
        <v>65706</v>
      </c>
      <c r="I13" s="314">
        <f t="shared" si="0"/>
        <v>47.513394264103376</v>
      </c>
      <c r="J13" s="314">
        <f t="shared" si="1"/>
        <v>63.041730614631291</v>
      </c>
      <c r="K13" s="314">
        <f t="shared" si="1"/>
        <v>49.488962031799595</v>
      </c>
    </row>
    <row r="14" spans="1:11" ht="14.1" customHeight="1" x14ac:dyDescent="0.2">
      <c r="A14" s="39">
        <v>9</v>
      </c>
      <c r="B14" s="73" t="s">
        <v>59</v>
      </c>
      <c r="C14" s="100">
        <v>206585</v>
      </c>
      <c r="D14" s="100">
        <v>452940</v>
      </c>
      <c r="E14" s="100">
        <v>2454870</v>
      </c>
      <c r="F14" s="100">
        <v>201053</v>
      </c>
      <c r="G14" s="100">
        <v>261943</v>
      </c>
      <c r="H14" s="100">
        <v>1693773</v>
      </c>
      <c r="I14" s="314">
        <f t="shared" si="0"/>
        <v>97.32216763075732</v>
      </c>
      <c r="J14" s="314">
        <f t="shared" si="1"/>
        <v>57.831721640835433</v>
      </c>
      <c r="K14" s="314">
        <f t="shared" si="1"/>
        <v>68.996443803541538</v>
      </c>
    </row>
    <row r="15" spans="1:11" ht="14.1" customHeight="1" x14ac:dyDescent="0.2">
      <c r="A15" s="98">
        <v>10</v>
      </c>
      <c r="B15" s="73" t="s">
        <v>65</v>
      </c>
      <c r="C15" s="100">
        <v>1281380</v>
      </c>
      <c r="D15" s="100">
        <v>4003288</v>
      </c>
      <c r="E15" s="100">
        <v>8872938</v>
      </c>
      <c r="F15" s="100">
        <v>791561</v>
      </c>
      <c r="G15" s="100">
        <v>1818212</v>
      </c>
      <c r="H15" s="100">
        <v>4469399</v>
      </c>
      <c r="I15" s="314">
        <f t="shared" si="0"/>
        <v>61.77410292028906</v>
      </c>
      <c r="J15" s="314">
        <f t="shared" si="1"/>
        <v>45.417966431593229</v>
      </c>
      <c r="K15" s="314">
        <f t="shared" si="1"/>
        <v>50.371128480780548</v>
      </c>
    </row>
    <row r="16" spans="1:11" ht="14.1" customHeight="1" x14ac:dyDescent="0.2">
      <c r="A16" s="39">
        <v>11</v>
      </c>
      <c r="B16" s="73" t="s">
        <v>184</v>
      </c>
      <c r="C16" s="100">
        <v>85570</v>
      </c>
      <c r="D16" s="100">
        <v>106395</v>
      </c>
      <c r="E16" s="100">
        <v>613908</v>
      </c>
      <c r="F16" s="100">
        <v>73197</v>
      </c>
      <c r="G16" s="100">
        <v>67546</v>
      </c>
      <c r="H16" s="100">
        <v>304519</v>
      </c>
      <c r="I16" s="314">
        <f t="shared" si="0"/>
        <v>85.540493163491874</v>
      </c>
      <c r="J16" s="314">
        <f t="shared" si="1"/>
        <v>63.486066074533575</v>
      </c>
      <c r="K16" s="314">
        <f t="shared" si="1"/>
        <v>49.603360764153585</v>
      </c>
    </row>
    <row r="17" spans="1:11" ht="14.1" customHeight="1" x14ac:dyDescent="0.2">
      <c r="A17" s="98">
        <v>12</v>
      </c>
      <c r="B17" s="73" t="s">
        <v>61</v>
      </c>
      <c r="C17" s="100">
        <v>509388</v>
      </c>
      <c r="D17" s="100">
        <v>529320</v>
      </c>
      <c r="E17" s="100">
        <v>2088857</v>
      </c>
      <c r="F17" s="100">
        <v>238167</v>
      </c>
      <c r="G17" s="100">
        <v>275971</v>
      </c>
      <c r="H17" s="100">
        <v>1467625</v>
      </c>
      <c r="I17" s="314">
        <f t="shared" si="0"/>
        <v>46.755518386770007</v>
      </c>
      <c r="J17" s="314">
        <f t="shared" si="1"/>
        <v>52.13689261694249</v>
      </c>
      <c r="K17" s="314">
        <f t="shared" si="1"/>
        <v>70.259716198858996</v>
      </c>
    </row>
    <row r="18" spans="1:11" s="41" customFormat="1" ht="14.1" customHeight="1" x14ac:dyDescent="0.2">
      <c r="A18" s="345"/>
      <c r="B18" s="102" t="s">
        <v>222</v>
      </c>
      <c r="C18" s="103">
        <f>SUM(C6:C17)</f>
        <v>4148439</v>
      </c>
      <c r="D18" s="103">
        <f t="shared" ref="D18:H18" si="2">SUM(D6:D17)</f>
        <v>7734915</v>
      </c>
      <c r="E18" s="103">
        <f t="shared" si="2"/>
        <v>21803765</v>
      </c>
      <c r="F18" s="103">
        <f t="shared" si="2"/>
        <v>2741184</v>
      </c>
      <c r="G18" s="103">
        <f t="shared" si="2"/>
        <v>4072203</v>
      </c>
      <c r="H18" s="103">
        <f t="shared" si="2"/>
        <v>13318021</v>
      </c>
      <c r="I18" s="315">
        <f t="shared" si="0"/>
        <v>66.077481192323191</v>
      </c>
      <c r="J18" s="315">
        <f t="shared" si="1"/>
        <v>52.647029734651255</v>
      </c>
      <c r="K18" s="315">
        <f t="shared" si="1"/>
        <v>61.081290318438121</v>
      </c>
    </row>
    <row r="19" spans="1:11" ht="14.1" customHeight="1" x14ac:dyDescent="0.2">
      <c r="A19" s="98">
        <v>13</v>
      </c>
      <c r="B19" s="73" t="s">
        <v>42</v>
      </c>
      <c r="C19" s="100">
        <v>29716.84</v>
      </c>
      <c r="D19" s="100">
        <v>135854.21</v>
      </c>
      <c r="E19" s="100">
        <v>978664.06</v>
      </c>
      <c r="F19" s="100">
        <v>25070.29</v>
      </c>
      <c r="G19" s="100">
        <v>68262.399999999994</v>
      </c>
      <c r="H19" s="100">
        <v>957581.58</v>
      </c>
      <c r="I19" s="314">
        <f t="shared" si="0"/>
        <v>84.363916217202103</v>
      </c>
      <c r="J19" s="314">
        <f t="shared" si="1"/>
        <v>50.246805012520404</v>
      </c>
      <c r="K19" s="314">
        <f t="shared" si="1"/>
        <v>97.845789902614783</v>
      </c>
    </row>
    <row r="20" spans="1:11" ht="14.1" customHeight="1" x14ac:dyDescent="0.2">
      <c r="A20" s="39">
        <v>14</v>
      </c>
      <c r="B20" s="73" t="s">
        <v>185</v>
      </c>
      <c r="C20" s="100">
        <v>5038</v>
      </c>
      <c r="D20" s="100">
        <v>18840</v>
      </c>
      <c r="E20" s="100">
        <v>87203</v>
      </c>
      <c r="F20" s="100">
        <v>36012</v>
      </c>
      <c r="G20" s="100">
        <v>91281</v>
      </c>
      <c r="H20" s="100">
        <v>462519</v>
      </c>
      <c r="I20" s="314">
        <f t="shared" si="0"/>
        <v>714.807463279079</v>
      </c>
      <c r="J20" s="314">
        <f t="shared" si="1"/>
        <v>484.50636942675158</v>
      </c>
      <c r="K20" s="314">
        <f t="shared" si="1"/>
        <v>530.39344976663642</v>
      </c>
    </row>
    <row r="21" spans="1:11" ht="14.1" customHeight="1" x14ac:dyDescent="0.2">
      <c r="A21" s="98">
        <v>15</v>
      </c>
      <c r="B21" s="73" t="s">
        <v>186</v>
      </c>
      <c r="C21" s="100">
        <v>0</v>
      </c>
      <c r="D21" s="100">
        <v>0</v>
      </c>
      <c r="E21" s="100">
        <v>5018.1499999999996</v>
      </c>
      <c r="F21" s="100">
        <v>0</v>
      </c>
      <c r="G21" s="100">
        <v>0</v>
      </c>
      <c r="H21" s="100">
        <v>1718.15</v>
      </c>
      <c r="I21" s="314">
        <v>0</v>
      </c>
      <c r="J21" s="314">
        <v>0</v>
      </c>
      <c r="K21" s="314">
        <f t="shared" si="1"/>
        <v>34.238713470103527</v>
      </c>
    </row>
    <row r="22" spans="1:11" ht="14.1" customHeight="1" x14ac:dyDescent="0.2">
      <c r="A22" s="39">
        <v>16</v>
      </c>
      <c r="B22" s="73" t="s">
        <v>46</v>
      </c>
      <c r="C22" s="100">
        <v>0</v>
      </c>
      <c r="D22" s="100">
        <v>0</v>
      </c>
      <c r="E22" s="100">
        <v>6959.54</v>
      </c>
      <c r="F22" s="100">
        <v>0</v>
      </c>
      <c r="G22" s="100">
        <v>0</v>
      </c>
      <c r="H22" s="100">
        <v>12932.11</v>
      </c>
      <c r="I22" s="314">
        <v>0</v>
      </c>
      <c r="J22" s="314">
        <v>0</v>
      </c>
      <c r="K22" s="314">
        <f t="shared" si="0"/>
        <v>185.81845926598598</v>
      </c>
    </row>
    <row r="23" spans="1:11" ht="14.1" customHeight="1" x14ac:dyDescent="0.2">
      <c r="A23" s="98">
        <v>17</v>
      </c>
      <c r="B23" s="73" t="s">
        <v>187</v>
      </c>
      <c r="C23" s="100">
        <v>8674</v>
      </c>
      <c r="D23" s="100">
        <v>16773</v>
      </c>
      <c r="E23" s="100">
        <v>10254</v>
      </c>
      <c r="F23" s="100">
        <v>41290</v>
      </c>
      <c r="G23" s="100">
        <v>40469</v>
      </c>
      <c r="H23" s="100">
        <v>25852</v>
      </c>
      <c r="I23" s="314">
        <f t="shared" si="0"/>
        <v>476.02029052340328</v>
      </c>
      <c r="J23" s="314">
        <f t="shared" si="0"/>
        <v>241.27466762058069</v>
      </c>
      <c r="K23" s="314">
        <f t="shared" si="0"/>
        <v>252.11624731811975</v>
      </c>
    </row>
    <row r="24" spans="1:11" s="41" customFormat="1" ht="14.1" customHeight="1" x14ac:dyDescent="0.2">
      <c r="A24" s="98">
        <v>18</v>
      </c>
      <c r="B24" s="37" t="s">
        <v>188</v>
      </c>
      <c r="C24" s="100">
        <v>0</v>
      </c>
      <c r="D24" s="100">
        <v>0</v>
      </c>
      <c r="E24" s="100">
        <v>2301</v>
      </c>
      <c r="F24" s="100">
        <v>0</v>
      </c>
      <c r="G24" s="100">
        <v>0</v>
      </c>
      <c r="H24" s="100">
        <v>385</v>
      </c>
      <c r="I24" s="314">
        <v>0</v>
      </c>
      <c r="J24" s="314">
        <v>0</v>
      </c>
      <c r="K24" s="314">
        <f t="shared" si="0"/>
        <v>16.731855714906562</v>
      </c>
    </row>
    <row r="25" spans="1:11" ht="14.1" customHeight="1" x14ac:dyDescent="0.2">
      <c r="A25" s="39">
        <v>19</v>
      </c>
      <c r="B25" s="73" t="s">
        <v>189</v>
      </c>
      <c r="C25" s="100">
        <v>1926</v>
      </c>
      <c r="D25" s="100">
        <v>2364</v>
      </c>
      <c r="E25" s="100">
        <v>76370</v>
      </c>
      <c r="F25" s="100">
        <v>4332</v>
      </c>
      <c r="G25" s="100">
        <v>4768</v>
      </c>
      <c r="H25" s="100">
        <v>39532</v>
      </c>
      <c r="I25" s="314">
        <f t="shared" si="0"/>
        <v>224.9221183800623</v>
      </c>
      <c r="J25" s="314">
        <f t="shared" si="0"/>
        <v>201.69204737732656</v>
      </c>
      <c r="K25" s="314">
        <f t="shared" si="0"/>
        <v>51.763781589629438</v>
      </c>
    </row>
    <row r="26" spans="1:11" ht="14.1" customHeight="1" x14ac:dyDescent="0.2">
      <c r="A26" s="98">
        <v>20</v>
      </c>
      <c r="B26" s="73" t="s">
        <v>66</v>
      </c>
      <c r="C26" s="100">
        <v>8666.83</v>
      </c>
      <c r="D26" s="100">
        <v>213683.03</v>
      </c>
      <c r="E26" s="100">
        <v>1462854.53</v>
      </c>
      <c r="F26" s="100">
        <v>12927.41</v>
      </c>
      <c r="G26" s="100">
        <v>460567.21</v>
      </c>
      <c r="H26" s="100">
        <v>1715923.07</v>
      </c>
      <c r="I26" s="314">
        <f t="shared" si="0"/>
        <v>149.15961199192785</v>
      </c>
      <c r="J26" s="314">
        <f t="shared" si="0"/>
        <v>215.53756982948062</v>
      </c>
      <c r="K26" s="314">
        <f t="shared" si="0"/>
        <v>117.2996381260138</v>
      </c>
    </row>
    <row r="27" spans="1:11" ht="14.1" customHeight="1" x14ac:dyDescent="0.2">
      <c r="A27" s="39">
        <v>21</v>
      </c>
      <c r="B27" s="73" t="s">
        <v>67</v>
      </c>
      <c r="C27" s="100">
        <v>9250</v>
      </c>
      <c r="D27" s="182">
        <v>548331</v>
      </c>
      <c r="E27" s="100">
        <v>881431</v>
      </c>
      <c r="F27" s="100">
        <v>19994</v>
      </c>
      <c r="G27" s="182">
        <v>1099229</v>
      </c>
      <c r="H27" s="100">
        <v>879385</v>
      </c>
      <c r="I27" s="314">
        <f t="shared" si="0"/>
        <v>216.15135135135134</v>
      </c>
      <c r="J27" s="314">
        <f t="shared" si="0"/>
        <v>200.46814788877521</v>
      </c>
      <c r="K27" s="314">
        <f t="shared" si="0"/>
        <v>99.767877462898397</v>
      </c>
    </row>
    <row r="28" spans="1:11" ht="14.1" customHeight="1" x14ac:dyDescent="0.2">
      <c r="A28" s="98">
        <v>22</v>
      </c>
      <c r="B28" s="73" t="s">
        <v>76</v>
      </c>
      <c r="C28" s="100">
        <v>7100</v>
      </c>
      <c r="D28" s="182">
        <v>112700</v>
      </c>
      <c r="E28" s="182">
        <v>755900</v>
      </c>
      <c r="F28" s="100">
        <v>13488</v>
      </c>
      <c r="G28" s="182">
        <v>45711</v>
      </c>
      <c r="H28" s="182">
        <v>391561</v>
      </c>
      <c r="I28" s="314">
        <f t="shared" si="0"/>
        <v>189.97183098591549</v>
      </c>
      <c r="J28" s="314">
        <f t="shared" si="0"/>
        <v>40.559893522626439</v>
      </c>
      <c r="K28" s="314">
        <f t="shared" si="0"/>
        <v>51.800635004630244</v>
      </c>
    </row>
    <row r="29" spans="1:11" ht="14.1" customHeight="1" x14ac:dyDescent="0.2">
      <c r="A29" s="39">
        <v>23</v>
      </c>
      <c r="B29" s="73" t="s">
        <v>492</v>
      </c>
      <c r="C29" s="100">
        <v>14243</v>
      </c>
      <c r="D29" s="100">
        <v>18882</v>
      </c>
      <c r="E29" s="100">
        <v>91835</v>
      </c>
      <c r="F29" s="100">
        <v>35747</v>
      </c>
      <c r="G29" s="100">
        <v>60956</v>
      </c>
      <c r="H29" s="100">
        <v>189581</v>
      </c>
      <c r="I29" s="314">
        <f t="shared" si="0"/>
        <v>250.97942849118866</v>
      </c>
      <c r="J29" s="314">
        <f t="shared" si="0"/>
        <v>322.82597182501854</v>
      </c>
      <c r="K29" s="314">
        <f t="shared" si="0"/>
        <v>206.43654380138292</v>
      </c>
    </row>
    <row r="30" spans="1:11" ht="14.1" customHeight="1" x14ac:dyDescent="0.2">
      <c r="A30" s="98">
        <v>24</v>
      </c>
      <c r="B30" s="73" t="s">
        <v>190</v>
      </c>
      <c r="C30" s="100">
        <v>7191.43</v>
      </c>
      <c r="D30" s="100">
        <v>16919.39</v>
      </c>
      <c r="E30" s="100">
        <v>245413.42</v>
      </c>
      <c r="F30" s="100">
        <v>96952.2</v>
      </c>
      <c r="G30" s="100">
        <v>82045.33</v>
      </c>
      <c r="H30" s="100">
        <v>375483.41</v>
      </c>
      <c r="I30" s="314">
        <f t="shared" si="0"/>
        <v>1348.1630218190262</v>
      </c>
      <c r="J30" s="314">
        <f t="shared" si="0"/>
        <v>484.91895984429698</v>
      </c>
      <c r="K30" s="314">
        <f t="shared" si="0"/>
        <v>153.00035751916093</v>
      </c>
    </row>
    <row r="31" spans="1:11" ht="14.1" customHeight="1" x14ac:dyDescent="0.2">
      <c r="A31" s="39">
        <v>25</v>
      </c>
      <c r="B31" s="73" t="s">
        <v>191</v>
      </c>
      <c r="C31" s="100">
        <v>0</v>
      </c>
      <c r="D31" s="100">
        <v>0</v>
      </c>
      <c r="E31" s="100">
        <v>5320.03</v>
      </c>
      <c r="F31" s="100">
        <v>0</v>
      </c>
      <c r="G31" s="100">
        <v>0</v>
      </c>
      <c r="H31" s="100">
        <v>3518.92</v>
      </c>
      <c r="I31" s="314">
        <v>0</v>
      </c>
      <c r="J31" s="314">
        <v>0</v>
      </c>
      <c r="K31" s="314">
        <f t="shared" si="0"/>
        <v>66.144739785301965</v>
      </c>
    </row>
    <row r="32" spans="1:11" ht="14.1" customHeight="1" x14ac:dyDescent="0.2">
      <c r="A32" s="98">
        <v>26</v>
      </c>
      <c r="B32" s="73" t="s">
        <v>192</v>
      </c>
      <c r="C32" s="100">
        <v>0</v>
      </c>
      <c r="D32" s="100">
        <v>0</v>
      </c>
      <c r="E32" s="100">
        <v>24875.47</v>
      </c>
      <c r="F32" s="100">
        <v>0</v>
      </c>
      <c r="G32" s="100">
        <v>0</v>
      </c>
      <c r="H32" s="100">
        <v>44792.800000000003</v>
      </c>
      <c r="I32" s="314">
        <v>0</v>
      </c>
      <c r="J32" s="314">
        <v>0</v>
      </c>
      <c r="K32" s="314">
        <f t="shared" si="0"/>
        <v>180.06815549615746</v>
      </c>
    </row>
    <row r="33" spans="1:11" ht="14.1" customHeight="1" x14ac:dyDescent="0.2">
      <c r="A33" s="39">
        <v>27</v>
      </c>
      <c r="B33" s="73" t="s">
        <v>193</v>
      </c>
      <c r="C33" s="100">
        <v>0</v>
      </c>
      <c r="D33" s="100">
        <v>0</v>
      </c>
      <c r="E33" s="100">
        <v>19286.62</v>
      </c>
      <c r="F33" s="100">
        <v>0</v>
      </c>
      <c r="G33" s="100">
        <v>0</v>
      </c>
      <c r="H33" s="100">
        <v>7954.31</v>
      </c>
      <c r="I33" s="314">
        <v>0</v>
      </c>
      <c r="J33" s="314">
        <v>0</v>
      </c>
      <c r="K33" s="314">
        <f t="shared" si="0"/>
        <v>41.242633494101092</v>
      </c>
    </row>
    <row r="34" spans="1:11" ht="14.1" customHeight="1" x14ac:dyDescent="0.2">
      <c r="A34" s="98">
        <v>28</v>
      </c>
      <c r="B34" s="73" t="s">
        <v>68</v>
      </c>
      <c r="C34" s="100">
        <v>9630.52</v>
      </c>
      <c r="D34" s="100">
        <v>24456.66</v>
      </c>
      <c r="E34" s="100">
        <v>269309.62</v>
      </c>
      <c r="F34" s="100">
        <v>29766.27</v>
      </c>
      <c r="G34" s="100">
        <v>70742.22</v>
      </c>
      <c r="H34" s="100">
        <v>393487.67</v>
      </c>
      <c r="I34" s="314">
        <f t="shared" si="0"/>
        <v>309.08268712385205</v>
      </c>
      <c r="J34" s="314">
        <f t="shared" si="0"/>
        <v>289.25544207590082</v>
      </c>
      <c r="K34" s="314">
        <f t="shared" si="0"/>
        <v>146.10977134793774</v>
      </c>
    </row>
    <row r="35" spans="1:11" ht="14.1" customHeight="1" x14ac:dyDescent="0.2">
      <c r="A35" s="39">
        <v>29</v>
      </c>
      <c r="B35" s="37" t="s">
        <v>194</v>
      </c>
      <c r="C35" s="100">
        <v>0</v>
      </c>
      <c r="D35" s="100">
        <v>271</v>
      </c>
      <c r="E35" s="100">
        <v>6221</v>
      </c>
      <c r="F35" s="100">
        <v>0</v>
      </c>
      <c r="G35" s="100">
        <v>1160</v>
      </c>
      <c r="H35" s="100">
        <v>4931</v>
      </c>
      <c r="I35" s="314">
        <v>0</v>
      </c>
      <c r="J35" s="314">
        <f t="shared" si="0"/>
        <v>428.04428044280445</v>
      </c>
      <c r="K35" s="314">
        <f t="shared" si="0"/>
        <v>79.263783957563092</v>
      </c>
    </row>
    <row r="36" spans="1:11" ht="14.1" customHeight="1" x14ac:dyDescent="0.2">
      <c r="A36" s="98">
        <v>30</v>
      </c>
      <c r="B36" s="73" t="s">
        <v>195</v>
      </c>
      <c r="C36" s="100">
        <v>3923</v>
      </c>
      <c r="D36" s="100">
        <v>9762</v>
      </c>
      <c r="E36" s="100">
        <v>32899</v>
      </c>
      <c r="F36" s="100">
        <v>27308</v>
      </c>
      <c r="G36" s="100">
        <v>23670</v>
      </c>
      <c r="H36" s="100">
        <v>33214</v>
      </c>
      <c r="I36" s="314">
        <f t="shared" si="0"/>
        <v>696.09992352791232</v>
      </c>
      <c r="J36" s="314">
        <f t="shared" si="0"/>
        <v>242.47080516287647</v>
      </c>
      <c r="K36" s="314">
        <f t="shared" si="0"/>
        <v>100.95747591112192</v>
      </c>
    </row>
    <row r="37" spans="1:11" ht="14.1" customHeight="1" x14ac:dyDescent="0.2">
      <c r="A37" s="39">
        <v>31</v>
      </c>
      <c r="B37" s="73" t="s">
        <v>196</v>
      </c>
      <c r="C37" s="100">
        <v>0</v>
      </c>
      <c r="D37" s="182">
        <v>0</v>
      </c>
      <c r="E37" s="100">
        <v>42455</v>
      </c>
      <c r="F37" s="100">
        <v>0</v>
      </c>
      <c r="G37" s="182">
        <v>0</v>
      </c>
      <c r="H37" s="100">
        <v>10125</v>
      </c>
      <c r="I37" s="314">
        <v>0</v>
      </c>
      <c r="J37" s="314">
        <v>0</v>
      </c>
      <c r="K37" s="314">
        <f t="shared" si="0"/>
        <v>23.84878106230126</v>
      </c>
    </row>
    <row r="38" spans="1:11" ht="14.1" customHeight="1" x14ac:dyDescent="0.2">
      <c r="A38" s="98">
        <v>32</v>
      </c>
      <c r="B38" s="73" t="s">
        <v>72</v>
      </c>
      <c r="C38" s="100">
        <v>0</v>
      </c>
      <c r="D38" s="182">
        <v>0</v>
      </c>
      <c r="E38" s="100">
        <v>17135</v>
      </c>
      <c r="F38" s="100">
        <v>0</v>
      </c>
      <c r="G38" s="182">
        <v>0</v>
      </c>
      <c r="H38" s="100">
        <v>22793</v>
      </c>
      <c r="I38" s="314">
        <v>0</v>
      </c>
      <c r="J38" s="314">
        <v>0</v>
      </c>
      <c r="K38" s="314">
        <f t="shared" si="0"/>
        <v>133.02013422818791</v>
      </c>
    </row>
    <row r="39" spans="1:11" ht="14.1" customHeight="1" x14ac:dyDescent="0.2">
      <c r="A39" s="39">
        <v>33</v>
      </c>
      <c r="B39" s="73" t="s">
        <v>197</v>
      </c>
      <c r="C39" s="100">
        <v>0</v>
      </c>
      <c r="D39" s="182">
        <f>1410+273</f>
        <v>1683</v>
      </c>
      <c r="E39" s="100">
        <v>977</v>
      </c>
      <c r="F39" s="100">
        <v>0</v>
      </c>
      <c r="G39" s="182">
        <f>5400+586</f>
        <v>5986</v>
      </c>
      <c r="H39" s="100">
        <v>1215</v>
      </c>
      <c r="I39" s="314">
        <v>0</v>
      </c>
      <c r="J39" s="314">
        <f t="shared" si="0"/>
        <v>355.67439096850859</v>
      </c>
      <c r="K39" s="314">
        <f t="shared" si="0"/>
        <v>124.36028659160696</v>
      </c>
    </row>
    <row r="40" spans="1:11" ht="14.1" customHeight="1" x14ac:dyDescent="0.2">
      <c r="A40" s="98">
        <v>34</v>
      </c>
      <c r="B40" s="73" t="s">
        <v>71</v>
      </c>
      <c r="C40" s="100">
        <v>3804</v>
      </c>
      <c r="D40" s="100">
        <v>9179</v>
      </c>
      <c r="E40" s="100">
        <f>138921+2103</f>
        <v>141024</v>
      </c>
      <c r="F40" s="100">
        <v>21263</v>
      </c>
      <c r="G40" s="100">
        <v>17032</v>
      </c>
      <c r="H40" s="100">
        <f>153320-12913</f>
        <v>140407</v>
      </c>
      <c r="I40" s="314">
        <f t="shared" si="0"/>
        <v>558.96424815983175</v>
      </c>
      <c r="J40" s="314">
        <f t="shared" si="0"/>
        <v>185.55398191524131</v>
      </c>
      <c r="K40" s="314">
        <f t="shared" si="0"/>
        <v>99.562485818016796</v>
      </c>
    </row>
    <row r="41" spans="1:11" s="41" customFormat="1" ht="14.1" customHeight="1" x14ac:dyDescent="0.2">
      <c r="A41" s="345"/>
      <c r="B41" s="102" t="s">
        <v>219</v>
      </c>
      <c r="C41" s="103">
        <f>SUM(C19:C40)</f>
        <v>109163.62000000001</v>
      </c>
      <c r="D41" s="103">
        <f t="shared" ref="D41:H41" si="3">SUM(D19:D40)</f>
        <v>1129698.2899999998</v>
      </c>
      <c r="E41" s="103">
        <f t="shared" si="3"/>
        <v>5163706.4400000004</v>
      </c>
      <c r="F41" s="103">
        <f t="shared" si="3"/>
        <v>364150.17000000004</v>
      </c>
      <c r="G41" s="103">
        <f t="shared" si="3"/>
        <v>2071879.16</v>
      </c>
      <c r="H41" s="103">
        <f t="shared" si="3"/>
        <v>5714892.0199999996</v>
      </c>
      <c r="I41" s="314">
        <f t="shared" si="0"/>
        <v>333.58198454759935</v>
      </c>
      <c r="J41" s="314">
        <f t="shared" si="0"/>
        <v>183.401106148439</v>
      </c>
      <c r="K41" s="314">
        <f t="shared" si="0"/>
        <v>110.67422376551676</v>
      </c>
    </row>
    <row r="42" spans="1:11" s="41" customFormat="1" ht="14.1" customHeight="1" x14ac:dyDescent="0.2">
      <c r="A42" s="345"/>
      <c r="B42" s="199" t="s">
        <v>417</v>
      </c>
      <c r="C42" s="103">
        <f>C41+C18</f>
        <v>4257602.62</v>
      </c>
      <c r="D42" s="103">
        <f t="shared" ref="D42:H42" si="4">D41+D18</f>
        <v>8864613.2899999991</v>
      </c>
      <c r="E42" s="103">
        <f t="shared" si="4"/>
        <v>26967471.440000001</v>
      </c>
      <c r="F42" s="103">
        <f t="shared" si="4"/>
        <v>3105334.17</v>
      </c>
      <c r="G42" s="103">
        <f t="shared" si="4"/>
        <v>6144082.1600000001</v>
      </c>
      <c r="H42" s="103">
        <f t="shared" si="4"/>
        <v>19032913.02</v>
      </c>
      <c r="I42" s="315">
        <f t="shared" si="0"/>
        <v>72.936214277320218</v>
      </c>
      <c r="J42" s="315">
        <f t="shared" si="0"/>
        <v>69.310210823646671</v>
      </c>
      <c r="K42" s="315">
        <f t="shared" si="0"/>
        <v>70.577299256055127</v>
      </c>
    </row>
    <row r="43" spans="1:11" ht="14.1" customHeight="1" x14ac:dyDescent="0.2">
      <c r="A43" s="39">
        <v>35</v>
      </c>
      <c r="B43" s="73" t="s">
        <v>198</v>
      </c>
      <c r="C43" s="100">
        <v>453614</v>
      </c>
      <c r="D43" s="100">
        <v>237491</v>
      </c>
      <c r="E43" s="100">
        <v>178265</v>
      </c>
      <c r="F43" s="100">
        <v>161811</v>
      </c>
      <c r="G43" s="100">
        <v>61755</v>
      </c>
      <c r="H43" s="100">
        <v>20711</v>
      </c>
      <c r="I43" s="314">
        <f t="shared" si="0"/>
        <v>35.671518074838957</v>
      </c>
      <c r="J43" s="314">
        <f t="shared" si="0"/>
        <v>26.003090643434909</v>
      </c>
      <c r="K43" s="314">
        <f t="shared" si="0"/>
        <v>11.61809665385802</v>
      </c>
    </row>
    <row r="44" spans="1:11" ht="14.1" customHeight="1" x14ac:dyDescent="0.2">
      <c r="A44" s="98">
        <v>36</v>
      </c>
      <c r="B44" s="73" t="s">
        <v>499</v>
      </c>
      <c r="C44" s="100">
        <v>680736.01</v>
      </c>
      <c r="D44" s="100">
        <v>561204.02</v>
      </c>
      <c r="E44" s="100">
        <v>354461.69</v>
      </c>
      <c r="F44" s="100">
        <v>545800.05000000005</v>
      </c>
      <c r="G44" s="100">
        <v>319621.02</v>
      </c>
      <c r="H44" s="100">
        <v>126082.1</v>
      </c>
      <c r="I44" s="314">
        <f t="shared" si="0"/>
        <v>80.177931236515619</v>
      </c>
      <c r="J44" s="314">
        <f t="shared" si="0"/>
        <v>56.952731735599471</v>
      </c>
      <c r="K44" s="314">
        <f t="shared" si="0"/>
        <v>35.570021685559304</v>
      </c>
    </row>
    <row r="45" spans="1:11" s="41" customFormat="1" ht="14.1" customHeight="1" x14ac:dyDescent="0.2">
      <c r="A45" s="345"/>
      <c r="B45" s="102" t="s">
        <v>223</v>
      </c>
      <c r="C45" s="103">
        <f>SUM(C43:C44)</f>
        <v>1134350.01</v>
      </c>
      <c r="D45" s="103">
        <f t="shared" ref="D45:H45" si="5">SUM(D43:D44)</f>
        <v>798695.02</v>
      </c>
      <c r="E45" s="103">
        <f t="shared" si="5"/>
        <v>532726.68999999994</v>
      </c>
      <c r="F45" s="103">
        <f t="shared" si="5"/>
        <v>707611.05</v>
      </c>
      <c r="G45" s="103">
        <f t="shared" si="5"/>
        <v>381376.02</v>
      </c>
      <c r="H45" s="103">
        <f t="shared" si="5"/>
        <v>146793.1</v>
      </c>
      <c r="I45" s="314">
        <f t="shared" si="0"/>
        <v>62.380309759947899</v>
      </c>
      <c r="J45" s="314">
        <f t="shared" si="0"/>
        <v>47.749893319730475</v>
      </c>
      <c r="K45" s="314">
        <f t="shared" si="0"/>
        <v>27.5550489126047</v>
      </c>
    </row>
    <row r="46" spans="1:11" ht="14.1" customHeight="1" x14ac:dyDescent="0.2">
      <c r="A46" s="98">
        <v>37</v>
      </c>
      <c r="B46" s="73" t="s">
        <v>418</v>
      </c>
      <c r="C46" s="100">
        <v>1397855</v>
      </c>
      <c r="D46" s="100">
        <v>911624</v>
      </c>
      <c r="E46" s="100">
        <v>719787</v>
      </c>
      <c r="F46" s="100">
        <v>1834216</v>
      </c>
      <c r="G46" s="100">
        <v>1100530</v>
      </c>
      <c r="H46" s="100">
        <v>733686</v>
      </c>
      <c r="I46" s="314">
        <f t="shared" si="0"/>
        <v>131.21647095013432</v>
      </c>
      <c r="J46" s="314">
        <f t="shared" si="0"/>
        <v>120.72192044088352</v>
      </c>
      <c r="K46" s="314">
        <f t="shared" si="0"/>
        <v>101.93098791725886</v>
      </c>
    </row>
    <row r="47" spans="1:11" s="41" customFormat="1" ht="14.1" customHeight="1" x14ac:dyDescent="0.2">
      <c r="A47" s="101"/>
      <c r="B47" s="102" t="s">
        <v>221</v>
      </c>
      <c r="C47" s="103">
        <f>C46</f>
        <v>1397855</v>
      </c>
      <c r="D47" s="103">
        <f t="shared" ref="D47:H47" si="6">D46</f>
        <v>911624</v>
      </c>
      <c r="E47" s="103">
        <f t="shared" si="6"/>
        <v>719787</v>
      </c>
      <c r="F47" s="103">
        <f t="shared" si="6"/>
        <v>1834216</v>
      </c>
      <c r="G47" s="103">
        <f t="shared" si="6"/>
        <v>1100530</v>
      </c>
      <c r="H47" s="103">
        <f t="shared" si="6"/>
        <v>733686</v>
      </c>
      <c r="I47" s="315">
        <f t="shared" si="0"/>
        <v>131.21647095013432</v>
      </c>
      <c r="J47" s="315">
        <f t="shared" si="0"/>
        <v>120.72192044088352</v>
      </c>
      <c r="K47" s="315">
        <f t="shared" si="0"/>
        <v>101.93098791725886</v>
      </c>
    </row>
    <row r="48" spans="1:11" s="41" customFormat="1" ht="14.1" customHeight="1" x14ac:dyDescent="0.2">
      <c r="A48" s="98">
        <v>38</v>
      </c>
      <c r="B48" s="37" t="s">
        <v>410</v>
      </c>
      <c r="C48" s="100">
        <v>67.87</v>
      </c>
      <c r="D48" s="100">
        <v>26074.16</v>
      </c>
      <c r="E48" s="100">
        <v>88484.69</v>
      </c>
      <c r="F48" s="100">
        <v>46.56</v>
      </c>
      <c r="G48" s="100">
        <v>114158.03</v>
      </c>
      <c r="H48" s="100">
        <v>323403.45</v>
      </c>
      <c r="I48" s="314">
        <f t="shared" si="0"/>
        <v>68.601738617946069</v>
      </c>
      <c r="J48" s="314">
        <f t="shared" si="0"/>
        <v>437.82054723910568</v>
      </c>
      <c r="K48" s="314">
        <f t="shared" si="0"/>
        <v>365.49085497163406</v>
      </c>
    </row>
    <row r="49" spans="1:11" ht="14.1" customHeight="1" x14ac:dyDescent="0.2">
      <c r="A49" s="98">
        <v>39</v>
      </c>
      <c r="B49" s="73" t="s">
        <v>411</v>
      </c>
      <c r="C49" s="100">
        <v>2997</v>
      </c>
      <c r="D49" s="100">
        <v>5024</v>
      </c>
      <c r="E49" s="100">
        <v>35612</v>
      </c>
      <c r="F49" s="100">
        <v>29</v>
      </c>
      <c r="G49" s="100">
        <v>9083</v>
      </c>
      <c r="H49" s="100">
        <v>49521</v>
      </c>
      <c r="I49" s="314">
        <f t="shared" si="0"/>
        <v>0.96763430096763425</v>
      </c>
      <c r="J49" s="314">
        <f t="shared" si="0"/>
        <v>180.79219745222929</v>
      </c>
      <c r="K49" s="314">
        <f t="shared" si="0"/>
        <v>139.05705941817365</v>
      </c>
    </row>
    <row r="50" spans="1:11" ht="14.1" customHeight="1" x14ac:dyDescent="0.2">
      <c r="A50" s="39">
        <v>40</v>
      </c>
      <c r="B50" s="73" t="s">
        <v>501</v>
      </c>
      <c r="C50" s="100">
        <v>64</v>
      </c>
      <c r="D50" s="100">
        <v>1206</v>
      </c>
      <c r="E50" s="100">
        <v>2192</v>
      </c>
      <c r="F50" s="100">
        <v>1836</v>
      </c>
      <c r="G50" s="100">
        <v>16273</v>
      </c>
      <c r="H50" s="100">
        <v>11677</v>
      </c>
      <c r="I50" s="314">
        <f t="shared" si="0"/>
        <v>2868.75</v>
      </c>
      <c r="J50" s="314">
        <f t="shared" si="0"/>
        <v>1349.3366500829188</v>
      </c>
      <c r="K50" s="314">
        <f t="shared" si="0"/>
        <v>532.70985401459859</v>
      </c>
    </row>
    <row r="51" spans="1:11" s="41" customFormat="1" ht="14.1" customHeight="1" x14ac:dyDescent="0.2">
      <c r="A51" s="98">
        <v>41</v>
      </c>
      <c r="B51" s="37" t="s">
        <v>412</v>
      </c>
      <c r="C51" s="100">
        <v>64.48</v>
      </c>
      <c r="D51" s="100">
        <v>825.12</v>
      </c>
      <c r="E51" s="100">
        <v>8951.94</v>
      </c>
      <c r="F51" s="100">
        <v>3348.08</v>
      </c>
      <c r="G51" s="100">
        <v>27801.54</v>
      </c>
      <c r="H51" s="100">
        <v>18645.72</v>
      </c>
      <c r="I51" s="314">
        <f t="shared" si="0"/>
        <v>5192.4317617866</v>
      </c>
      <c r="J51" s="314">
        <f t="shared" si="0"/>
        <v>3369.393542757417</v>
      </c>
      <c r="K51" s="314">
        <f t="shared" si="0"/>
        <v>208.28691881312875</v>
      </c>
    </row>
    <row r="52" spans="1:11" ht="14.1" customHeight="1" x14ac:dyDescent="0.2">
      <c r="A52" s="98">
        <v>42</v>
      </c>
      <c r="B52" s="37" t="s">
        <v>413</v>
      </c>
      <c r="C52" s="100">
        <v>63</v>
      </c>
      <c r="D52" s="100">
        <v>4057</v>
      </c>
      <c r="E52" s="100">
        <v>26783</v>
      </c>
      <c r="F52" s="100">
        <v>584</v>
      </c>
      <c r="G52" s="100">
        <v>6291</v>
      </c>
      <c r="H52" s="100">
        <v>70972</v>
      </c>
      <c r="I52" s="314">
        <f t="shared" si="0"/>
        <v>926.98412698412699</v>
      </c>
      <c r="J52" s="314">
        <f t="shared" si="0"/>
        <v>155.06531920138033</v>
      </c>
      <c r="K52" s="314">
        <f t="shared" si="0"/>
        <v>264.9889855505358</v>
      </c>
    </row>
    <row r="53" spans="1:11" s="41" customFormat="1" ht="14.1" customHeight="1" x14ac:dyDescent="0.2">
      <c r="A53" s="39">
        <v>43</v>
      </c>
      <c r="B53" s="37" t="s">
        <v>414</v>
      </c>
      <c r="C53" s="100">
        <v>47.34</v>
      </c>
      <c r="D53" s="100">
        <v>51.14</v>
      </c>
      <c r="E53" s="100">
        <v>4772.8599999999997</v>
      </c>
      <c r="F53" s="100">
        <v>2459.67</v>
      </c>
      <c r="G53" s="100">
        <v>3983.32</v>
      </c>
      <c r="H53" s="100">
        <v>14371.64</v>
      </c>
      <c r="I53" s="314">
        <f t="shared" si="0"/>
        <v>5195.7541191381488</v>
      </c>
      <c r="J53" s="314">
        <f t="shared" si="0"/>
        <v>7789.0496675791946</v>
      </c>
      <c r="K53" s="314">
        <f t="shared" si="0"/>
        <v>301.11170241741848</v>
      </c>
    </row>
    <row r="54" spans="1:11" s="41" customFormat="1" ht="14.1" customHeight="1" x14ac:dyDescent="0.2">
      <c r="A54" s="98">
        <v>44</v>
      </c>
      <c r="B54" s="37" t="s">
        <v>406</v>
      </c>
      <c r="C54" s="181">
        <v>168.78</v>
      </c>
      <c r="D54" s="181">
        <v>1098.47</v>
      </c>
      <c r="E54" s="181">
        <v>4882.8599999999997</v>
      </c>
      <c r="F54" s="181">
        <v>577.20000000000005</v>
      </c>
      <c r="G54" s="181">
        <v>5053.7</v>
      </c>
      <c r="H54" s="181">
        <v>15825.62</v>
      </c>
      <c r="I54" s="314">
        <f t="shared" si="0"/>
        <v>341.98364735158196</v>
      </c>
      <c r="J54" s="314">
        <f t="shared" si="0"/>
        <v>460.06718435642301</v>
      </c>
      <c r="K54" s="314">
        <f t="shared" si="0"/>
        <v>324.10554470126118</v>
      </c>
    </row>
    <row r="55" spans="1:11" ht="14.1" customHeight="1" x14ac:dyDescent="0.2">
      <c r="A55" s="98">
        <v>45</v>
      </c>
      <c r="B55" s="37" t="s">
        <v>415</v>
      </c>
      <c r="C55" s="181">
        <v>264</v>
      </c>
      <c r="D55" s="181">
        <v>38</v>
      </c>
      <c r="E55" s="181">
        <v>15889</v>
      </c>
      <c r="F55" s="181">
        <v>8227</v>
      </c>
      <c r="G55" s="181">
        <v>1338</v>
      </c>
      <c r="H55" s="181">
        <v>12224</v>
      </c>
      <c r="I55" s="314">
        <f t="shared" si="0"/>
        <v>3116.287878787879</v>
      </c>
      <c r="J55" s="314">
        <f t="shared" si="0"/>
        <v>3521.0526315789475</v>
      </c>
      <c r="K55" s="314">
        <f t="shared" si="0"/>
        <v>76.933727736169672</v>
      </c>
    </row>
    <row r="56" spans="1:11" s="41" customFormat="1" ht="14.1" customHeight="1" x14ac:dyDescent="0.2">
      <c r="A56" s="101"/>
      <c r="B56" s="94" t="s">
        <v>416</v>
      </c>
      <c r="C56" s="346">
        <f>SUM(C48:C55)</f>
        <v>3736.4700000000003</v>
      </c>
      <c r="D56" s="346">
        <f t="shared" ref="D56:H56" si="7">SUM(D48:D55)</f>
        <v>38373.89</v>
      </c>
      <c r="E56" s="346">
        <f t="shared" si="7"/>
        <v>187568.34999999998</v>
      </c>
      <c r="F56" s="346">
        <f t="shared" si="7"/>
        <v>17107.510000000002</v>
      </c>
      <c r="G56" s="346">
        <f t="shared" si="7"/>
        <v>183981.59000000003</v>
      </c>
      <c r="H56" s="346">
        <f t="shared" si="7"/>
        <v>516640.43000000005</v>
      </c>
      <c r="I56" s="315">
        <f t="shared" si="0"/>
        <v>457.8521973948674</v>
      </c>
      <c r="J56" s="315">
        <f t="shared" si="0"/>
        <v>479.4447213978047</v>
      </c>
      <c r="K56" s="315">
        <f t="shared" si="0"/>
        <v>275.44115518423024</v>
      </c>
    </row>
    <row r="57" spans="1:11" ht="14.1" customHeight="1" x14ac:dyDescent="0.2">
      <c r="A57" s="98">
        <v>46</v>
      </c>
      <c r="B57" s="37" t="s">
        <v>504</v>
      </c>
      <c r="C57" s="181">
        <v>0</v>
      </c>
      <c r="D57" s="181">
        <v>0</v>
      </c>
      <c r="E57" s="181">
        <v>7931.58</v>
      </c>
      <c r="F57" s="181">
        <v>0</v>
      </c>
      <c r="G57" s="181">
        <v>0</v>
      </c>
      <c r="H57" s="181">
        <v>0</v>
      </c>
      <c r="I57" s="314">
        <v>0</v>
      </c>
      <c r="J57" s="314">
        <v>0</v>
      </c>
      <c r="K57" s="314">
        <f t="shared" si="0"/>
        <v>0</v>
      </c>
    </row>
    <row r="58" spans="1:11" s="41" customFormat="1" ht="14.1" customHeight="1" x14ac:dyDescent="0.2">
      <c r="A58" s="101"/>
      <c r="B58" s="94" t="s">
        <v>505</v>
      </c>
      <c r="C58" s="346">
        <f>C57</f>
        <v>0</v>
      </c>
      <c r="D58" s="346">
        <f t="shared" ref="D58:H58" si="8">D57</f>
        <v>0</v>
      </c>
      <c r="E58" s="346">
        <f t="shared" si="8"/>
        <v>7931.58</v>
      </c>
      <c r="F58" s="346">
        <f t="shared" si="8"/>
        <v>0</v>
      </c>
      <c r="G58" s="346">
        <f t="shared" si="8"/>
        <v>0</v>
      </c>
      <c r="H58" s="346">
        <f t="shared" si="8"/>
        <v>0</v>
      </c>
      <c r="I58" s="315">
        <v>0</v>
      </c>
      <c r="J58" s="315">
        <v>0</v>
      </c>
      <c r="K58" s="315">
        <f t="shared" si="0"/>
        <v>0</v>
      </c>
    </row>
    <row r="59" spans="1:11" s="41" customFormat="1" ht="14.1" customHeight="1" x14ac:dyDescent="0.2">
      <c r="A59" s="101"/>
      <c r="B59" s="94" t="s">
        <v>0</v>
      </c>
      <c r="C59" s="346">
        <f>C42+C45+C47+C56+C58</f>
        <v>6793544.0999999996</v>
      </c>
      <c r="D59" s="346">
        <f t="shared" ref="D59:H59" si="9">D42+D45+D47+D56+D58</f>
        <v>10613306.199999999</v>
      </c>
      <c r="E59" s="346">
        <f t="shared" si="9"/>
        <v>28415485.060000002</v>
      </c>
      <c r="F59" s="346">
        <f t="shared" si="9"/>
        <v>5664268.7299999995</v>
      </c>
      <c r="G59" s="346">
        <f t="shared" si="9"/>
        <v>7809969.7699999996</v>
      </c>
      <c r="H59" s="346">
        <f t="shared" si="9"/>
        <v>20430032.550000001</v>
      </c>
      <c r="I59" s="315">
        <f t="shared" si="0"/>
        <v>83.377227653530653</v>
      </c>
      <c r="J59" s="315">
        <f t="shared" si="0"/>
        <v>73.586586713195942</v>
      </c>
      <c r="K59" s="315">
        <f t="shared" si="0"/>
        <v>71.897532302761959</v>
      </c>
    </row>
    <row r="60" spans="1:11" ht="14.1" customHeight="1" x14ac:dyDescent="0.2">
      <c r="D60" s="270" t="s">
        <v>487</v>
      </c>
    </row>
    <row r="61" spans="1:11" x14ac:dyDescent="0.2">
      <c r="C61" s="316"/>
      <c r="D61" s="316"/>
      <c r="E61" s="316"/>
      <c r="F61" s="316"/>
      <c r="G61" s="316"/>
      <c r="H61" s="316"/>
    </row>
    <row r="62" spans="1:11" x14ac:dyDescent="0.2">
      <c r="C62" s="316"/>
      <c r="D62" s="316"/>
      <c r="E62" s="316"/>
      <c r="F62" s="316"/>
      <c r="G62" s="316"/>
      <c r="H62" s="316"/>
    </row>
  </sheetData>
  <sheetProtection formatCells="0" formatColumns="0" formatRows="0" insertColumns="0" insertRows="0" insertHyperlinks="0" deleteColumns="0" deleteRows="0" selectLockedCells="1" sort="0" autoFilter="0" pivotTables="0"/>
  <autoFilter ref="F5:H54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honeticPr fontId="10" type="noConversion"/>
  <pageMargins left="0.75" right="0.25" top="0.25" bottom="0.25" header="0.3" footer="0.3"/>
  <pageSetup scale="77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7030A0"/>
  </sheetPr>
  <dimension ref="A1:H5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57" sqref="E57"/>
    </sheetView>
  </sheetViews>
  <sheetFormatPr defaultColWidth="9.140625" defaultRowHeight="15.75" x14ac:dyDescent="0.2"/>
  <cols>
    <col min="1" max="1" width="5.85546875" style="157" bestFit="1" customWidth="1"/>
    <col min="2" max="2" width="25.28515625" style="154" customWidth="1"/>
    <col min="3" max="3" width="21.7109375" style="155" customWidth="1"/>
    <col min="4" max="4" width="10.85546875" style="155" customWidth="1"/>
    <col min="5" max="5" width="14.5703125" style="155" customWidth="1"/>
    <col min="6" max="6" width="17.7109375" style="155" customWidth="1"/>
    <col min="7" max="7" width="9.140625" style="155"/>
    <col min="8" max="16384" width="9.140625" style="154"/>
  </cols>
  <sheetData>
    <row r="1" spans="1:8" ht="16.5" x14ac:dyDescent="0.2">
      <c r="A1" s="501" t="s">
        <v>575</v>
      </c>
      <c r="B1" s="501"/>
      <c r="C1" s="501"/>
      <c r="D1" s="501"/>
      <c r="E1" s="501"/>
      <c r="F1" s="501"/>
    </row>
    <row r="2" spans="1:8" x14ac:dyDescent="0.2">
      <c r="A2" s="502"/>
      <c r="B2" s="502"/>
      <c r="C2" s="502"/>
      <c r="D2" s="502"/>
      <c r="E2" s="502"/>
      <c r="F2" s="502"/>
    </row>
    <row r="3" spans="1:8" ht="14.25" customHeight="1" x14ac:dyDescent="0.2">
      <c r="A3" s="156"/>
      <c r="B3" s="70" t="s">
        <v>11</v>
      </c>
      <c r="F3" s="71" t="s">
        <v>162</v>
      </c>
    </row>
    <row r="4" spans="1:8" ht="27.95" customHeight="1" x14ac:dyDescent="0.2">
      <c r="A4" s="503" t="s">
        <v>199</v>
      </c>
      <c r="B4" s="503" t="s">
        <v>2</v>
      </c>
      <c r="C4" s="504" t="s">
        <v>590</v>
      </c>
      <c r="D4" s="504" t="s">
        <v>23</v>
      </c>
      <c r="E4" s="504" t="s">
        <v>591</v>
      </c>
      <c r="F4" s="504" t="s">
        <v>40</v>
      </c>
    </row>
    <row r="5" spans="1:8" ht="27.95" customHeight="1" x14ac:dyDescent="0.2">
      <c r="A5" s="503"/>
      <c r="B5" s="503"/>
      <c r="C5" s="504"/>
      <c r="D5" s="504"/>
      <c r="E5" s="504"/>
      <c r="F5" s="504"/>
    </row>
    <row r="6" spans="1:8" ht="14.1" customHeight="1" x14ac:dyDescent="0.2">
      <c r="A6" s="396">
        <v>1</v>
      </c>
      <c r="B6" s="397" t="s">
        <v>52</v>
      </c>
      <c r="C6" s="406">
        <v>24713</v>
      </c>
      <c r="D6" s="406">
        <v>98547</v>
      </c>
      <c r="E6" s="398">
        <f>OutstandingAgri_4!E6</f>
        <v>63980</v>
      </c>
      <c r="F6" s="398">
        <f>OutstandingAgri_4!F6</f>
        <v>157778</v>
      </c>
      <c r="H6" s="155"/>
    </row>
    <row r="7" spans="1:8" ht="14.1" customHeight="1" x14ac:dyDescent="0.2">
      <c r="A7" s="396">
        <v>2</v>
      </c>
      <c r="B7" s="397" t="s">
        <v>53</v>
      </c>
      <c r="C7" s="406">
        <v>190540</v>
      </c>
      <c r="D7" s="406">
        <v>159915</v>
      </c>
      <c r="E7" s="398">
        <f>OutstandingAgri_4!E7</f>
        <v>372882</v>
      </c>
      <c r="F7" s="398">
        <f>OutstandingAgri_4!F7</f>
        <v>782116</v>
      </c>
      <c r="H7" s="155"/>
    </row>
    <row r="8" spans="1:8" ht="14.1" customHeight="1" x14ac:dyDescent="0.2">
      <c r="A8" s="396">
        <v>3</v>
      </c>
      <c r="B8" s="397" t="s">
        <v>54</v>
      </c>
      <c r="C8" s="406">
        <v>7742</v>
      </c>
      <c r="D8" s="406">
        <v>2573</v>
      </c>
      <c r="E8" s="398">
        <f>OutstandingAgri_4!E8</f>
        <v>38701</v>
      </c>
      <c r="F8" s="398">
        <f>OutstandingAgri_4!F8</f>
        <v>70284</v>
      </c>
      <c r="H8" s="155"/>
    </row>
    <row r="9" spans="1:8" ht="14.1" customHeight="1" x14ac:dyDescent="0.2">
      <c r="A9" s="396">
        <v>4</v>
      </c>
      <c r="B9" s="397" t="s">
        <v>55</v>
      </c>
      <c r="C9" s="406">
        <v>5944</v>
      </c>
      <c r="D9" s="406">
        <v>9104</v>
      </c>
      <c r="E9" s="398">
        <f>OutstandingAgri_4!E9</f>
        <v>68009</v>
      </c>
      <c r="F9" s="398">
        <f>OutstandingAgri_4!F9</f>
        <v>52163</v>
      </c>
      <c r="H9" s="155"/>
    </row>
    <row r="10" spans="1:8" ht="14.1" customHeight="1" x14ac:dyDescent="0.2">
      <c r="A10" s="396">
        <v>5</v>
      </c>
      <c r="B10" s="397" t="s">
        <v>56</v>
      </c>
      <c r="C10" s="406">
        <v>10112</v>
      </c>
      <c r="D10" s="406">
        <v>10617</v>
      </c>
      <c r="E10" s="398">
        <f>OutstandingAgri_4!E10</f>
        <v>255283</v>
      </c>
      <c r="F10" s="398">
        <f>OutstandingAgri_4!F10</f>
        <v>454618</v>
      </c>
      <c r="H10" s="155"/>
    </row>
    <row r="11" spans="1:8" ht="14.1" customHeight="1" x14ac:dyDescent="0.2">
      <c r="A11" s="396">
        <v>6</v>
      </c>
      <c r="B11" s="397" t="s">
        <v>57</v>
      </c>
      <c r="C11" s="406">
        <v>10639</v>
      </c>
      <c r="D11" s="406">
        <v>17201</v>
      </c>
      <c r="E11" s="398">
        <f>OutstandingAgri_4!E11</f>
        <v>74028</v>
      </c>
      <c r="F11" s="398">
        <f>OutstandingAgri_4!F11</f>
        <v>147721</v>
      </c>
      <c r="H11" s="155"/>
    </row>
    <row r="12" spans="1:8" ht="14.1" customHeight="1" x14ac:dyDescent="0.2">
      <c r="A12" s="396">
        <v>7</v>
      </c>
      <c r="B12" s="397" t="s">
        <v>58</v>
      </c>
      <c r="C12" s="406">
        <v>985</v>
      </c>
      <c r="D12" s="406">
        <v>1268</v>
      </c>
      <c r="E12" s="398">
        <f>OutstandingAgri_4!E12</f>
        <v>3901</v>
      </c>
      <c r="F12" s="398">
        <f>OutstandingAgri_4!F12</f>
        <v>8297</v>
      </c>
      <c r="H12" s="155"/>
    </row>
    <row r="13" spans="1:8" ht="14.1" customHeight="1" x14ac:dyDescent="0.2">
      <c r="A13" s="396">
        <v>8</v>
      </c>
      <c r="B13" s="397" t="s">
        <v>183</v>
      </c>
      <c r="C13" s="406">
        <v>186</v>
      </c>
      <c r="D13" s="406">
        <v>292</v>
      </c>
      <c r="E13" s="398">
        <f>OutstandingAgri_4!E13</f>
        <v>5684</v>
      </c>
      <c r="F13" s="398">
        <f>OutstandingAgri_4!F13</f>
        <v>9781</v>
      </c>
      <c r="H13" s="155"/>
    </row>
    <row r="14" spans="1:8" ht="14.1" customHeight="1" x14ac:dyDescent="0.2">
      <c r="A14" s="396">
        <v>9</v>
      </c>
      <c r="B14" s="397" t="s">
        <v>59</v>
      </c>
      <c r="C14" s="406">
        <v>43294</v>
      </c>
      <c r="D14" s="406">
        <v>98814.94</v>
      </c>
      <c r="E14" s="398">
        <f>OutstandingAgri_4!E14</f>
        <v>175936</v>
      </c>
      <c r="F14" s="398">
        <f>OutstandingAgri_4!F14</f>
        <v>297723.65000000002</v>
      </c>
      <c r="H14" s="155"/>
    </row>
    <row r="15" spans="1:8" ht="14.1" customHeight="1" x14ac:dyDescent="0.2">
      <c r="A15" s="396">
        <v>10</v>
      </c>
      <c r="B15" s="397" t="s">
        <v>65</v>
      </c>
      <c r="C15" s="406">
        <v>206305</v>
      </c>
      <c r="D15" s="406">
        <v>559589</v>
      </c>
      <c r="E15" s="398">
        <f>OutstandingAgri_4!E15</f>
        <v>510249</v>
      </c>
      <c r="F15" s="398">
        <f>OutstandingAgri_4!F15</f>
        <v>1173603</v>
      </c>
      <c r="H15" s="155"/>
    </row>
    <row r="16" spans="1:8" ht="14.1" customHeight="1" x14ac:dyDescent="0.2">
      <c r="A16" s="396">
        <v>11</v>
      </c>
      <c r="B16" s="397" t="s">
        <v>184</v>
      </c>
      <c r="C16" s="406">
        <v>1544</v>
      </c>
      <c r="D16" s="406">
        <v>3296</v>
      </c>
      <c r="E16" s="398">
        <f>OutstandingAgri_4!E16</f>
        <v>47478</v>
      </c>
      <c r="F16" s="398">
        <f>OutstandingAgri_4!F16</f>
        <v>89413</v>
      </c>
      <c r="H16" s="155"/>
    </row>
    <row r="17" spans="1:8" ht="14.1" customHeight="1" x14ac:dyDescent="0.2">
      <c r="A17" s="396">
        <v>12</v>
      </c>
      <c r="B17" s="397" t="s">
        <v>61</v>
      </c>
      <c r="C17" s="406">
        <v>85070</v>
      </c>
      <c r="D17" s="406">
        <v>105840</v>
      </c>
      <c r="E17" s="398">
        <f>OutstandingAgri_4!E17</f>
        <v>157806</v>
      </c>
      <c r="F17" s="398">
        <f>OutstandingAgri_4!F17</f>
        <v>365715</v>
      </c>
      <c r="H17" s="155"/>
    </row>
    <row r="18" spans="1:8" s="197" customFormat="1" ht="14.1" customHeight="1" x14ac:dyDescent="0.2">
      <c r="A18" s="399"/>
      <c r="B18" s="400" t="s">
        <v>222</v>
      </c>
      <c r="C18" s="407">
        <f>SUM(C6:C17)</f>
        <v>587074</v>
      </c>
      <c r="D18" s="407">
        <f>SUM(D6:D17)</f>
        <v>1067056.94</v>
      </c>
      <c r="E18" s="401">
        <f>OutstandingAgri_4!E18</f>
        <v>1773937</v>
      </c>
      <c r="F18" s="401">
        <f>OutstandingAgri_4!F18</f>
        <v>3609212.65</v>
      </c>
      <c r="G18" s="155"/>
      <c r="H18" s="155"/>
    </row>
    <row r="19" spans="1:8" ht="14.1" customHeight="1" x14ac:dyDescent="0.2">
      <c r="A19" s="396">
        <v>13</v>
      </c>
      <c r="B19" s="397" t="s">
        <v>42</v>
      </c>
      <c r="C19" s="406">
        <v>15373</v>
      </c>
      <c r="D19" s="406">
        <v>52643.31</v>
      </c>
      <c r="E19" s="398">
        <f>OutstandingAgri_4!E19</f>
        <v>15615</v>
      </c>
      <c r="F19" s="398">
        <f>OutstandingAgri_4!F19</f>
        <v>73869.47</v>
      </c>
      <c r="H19" s="155"/>
    </row>
    <row r="20" spans="1:8" ht="14.1" customHeight="1" x14ac:dyDescent="0.2">
      <c r="A20" s="396">
        <v>14</v>
      </c>
      <c r="B20" s="397" t="s">
        <v>185</v>
      </c>
      <c r="C20" s="406">
        <v>0</v>
      </c>
      <c r="D20" s="406">
        <v>0</v>
      </c>
      <c r="E20" s="398">
        <f>OutstandingAgri_4!E20</f>
        <v>0</v>
      </c>
      <c r="F20" s="398">
        <f>OutstandingAgri_4!F20</f>
        <v>0</v>
      </c>
      <c r="H20" s="155"/>
    </row>
    <row r="21" spans="1:8" ht="14.1" customHeight="1" x14ac:dyDescent="0.2">
      <c r="A21" s="396">
        <v>15</v>
      </c>
      <c r="B21" s="397" t="s">
        <v>186</v>
      </c>
      <c r="C21" s="406">
        <v>0</v>
      </c>
      <c r="D21" s="406">
        <v>0</v>
      </c>
      <c r="E21" s="398">
        <f>OutstandingAgri_4!E21</f>
        <v>0</v>
      </c>
      <c r="F21" s="398">
        <f>OutstandingAgri_4!F21</f>
        <v>0</v>
      </c>
      <c r="H21" s="155"/>
    </row>
    <row r="22" spans="1:8" ht="14.1" customHeight="1" x14ac:dyDescent="0.2">
      <c r="A22" s="396">
        <v>16</v>
      </c>
      <c r="B22" s="397" t="s">
        <v>46</v>
      </c>
      <c r="C22" s="406">
        <v>0</v>
      </c>
      <c r="D22" s="406">
        <v>0</v>
      </c>
      <c r="E22" s="398">
        <f>OutstandingAgri_4!E22</f>
        <v>0</v>
      </c>
      <c r="F22" s="398">
        <f>OutstandingAgri_4!F22</f>
        <v>0</v>
      </c>
      <c r="H22" s="155"/>
    </row>
    <row r="23" spans="1:8" ht="14.1" customHeight="1" x14ac:dyDescent="0.2">
      <c r="A23" s="396">
        <v>17</v>
      </c>
      <c r="B23" s="397" t="s">
        <v>187</v>
      </c>
      <c r="C23" s="406">
        <v>0</v>
      </c>
      <c r="D23" s="406">
        <v>545</v>
      </c>
      <c r="E23" s="398">
        <f>OutstandingAgri_4!E23</f>
        <v>9308</v>
      </c>
      <c r="F23" s="398">
        <f>OutstandingAgri_4!F23</f>
        <v>33927</v>
      </c>
      <c r="H23" s="155"/>
    </row>
    <row r="24" spans="1:8" ht="14.1" customHeight="1" x14ac:dyDescent="0.2">
      <c r="A24" s="396">
        <v>18</v>
      </c>
      <c r="B24" s="397" t="s">
        <v>188</v>
      </c>
      <c r="C24" s="406">
        <v>0</v>
      </c>
      <c r="D24" s="406">
        <v>0</v>
      </c>
      <c r="E24" s="398">
        <f>OutstandingAgri_4!E24</f>
        <v>0</v>
      </c>
      <c r="F24" s="398">
        <f>OutstandingAgri_4!F24</f>
        <v>0</v>
      </c>
      <c r="H24" s="155"/>
    </row>
    <row r="25" spans="1:8" ht="14.1" customHeight="1" x14ac:dyDescent="0.2">
      <c r="A25" s="396">
        <v>19</v>
      </c>
      <c r="B25" s="397" t="s">
        <v>189</v>
      </c>
      <c r="C25" s="406">
        <v>175</v>
      </c>
      <c r="D25" s="406">
        <v>891</v>
      </c>
      <c r="E25" s="398">
        <f>OutstandingAgri_4!E25</f>
        <v>6591</v>
      </c>
      <c r="F25" s="398">
        <f>OutstandingAgri_4!F25</f>
        <v>10475</v>
      </c>
      <c r="H25" s="155"/>
    </row>
    <row r="26" spans="1:8" ht="14.1" customHeight="1" x14ac:dyDescent="0.2">
      <c r="A26" s="396">
        <v>20</v>
      </c>
      <c r="B26" s="397" t="s">
        <v>66</v>
      </c>
      <c r="C26" s="406">
        <v>19737</v>
      </c>
      <c r="D26" s="406">
        <v>101226.96</v>
      </c>
      <c r="E26" s="398">
        <f>OutstandingAgri_4!E26</f>
        <v>48941</v>
      </c>
      <c r="F26" s="398">
        <f>OutstandingAgri_4!F26</f>
        <v>249659.7</v>
      </c>
      <c r="H26" s="155"/>
    </row>
    <row r="27" spans="1:8" ht="14.1" customHeight="1" x14ac:dyDescent="0.2">
      <c r="A27" s="396">
        <v>21</v>
      </c>
      <c r="B27" s="397" t="s">
        <v>67</v>
      </c>
      <c r="C27" s="402">
        <v>59690</v>
      </c>
      <c r="D27" s="402">
        <v>162046</v>
      </c>
      <c r="E27" s="398">
        <f>OutstandingAgri_4!E27</f>
        <v>72928</v>
      </c>
      <c r="F27" s="398">
        <f>OutstandingAgri_4!F27</f>
        <v>356468</v>
      </c>
      <c r="H27" s="155"/>
    </row>
    <row r="28" spans="1:8" ht="14.1" customHeight="1" x14ac:dyDescent="0.2">
      <c r="A28" s="396">
        <v>22</v>
      </c>
      <c r="B28" s="397" t="s">
        <v>76</v>
      </c>
      <c r="C28" s="406">
        <v>10195</v>
      </c>
      <c r="D28" s="406">
        <v>17216</v>
      </c>
      <c r="E28" s="398">
        <f>OutstandingAgri_4!E28</f>
        <v>17899</v>
      </c>
      <c r="F28" s="398">
        <f>OutstandingAgri_4!F28</f>
        <v>42767</v>
      </c>
      <c r="H28" s="155"/>
    </row>
    <row r="29" spans="1:8" ht="14.1" customHeight="1" x14ac:dyDescent="0.2">
      <c r="A29" s="396">
        <v>23</v>
      </c>
      <c r="B29" s="397" t="s">
        <v>492</v>
      </c>
      <c r="C29" s="406">
        <v>1229</v>
      </c>
      <c r="D29" s="406">
        <v>1264</v>
      </c>
      <c r="E29" s="398">
        <f>OutstandingAgri_4!E29</f>
        <v>1264</v>
      </c>
      <c r="F29" s="398">
        <f>OutstandingAgri_4!F29</f>
        <v>11177.18</v>
      </c>
      <c r="H29" s="155"/>
    </row>
    <row r="30" spans="1:8" ht="14.1" customHeight="1" x14ac:dyDescent="0.2">
      <c r="A30" s="396">
        <v>24</v>
      </c>
      <c r="B30" s="397" t="s">
        <v>190</v>
      </c>
      <c r="C30" s="406">
        <v>0</v>
      </c>
      <c r="D30" s="406">
        <v>0</v>
      </c>
      <c r="E30" s="398">
        <f>OutstandingAgri_4!E30</f>
        <v>4549</v>
      </c>
      <c r="F30" s="398">
        <f>OutstandingAgri_4!F30</f>
        <v>42372.83</v>
      </c>
      <c r="H30" s="155"/>
    </row>
    <row r="31" spans="1:8" ht="14.1" customHeight="1" x14ac:dyDescent="0.2">
      <c r="A31" s="396">
        <v>25</v>
      </c>
      <c r="B31" s="397" t="s">
        <v>191</v>
      </c>
      <c r="C31" s="406">
        <v>0</v>
      </c>
      <c r="D31" s="406">
        <v>0</v>
      </c>
      <c r="E31" s="398">
        <f>OutstandingAgri_4!E31</f>
        <v>0</v>
      </c>
      <c r="F31" s="398">
        <f>OutstandingAgri_4!F31</f>
        <v>0</v>
      </c>
      <c r="H31" s="155"/>
    </row>
    <row r="32" spans="1:8" ht="14.1" customHeight="1" x14ac:dyDescent="0.2">
      <c r="A32" s="396">
        <v>26</v>
      </c>
      <c r="B32" s="397" t="s">
        <v>192</v>
      </c>
      <c r="C32" s="406">
        <v>0</v>
      </c>
      <c r="D32" s="406">
        <v>382.66</v>
      </c>
      <c r="E32" s="398">
        <f>OutstandingAgri_4!E32</f>
        <v>695</v>
      </c>
      <c r="F32" s="398">
        <f>OutstandingAgri_4!F32</f>
        <v>3511.12</v>
      </c>
      <c r="H32" s="155"/>
    </row>
    <row r="33" spans="1:8" ht="14.1" customHeight="1" x14ac:dyDescent="0.2">
      <c r="A33" s="396">
        <v>27</v>
      </c>
      <c r="B33" s="397" t="s">
        <v>193</v>
      </c>
      <c r="C33" s="406">
        <v>0</v>
      </c>
      <c r="D33" s="406">
        <v>0</v>
      </c>
      <c r="E33" s="398">
        <f>OutstandingAgri_4!E33</f>
        <v>0</v>
      </c>
      <c r="F33" s="398">
        <f>OutstandingAgri_4!F33</f>
        <v>0</v>
      </c>
      <c r="H33" s="155"/>
    </row>
    <row r="34" spans="1:8" ht="14.1" customHeight="1" x14ac:dyDescent="0.2">
      <c r="A34" s="396">
        <v>28</v>
      </c>
      <c r="B34" s="397" t="s">
        <v>68</v>
      </c>
      <c r="C34" s="406">
        <v>0</v>
      </c>
      <c r="D34" s="406">
        <v>0</v>
      </c>
      <c r="E34" s="398">
        <f>OutstandingAgri_4!E34</f>
        <v>4947</v>
      </c>
      <c r="F34" s="398">
        <f>OutstandingAgri_4!F34</f>
        <v>5117.01</v>
      </c>
      <c r="H34" s="155"/>
    </row>
    <row r="35" spans="1:8" ht="14.1" customHeight="1" x14ac:dyDescent="0.2">
      <c r="A35" s="396">
        <v>29</v>
      </c>
      <c r="B35" s="397" t="s">
        <v>194</v>
      </c>
      <c r="C35" s="406">
        <v>0</v>
      </c>
      <c r="D35" s="406">
        <v>0</v>
      </c>
      <c r="E35" s="398">
        <f>OutstandingAgri_4!E35</f>
        <v>0</v>
      </c>
      <c r="F35" s="398">
        <f>OutstandingAgri_4!F35</f>
        <v>0</v>
      </c>
      <c r="H35" s="155"/>
    </row>
    <row r="36" spans="1:8" ht="14.1" customHeight="1" x14ac:dyDescent="0.2">
      <c r="A36" s="396">
        <v>30</v>
      </c>
      <c r="B36" s="397" t="s">
        <v>195</v>
      </c>
      <c r="C36" s="406">
        <v>3887</v>
      </c>
      <c r="D36" s="406">
        <v>5654</v>
      </c>
      <c r="E36" s="398">
        <f>OutstandingAgri_4!E36</f>
        <v>4606</v>
      </c>
      <c r="F36" s="398">
        <f>OutstandingAgri_4!F36</f>
        <v>14250</v>
      </c>
      <c r="H36" s="155"/>
    </row>
    <row r="37" spans="1:8" ht="14.1" customHeight="1" x14ac:dyDescent="0.2">
      <c r="A37" s="396">
        <v>31</v>
      </c>
      <c r="B37" s="397" t="s">
        <v>196</v>
      </c>
      <c r="C37" s="406">
        <v>0</v>
      </c>
      <c r="D37" s="406">
        <v>0</v>
      </c>
      <c r="E37" s="398">
        <f>OutstandingAgri_4!E37</f>
        <v>0</v>
      </c>
      <c r="F37" s="398">
        <f>OutstandingAgri_4!F37</f>
        <v>0</v>
      </c>
      <c r="H37" s="155"/>
    </row>
    <row r="38" spans="1:8" ht="14.1" customHeight="1" x14ac:dyDescent="0.2">
      <c r="A38" s="396">
        <v>32</v>
      </c>
      <c r="B38" s="397" t="s">
        <v>72</v>
      </c>
      <c r="C38" s="406">
        <v>0</v>
      </c>
      <c r="D38" s="406">
        <v>0</v>
      </c>
      <c r="E38" s="398">
        <f>OutstandingAgri_4!E38</f>
        <v>0</v>
      </c>
      <c r="F38" s="398">
        <f>OutstandingAgri_4!F38</f>
        <v>0</v>
      </c>
      <c r="H38" s="155"/>
    </row>
    <row r="39" spans="1:8" ht="14.1" customHeight="1" x14ac:dyDescent="0.2">
      <c r="A39" s="396">
        <v>33</v>
      </c>
      <c r="B39" s="397" t="s">
        <v>197</v>
      </c>
      <c r="C39" s="406">
        <v>0</v>
      </c>
      <c r="D39" s="406">
        <v>0</v>
      </c>
      <c r="E39" s="398">
        <f>OutstandingAgri_4!E39</f>
        <v>257</v>
      </c>
      <c r="F39" s="398">
        <f>OutstandingAgri_4!F39</f>
        <v>381</v>
      </c>
      <c r="H39" s="155"/>
    </row>
    <row r="40" spans="1:8" ht="14.1" customHeight="1" x14ac:dyDescent="0.2">
      <c r="A40" s="396">
        <v>34</v>
      </c>
      <c r="B40" s="397" t="s">
        <v>71</v>
      </c>
      <c r="C40" s="406">
        <v>167</v>
      </c>
      <c r="D40" s="406">
        <v>777</v>
      </c>
      <c r="E40" s="398">
        <f>OutstandingAgri_4!E40</f>
        <v>1231</v>
      </c>
      <c r="F40" s="398">
        <f>OutstandingAgri_4!F40</f>
        <v>5307</v>
      </c>
      <c r="H40" s="155"/>
    </row>
    <row r="41" spans="1:8" s="197" customFormat="1" ht="14.1" customHeight="1" x14ac:dyDescent="0.2">
      <c r="A41" s="399"/>
      <c r="B41" s="400" t="s">
        <v>220</v>
      </c>
      <c r="C41" s="407">
        <f>SUM(C19:C40)</f>
        <v>110453</v>
      </c>
      <c r="D41" s="407">
        <f>SUM(D19:D40)</f>
        <v>342645.93</v>
      </c>
      <c r="E41" s="401">
        <f>OutstandingAgri_4!E41</f>
        <v>188831</v>
      </c>
      <c r="F41" s="401">
        <f>OutstandingAgri_4!F41</f>
        <v>849282.31</v>
      </c>
      <c r="G41" s="155"/>
      <c r="H41" s="155"/>
    </row>
    <row r="42" spans="1:8" s="197" customFormat="1" ht="14.1" customHeight="1" x14ac:dyDescent="0.2">
      <c r="A42" s="399"/>
      <c r="B42" s="400" t="s">
        <v>417</v>
      </c>
      <c r="C42" s="407">
        <f>C41+C18</f>
        <v>697527</v>
      </c>
      <c r="D42" s="407">
        <f>D41+D18</f>
        <v>1409702.8699999999</v>
      </c>
      <c r="E42" s="401">
        <f>OutstandingAgri_4!E42</f>
        <v>1962768</v>
      </c>
      <c r="F42" s="401">
        <f>OutstandingAgri_4!F42</f>
        <v>4458494.96</v>
      </c>
      <c r="G42" s="155"/>
      <c r="H42" s="155"/>
    </row>
    <row r="43" spans="1:8" ht="14.1" customHeight="1" x14ac:dyDescent="0.2">
      <c r="A43" s="396">
        <v>35</v>
      </c>
      <c r="B43" s="397" t="s">
        <v>198</v>
      </c>
      <c r="C43" s="406">
        <v>40742</v>
      </c>
      <c r="D43" s="406">
        <v>47228</v>
      </c>
      <c r="E43" s="398">
        <f>OutstandingAgri_4!E43</f>
        <v>161019</v>
      </c>
      <c r="F43" s="398">
        <f>OutstandingAgri_4!F43</f>
        <v>151026</v>
      </c>
      <c r="H43" s="155"/>
    </row>
    <row r="44" spans="1:8" ht="14.1" customHeight="1" x14ac:dyDescent="0.2">
      <c r="A44" s="396">
        <v>36</v>
      </c>
      <c r="B44" s="397" t="s">
        <v>499</v>
      </c>
      <c r="C44" s="406">
        <v>206824</v>
      </c>
      <c r="D44" s="406">
        <v>306030.71000000002</v>
      </c>
      <c r="E44" s="398">
        <f>OutstandingAgri_4!E44</f>
        <v>312430</v>
      </c>
      <c r="F44" s="398">
        <f>OutstandingAgri_4!F44</f>
        <v>556020.57999999996</v>
      </c>
      <c r="H44" s="155"/>
    </row>
    <row r="45" spans="1:8" s="197" customFormat="1" ht="14.1" customHeight="1" x14ac:dyDescent="0.2">
      <c r="A45" s="399"/>
      <c r="B45" s="400" t="s">
        <v>223</v>
      </c>
      <c r="C45" s="407">
        <f>C43+C44</f>
        <v>247566</v>
      </c>
      <c r="D45" s="407">
        <f>D43+D44</f>
        <v>353258.71</v>
      </c>
      <c r="E45" s="401">
        <f>OutstandingAgri_4!E45</f>
        <v>473449</v>
      </c>
      <c r="F45" s="401">
        <f>OutstandingAgri_4!F45</f>
        <v>707046.58</v>
      </c>
      <c r="G45" s="155"/>
      <c r="H45" s="155"/>
    </row>
    <row r="46" spans="1:8" ht="14.1" customHeight="1" x14ac:dyDescent="0.2">
      <c r="A46" s="396">
        <v>37</v>
      </c>
      <c r="B46" s="397" t="s">
        <v>418</v>
      </c>
      <c r="C46" s="406">
        <v>1792036</v>
      </c>
      <c r="D46" s="406">
        <v>954744.9</v>
      </c>
      <c r="E46" s="398">
        <f>OutstandingAgri_4!E46</f>
        <v>3778747</v>
      </c>
      <c r="F46" s="398">
        <f>OutstandingAgri_4!F46</f>
        <v>3174377.99</v>
      </c>
      <c r="H46" s="155"/>
    </row>
    <row r="47" spans="1:8" s="197" customFormat="1" ht="14.1" customHeight="1" x14ac:dyDescent="0.2">
      <c r="A47" s="399"/>
      <c r="B47" s="400" t="s">
        <v>221</v>
      </c>
      <c r="C47" s="407">
        <v>1792036</v>
      </c>
      <c r="D47" s="407">
        <v>954744.9</v>
      </c>
      <c r="E47" s="401">
        <f>OutstandingAgri_4!E47</f>
        <v>3778747</v>
      </c>
      <c r="F47" s="401">
        <f>OutstandingAgri_4!F47</f>
        <v>3174377.99</v>
      </c>
      <c r="G47" s="155"/>
      <c r="H47" s="155"/>
    </row>
    <row r="48" spans="1:8" ht="14.1" customHeight="1" x14ac:dyDescent="0.2">
      <c r="A48" s="396">
        <v>38</v>
      </c>
      <c r="B48" s="397" t="s">
        <v>410</v>
      </c>
      <c r="C48" s="406">
        <v>0</v>
      </c>
      <c r="D48" s="406">
        <v>0</v>
      </c>
      <c r="E48" s="398">
        <f>OutstandingAgri_4!E48</f>
        <v>0</v>
      </c>
      <c r="F48" s="398">
        <f>OutstandingAgri_4!F48</f>
        <v>0</v>
      </c>
      <c r="H48" s="155"/>
    </row>
    <row r="49" spans="1:8" ht="14.1" customHeight="1" x14ac:dyDescent="0.2">
      <c r="A49" s="396">
        <v>39</v>
      </c>
      <c r="B49" s="397" t="s">
        <v>411</v>
      </c>
      <c r="C49" s="402">
        <v>0</v>
      </c>
      <c r="D49" s="402">
        <v>0</v>
      </c>
      <c r="E49" s="398">
        <f>OutstandingAgri_4!E49</f>
        <v>0</v>
      </c>
      <c r="F49" s="398">
        <f>OutstandingAgri_4!F49</f>
        <v>0</v>
      </c>
      <c r="H49" s="155"/>
    </row>
    <row r="50" spans="1:8" ht="14.1" customHeight="1" x14ac:dyDescent="0.2">
      <c r="A50" s="396">
        <v>40</v>
      </c>
      <c r="B50" s="397" t="s">
        <v>501</v>
      </c>
      <c r="C50" s="402">
        <v>0</v>
      </c>
      <c r="D50" s="402">
        <v>0</v>
      </c>
      <c r="E50" s="398">
        <f>OutstandingAgri_4!E50</f>
        <v>0</v>
      </c>
      <c r="F50" s="398">
        <f>OutstandingAgri_4!F50</f>
        <v>0</v>
      </c>
      <c r="H50" s="155"/>
    </row>
    <row r="51" spans="1:8" ht="14.1" customHeight="1" x14ac:dyDescent="0.2">
      <c r="A51" s="396">
        <v>41</v>
      </c>
      <c r="B51" s="397" t="s">
        <v>412</v>
      </c>
      <c r="C51" s="402">
        <v>0</v>
      </c>
      <c r="D51" s="402">
        <v>0</v>
      </c>
      <c r="E51" s="398">
        <f>OutstandingAgri_4!E51</f>
        <v>0</v>
      </c>
      <c r="F51" s="398">
        <f>OutstandingAgri_4!F51</f>
        <v>0</v>
      </c>
      <c r="H51" s="155"/>
    </row>
    <row r="52" spans="1:8" ht="14.1" customHeight="1" x14ac:dyDescent="0.2">
      <c r="A52" s="396">
        <v>42</v>
      </c>
      <c r="B52" s="397" t="s">
        <v>413</v>
      </c>
      <c r="C52" s="406">
        <v>0</v>
      </c>
      <c r="D52" s="406">
        <v>0</v>
      </c>
      <c r="E52" s="398">
        <f>OutstandingAgri_4!E52</f>
        <v>0</v>
      </c>
      <c r="F52" s="398">
        <f>OutstandingAgri_4!F52</f>
        <v>0</v>
      </c>
      <c r="H52" s="155"/>
    </row>
    <row r="53" spans="1:8" ht="14.1" customHeight="1" x14ac:dyDescent="0.2">
      <c r="A53" s="396">
        <v>43</v>
      </c>
      <c r="B53" s="397" t="s">
        <v>414</v>
      </c>
      <c r="C53" s="406">
        <v>0</v>
      </c>
      <c r="D53" s="406">
        <v>0</v>
      </c>
      <c r="E53" s="398">
        <f>OutstandingAgri_4!E53</f>
        <v>0</v>
      </c>
      <c r="F53" s="398">
        <f>OutstandingAgri_4!F53</f>
        <v>0</v>
      </c>
      <c r="H53" s="155"/>
    </row>
    <row r="54" spans="1:8" ht="14.1" customHeight="1" x14ac:dyDescent="0.2">
      <c r="A54" s="396">
        <v>44</v>
      </c>
      <c r="B54" s="397" t="s">
        <v>406</v>
      </c>
      <c r="C54" s="402">
        <v>0</v>
      </c>
      <c r="D54" s="402">
        <v>0</v>
      </c>
      <c r="E54" s="398">
        <f>OutstandingAgri_4!E54</f>
        <v>0</v>
      </c>
      <c r="F54" s="398">
        <f>OutstandingAgri_4!F54</f>
        <v>0</v>
      </c>
      <c r="H54" s="155"/>
    </row>
    <row r="55" spans="1:8" ht="14.1" customHeight="1" x14ac:dyDescent="0.2">
      <c r="A55" s="396">
        <v>45</v>
      </c>
      <c r="B55" s="397" t="s">
        <v>415</v>
      </c>
      <c r="C55" s="406">
        <v>0</v>
      </c>
      <c r="D55" s="406">
        <v>0</v>
      </c>
      <c r="E55" s="398">
        <f>OutstandingAgri_4!E55</f>
        <v>0</v>
      </c>
      <c r="F55" s="398">
        <f>OutstandingAgri_4!F55</f>
        <v>0</v>
      </c>
      <c r="H55" s="155"/>
    </row>
    <row r="56" spans="1:8" s="197" customFormat="1" ht="14.1" customHeight="1" x14ac:dyDescent="0.2">
      <c r="A56" s="399"/>
      <c r="B56" s="400" t="s">
        <v>416</v>
      </c>
      <c r="C56" s="403">
        <f>SUM(C48:C55)</f>
        <v>0</v>
      </c>
      <c r="D56" s="403">
        <f>SUM(D48:D55)</f>
        <v>0</v>
      </c>
      <c r="E56" s="398">
        <f>OutstandingAgri_4!E56</f>
        <v>0</v>
      </c>
      <c r="F56" s="398">
        <f>OutstandingAgri_4!F56</f>
        <v>0</v>
      </c>
      <c r="G56" s="155"/>
      <c r="H56" s="155"/>
    </row>
    <row r="57" spans="1:8" s="197" customFormat="1" ht="14.1" customHeight="1" x14ac:dyDescent="0.2">
      <c r="A57" s="404"/>
      <c r="B57" s="405" t="s">
        <v>0</v>
      </c>
      <c r="C57" s="401">
        <f>C56+C47+C45+C42</f>
        <v>2737129</v>
      </c>
      <c r="D57" s="401">
        <f t="shared" ref="D57" si="0">D56+D47+D45+D42</f>
        <v>2717706.48</v>
      </c>
      <c r="E57" s="401">
        <f>OutstandingAgri_4!E57</f>
        <v>6214964</v>
      </c>
      <c r="F57" s="401">
        <f>OutstandingAgri_4!F57</f>
        <v>8339919.5300000003</v>
      </c>
      <c r="G57" s="155"/>
      <c r="H57" s="155"/>
    </row>
    <row r="58" spans="1:8" x14ac:dyDescent="0.2">
      <c r="D58" s="71" t="s">
        <v>487</v>
      </c>
      <c r="H58" s="155"/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honeticPr fontId="10" type="noConversion"/>
  <conditionalFormatting sqref="G1:G1048576 H6:H58">
    <cfRule type="cellIs" dxfId="5" priority="1" operator="greaterThan">
      <formula>100</formula>
    </cfRule>
  </conditionalFormatting>
  <pageMargins left="1.45" right="0.7" top="0.39" bottom="0.32" header="0.3" footer="0.3"/>
  <pageSetup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21" sqref="I21"/>
    </sheetView>
  </sheetViews>
  <sheetFormatPr defaultColWidth="9.140625" defaultRowHeight="12.75" x14ac:dyDescent="0.2"/>
  <cols>
    <col min="1" max="1" width="6" style="2" customWidth="1"/>
    <col min="2" max="2" width="24.42578125" style="2" bestFit="1" customWidth="1"/>
    <col min="3" max="4" width="9.140625" style="3"/>
    <col min="5" max="5" width="10" style="3" customWidth="1"/>
    <col min="6" max="6" width="10.85546875" style="3" customWidth="1"/>
    <col min="7" max="7" width="10" style="3" customWidth="1"/>
    <col min="8" max="8" width="6.5703125" style="3" bestFit="1" customWidth="1"/>
    <col min="9" max="9" width="8.42578125" style="3" customWidth="1"/>
    <col min="10" max="10" width="9.85546875" style="3" customWidth="1"/>
    <col min="11" max="11" width="8.42578125" style="3" bestFit="1" customWidth="1"/>
    <col min="12" max="12" width="5.85546875" style="3" bestFit="1" customWidth="1"/>
    <col min="13" max="13" width="7.140625" style="3" bestFit="1" customWidth="1"/>
    <col min="14" max="14" width="8.42578125" style="3" customWidth="1"/>
    <col min="15" max="15" width="10.85546875" style="3" customWidth="1"/>
    <col min="16" max="16" width="9" style="3" bestFit="1" customWidth="1"/>
    <col min="17" max="17" width="9.140625" style="3" bestFit="1" customWidth="1"/>
    <col min="18" max="18" width="7" style="22" bestFit="1" customWidth="1"/>
    <col min="19" max="16384" width="9.140625" style="2"/>
  </cols>
  <sheetData>
    <row r="1" spans="1:18" s="80" customFormat="1" ht="20.100000000000001" customHeight="1" x14ac:dyDescent="0.2">
      <c r="A1" s="505" t="s">
        <v>576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317"/>
    </row>
    <row r="2" spans="1:18" ht="15" customHeight="1" thickBot="1" x14ac:dyDescent="0.25">
      <c r="B2" s="506" t="s">
        <v>125</v>
      </c>
      <c r="C2" s="507"/>
      <c r="D2" s="306"/>
      <c r="N2" s="508" t="s">
        <v>175</v>
      </c>
      <c r="O2" s="508"/>
    </row>
    <row r="3" spans="1:18" ht="65.099999999999994" customHeight="1" thickBot="1" x14ac:dyDescent="0.25">
      <c r="A3" s="81" t="s">
        <v>176</v>
      </c>
      <c r="B3" s="89" t="s">
        <v>215</v>
      </c>
      <c r="C3" s="465" t="s">
        <v>500</v>
      </c>
      <c r="D3" s="465"/>
      <c r="E3" s="82" t="s">
        <v>423</v>
      </c>
      <c r="F3" s="513" t="s">
        <v>225</v>
      </c>
      <c r="G3" s="510"/>
      <c r="H3" s="509" t="s">
        <v>233</v>
      </c>
      <c r="I3" s="510"/>
      <c r="J3" s="509" t="s">
        <v>232</v>
      </c>
      <c r="K3" s="510"/>
      <c r="L3" s="514" t="s">
        <v>172</v>
      </c>
      <c r="M3" s="515"/>
      <c r="N3" s="509" t="s">
        <v>177</v>
      </c>
      <c r="O3" s="510"/>
      <c r="P3" s="509" t="s">
        <v>173</v>
      </c>
      <c r="Q3" s="510"/>
    </row>
    <row r="4" spans="1:18" ht="15.75" thickBot="1" x14ac:dyDescent="0.25">
      <c r="A4" s="83">
        <v>1</v>
      </c>
      <c r="B4" s="111">
        <v>2</v>
      </c>
      <c r="C4" s="511">
        <v>3</v>
      </c>
      <c r="D4" s="512"/>
      <c r="E4" s="84">
        <v>4</v>
      </c>
      <c r="F4" s="513">
        <v>5</v>
      </c>
      <c r="G4" s="510"/>
      <c r="H4" s="509">
        <v>6</v>
      </c>
      <c r="I4" s="510"/>
      <c r="J4" s="509">
        <v>7</v>
      </c>
      <c r="K4" s="510"/>
      <c r="L4" s="509">
        <v>8</v>
      </c>
      <c r="M4" s="510"/>
      <c r="N4" s="509">
        <v>9</v>
      </c>
      <c r="O4" s="510"/>
      <c r="P4" s="509">
        <v>10</v>
      </c>
      <c r="Q4" s="510"/>
    </row>
    <row r="5" spans="1:18" ht="20.100000000000001" customHeight="1" thickBot="1" x14ac:dyDescent="0.25">
      <c r="A5" s="85"/>
      <c r="B5" s="86" t="s">
        <v>174</v>
      </c>
      <c r="C5" s="87" t="s">
        <v>28</v>
      </c>
      <c r="D5" s="87" t="s">
        <v>15</v>
      </c>
      <c r="E5" s="87" t="s">
        <v>28</v>
      </c>
      <c r="F5" s="87" t="s">
        <v>28</v>
      </c>
      <c r="G5" s="87" t="s">
        <v>94</v>
      </c>
      <c r="H5" s="87" t="s">
        <v>28</v>
      </c>
      <c r="I5" s="87" t="s">
        <v>94</v>
      </c>
      <c r="J5" s="87" t="s">
        <v>28</v>
      </c>
      <c r="K5" s="87" t="s">
        <v>94</v>
      </c>
      <c r="L5" s="87" t="s">
        <v>28</v>
      </c>
      <c r="M5" s="87" t="s">
        <v>94</v>
      </c>
      <c r="N5" s="87" t="s">
        <v>28</v>
      </c>
      <c r="O5" s="87" t="s">
        <v>94</v>
      </c>
      <c r="P5" s="305">
        <v>10</v>
      </c>
      <c r="Q5" s="87" t="s">
        <v>94</v>
      </c>
    </row>
    <row r="6" spans="1:18" ht="12.95" customHeight="1" x14ac:dyDescent="0.2">
      <c r="A6" s="36">
        <v>1</v>
      </c>
      <c r="B6" s="37" t="s">
        <v>52</v>
      </c>
      <c r="C6" s="337"/>
      <c r="E6" s="337"/>
      <c r="F6" s="337"/>
      <c r="G6" s="337"/>
      <c r="H6" s="337"/>
      <c r="I6" s="337"/>
      <c r="J6" s="337"/>
      <c r="K6" s="337"/>
      <c r="L6" s="337"/>
      <c r="M6" s="337"/>
      <c r="N6" s="68"/>
      <c r="O6" s="68"/>
      <c r="P6" s="68"/>
      <c r="Q6" s="68"/>
    </row>
    <row r="7" spans="1:18" ht="12.95" customHeight="1" x14ac:dyDescent="0.2">
      <c r="A7" s="36">
        <v>2</v>
      </c>
      <c r="B7" s="37" t="s">
        <v>53</v>
      </c>
      <c r="C7" s="337"/>
      <c r="D7" s="68"/>
      <c r="E7" s="337"/>
      <c r="F7" s="337"/>
      <c r="G7" s="337"/>
      <c r="H7" s="337"/>
      <c r="I7" s="337"/>
      <c r="J7" s="337"/>
      <c r="K7" s="337"/>
      <c r="L7" s="337"/>
      <c r="M7" s="337"/>
      <c r="N7" s="68"/>
      <c r="O7" s="68"/>
      <c r="P7" s="68"/>
      <c r="Q7" s="68"/>
    </row>
    <row r="8" spans="1:18" ht="12.95" customHeight="1" x14ac:dyDescent="0.2">
      <c r="A8" s="36">
        <v>3</v>
      </c>
      <c r="B8" s="37" t="s">
        <v>54</v>
      </c>
      <c r="C8" s="337"/>
      <c r="D8" s="68"/>
      <c r="E8" s="337"/>
      <c r="F8" s="337"/>
      <c r="G8" s="337"/>
      <c r="H8" s="337"/>
      <c r="I8" s="337"/>
      <c r="J8" s="337"/>
      <c r="K8" s="337"/>
      <c r="L8" s="337"/>
      <c r="M8" s="337"/>
      <c r="N8" s="68"/>
      <c r="O8" s="68"/>
      <c r="P8" s="68"/>
      <c r="Q8" s="68"/>
    </row>
    <row r="9" spans="1:18" ht="12.95" customHeight="1" x14ac:dyDescent="0.2">
      <c r="A9" s="36">
        <v>4</v>
      </c>
      <c r="B9" s="37" t="s">
        <v>55</v>
      </c>
      <c r="C9" s="337"/>
      <c r="D9" s="68"/>
      <c r="E9" s="337"/>
      <c r="F9" s="337"/>
      <c r="G9" s="337"/>
      <c r="H9" s="337"/>
      <c r="I9" s="337"/>
      <c r="J9" s="337"/>
      <c r="K9" s="337"/>
      <c r="L9" s="337"/>
      <c r="M9" s="337"/>
      <c r="N9" s="68"/>
      <c r="O9" s="68"/>
      <c r="P9" s="68"/>
      <c r="Q9" s="68"/>
    </row>
    <row r="10" spans="1:18" ht="12.95" customHeight="1" x14ac:dyDescent="0.2">
      <c r="A10" s="36">
        <v>5</v>
      </c>
      <c r="B10" s="37" t="s">
        <v>56</v>
      </c>
      <c r="C10" s="337"/>
      <c r="D10" s="68"/>
      <c r="E10" s="337"/>
      <c r="F10" s="337"/>
      <c r="G10" s="337"/>
      <c r="H10" s="337"/>
      <c r="I10" s="337"/>
      <c r="J10" s="337"/>
      <c r="K10" s="337"/>
      <c r="L10" s="337"/>
      <c r="M10" s="337"/>
      <c r="N10" s="68"/>
      <c r="O10" s="68"/>
      <c r="P10" s="68"/>
      <c r="Q10" s="68"/>
    </row>
    <row r="11" spans="1:18" ht="12.95" customHeight="1" x14ac:dyDescent="0.2">
      <c r="A11" s="36">
        <v>6</v>
      </c>
      <c r="B11" s="37" t="s">
        <v>57</v>
      </c>
      <c r="C11" s="337"/>
      <c r="D11" s="68"/>
      <c r="E11" s="337"/>
      <c r="F11" s="337"/>
      <c r="G11" s="337"/>
      <c r="H11" s="337"/>
      <c r="I11" s="337"/>
      <c r="J11" s="337"/>
      <c r="K11" s="337"/>
      <c r="L11" s="337"/>
      <c r="M11" s="337"/>
      <c r="N11" s="68"/>
      <c r="O11" s="68"/>
      <c r="P11" s="68"/>
      <c r="Q11" s="68"/>
    </row>
    <row r="12" spans="1:18" ht="12.95" customHeight="1" x14ac:dyDescent="0.2">
      <c r="A12" s="36">
        <v>7</v>
      </c>
      <c r="B12" s="37" t="s">
        <v>58</v>
      </c>
      <c r="C12" s="337"/>
      <c r="D12" s="68"/>
      <c r="E12" s="337"/>
      <c r="F12" s="337"/>
      <c r="G12" s="337"/>
      <c r="H12" s="337"/>
      <c r="I12" s="337"/>
      <c r="J12" s="337"/>
      <c r="K12" s="337"/>
      <c r="L12" s="337"/>
      <c r="M12" s="337"/>
      <c r="N12" s="68"/>
      <c r="O12" s="68"/>
      <c r="P12" s="68"/>
      <c r="Q12" s="68"/>
    </row>
    <row r="13" spans="1:18" ht="12.95" customHeight="1" x14ac:dyDescent="0.2">
      <c r="A13" s="36">
        <v>8</v>
      </c>
      <c r="B13" s="37" t="s">
        <v>183</v>
      </c>
      <c r="C13" s="337"/>
      <c r="D13" s="68"/>
      <c r="E13" s="337"/>
      <c r="F13" s="337"/>
      <c r="G13" s="337"/>
      <c r="H13" s="337"/>
      <c r="I13" s="337"/>
      <c r="J13" s="337"/>
      <c r="K13" s="337"/>
      <c r="L13" s="337"/>
      <c r="M13" s="337"/>
      <c r="N13" s="68"/>
      <c r="O13" s="68"/>
      <c r="P13" s="68"/>
      <c r="Q13" s="68"/>
    </row>
    <row r="14" spans="1:18" ht="12.95" customHeight="1" x14ac:dyDescent="0.2">
      <c r="A14" s="36">
        <v>9</v>
      </c>
      <c r="B14" s="37" t="s">
        <v>59</v>
      </c>
      <c r="C14" s="337"/>
      <c r="D14" s="68"/>
      <c r="E14" s="337"/>
      <c r="F14" s="337"/>
      <c r="G14" s="337"/>
      <c r="H14" s="337"/>
      <c r="I14" s="337"/>
      <c r="J14" s="337"/>
      <c r="K14" s="337"/>
      <c r="L14" s="337"/>
      <c r="M14" s="337"/>
      <c r="N14" s="68"/>
      <c r="O14" s="68"/>
      <c r="P14" s="68"/>
      <c r="Q14" s="68"/>
    </row>
    <row r="15" spans="1:18" ht="12.95" customHeight="1" x14ac:dyDescent="0.2">
      <c r="A15" s="36">
        <v>10</v>
      </c>
      <c r="B15" s="37" t="s">
        <v>65</v>
      </c>
      <c r="C15" s="337"/>
      <c r="D15" s="68"/>
      <c r="E15" s="337"/>
      <c r="F15" s="337"/>
      <c r="G15" s="337"/>
      <c r="H15" s="337"/>
      <c r="I15" s="337"/>
      <c r="J15" s="337"/>
      <c r="K15" s="337"/>
      <c r="L15" s="337"/>
      <c r="M15" s="337"/>
      <c r="N15" s="68"/>
      <c r="O15" s="68"/>
      <c r="P15" s="68"/>
      <c r="Q15" s="68"/>
    </row>
    <row r="16" spans="1:18" ht="12.95" customHeight="1" x14ac:dyDescent="0.2">
      <c r="A16" s="36">
        <v>11</v>
      </c>
      <c r="B16" s="37" t="s">
        <v>184</v>
      </c>
      <c r="C16" s="337"/>
      <c r="D16" s="68"/>
      <c r="E16" s="337"/>
      <c r="F16" s="337"/>
      <c r="G16" s="337"/>
      <c r="H16" s="337"/>
      <c r="I16" s="337"/>
      <c r="J16" s="337"/>
      <c r="K16" s="337"/>
      <c r="L16" s="337"/>
      <c r="M16" s="337"/>
      <c r="N16" s="68"/>
      <c r="O16" s="68"/>
      <c r="P16" s="68"/>
      <c r="Q16" s="68"/>
    </row>
    <row r="17" spans="1:18" ht="12.95" customHeight="1" x14ac:dyDescent="0.2">
      <c r="A17" s="36">
        <v>12</v>
      </c>
      <c r="B17" s="37" t="s">
        <v>61</v>
      </c>
      <c r="C17" s="337"/>
      <c r="D17" s="68"/>
      <c r="E17" s="337"/>
      <c r="F17" s="337"/>
      <c r="G17" s="337"/>
      <c r="H17" s="337"/>
      <c r="I17" s="337"/>
      <c r="J17" s="337"/>
      <c r="K17" s="337"/>
      <c r="L17" s="337"/>
      <c r="M17" s="337"/>
      <c r="N17" s="68"/>
      <c r="O17" s="68"/>
      <c r="P17" s="68"/>
      <c r="Q17" s="68"/>
    </row>
    <row r="18" spans="1:18" s="110" customFormat="1" ht="12.95" customHeight="1" x14ac:dyDescent="0.2">
      <c r="A18" s="342"/>
      <c r="B18" s="94" t="s">
        <v>222</v>
      </c>
      <c r="C18" s="338"/>
      <c r="D18" s="108"/>
      <c r="E18" s="338"/>
      <c r="F18" s="338"/>
      <c r="G18" s="338"/>
      <c r="H18" s="338"/>
      <c r="I18" s="338"/>
      <c r="J18" s="338"/>
      <c r="K18" s="338"/>
      <c r="L18" s="338"/>
      <c r="M18" s="338"/>
      <c r="N18" s="108"/>
      <c r="O18" s="108"/>
      <c r="P18" s="108"/>
      <c r="Q18" s="108"/>
      <c r="R18" s="339"/>
    </row>
    <row r="19" spans="1:18" ht="12.95" customHeight="1" x14ac:dyDescent="0.2">
      <c r="A19" s="36">
        <v>13</v>
      </c>
      <c r="B19" s="37" t="s">
        <v>42</v>
      </c>
      <c r="C19" s="337"/>
      <c r="D19" s="68"/>
      <c r="E19" s="337"/>
      <c r="F19" s="337"/>
      <c r="G19" s="337"/>
      <c r="H19" s="337"/>
      <c r="I19" s="337"/>
      <c r="J19" s="337"/>
      <c r="K19" s="337"/>
      <c r="L19" s="337"/>
      <c r="M19" s="337"/>
      <c r="N19" s="68"/>
      <c r="O19" s="68"/>
      <c r="P19" s="68"/>
      <c r="Q19" s="68"/>
    </row>
    <row r="20" spans="1:18" ht="12.95" customHeight="1" x14ac:dyDescent="0.2">
      <c r="A20" s="36">
        <v>14</v>
      </c>
      <c r="B20" s="37" t="s">
        <v>185</v>
      </c>
      <c r="C20" s="337"/>
      <c r="D20" s="68"/>
      <c r="E20" s="337"/>
      <c r="F20" s="337"/>
      <c r="G20" s="337"/>
      <c r="H20" s="337"/>
      <c r="I20" s="337"/>
      <c r="J20" s="337"/>
      <c r="K20" s="337"/>
      <c r="L20" s="337"/>
      <c r="M20" s="337"/>
      <c r="N20" s="68"/>
      <c r="O20" s="68"/>
      <c r="P20" s="68"/>
      <c r="Q20" s="68"/>
    </row>
    <row r="21" spans="1:18" ht="12.95" customHeight="1" x14ac:dyDescent="0.2">
      <c r="A21" s="36">
        <v>15</v>
      </c>
      <c r="B21" s="37" t="s">
        <v>186</v>
      </c>
      <c r="C21" s="337"/>
      <c r="D21" s="68"/>
      <c r="E21" s="337"/>
      <c r="F21" s="337"/>
      <c r="G21" s="337"/>
      <c r="H21" s="337"/>
      <c r="I21" s="337"/>
      <c r="J21" s="337"/>
      <c r="K21" s="337"/>
      <c r="L21" s="337"/>
      <c r="M21" s="337"/>
      <c r="N21" s="68"/>
      <c r="O21" s="68"/>
      <c r="P21" s="68"/>
      <c r="Q21" s="68"/>
    </row>
    <row r="22" spans="1:18" ht="12.95" customHeight="1" x14ac:dyDescent="0.2">
      <c r="A22" s="36">
        <v>16</v>
      </c>
      <c r="B22" s="37" t="s">
        <v>46</v>
      </c>
      <c r="C22" s="337"/>
      <c r="D22" s="68"/>
      <c r="E22" s="337"/>
      <c r="F22" s="337"/>
      <c r="G22" s="337"/>
      <c r="H22" s="337"/>
      <c r="I22" s="337"/>
      <c r="J22" s="337"/>
      <c r="K22" s="337"/>
      <c r="L22" s="337"/>
      <c r="M22" s="337"/>
      <c r="N22" s="68"/>
      <c r="O22" s="68"/>
      <c r="P22" s="68"/>
      <c r="Q22" s="68"/>
    </row>
    <row r="23" spans="1:18" ht="12.95" customHeight="1" x14ac:dyDescent="0.2">
      <c r="A23" s="36">
        <v>17</v>
      </c>
      <c r="B23" s="37" t="s">
        <v>187</v>
      </c>
      <c r="C23" s="337"/>
      <c r="D23" s="68"/>
      <c r="E23" s="337"/>
      <c r="F23" s="337"/>
      <c r="G23" s="337"/>
      <c r="H23" s="337"/>
      <c r="I23" s="337"/>
      <c r="J23" s="337"/>
      <c r="K23" s="337"/>
      <c r="L23" s="337"/>
      <c r="M23" s="337"/>
      <c r="N23" s="68"/>
      <c r="O23" s="68"/>
      <c r="P23" s="68"/>
      <c r="Q23" s="68"/>
    </row>
    <row r="24" spans="1:18" s="110" customFormat="1" ht="12.95" customHeight="1" x14ac:dyDescent="0.2">
      <c r="A24" s="36">
        <v>18</v>
      </c>
      <c r="B24" s="37" t="s">
        <v>188</v>
      </c>
      <c r="C24" s="338"/>
      <c r="D24" s="108"/>
      <c r="E24" s="338"/>
      <c r="F24" s="338"/>
      <c r="G24" s="338"/>
      <c r="H24" s="338"/>
      <c r="I24" s="338"/>
      <c r="J24" s="338"/>
      <c r="K24" s="338"/>
      <c r="L24" s="338"/>
      <c r="M24" s="338"/>
      <c r="N24" s="108"/>
      <c r="O24" s="108"/>
      <c r="P24" s="108"/>
      <c r="Q24" s="108"/>
      <c r="R24" s="339"/>
    </row>
    <row r="25" spans="1:18" ht="12.95" customHeight="1" x14ac:dyDescent="0.2">
      <c r="A25" s="36">
        <v>19</v>
      </c>
      <c r="B25" s="37" t="s">
        <v>189</v>
      </c>
      <c r="C25" s="337"/>
      <c r="D25" s="68"/>
      <c r="E25" s="337"/>
      <c r="F25" s="337"/>
      <c r="G25" s="337"/>
      <c r="H25" s="337"/>
      <c r="I25" s="337"/>
      <c r="J25" s="337"/>
      <c r="K25" s="337"/>
      <c r="L25" s="337"/>
      <c r="M25" s="337"/>
      <c r="N25" s="68"/>
      <c r="O25" s="68"/>
      <c r="P25" s="68"/>
      <c r="Q25" s="68"/>
    </row>
    <row r="26" spans="1:18" ht="12.95" customHeight="1" x14ac:dyDescent="0.2">
      <c r="A26" s="36">
        <v>20</v>
      </c>
      <c r="B26" s="37" t="s">
        <v>66</v>
      </c>
      <c r="C26" s="337"/>
      <c r="D26" s="68"/>
      <c r="E26" s="337"/>
      <c r="F26" s="337"/>
      <c r="G26" s="337"/>
      <c r="H26" s="337"/>
      <c r="I26" s="337"/>
      <c r="J26" s="337"/>
      <c r="K26" s="337"/>
      <c r="L26" s="337"/>
      <c r="M26" s="337"/>
      <c r="N26" s="68"/>
      <c r="O26" s="68"/>
      <c r="P26" s="68"/>
      <c r="Q26" s="68"/>
    </row>
    <row r="27" spans="1:18" ht="12.95" customHeight="1" x14ac:dyDescent="0.2">
      <c r="A27" s="36">
        <v>21</v>
      </c>
      <c r="B27" s="37" t="s">
        <v>67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8" ht="12.95" customHeight="1" x14ac:dyDescent="0.2">
      <c r="A28" s="36">
        <v>22</v>
      </c>
      <c r="B28" s="37" t="s">
        <v>76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8" ht="12.95" customHeight="1" x14ac:dyDescent="0.2">
      <c r="A29" s="36">
        <v>23</v>
      </c>
      <c r="B29" s="37" t="s">
        <v>492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8" ht="12.95" customHeight="1" x14ac:dyDescent="0.2">
      <c r="A30" s="36">
        <v>24</v>
      </c>
      <c r="B30" s="37" t="s">
        <v>190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1:18" ht="12.95" customHeight="1" x14ac:dyDescent="0.2">
      <c r="A31" s="36">
        <v>25</v>
      </c>
      <c r="B31" s="37" t="s">
        <v>191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1:18" ht="12.95" customHeight="1" x14ac:dyDescent="0.2">
      <c r="A32" s="36">
        <v>26</v>
      </c>
      <c r="B32" s="37" t="s">
        <v>192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1:18" ht="12.95" customHeight="1" x14ac:dyDescent="0.2">
      <c r="A33" s="36">
        <v>27</v>
      </c>
      <c r="B33" s="37" t="s">
        <v>193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1:18" ht="12.95" customHeight="1" x14ac:dyDescent="0.2">
      <c r="A34" s="36">
        <v>28</v>
      </c>
      <c r="B34" s="37" t="s">
        <v>68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8" ht="12.95" customHeight="1" x14ac:dyDescent="0.2">
      <c r="A35" s="36">
        <v>29</v>
      </c>
      <c r="B35" s="37" t="s">
        <v>194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8" ht="12.95" customHeight="1" x14ac:dyDescent="0.2">
      <c r="A36" s="36">
        <v>30</v>
      </c>
      <c r="B36" s="37" t="s">
        <v>195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8" ht="12.95" customHeight="1" x14ac:dyDescent="0.2">
      <c r="A37" s="36">
        <v>31</v>
      </c>
      <c r="B37" s="37" t="s">
        <v>196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8" ht="12.95" customHeight="1" x14ac:dyDescent="0.2">
      <c r="A38" s="36">
        <v>32</v>
      </c>
      <c r="B38" s="37" t="s">
        <v>72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8" ht="12.95" customHeight="1" x14ac:dyDescent="0.2">
      <c r="A39" s="36">
        <v>33</v>
      </c>
      <c r="B39" s="37" t="s">
        <v>197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0" spans="1:18" ht="12.95" customHeight="1" x14ac:dyDescent="0.2">
      <c r="A40" s="36">
        <v>34</v>
      </c>
      <c r="B40" s="37" t="s">
        <v>71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</row>
    <row r="41" spans="1:18" s="110" customFormat="1" ht="12.95" customHeight="1" x14ac:dyDescent="0.2">
      <c r="A41" s="342"/>
      <c r="B41" s="94" t="s">
        <v>220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339"/>
    </row>
    <row r="42" spans="1:18" s="110" customFormat="1" ht="12.95" customHeight="1" x14ac:dyDescent="0.2">
      <c r="A42" s="342"/>
      <c r="B42" s="94" t="s">
        <v>417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339"/>
    </row>
    <row r="43" spans="1:18" ht="12.95" customHeight="1" x14ac:dyDescent="0.2">
      <c r="A43" s="36">
        <v>35</v>
      </c>
      <c r="B43" s="37" t="s">
        <v>198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</row>
    <row r="44" spans="1:18" ht="12.95" customHeight="1" x14ac:dyDescent="0.2">
      <c r="A44" s="36">
        <v>36</v>
      </c>
      <c r="B44" s="37" t="s">
        <v>499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</row>
    <row r="45" spans="1:18" s="110" customFormat="1" ht="12.95" customHeight="1" x14ac:dyDescent="0.2">
      <c r="A45" s="342"/>
      <c r="B45" s="94" t="s">
        <v>223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339"/>
    </row>
    <row r="46" spans="1:18" ht="12.95" customHeight="1" x14ac:dyDescent="0.2">
      <c r="A46" s="36">
        <v>37</v>
      </c>
      <c r="B46" s="37" t="s">
        <v>418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</row>
    <row r="47" spans="1:18" s="110" customFormat="1" ht="12.95" customHeight="1" x14ac:dyDescent="0.2">
      <c r="A47" s="342"/>
      <c r="B47" s="94" t="s">
        <v>221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339"/>
    </row>
    <row r="48" spans="1:18" s="110" customFormat="1" ht="12.75" customHeight="1" x14ac:dyDescent="0.2">
      <c r="A48" s="36">
        <v>38</v>
      </c>
      <c r="B48" s="37" t="s">
        <v>410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339"/>
    </row>
    <row r="49" spans="1:18" ht="12.95" customHeight="1" x14ac:dyDescent="0.25">
      <c r="A49" s="36">
        <v>39</v>
      </c>
      <c r="B49" s="37" t="s">
        <v>411</v>
      </c>
      <c r="C49" s="68"/>
      <c r="D49" s="68"/>
      <c r="E49" s="68"/>
      <c r="F49" s="68"/>
      <c r="G49" s="340"/>
      <c r="H49" s="68"/>
      <c r="I49" s="340"/>
      <c r="J49" s="68"/>
      <c r="K49" s="68"/>
      <c r="L49" s="68"/>
      <c r="M49" s="68"/>
      <c r="N49" s="68"/>
      <c r="O49" s="68"/>
      <c r="P49" s="68"/>
      <c r="Q49" s="68"/>
    </row>
    <row r="50" spans="1:18" ht="12.95" customHeight="1" x14ac:dyDescent="0.25">
      <c r="A50" s="36">
        <v>40</v>
      </c>
      <c r="B50" s="37" t="s">
        <v>501</v>
      </c>
      <c r="C50" s="68"/>
      <c r="D50" s="68"/>
      <c r="E50" s="68"/>
      <c r="F50" s="68"/>
      <c r="G50" s="340"/>
      <c r="H50" s="68"/>
      <c r="I50" s="340"/>
      <c r="J50" s="68"/>
      <c r="K50" s="68"/>
      <c r="L50" s="68"/>
      <c r="M50" s="68"/>
      <c r="N50" s="68"/>
      <c r="O50" s="68"/>
      <c r="P50" s="68"/>
      <c r="Q50" s="68"/>
    </row>
    <row r="51" spans="1:18" s="110" customFormat="1" ht="12.95" customHeight="1" x14ac:dyDescent="0.2">
      <c r="A51" s="36">
        <v>41</v>
      </c>
      <c r="B51" s="37" t="s">
        <v>412</v>
      </c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339"/>
    </row>
    <row r="52" spans="1:18" ht="12.95" customHeight="1" x14ac:dyDescent="0.2">
      <c r="A52" s="36">
        <v>42</v>
      </c>
      <c r="B52" s="37" t="s">
        <v>413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</row>
    <row r="53" spans="1:18" s="110" customFormat="1" ht="12.95" customHeight="1" x14ac:dyDescent="0.2">
      <c r="A53" s="36">
        <v>43</v>
      </c>
      <c r="B53" s="37" t="s">
        <v>414</v>
      </c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339"/>
    </row>
    <row r="54" spans="1:18" ht="12.95" customHeight="1" x14ac:dyDescent="0.2">
      <c r="A54" s="36">
        <v>44</v>
      </c>
      <c r="B54" s="37" t="s">
        <v>406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1:18" ht="12.95" customHeight="1" x14ac:dyDescent="0.2">
      <c r="A55" s="36">
        <v>45</v>
      </c>
      <c r="B55" s="37" t="s">
        <v>415</v>
      </c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</row>
    <row r="56" spans="1:18" s="110" customFormat="1" ht="12.95" customHeight="1" x14ac:dyDescent="0.2">
      <c r="A56" s="342"/>
      <c r="B56" s="94" t="s">
        <v>416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339"/>
    </row>
    <row r="57" spans="1:18" s="110" customFormat="1" ht="12.95" customHeight="1" x14ac:dyDescent="0.2">
      <c r="A57" s="199"/>
      <c r="B57" s="199" t="s">
        <v>0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339"/>
    </row>
    <row r="58" spans="1:18" x14ac:dyDescent="0.2">
      <c r="G58" s="119" t="s">
        <v>498</v>
      </c>
    </row>
  </sheetData>
  <mergeCells count="17">
    <mergeCell ref="C4:D4"/>
    <mergeCell ref="P4:Q4"/>
    <mergeCell ref="F3:G3"/>
    <mergeCell ref="H3:I3"/>
    <mergeCell ref="J3:K3"/>
    <mergeCell ref="L3:M3"/>
    <mergeCell ref="F4:G4"/>
    <mergeCell ref="H4:I4"/>
    <mergeCell ref="J4:K4"/>
    <mergeCell ref="L4:M4"/>
    <mergeCell ref="N4:O4"/>
    <mergeCell ref="A1:Q1"/>
    <mergeCell ref="B2:C2"/>
    <mergeCell ref="N2:O2"/>
    <mergeCell ref="P3:Q3"/>
    <mergeCell ref="C3:D3"/>
    <mergeCell ref="N3:O3"/>
  </mergeCells>
  <pageMargins left="1.95" right="0" top="0.25" bottom="0" header="0.3" footer="0.3"/>
  <pageSetup paperSize="9" scale="5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60"/>
  <sheetViews>
    <sheetView zoomScaleNormal="100" workbookViewId="0">
      <pane xSplit="2" ySplit="4" topLeftCell="C17" activePane="bottomRight" state="frozen"/>
      <selection pane="topRight" activeCell="C1" sqref="C1"/>
      <selection pane="bottomLeft" activeCell="A6" sqref="A6"/>
      <selection pane="bottomRight" activeCell="K6" sqref="K6"/>
    </sheetView>
  </sheetViews>
  <sheetFormatPr defaultColWidth="9.140625" defaultRowHeight="15" customHeight="1" x14ac:dyDescent="0.2"/>
  <cols>
    <col min="1" max="1" width="6" style="26" customWidth="1"/>
    <col min="2" max="2" width="22.140625" style="23" customWidth="1"/>
    <col min="3" max="3" width="9.85546875" style="27" bestFit="1" customWidth="1"/>
    <col min="4" max="4" width="8.5703125" style="27" bestFit="1" customWidth="1"/>
    <col min="5" max="5" width="10.140625" style="27" bestFit="1" customWidth="1"/>
    <col min="6" max="6" width="9.140625" style="27" bestFit="1" customWidth="1"/>
    <col min="7" max="7" width="10.140625" style="23" bestFit="1" customWidth="1"/>
    <col min="8" max="8" width="9.85546875" style="27" customWidth="1"/>
    <col min="9" max="9" width="9.85546875" style="23" bestFit="1" customWidth="1"/>
    <col min="10" max="10" width="9.140625" style="27" bestFit="1" customWidth="1"/>
    <col min="11" max="11" width="9.140625" style="23"/>
    <col min="12" max="12" width="11.5703125" style="28" bestFit="1" customWidth="1"/>
    <col min="13" max="16384" width="9.140625" style="23"/>
  </cols>
  <sheetData>
    <row r="1" spans="1:12" ht="15" customHeight="1" x14ac:dyDescent="0.2">
      <c r="A1" s="487" t="s">
        <v>577</v>
      </c>
      <c r="B1" s="487"/>
      <c r="C1" s="487"/>
      <c r="D1" s="487"/>
      <c r="E1" s="487"/>
      <c r="F1" s="487"/>
      <c r="G1" s="487"/>
      <c r="H1" s="487"/>
      <c r="I1" s="487"/>
      <c r="J1" s="487"/>
    </row>
    <row r="2" spans="1:12" ht="15" customHeight="1" x14ac:dyDescent="0.2">
      <c r="A2" s="24"/>
      <c r="B2" s="25" t="s">
        <v>11</v>
      </c>
      <c r="C2" s="44"/>
      <c r="D2" s="44"/>
      <c r="I2" s="516" t="s">
        <v>163</v>
      </c>
      <c r="J2" s="516"/>
    </row>
    <row r="3" spans="1:12" ht="15" customHeight="1" x14ac:dyDescent="0.2">
      <c r="A3" s="517" t="s">
        <v>158</v>
      </c>
      <c r="B3" s="519" t="s">
        <v>2</v>
      </c>
      <c r="C3" s="521" t="s">
        <v>1</v>
      </c>
      <c r="D3" s="523"/>
      <c r="E3" s="523"/>
      <c r="F3" s="522"/>
      <c r="G3" s="521" t="s">
        <v>213</v>
      </c>
      <c r="H3" s="523"/>
      <c r="I3" s="523"/>
      <c r="J3" s="522"/>
    </row>
    <row r="4" spans="1:12" ht="15" customHeight="1" x14ac:dyDescent="0.2">
      <c r="A4" s="518"/>
      <c r="B4" s="520"/>
      <c r="C4" s="521" t="s">
        <v>211</v>
      </c>
      <c r="D4" s="522"/>
      <c r="E4" s="479" t="s">
        <v>212</v>
      </c>
      <c r="F4" s="479"/>
      <c r="G4" s="521" t="s">
        <v>211</v>
      </c>
      <c r="H4" s="522"/>
      <c r="I4" s="479" t="s">
        <v>212</v>
      </c>
      <c r="J4" s="479"/>
    </row>
    <row r="5" spans="1:12" ht="15" customHeight="1" x14ac:dyDescent="0.2">
      <c r="A5" s="42"/>
      <c r="B5" s="43"/>
      <c r="C5" s="263" t="s">
        <v>28</v>
      </c>
      <c r="D5" s="264" t="s">
        <v>15</v>
      </c>
      <c r="E5" s="263" t="s">
        <v>28</v>
      </c>
      <c r="F5" s="263" t="s">
        <v>15</v>
      </c>
      <c r="G5" s="263" t="s">
        <v>28</v>
      </c>
      <c r="H5" s="264" t="s">
        <v>15</v>
      </c>
      <c r="I5" s="263" t="s">
        <v>28</v>
      </c>
      <c r="J5" s="263" t="s">
        <v>15</v>
      </c>
    </row>
    <row r="6" spans="1:12" ht="14.1" customHeight="1" x14ac:dyDescent="0.2">
      <c r="A6" s="36">
        <v>1</v>
      </c>
      <c r="B6" s="37" t="s">
        <v>52</v>
      </c>
      <c r="C6" s="69">
        <v>7124</v>
      </c>
      <c r="D6" s="69">
        <v>192</v>
      </c>
      <c r="E6" s="69">
        <v>3251</v>
      </c>
      <c r="F6" s="69">
        <v>3129</v>
      </c>
      <c r="G6" s="73">
        <v>231</v>
      </c>
      <c r="H6" s="69">
        <v>49</v>
      </c>
      <c r="I6" s="73">
        <v>482</v>
      </c>
      <c r="J6" s="69">
        <v>1600</v>
      </c>
    </row>
    <row r="7" spans="1:12" ht="14.1" customHeight="1" x14ac:dyDescent="0.2">
      <c r="A7" s="36">
        <v>2</v>
      </c>
      <c r="B7" s="37" t="s">
        <v>53</v>
      </c>
      <c r="C7" s="69">
        <v>24568</v>
      </c>
      <c r="D7" s="69">
        <v>29712</v>
      </c>
      <c r="E7" s="69">
        <v>13105</v>
      </c>
      <c r="F7" s="69">
        <v>17451</v>
      </c>
      <c r="G7" s="73">
        <v>7812</v>
      </c>
      <c r="H7" s="69">
        <v>12542</v>
      </c>
      <c r="I7" s="73">
        <v>2150</v>
      </c>
      <c r="J7" s="69">
        <v>5200</v>
      </c>
    </row>
    <row r="8" spans="1:12" ht="14.1" customHeight="1" x14ac:dyDescent="0.2">
      <c r="A8" s="36">
        <v>3</v>
      </c>
      <c r="B8" s="37" t="s">
        <v>54</v>
      </c>
      <c r="C8" s="69">
        <v>618</v>
      </c>
      <c r="D8" s="69">
        <v>518</v>
      </c>
      <c r="E8" s="69">
        <v>2053</v>
      </c>
      <c r="F8" s="69">
        <v>1747</v>
      </c>
      <c r="G8" s="73">
        <v>94</v>
      </c>
      <c r="H8" s="69">
        <v>37</v>
      </c>
      <c r="I8" s="73">
        <v>728</v>
      </c>
      <c r="J8" s="69">
        <v>1700</v>
      </c>
    </row>
    <row r="9" spans="1:12" ht="14.1" customHeight="1" x14ac:dyDescent="0.2">
      <c r="A9" s="36">
        <v>4</v>
      </c>
      <c r="B9" s="37" t="s">
        <v>55</v>
      </c>
      <c r="C9" s="69">
        <v>386</v>
      </c>
      <c r="D9" s="69">
        <v>6</v>
      </c>
      <c r="E9" s="69">
        <v>1446</v>
      </c>
      <c r="F9" s="69">
        <v>1664</v>
      </c>
      <c r="G9" s="73">
        <v>463</v>
      </c>
      <c r="H9" s="69">
        <v>8</v>
      </c>
      <c r="I9" s="73">
        <v>292</v>
      </c>
      <c r="J9" s="69">
        <v>800</v>
      </c>
    </row>
    <row r="10" spans="1:12" ht="14.1" customHeight="1" x14ac:dyDescent="0.2">
      <c r="A10" s="36">
        <v>5</v>
      </c>
      <c r="B10" s="37" t="s">
        <v>56</v>
      </c>
      <c r="C10" s="69">
        <v>17494</v>
      </c>
      <c r="D10" s="69">
        <v>9699</v>
      </c>
      <c r="E10" s="69">
        <v>13656</v>
      </c>
      <c r="F10" s="69">
        <v>13367</v>
      </c>
      <c r="G10" s="73">
        <v>240</v>
      </c>
      <c r="H10" s="69">
        <v>156</v>
      </c>
      <c r="I10" s="73">
        <v>5471</v>
      </c>
      <c r="J10" s="69">
        <v>14200</v>
      </c>
    </row>
    <row r="11" spans="1:12" ht="14.1" customHeight="1" x14ac:dyDescent="0.2">
      <c r="A11" s="36">
        <v>6</v>
      </c>
      <c r="B11" s="37" t="s">
        <v>57</v>
      </c>
      <c r="C11" s="69">
        <v>10424</v>
      </c>
      <c r="D11" s="69">
        <v>2809</v>
      </c>
      <c r="E11" s="69">
        <v>2084</v>
      </c>
      <c r="F11" s="69">
        <v>2471</v>
      </c>
      <c r="G11" s="73">
        <v>450</v>
      </c>
      <c r="H11" s="69">
        <v>65</v>
      </c>
      <c r="I11" s="73">
        <v>1023</v>
      </c>
      <c r="J11" s="69">
        <v>2300</v>
      </c>
    </row>
    <row r="12" spans="1:12" s="27" customFormat="1" ht="14.1" customHeight="1" x14ac:dyDescent="0.2">
      <c r="A12" s="184">
        <v>7</v>
      </c>
      <c r="B12" s="47" t="s">
        <v>58</v>
      </c>
      <c r="C12" s="69">
        <v>21</v>
      </c>
      <c r="D12" s="69">
        <v>4</v>
      </c>
      <c r="E12" s="69">
        <v>11</v>
      </c>
      <c r="F12" s="69">
        <v>9</v>
      </c>
      <c r="G12" s="69">
        <v>6</v>
      </c>
      <c r="H12" s="69">
        <v>3</v>
      </c>
      <c r="I12" s="69">
        <v>8</v>
      </c>
      <c r="J12" s="69">
        <v>6</v>
      </c>
      <c r="L12" s="28"/>
    </row>
    <row r="13" spans="1:12" ht="14.1" customHeight="1" x14ac:dyDescent="0.2">
      <c r="A13" s="36">
        <v>8</v>
      </c>
      <c r="B13" s="37" t="s">
        <v>183</v>
      </c>
      <c r="C13" s="69">
        <v>502</v>
      </c>
      <c r="D13" s="69">
        <v>53.6</v>
      </c>
      <c r="E13" s="69">
        <v>45</v>
      </c>
      <c r="F13" s="69">
        <v>14.85</v>
      </c>
      <c r="G13" s="73">
        <v>20</v>
      </c>
      <c r="H13" s="69">
        <v>3.4</v>
      </c>
      <c r="I13" s="73">
        <v>1</v>
      </c>
      <c r="J13" s="69">
        <v>10</v>
      </c>
    </row>
    <row r="14" spans="1:12" ht="14.1" customHeight="1" x14ac:dyDescent="0.2">
      <c r="A14" s="36">
        <v>9</v>
      </c>
      <c r="B14" s="37" t="s">
        <v>59</v>
      </c>
      <c r="C14" s="69">
        <v>16261</v>
      </c>
      <c r="D14" s="69">
        <v>3381</v>
      </c>
      <c r="E14" s="69">
        <v>4072</v>
      </c>
      <c r="F14" s="69">
        <v>4817</v>
      </c>
      <c r="G14" s="73">
        <v>445</v>
      </c>
      <c r="H14" s="69">
        <v>31.88</v>
      </c>
      <c r="I14" s="73">
        <v>10915</v>
      </c>
      <c r="J14" s="69">
        <v>4600</v>
      </c>
    </row>
    <row r="15" spans="1:12" ht="14.1" customHeight="1" x14ac:dyDescent="0.2">
      <c r="A15" s="36">
        <v>10</v>
      </c>
      <c r="B15" s="37" t="s">
        <v>65</v>
      </c>
      <c r="C15" s="69">
        <v>1490</v>
      </c>
      <c r="D15" s="69">
        <v>89</v>
      </c>
      <c r="E15" s="69">
        <v>10746</v>
      </c>
      <c r="F15" s="69">
        <v>10931</v>
      </c>
      <c r="G15" s="73">
        <v>1195</v>
      </c>
      <c r="H15" s="69">
        <v>47</v>
      </c>
      <c r="I15" s="73">
        <v>2830</v>
      </c>
      <c r="J15" s="69">
        <v>6300</v>
      </c>
    </row>
    <row r="16" spans="1:12" ht="14.1" customHeight="1" x14ac:dyDescent="0.2">
      <c r="A16" s="36">
        <v>11</v>
      </c>
      <c r="B16" s="37" t="s">
        <v>184</v>
      </c>
      <c r="C16" s="69">
        <v>161</v>
      </c>
      <c r="D16" s="69">
        <v>10</v>
      </c>
      <c r="E16" s="69">
        <v>385</v>
      </c>
      <c r="F16" s="69">
        <v>752</v>
      </c>
      <c r="G16" s="73">
        <v>127</v>
      </c>
      <c r="H16" s="69">
        <v>8</v>
      </c>
      <c r="I16" s="73">
        <v>277</v>
      </c>
      <c r="J16" s="69">
        <v>500</v>
      </c>
    </row>
    <row r="17" spans="1:12" ht="14.1" customHeight="1" x14ac:dyDescent="0.2">
      <c r="A17" s="36">
        <v>12</v>
      </c>
      <c r="B17" s="37" t="s">
        <v>61</v>
      </c>
      <c r="C17" s="69">
        <v>9577</v>
      </c>
      <c r="D17" s="69">
        <v>229</v>
      </c>
      <c r="E17" s="69">
        <v>4526</v>
      </c>
      <c r="F17" s="69">
        <v>3635</v>
      </c>
      <c r="G17" s="73">
        <v>100</v>
      </c>
      <c r="H17" s="69">
        <v>4.75</v>
      </c>
      <c r="I17" s="73">
        <v>10104</v>
      </c>
      <c r="J17" s="69">
        <v>2900</v>
      </c>
    </row>
    <row r="18" spans="1:12" s="41" customFormat="1" ht="14.1" customHeight="1" x14ac:dyDescent="0.2">
      <c r="A18" s="342"/>
      <c r="B18" s="94" t="s">
        <v>222</v>
      </c>
      <c r="C18" s="196">
        <f>SUM(C6:C17)</f>
        <v>88626</v>
      </c>
      <c r="D18" s="196">
        <f t="shared" ref="D18:J18" si="0">SUM(D6:D17)</f>
        <v>46702.6</v>
      </c>
      <c r="E18" s="196">
        <f t="shared" si="0"/>
        <v>55380</v>
      </c>
      <c r="F18" s="196">
        <f t="shared" si="0"/>
        <v>59987.85</v>
      </c>
      <c r="G18" s="196">
        <f t="shared" si="0"/>
        <v>11183</v>
      </c>
      <c r="H18" s="196">
        <f t="shared" si="0"/>
        <v>12955.029999999999</v>
      </c>
      <c r="I18" s="196">
        <f t="shared" si="0"/>
        <v>34281</v>
      </c>
      <c r="J18" s="196">
        <f t="shared" si="0"/>
        <v>40116</v>
      </c>
      <c r="L18" s="28"/>
    </row>
    <row r="19" spans="1:12" ht="14.1" customHeight="1" x14ac:dyDescent="0.2">
      <c r="A19" s="36">
        <v>13</v>
      </c>
      <c r="B19" s="37" t="s">
        <v>42</v>
      </c>
      <c r="C19" s="69">
        <v>0</v>
      </c>
      <c r="D19" s="69">
        <v>0</v>
      </c>
      <c r="E19" s="69">
        <v>13</v>
      </c>
      <c r="F19" s="69">
        <v>33.380000000000003</v>
      </c>
      <c r="G19" s="73">
        <v>0</v>
      </c>
      <c r="H19" s="69">
        <v>0</v>
      </c>
      <c r="I19" s="73">
        <v>12</v>
      </c>
      <c r="J19" s="69">
        <v>13.32</v>
      </c>
    </row>
    <row r="20" spans="1:12" ht="14.1" customHeight="1" x14ac:dyDescent="0.2">
      <c r="A20" s="36">
        <v>14</v>
      </c>
      <c r="B20" s="37" t="s">
        <v>185</v>
      </c>
      <c r="C20" s="69">
        <v>0</v>
      </c>
      <c r="D20" s="69">
        <v>0</v>
      </c>
      <c r="E20" s="69">
        <v>0</v>
      </c>
      <c r="F20" s="69">
        <v>0</v>
      </c>
      <c r="G20" s="73">
        <v>0</v>
      </c>
      <c r="H20" s="69">
        <v>0</v>
      </c>
      <c r="I20" s="73">
        <v>0</v>
      </c>
      <c r="J20" s="69">
        <v>0</v>
      </c>
    </row>
    <row r="21" spans="1:12" ht="14.1" customHeight="1" x14ac:dyDescent="0.2">
      <c r="A21" s="36">
        <v>15</v>
      </c>
      <c r="B21" s="37" t="s">
        <v>186</v>
      </c>
      <c r="C21" s="69">
        <v>0</v>
      </c>
      <c r="D21" s="69">
        <v>0</v>
      </c>
      <c r="E21" s="69">
        <v>0</v>
      </c>
      <c r="F21" s="69">
        <v>0</v>
      </c>
      <c r="G21" s="73">
        <v>0</v>
      </c>
      <c r="H21" s="69">
        <v>0</v>
      </c>
      <c r="I21" s="73">
        <v>0</v>
      </c>
      <c r="J21" s="69">
        <v>0</v>
      </c>
    </row>
    <row r="22" spans="1:12" ht="14.1" customHeight="1" x14ac:dyDescent="0.2">
      <c r="A22" s="36">
        <v>16</v>
      </c>
      <c r="B22" s="37" t="s">
        <v>46</v>
      </c>
      <c r="C22" s="69">
        <v>0</v>
      </c>
      <c r="D22" s="69">
        <v>0</v>
      </c>
      <c r="E22" s="69">
        <v>0</v>
      </c>
      <c r="F22" s="69">
        <v>0</v>
      </c>
      <c r="G22" s="73">
        <v>0</v>
      </c>
      <c r="H22" s="69">
        <v>0</v>
      </c>
      <c r="I22" s="73">
        <v>0</v>
      </c>
      <c r="J22" s="69">
        <v>0</v>
      </c>
    </row>
    <row r="23" spans="1:12" ht="14.1" customHeight="1" x14ac:dyDescent="0.2">
      <c r="A23" s="36">
        <v>17</v>
      </c>
      <c r="B23" s="37" t="s">
        <v>187</v>
      </c>
      <c r="C23" s="69">
        <v>0</v>
      </c>
      <c r="D23" s="69">
        <v>0</v>
      </c>
      <c r="E23" s="69">
        <v>0</v>
      </c>
      <c r="F23" s="69">
        <v>0</v>
      </c>
      <c r="G23" s="73">
        <v>0</v>
      </c>
      <c r="H23" s="69">
        <v>0</v>
      </c>
      <c r="I23" s="73">
        <v>0</v>
      </c>
      <c r="J23" s="69">
        <v>0</v>
      </c>
    </row>
    <row r="24" spans="1:12" s="41" customFormat="1" ht="14.1" customHeight="1" x14ac:dyDescent="0.2">
      <c r="A24" s="36">
        <v>18</v>
      </c>
      <c r="B24" s="37" t="s">
        <v>188</v>
      </c>
      <c r="C24" s="196">
        <v>0</v>
      </c>
      <c r="D24" s="196">
        <v>0</v>
      </c>
      <c r="E24" s="196">
        <v>0</v>
      </c>
      <c r="F24" s="196">
        <v>0</v>
      </c>
      <c r="G24" s="102">
        <v>0</v>
      </c>
      <c r="H24" s="196">
        <v>0</v>
      </c>
      <c r="I24" s="102">
        <v>0</v>
      </c>
      <c r="J24" s="196">
        <v>0</v>
      </c>
      <c r="L24" s="28"/>
    </row>
    <row r="25" spans="1:12" ht="14.1" customHeight="1" x14ac:dyDescent="0.2">
      <c r="A25" s="36">
        <v>19</v>
      </c>
      <c r="B25" s="37" t="s">
        <v>189</v>
      </c>
      <c r="C25" s="69">
        <v>0</v>
      </c>
      <c r="D25" s="69">
        <v>0</v>
      </c>
      <c r="E25" s="69">
        <v>0</v>
      </c>
      <c r="F25" s="69">
        <v>0</v>
      </c>
      <c r="G25" s="73">
        <v>0</v>
      </c>
      <c r="H25" s="69">
        <v>0</v>
      </c>
      <c r="I25" s="73">
        <v>0</v>
      </c>
      <c r="J25" s="69">
        <v>0</v>
      </c>
    </row>
    <row r="26" spans="1:12" ht="14.1" customHeight="1" x14ac:dyDescent="0.2">
      <c r="A26" s="36">
        <v>20</v>
      </c>
      <c r="B26" s="37" t="s">
        <v>66</v>
      </c>
      <c r="C26" s="69">
        <v>0</v>
      </c>
      <c r="D26" s="69">
        <v>0</v>
      </c>
      <c r="E26" s="69">
        <v>8</v>
      </c>
      <c r="F26" s="69">
        <v>19.37</v>
      </c>
      <c r="G26" s="73">
        <v>0</v>
      </c>
      <c r="H26" s="69">
        <v>0</v>
      </c>
      <c r="I26" s="73">
        <v>8</v>
      </c>
      <c r="J26" s="69">
        <v>19.37</v>
      </c>
    </row>
    <row r="27" spans="1:12" ht="14.1" customHeight="1" x14ac:dyDescent="0.2">
      <c r="A27" s="36">
        <v>21</v>
      </c>
      <c r="B27" s="37" t="s">
        <v>67</v>
      </c>
      <c r="C27" s="69">
        <v>6181</v>
      </c>
      <c r="D27" s="69">
        <v>5810</v>
      </c>
      <c r="E27" s="69">
        <v>6181</v>
      </c>
      <c r="F27" s="69">
        <v>5810</v>
      </c>
      <c r="G27" s="69">
        <v>954</v>
      </c>
      <c r="H27" s="69">
        <v>1610</v>
      </c>
      <c r="I27" s="69">
        <v>954</v>
      </c>
      <c r="J27" s="69">
        <v>2610</v>
      </c>
    </row>
    <row r="28" spans="1:12" ht="14.1" customHeight="1" x14ac:dyDescent="0.2">
      <c r="A28" s="36">
        <v>22</v>
      </c>
      <c r="B28" s="37" t="s">
        <v>76</v>
      </c>
      <c r="C28" s="69">
        <v>0</v>
      </c>
      <c r="D28" s="69">
        <v>0</v>
      </c>
      <c r="E28" s="69">
        <v>0</v>
      </c>
      <c r="F28" s="69">
        <v>0</v>
      </c>
      <c r="G28" s="73">
        <v>0</v>
      </c>
      <c r="H28" s="69">
        <v>0</v>
      </c>
      <c r="I28" s="73">
        <v>0</v>
      </c>
      <c r="J28" s="69">
        <v>0</v>
      </c>
    </row>
    <row r="29" spans="1:12" ht="14.1" customHeight="1" x14ac:dyDescent="0.2">
      <c r="A29" s="36">
        <v>23</v>
      </c>
      <c r="B29" s="37" t="s">
        <v>492</v>
      </c>
      <c r="C29" s="69">
        <v>0</v>
      </c>
      <c r="D29" s="69">
        <v>0</v>
      </c>
      <c r="E29" s="69">
        <v>0</v>
      </c>
      <c r="F29" s="69">
        <v>0</v>
      </c>
      <c r="G29" s="73">
        <v>0</v>
      </c>
      <c r="H29" s="69">
        <v>0</v>
      </c>
      <c r="I29" s="73">
        <v>0</v>
      </c>
      <c r="J29" s="69">
        <v>0</v>
      </c>
    </row>
    <row r="30" spans="1:12" ht="14.1" customHeight="1" x14ac:dyDescent="0.2">
      <c r="A30" s="36">
        <v>24</v>
      </c>
      <c r="B30" s="37" t="s">
        <v>190</v>
      </c>
      <c r="C30" s="69">
        <v>0</v>
      </c>
      <c r="D30" s="69">
        <v>0</v>
      </c>
      <c r="E30" s="69">
        <v>0</v>
      </c>
      <c r="F30" s="69">
        <v>0</v>
      </c>
      <c r="G30" s="73">
        <v>0</v>
      </c>
      <c r="H30" s="69">
        <v>0</v>
      </c>
      <c r="I30" s="73">
        <v>0</v>
      </c>
      <c r="J30" s="69">
        <v>0</v>
      </c>
    </row>
    <row r="31" spans="1:12" ht="14.1" customHeight="1" x14ac:dyDescent="0.2">
      <c r="A31" s="36">
        <v>25</v>
      </c>
      <c r="B31" s="37" t="s">
        <v>191</v>
      </c>
      <c r="C31" s="69">
        <v>0</v>
      </c>
      <c r="D31" s="69">
        <v>0</v>
      </c>
      <c r="E31" s="69">
        <v>0</v>
      </c>
      <c r="F31" s="69">
        <v>0</v>
      </c>
      <c r="G31" s="73">
        <v>0</v>
      </c>
      <c r="H31" s="69">
        <v>0</v>
      </c>
      <c r="I31" s="73">
        <v>0</v>
      </c>
      <c r="J31" s="69">
        <v>0</v>
      </c>
    </row>
    <row r="32" spans="1:12" ht="14.1" customHeight="1" x14ac:dyDescent="0.2">
      <c r="A32" s="36">
        <v>26</v>
      </c>
      <c r="B32" s="37" t="s">
        <v>192</v>
      </c>
      <c r="C32" s="69">
        <v>0</v>
      </c>
      <c r="D32" s="69">
        <v>0</v>
      </c>
      <c r="E32" s="69">
        <v>0</v>
      </c>
      <c r="F32" s="69">
        <v>0</v>
      </c>
      <c r="G32" s="73">
        <v>0</v>
      </c>
      <c r="H32" s="69">
        <v>0</v>
      </c>
      <c r="I32" s="73">
        <v>0</v>
      </c>
      <c r="J32" s="69">
        <v>0</v>
      </c>
    </row>
    <row r="33" spans="1:12" ht="14.1" customHeight="1" x14ac:dyDescent="0.2">
      <c r="A33" s="36">
        <v>27</v>
      </c>
      <c r="B33" s="37" t="s">
        <v>193</v>
      </c>
      <c r="C33" s="69">
        <v>0</v>
      </c>
      <c r="D33" s="69">
        <v>0</v>
      </c>
      <c r="E33" s="69">
        <v>0</v>
      </c>
      <c r="F33" s="69">
        <v>0</v>
      </c>
      <c r="G33" s="73">
        <v>0</v>
      </c>
      <c r="H33" s="69">
        <v>0</v>
      </c>
      <c r="I33" s="73">
        <v>0</v>
      </c>
      <c r="J33" s="69">
        <v>0</v>
      </c>
    </row>
    <row r="34" spans="1:12" ht="14.1" customHeight="1" x14ac:dyDescent="0.2">
      <c r="A34" s="36">
        <v>28</v>
      </c>
      <c r="B34" s="37" t="s">
        <v>68</v>
      </c>
      <c r="C34" s="69">
        <v>0</v>
      </c>
      <c r="D34" s="69">
        <v>0</v>
      </c>
      <c r="E34" s="69">
        <v>0</v>
      </c>
      <c r="F34" s="69">
        <v>0</v>
      </c>
      <c r="G34" s="73">
        <v>0</v>
      </c>
      <c r="H34" s="69">
        <v>0</v>
      </c>
      <c r="I34" s="73">
        <v>0</v>
      </c>
      <c r="J34" s="69">
        <v>0</v>
      </c>
    </row>
    <row r="35" spans="1:12" ht="14.1" customHeight="1" x14ac:dyDescent="0.2">
      <c r="A35" s="36">
        <v>29</v>
      </c>
      <c r="B35" s="37" t="s">
        <v>194</v>
      </c>
      <c r="C35" s="69">
        <v>0</v>
      </c>
      <c r="D35" s="69">
        <v>0</v>
      </c>
      <c r="E35" s="69">
        <v>0</v>
      </c>
      <c r="F35" s="69">
        <v>0</v>
      </c>
      <c r="G35" s="73">
        <v>0</v>
      </c>
      <c r="H35" s="69">
        <v>0</v>
      </c>
      <c r="I35" s="73">
        <v>0</v>
      </c>
      <c r="J35" s="69">
        <v>0</v>
      </c>
    </row>
    <row r="36" spans="1:12" ht="14.1" customHeight="1" x14ac:dyDescent="0.2">
      <c r="A36" s="36">
        <v>30</v>
      </c>
      <c r="B36" s="37" t="s">
        <v>195</v>
      </c>
      <c r="C36" s="69">
        <v>0</v>
      </c>
      <c r="D36" s="69">
        <v>0</v>
      </c>
      <c r="E36" s="69">
        <v>0</v>
      </c>
      <c r="F36" s="69">
        <v>0</v>
      </c>
      <c r="G36" s="73">
        <v>0</v>
      </c>
      <c r="H36" s="69">
        <v>0</v>
      </c>
      <c r="I36" s="73">
        <v>0</v>
      </c>
      <c r="J36" s="69">
        <v>0</v>
      </c>
    </row>
    <row r="37" spans="1:12" ht="14.1" customHeight="1" x14ac:dyDescent="0.2">
      <c r="A37" s="36">
        <v>31</v>
      </c>
      <c r="B37" s="37" t="s">
        <v>196</v>
      </c>
      <c r="C37" s="69">
        <v>0</v>
      </c>
      <c r="D37" s="69">
        <v>0</v>
      </c>
      <c r="E37" s="69">
        <v>0</v>
      </c>
      <c r="F37" s="69">
        <v>0</v>
      </c>
      <c r="G37" s="73">
        <v>0</v>
      </c>
      <c r="H37" s="69">
        <v>0</v>
      </c>
      <c r="I37" s="73">
        <v>0</v>
      </c>
      <c r="J37" s="69">
        <v>0</v>
      </c>
    </row>
    <row r="38" spans="1:12" ht="14.1" customHeight="1" x14ac:dyDescent="0.2">
      <c r="A38" s="36">
        <v>32</v>
      </c>
      <c r="B38" s="37" t="s">
        <v>72</v>
      </c>
      <c r="C38" s="69">
        <v>0</v>
      </c>
      <c r="D38" s="69">
        <v>0</v>
      </c>
      <c r="E38" s="69">
        <v>0</v>
      </c>
      <c r="F38" s="69">
        <v>0</v>
      </c>
      <c r="G38" s="73">
        <v>0</v>
      </c>
      <c r="H38" s="69">
        <v>0</v>
      </c>
      <c r="I38" s="73">
        <v>0</v>
      </c>
      <c r="J38" s="69">
        <v>0</v>
      </c>
    </row>
    <row r="39" spans="1:12" ht="14.1" customHeight="1" x14ac:dyDescent="0.2">
      <c r="A39" s="36">
        <v>33</v>
      </c>
      <c r="B39" s="37" t="s">
        <v>197</v>
      </c>
      <c r="C39" s="69">
        <v>0</v>
      </c>
      <c r="D39" s="69">
        <v>0</v>
      </c>
      <c r="E39" s="69">
        <v>0</v>
      </c>
      <c r="F39" s="69">
        <v>0</v>
      </c>
      <c r="G39" s="73">
        <v>0</v>
      </c>
      <c r="H39" s="69">
        <v>0</v>
      </c>
      <c r="I39" s="73">
        <v>0</v>
      </c>
      <c r="J39" s="69">
        <v>0</v>
      </c>
    </row>
    <row r="40" spans="1:12" ht="14.1" customHeight="1" x14ac:dyDescent="0.2">
      <c r="A40" s="36">
        <v>34</v>
      </c>
      <c r="B40" s="37" t="s">
        <v>71</v>
      </c>
      <c r="C40" s="69">
        <v>0</v>
      </c>
      <c r="D40" s="69">
        <v>0</v>
      </c>
      <c r="E40" s="69">
        <v>0</v>
      </c>
      <c r="F40" s="69">
        <v>0</v>
      </c>
      <c r="G40" s="73">
        <v>0</v>
      </c>
      <c r="H40" s="69">
        <v>0</v>
      </c>
      <c r="I40" s="73">
        <v>0</v>
      </c>
      <c r="J40" s="69">
        <v>0</v>
      </c>
    </row>
    <row r="41" spans="1:12" s="41" customFormat="1" ht="14.1" customHeight="1" x14ac:dyDescent="0.2">
      <c r="A41" s="342"/>
      <c r="B41" s="94" t="s">
        <v>220</v>
      </c>
      <c r="C41" s="196">
        <f>SUM(C19:C40)</f>
        <v>6181</v>
      </c>
      <c r="D41" s="196">
        <f t="shared" ref="D41:J41" si="1">SUM(D19:D40)</f>
        <v>5810</v>
      </c>
      <c r="E41" s="196">
        <f t="shared" si="1"/>
        <v>6202</v>
      </c>
      <c r="F41" s="196">
        <f t="shared" si="1"/>
        <v>5862.75</v>
      </c>
      <c r="G41" s="196">
        <f t="shared" si="1"/>
        <v>954</v>
      </c>
      <c r="H41" s="196">
        <f t="shared" si="1"/>
        <v>1610</v>
      </c>
      <c r="I41" s="196">
        <f t="shared" si="1"/>
        <v>974</v>
      </c>
      <c r="J41" s="196">
        <f t="shared" si="1"/>
        <v>2642.69</v>
      </c>
      <c r="L41" s="28"/>
    </row>
    <row r="42" spans="1:12" s="41" customFormat="1" ht="14.1" customHeight="1" x14ac:dyDescent="0.2">
      <c r="A42" s="342"/>
      <c r="B42" s="94" t="s">
        <v>417</v>
      </c>
      <c r="C42" s="196">
        <f>C41+C18</f>
        <v>94807</v>
      </c>
      <c r="D42" s="196">
        <f t="shared" ref="D42:J42" si="2">D41+D18</f>
        <v>52512.6</v>
      </c>
      <c r="E42" s="196">
        <f t="shared" si="2"/>
        <v>61582</v>
      </c>
      <c r="F42" s="196">
        <f t="shared" si="2"/>
        <v>65850.600000000006</v>
      </c>
      <c r="G42" s="196">
        <f t="shared" si="2"/>
        <v>12137</v>
      </c>
      <c r="H42" s="196">
        <f t="shared" si="2"/>
        <v>14565.029999999999</v>
      </c>
      <c r="I42" s="196">
        <f t="shared" si="2"/>
        <v>35255</v>
      </c>
      <c r="J42" s="196">
        <f t="shared" si="2"/>
        <v>42758.69</v>
      </c>
      <c r="L42" s="28"/>
    </row>
    <row r="43" spans="1:12" ht="14.1" customHeight="1" x14ac:dyDescent="0.2">
      <c r="A43" s="36">
        <v>35</v>
      </c>
      <c r="B43" s="37" t="s">
        <v>198</v>
      </c>
      <c r="C43" s="69">
        <v>46212</v>
      </c>
      <c r="D43" s="69">
        <v>6623</v>
      </c>
      <c r="E43" s="69">
        <v>30485</v>
      </c>
      <c r="F43" s="69">
        <v>11904</v>
      </c>
      <c r="G43" s="73">
        <v>1880</v>
      </c>
      <c r="H43" s="69">
        <v>111</v>
      </c>
      <c r="I43" s="73">
        <v>3649</v>
      </c>
      <c r="J43" s="69">
        <v>8800</v>
      </c>
    </row>
    <row r="44" spans="1:12" ht="14.1" customHeight="1" x14ac:dyDescent="0.2">
      <c r="A44" s="36">
        <v>36</v>
      </c>
      <c r="B44" s="37" t="s">
        <v>499</v>
      </c>
      <c r="C44" s="69">
        <v>133442</v>
      </c>
      <c r="D44" s="69">
        <v>24368.05</v>
      </c>
      <c r="E44" s="69">
        <v>37910</v>
      </c>
      <c r="F44" s="69">
        <v>26995.01</v>
      </c>
      <c r="G44" s="73">
        <v>7638</v>
      </c>
      <c r="H44" s="69">
        <v>381.9</v>
      </c>
      <c r="I44" s="73">
        <v>12943</v>
      </c>
      <c r="J44" s="69">
        <v>34300</v>
      </c>
    </row>
    <row r="45" spans="1:12" s="41" customFormat="1" ht="14.1" customHeight="1" x14ac:dyDescent="0.2">
      <c r="A45" s="342"/>
      <c r="B45" s="94" t="s">
        <v>223</v>
      </c>
      <c r="C45" s="196">
        <f>SUM(C43:C44)</f>
        <v>179654</v>
      </c>
      <c r="D45" s="196">
        <f t="shared" ref="D45:J45" si="3">SUM(D43:D44)</f>
        <v>30991.05</v>
      </c>
      <c r="E45" s="196">
        <f t="shared" si="3"/>
        <v>68395</v>
      </c>
      <c r="F45" s="196">
        <f t="shared" si="3"/>
        <v>38899.009999999995</v>
      </c>
      <c r="G45" s="196">
        <f t="shared" si="3"/>
        <v>9518</v>
      </c>
      <c r="H45" s="196">
        <f t="shared" si="3"/>
        <v>492.9</v>
      </c>
      <c r="I45" s="196">
        <f t="shared" si="3"/>
        <v>16592</v>
      </c>
      <c r="J45" s="196">
        <f t="shared" si="3"/>
        <v>43100</v>
      </c>
      <c r="L45" s="28"/>
    </row>
    <row r="46" spans="1:12" ht="14.1" customHeight="1" x14ac:dyDescent="0.2">
      <c r="A46" s="36">
        <v>37</v>
      </c>
      <c r="B46" s="37" t="s">
        <v>418</v>
      </c>
      <c r="C46" s="69">
        <v>24772</v>
      </c>
      <c r="D46" s="69">
        <v>3069.78</v>
      </c>
      <c r="E46" s="69">
        <v>8804</v>
      </c>
      <c r="F46" s="69">
        <v>1884.64</v>
      </c>
      <c r="G46" s="73">
        <v>346</v>
      </c>
      <c r="H46" s="69">
        <v>19.14</v>
      </c>
      <c r="I46" s="73">
        <v>144</v>
      </c>
      <c r="J46" s="69">
        <v>24.65</v>
      </c>
    </row>
    <row r="47" spans="1:12" s="41" customFormat="1" ht="14.1" customHeight="1" x14ac:dyDescent="0.2">
      <c r="A47" s="342"/>
      <c r="B47" s="94" t="s">
        <v>221</v>
      </c>
      <c r="C47" s="196">
        <v>24772</v>
      </c>
      <c r="D47" s="196">
        <v>3069.78</v>
      </c>
      <c r="E47" s="196">
        <v>8804</v>
      </c>
      <c r="F47" s="196">
        <v>1884.64</v>
      </c>
      <c r="G47" s="102">
        <v>346</v>
      </c>
      <c r="H47" s="196">
        <v>19.14</v>
      </c>
      <c r="I47" s="102">
        <v>144</v>
      </c>
      <c r="J47" s="196">
        <v>24.65</v>
      </c>
      <c r="L47" s="28"/>
    </row>
    <row r="48" spans="1:12" s="41" customFormat="1" ht="14.1" customHeight="1" x14ac:dyDescent="0.2">
      <c r="A48" s="36">
        <v>38</v>
      </c>
      <c r="B48" s="37" t="s">
        <v>410</v>
      </c>
      <c r="C48" s="102">
        <v>0</v>
      </c>
      <c r="D48" s="102">
        <v>0</v>
      </c>
      <c r="E48" s="102">
        <v>0</v>
      </c>
      <c r="F48" s="102">
        <v>0</v>
      </c>
      <c r="G48" s="102">
        <v>0</v>
      </c>
      <c r="H48" s="196">
        <v>0</v>
      </c>
      <c r="I48" s="102">
        <v>0</v>
      </c>
      <c r="J48" s="196">
        <v>0</v>
      </c>
      <c r="L48" s="28"/>
    </row>
    <row r="49" spans="1:12" ht="14.1" customHeight="1" x14ac:dyDescent="0.2">
      <c r="A49" s="36">
        <v>39</v>
      </c>
      <c r="B49" s="37" t="s">
        <v>411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</row>
    <row r="50" spans="1:12" ht="14.1" customHeight="1" x14ac:dyDescent="0.2">
      <c r="A50" s="36">
        <v>40</v>
      </c>
      <c r="B50" s="37" t="s">
        <v>501</v>
      </c>
      <c r="C50" s="69">
        <v>0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</row>
    <row r="51" spans="1:12" s="41" customFormat="1" ht="14.1" customHeight="1" x14ac:dyDescent="0.2">
      <c r="A51" s="36">
        <v>41</v>
      </c>
      <c r="B51" s="37" t="s">
        <v>412</v>
      </c>
      <c r="C51" s="196">
        <v>0</v>
      </c>
      <c r="D51" s="196">
        <v>0</v>
      </c>
      <c r="E51" s="196">
        <v>0</v>
      </c>
      <c r="F51" s="196">
        <v>0</v>
      </c>
      <c r="G51" s="102">
        <v>0</v>
      </c>
      <c r="H51" s="196">
        <v>0</v>
      </c>
      <c r="I51" s="102">
        <v>0</v>
      </c>
      <c r="J51" s="196">
        <v>0</v>
      </c>
      <c r="L51" s="28"/>
    </row>
    <row r="52" spans="1:12" ht="14.1" customHeight="1" x14ac:dyDescent="0.2">
      <c r="A52" s="36">
        <v>42</v>
      </c>
      <c r="B52" s="37" t="s">
        <v>413</v>
      </c>
      <c r="C52" s="69">
        <v>0</v>
      </c>
      <c r="D52" s="69">
        <v>0</v>
      </c>
      <c r="E52" s="69">
        <v>0</v>
      </c>
      <c r="F52" s="69">
        <v>0</v>
      </c>
      <c r="G52" s="73">
        <v>0</v>
      </c>
      <c r="H52" s="69">
        <v>0</v>
      </c>
      <c r="I52" s="73">
        <v>0</v>
      </c>
      <c r="J52" s="69">
        <v>0</v>
      </c>
    </row>
    <row r="53" spans="1:12" s="41" customFormat="1" ht="14.1" customHeight="1" x14ac:dyDescent="0.2">
      <c r="A53" s="36">
        <v>43</v>
      </c>
      <c r="B53" s="37" t="s">
        <v>414</v>
      </c>
      <c r="C53" s="196">
        <v>0</v>
      </c>
      <c r="D53" s="196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  <c r="L53" s="28"/>
    </row>
    <row r="54" spans="1:12" ht="14.1" customHeight="1" x14ac:dyDescent="0.2">
      <c r="A54" s="36">
        <v>44</v>
      </c>
      <c r="B54" s="37" t="s">
        <v>406</v>
      </c>
      <c r="C54" s="69">
        <v>0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</row>
    <row r="55" spans="1:12" ht="14.1" customHeight="1" x14ac:dyDescent="0.2">
      <c r="A55" s="36">
        <v>45</v>
      </c>
      <c r="B55" s="37" t="s">
        <v>415</v>
      </c>
      <c r="C55" s="69">
        <v>0</v>
      </c>
      <c r="D55" s="69">
        <v>0</v>
      </c>
      <c r="E55" s="69">
        <v>0</v>
      </c>
      <c r="F55" s="69">
        <v>0</v>
      </c>
      <c r="G55" s="73">
        <v>0</v>
      </c>
      <c r="H55" s="69">
        <v>0</v>
      </c>
      <c r="I55" s="73">
        <v>0</v>
      </c>
      <c r="J55" s="69">
        <v>0</v>
      </c>
    </row>
    <row r="56" spans="1:12" s="41" customFormat="1" ht="12.75" customHeight="1" x14ac:dyDescent="0.2">
      <c r="A56" s="342"/>
      <c r="B56" s="94" t="s">
        <v>416</v>
      </c>
      <c r="C56" s="196">
        <v>0</v>
      </c>
      <c r="D56" s="196">
        <v>0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L56" s="28"/>
    </row>
    <row r="57" spans="1:12" s="41" customFormat="1" ht="14.1" customHeight="1" x14ac:dyDescent="0.2">
      <c r="A57" s="101"/>
      <c r="B57" s="102" t="s">
        <v>0</v>
      </c>
      <c r="C57" s="196">
        <f>C56+C47+C45+C42</f>
        <v>299233</v>
      </c>
      <c r="D57" s="196">
        <f t="shared" ref="D57:J57" si="4">D56+D47+D45+D42</f>
        <v>86573.43</v>
      </c>
      <c r="E57" s="196">
        <f t="shared" si="4"/>
        <v>138781</v>
      </c>
      <c r="F57" s="196">
        <f t="shared" si="4"/>
        <v>106634.25</v>
      </c>
      <c r="G57" s="196">
        <f t="shared" si="4"/>
        <v>22001</v>
      </c>
      <c r="H57" s="196">
        <f t="shared" si="4"/>
        <v>15077.07</v>
      </c>
      <c r="I57" s="196">
        <f t="shared" si="4"/>
        <v>51991</v>
      </c>
      <c r="J57" s="196">
        <f t="shared" si="4"/>
        <v>85883.34</v>
      </c>
      <c r="L57" s="28"/>
    </row>
    <row r="58" spans="1:12" ht="15" customHeight="1" x14ac:dyDescent="0.2">
      <c r="C58" s="29"/>
      <c r="D58" s="29"/>
      <c r="E58" s="29"/>
      <c r="F58" s="29" t="s">
        <v>487</v>
      </c>
      <c r="G58" s="41"/>
      <c r="H58" s="29"/>
      <c r="I58" s="41"/>
      <c r="J58" s="29"/>
    </row>
    <row r="60" spans="1:12" ht="15" customHeight="1" x14ac:dyDescent="0.2">
      <c r="I60" s="27"/>
    </row>
  </sheetData>
  <mergeCells count="10">
    <mergeCell ref="A1:J1"/>
    <mergeCell ref="I2:J2"/>
    <mergeCell ref="A3:A4"/>
    <mergeCell ref="B3:B4"/>
    <mergeCell ref="C4:D4"/>
    <mergeCell ref="E4:F4"/>
    <mergeCell ref="C3:F3"/>
    <mergeCell ref="G3:J3"/>
    <mergeCell ref="G4:H4"/>
    <mergeCell ref="I4:J4"/>
  </mergeCells>
  <pageMargins left="1.2" right="0.7" top="0.5" bottom="0.5" header="0.3" footer="0.3"/>
  <pageSetup paperSize="9"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9" sqref="E29"/>
    </sheetView>
  </sheetViews>
  <sheetFormatPr defaultColWidth="9.140625" defaultRowHeight="15" x14ac:dyDescent="0.2"/>
  <cols>
    <col min="1" max="1" width="5.5703125" style="17" customWidth="1"/>
    <col min="2" max="2" width="25.42578125" style="6" customWidth="1"/>
    <col min="3" max="3" width="10.5703125" style="6" customWidth="1"/>
    <col min="4" max="4" width="9.140625" style="18"/>
    <col min="5" max="5" width="10.140625" style="6" customWidth="1"/>
    <col min="6" max="6" width="9.140625" style="18"/>
    <col min="7" max="7" width="9.85546875" style="6" bestFit="1" customWidth="1"/>
    <col min="8" max="8" width="9.140625" style="18"/>
    <col min="9" max="9" width="9.85546875" style="6" bestFit="1" customWidth="1"/>
    <col min="10" max="10" width="13" style="18" customWidth="1"/>
    <col min="11" max="16384" width="9.140625" style="6"/>
  </cols>
  <sheetData>
    <row r="1" spans="1:10" x14ac:dyDescent="0.2">
      <c r="A1" s="451" t="s">
        <v>96</v>
      </c>
      <c r="B1" s="451"/>
      <c r="C1" s="451"/>
      <c r="D1" s="451"/>
      <c r="E1" s="451"/>
      <c r="F1" s="451"/>
      <c r="G1" s="451"/>
      <c r="H1" s="451"/>
      <c r="I1" s="451"/>
      <c r="J1" s="451"/>
    </row>
    <row r="2" spans="1:10" x14ac:dyDescent="0.2">
      <c r="A2" s="7"/>
      <c r="B2" s="8" t="s">
        <v>106</v>
      </c>
      <c r="C2" s="451" t="s">
        <v>97</v>
      </c>
      <c r="D2" s="451"/>
      <c r="E2" s="451"/>
      <c r="F2" s="451"/>
      <c r="G2" s="451" t="s">
        <v>110</v>
      </c>
      <c r="H2" s="451"/>
      <c r="I2" s="451"/>
      <c r="J2" s="9" t="s">
        <v>98</v>
      </c>
    </row>
    <row r="3" spans="1:10" ht="34.5" customHeight="1" x14ac:dyDescent="0.2">
      <c r="A3" s="10" t="s">
        <v>99</v>
      </c>
      <c r="B3" s="11" t="s">
        <v>100</v>
      </c>
      <c r="C3" s="524" t="s">
        <v>101</v>
      </c>
      <c r="D3" s="524"/>
      <c r="E3" s="524" t="s">
        <v>102</v>
      </c>
      <c r="F3" s="524"/>
      <c r="G3" s="524" t="s">
        <v>101</v>
      </c>
      <c r="H3" s="524"/>
      <c r="I3" s="524" t="s">
        <v>102</v>
      </c>
      <c r="J3" s="524"/>
    </row>
    <row r="4" spans="1:10" ht="21.75" customHeight="1" x14ac:dyDescent="0.2">
      <c r="A4" s="12"/>
      <c r="B4" s="5"/>
      <c r="C4" s="12" t="s">
        <v>103</v>
      </c>
      <c r="D4" s="13" t="s">
        <v>15</v>
      </c>
      <c r="E4" s="12" t="s">
        <v>103</v>
      </c>
      <c r="F4" s="13" t="s">
        <v>15</v>
      </c>
      <c r="G4" s="12" t="s">
        <v>103</v>
      </c>
      <c r="H4" s="13" t="s">
        <v>15</v>
      </c>
      <c r="I4" s="12" t="s">
        <v>103</v>
      </c>
      <c r="J4" s="13" t="s">
        <v>15</v>
      </c>
    </row>
    <row r="5" spans="1:10" x14ac:dyDescent="0.2">
      <c r="A5" s="14">
        <v>1</v>
      </c>
      <c r="B5" s="15" t="s">
        <v>50</v>
      </c>
      <c r="C5" s="15">
        <v>5727</v>
      </c>
      <c r="D5" s="16">
        <v>94.81</v>
      </c>
      <c r="E5" s="15">
        <v>2617</v>
      </c>
      <c r="F5" s="16">
        <v>19.899999999999999</v>
      </c>
      <c r="G5" s="15">
        <v>10088</v>
      </c>
      <c r="H5" s="16">
        <v>116.24</v>
      </c>
      <c r="I5" s="15">
        <v>4563</v>
      </c>
      <c r="J5" s="16">
        <v>27.68</v>
      </c>
    </row>
    <row r="6" spans="1:10" x14ac:dyDescent="0.2">
      <c r="A6" s="14">
        <v>2</v>
      </c>
      <c r="B6" s="15" t="s">
        <v>51</v>
      </c>
      <c r="C6" s="15">
        <v>0</v>
      </c>
      <c r="D6" s="16">
        <v>0</v>
      </c>
      <c r="E6" s="15">
        <v>0</v>
      </c>
      <c r="F6" s="16">
        <v>0</v>
      </c>
      <c r="G6" s="15">
        <v>0</v>
      </c>
      <c r="H6" s="16">
        <v>0</v>
      </c>
      <c r="I6" s="15">
        <v>0</v>
      </c>
      <c r="J6" s="16">
        <v>0</v>
      </c>
    </row>
    <row r="7" spans="1:10" x14ac:dyDescent="0.2">
      <c r="A7" s="14">
        <v>3</v>
      </c>
      <c r="B7" s="15" t="s">
        <v>52</v>
      </c>
      <c r="C7" s="15">
        <v>2758</v>
      </c>
      <c r="D7" s="16">
        <v>30.78</v>
      </c>
      <c r="E7" s="15">
        <v>0</v>
      </c>
      <c r="F7" s="16">
        <v>0</v>
      </c>
      <c r="G7" s="15">
        <v>0</v>
      </c>
      <c r="H7" s="16">
        <v>0</v>
      </c>
      <c r="I7" s="15">
        <v>0</v>
      </c>
      <c r="J7" s="16">
        <v>0</v>
      </c>
    </row>
    <row r="8" spans="1:10" x14ac:dyDescent="0.2">
      <c r="A8" s="14">
        <v>4</v>
      </c>
      <c r="B8" s="15" t="s">
        <v>53</v>
      </c>
      <c r="C8" s="15">
        <v>2931</v>
      </c>
      <c r="D8" s="16">
        <v>58.68</v>
      </c>
      <c r="E8" s="15">
        <v>2931</v>
      </c>
      <c r="F8" s="16">
        <v>41.07</v>
      </c>
      <c r="G8" s="15">
        <v>2602</v>
      </c>
      <c r="H8" s="16">
        <v>42.44</v>
      </c>
      <c r="I8" s="15">
        <v>2602</v>
      </c>
      <c r="J8" s="16">
        <v>29.7</v>
      </c>
    </row>
    <row r="9" spans="1:10" x14ac:dyDescent="0.2">
      <c r="A9" s="14">
        <v>5</v>
      </c>
      <c r="B9" s="1" t="s">
        <v>54</v>
      </c>
      <c r="C9" s="15">
        <v>68</v>
      </c>
      <c r="D9" s="16">
        <v>1.1299999999999999</v>
      </c>
      <c r="E9" s="15">
        <v>0</v>
      </c>
      <c r="F9" s="16">
        <v>0</v>
      </c>
      <c r="G9" s="15">
        <v>0</v>
      </c>
      <c r="H9" s="16">
        <v>0</v>
      </c>
      <c r="I9" s="15">
        <v>0</v>
      </c>
      <c r="J9" s="16">
        <v>0</v>
      </c>
    </row>
    <row r="10" spans="1:10" x14ac:dyDescent="0.2">
      <c r="A10" s="14">
        <v>6</v>
      </c>
      <c r="B10" s="1" t="s">
        <v>55</v>
      </c>
      <c r="C10" s="15">
        <v>1509</v>
      </c>
      <c r="D10" s="16">
        <v>71.540000000000006</v>
      </c>
      <c r="E10" s="15">
        <v>767</v>
      </c>
      <c r="F10" s="16">
        <v>38.68</v>
      </c>
      <c r="G10" s="15">
        <v>6185</v>
      </c>
      <c r="H10" s="16">
        <v>228.82</v>
      </c>
      <c r="I10" s="15">
        <v>3278</v>
      </c>
      <c r="J10" s="16">
        <v>116.98</v>
      </c>
    </row>
    <row r="11" spans="1:10" x14ac:dyDescent="0.2">
      <c r="A11" s="14">
        <v>7</v>
      </c>
      <c r="B11" s="1" t="s">
        <v>43</v>
      </c>
      <c r="C11" s="15">
        <v>25</v>
      </c>
      <c r="D11" s="16">
        <v>0.13</v>
      </c>
      <c r="E11" s="15">
        <v>0</v>
      </c>
      <c r="F11" s="16">
        <v>0</v>
      </c>
      <c r="G11" s="15">
        <v>0</v>
      </c>
      <c r="H11" s="16">
        <v>0</v>
      </c>
      <c r="I11" s="15">
        <v>0</v>
      </c>
      <c r="J11" s="16">
        <v>0</v>
      </c>
    </row>
    <row r="12" spans="1:10" x14ac:dyDescent="0.2">
      <c r="A12" s="14">
        <v>8</v>
      </c>
      <c r="B12" s="1" t="s">
        <v>56</v>
      </c>
      <c r="C12" s="15">
        <v>5501</v>
      </c>
      <c r="D12" s="16">
        <v>128.26</v>
      </c>
      <c r="E12" s="15">
        <v>2872</v>
      </c>
      <c r="F12" s="16">
        <v>43.65</v>
      </c>
      <c r="G12" s="15">
        <v>2974</v>
      </c>
      <c r="H12" s="16">
        <v>37.9</v>
      </c>
      <c r="I12" s="15">
        <v>618</v>
      </c>
      <c r="J12" s="16">
        <v>10.25</v>
      </c>
    </row>
    <row r="13" spans="1:10" x14ac:dyDescent="0.2">
      <c r="A13" s="14">
        <v>9</v>
      </c>
      <c r="B13" s="1" t="s">
        <v>44</v>
      </c>
      <c r="C13" s="15">
        <v>10</v>
      </c>
      <c r="D13" s="16">
        <v>0.18</v>
      </c>
      <c r="E13" s="15">
        <v>0</v>
      </c>
      <c r="F13" s="16">
        <v>0</v>
      </c>
      <c r="G13" s="15">
        <v>0</v>
      </c>
      <c r="H13" s="16">
        <v>0</v>
      </c>
      <c r="I13" s="15">
        <v>0</v>
      </c>
      <c r="J13" s="16">
        <v>0</v>
      </c>
    </row>
    <row r="14" spans="1:10" x14ac:dyDescent="0.2">
      <c r="A14" s="14">
        <v>10</v>
      </c>
      <c r="B14" s="1" t="s">
        <v>76</v>
      </c>
      <c r="C14" s="15">
        <v>0</v>
      </c>
      <c r="D14" s="16">
        <v>0</v>
      </c>
      <c r="E14" s="15">
        <v>0</v>
      </c>
      <c r="F14" s="16">
        <v>0</v>
      </c>
      <c r="G14" s="15">
        <v>7</v>
      </c>
      <c r="H14" s="16">
        <v>0.11</v>
      </c>
      <c r="I14" s="15">
        <v>0</v>
      </c>
      <c r="J14" s="16">
        <v>0</v>
      </c>
    </row>
    <row r="15" spans="1:10" x14ac:dyDescent="0.2">
      <c r="A15" s="14">
        <v>11</v>
      </c>
      <c r="B15" s="1" t="s">
        <v>57</v>
      </c>
      <c r="C15" s="15">
        <v>0</v>
      </c>
      <c r="D15" s="16">
        <v>0</v>
      </c>
      <c r="E15" s="15">
        <v>0</v>
      </c>
      <c r="F15" s="16">
        <v>0</v>
      </c>
      <c r="G15" s="15">
        <v>0</v>
      </c>
      <c r="H15" s="16">
        <v>0</v>
      </c>
      <c r="I15" s="15">
        <v>0</v>
      </c>
      <c r="J15" s="16">
        <v>0</v>
      </c>
    </row>
    <row r="16" spans="1:10" x14ac:dyDescent="0.2">
      <c r="A16" s="14">
        <v>12</v>
      </c>
      <c r="B16" s="1" t="s">
        <v>58</v>
      </c>
      <c r="C16" s="15">
        <v>0</v>
      </c>
      <c r="D16" s="16">
        <v>0</v>
      </c>
      <c r="E16" s="15">
        <v>0</v>
      </c>
      <c r="F16" s="16">
        <v>0</v>
      </c>
      <c r="G16" s="15">
        <v>0</v>
      </c>
      <c r="H16" s="16">
        <v>0</v>
      </c>
      <c r="I16" s="15">
        <v>0</v>
      </c>
      <c r="J16" s="16">
        <v>0</v>
      </c>
    </row>
    <row r="17" spans="1:10" x14ac:dyDescent="0.2">
      <c r="A17" s="14">
        <v>13</v>
      </c>
      <c r="B17" s="1" t="s">
        <v>77</v>
      </c>
      <c r="C17" s="15">
        <v>11</v>
      </c>
      <c r="D17" s="16">
        <v>0.18</v>
      </c>
      <c r="E17" s="15">
        <v>0</v>
      </c>
      <c r="F17" s="16">
        <v>0</v>
      </c>
      <c r="G17" s="15">
        <v>0</v>
      </c>
      <c r="H17" s="16">
        <v>0</v>
      </c>
      <c r="I17" s="15">
        <v>0</v>
      </c>
      <c r="J17" s="16">
        <v>0</v>
      </c>
    </row>
    <row r="18" spans="1:10" x14ac:dyDescent="0.2">
      <c r="A18" s="14">
        <v>14</v>
      </c>
      <c r="B18" s="1" t="s">
        <v>78</v>
      </c>
      <c r="C18" s="15">
        <v>0</v>
      </c>
      <c r="D18" s="16">
        <v>0</v>
      </c>
      <c r="E18" s="15">
        <v>0</v>
      </c>
      <c r="F18" s="16">
        <v>0</v>
      </c>
      <c r="G18" s="15">
        <v>83</v>
      </c>
      <c r="H18" s="16">
        <v>6.91</v>
      </c>
      <c r="I18" s="15">
        <v>3</v>
      </c>
      <c r="J18" s="16">
        <v>0.55000000000000004</v>
      </c>
    </row>
    <row r="19" spans="1:10" x14ac:dyDescent="0.2">
      <c r="A19" s="14">
        <v>15</v>
      </c>
      <c r="B19" s="1" t="s">
        <v>59</v>
      </c>
      <c r="C19" s="15">
        <v>24061</v>
      </c>
      <c r="D19" s="16">
        <v>362.75</v>
      </c>
      <c r="E19" s="15">
        <v>7218</v>
      </c>
      <c r="F19" s="16">
        <v>108.82</v>
      </c>
      <c r="G19" s="15">
        <v>2712</v>
      </c>
      <c r="H19" s="16">
        <v>40.61</v>
      </c>
      <c r="I19" s="15">
        <v>542</v>
      </c>
      <c r="J19" s="16">
        <v>80.12</v>
      </c>
    </row>
    <row r="20" spans="1:10" x14ac:dyDescent="0.2">
      <c r="A20" s="14">
        <v>16</v>
      </c>
      <c r="B20" s="1" t="s">
        <v>60</v>
      </c>
      <c r="C20" s="15">
        <v>0</v>
      </c>
      <c r="D20" s="16">
        <v>0</v>
      </c>
      <c r="E20" s="15">
        <v>0</v>
      </c>
      <c r="F20" s="16">
        <v>0</v>
      </c>
      <c r="G20" s="15">
        <v>0</v>
      </c>
      <c r="H20" s="16">
        <v>0</v>
      </c>
      <c r="I20" s="15">
        <v>0</v>
      </c>
      <c r="J20" s="16">
        <v>0</v>
      </c>
    </row>
    <row r="21" spans="1:10" x14ac:dyDescent="0.2">
      <c r="A21" s="14">
        <v>17</v>
      </c>
      <c r="B21" s="1" t="s">
        <v>75</v>
      </c>
      <c r="C21" s="15">
        <v>299</v>
      </c>
      <c r="D21" s="16">
        <v>6.69</v>
      </c>
      <c r="E21" s="15">
        <v>120</v>
      </c>
      <c r="F21" s="16">
        <v>2.21</v>
      </c>
      <c r="G21" s="15">
        <v>619</v>
      </c>
      <c r="H21" s="16">
        <v>6.75</v>
      </c>
      <c r="I21" s="15">
        <v>264</v>
      </c>
      <c r="J21" s="16">
        <v>2.4500000000000002</v>
      </c>
    </row>
    <row r="22" spans="1:10" x14ac:dyDescent="0.2">
      <c r="A22" s="14">
        <v>18</v>
      </c>
      <c r="B22" s="1" t="s">
        <v>61</v>
      </c>
      <c r="C22" s="15">
        <v>153</v>
      </c>
      <c r="D22" s="16">
        <v>3.52</v>
      </c>
      <c r="E22" s="15">
        <v>0</v>
      </c>
      <c r="F22" s="16">
        <v>0</v>
      </c>
      <c r="G22" s="15">
        <v>0</v>
      </c>
      <c r="H22" s="16">
        <v>0</v>
      </c>
      <c r="I22" s="15">
        <v>0</v>
      </c>
      <c r="J22" s="16">
        <v>0</v>
      </c>
    </row>
    <row r="23" spans="1:10" x14ac:dyDescent="0.2">
      <c r="A23" s="14">
        <v>19</v>
      </c>
      <c r="B23" s="1" t="s">
        <v>62</v>
      </c>
      <c r="C23" s="15">
        <v>0</v>
      </c>
      <c r="D23" s="16">
        <v>0</v>
      </c>
      <c r="E23" s="15">
        <v>0</v>
      </c>
      <c r="F23" s="16">
        <v>0</v>
      </c>
      <c r="G23" s="15">
        <v>0</v>
      </c>
      <c r="H23" s="16">
        <v>0</v>
      </c>
      <c r="I23" s="15">
        <v>0</v>
      </c>
      <c r="J23" s="16">
        <v>0</v>
      </c>
    </row>
    <row r="24" spans="1:10" x14ac:dyDescent="0.2">
      <c r="A24" s="14">
        <v>20</v>
      </c>
      <c r="B24" s="15" t="s">
        <v>45</v>
      </c>
      <c r="C24" s="15">
        <v>0</v>
      </c>
      <c r="D24" s="16">
        <v>0</v>
      </c>
      <c r="E24" s="15">
        <v>0</v>
      </c>
      <c r="F24" s="16">
        <v>0</v>
      </c>
      <c r="G24" s="15">
        <v>0</v>
      </c>
      <c r="H24" s="16">
        <v>0</v>
      </c>
      <c r="I24" s="15">
        <v>0</v>
      </c>
      <c r="J24" s="16">
        <v>0</v>
      </c>
    </row>
    <row r="25" spans="1:10" x14ac:dyDescent="0.2">
      <c r="A25" s="14">
        <v>21</v>
      </c>
      <c r="B25" s="15" t="s">
        <v>104</v>
      </c>
      <c r="C25" s="15">
        <v>0</v>
      </c>
      <c r="D25" s="16">
        <v>0</v>
      </c>
      <c r="E25" s="15">
        <v>0</v>
      </c>
      <c r="F25" s="16">
        <v>0</v>
      </c>
      <c r="G25" s="15">
        <v>0</v>
      </c>
      <c r="H25" s="16">
        <v>0</v>
      </c>
      <c r="I25" s="15">
        <v>0</v>
      </c>
      <c r="J25" s="16">
        <v>0</v>
      </c>
    </row>
    <row r="26" spans="1:10" x14ac:dyDescent="0.2">
      <c r="A26" s="14">
        <v>22</v>
      </c>
      <c r="B26" s="15" t="s">
        <v>63</v>
      </c>
      <c r="C26" s="15">
        <v>0</v>
      </c>
      <c r="D26" s="16">
        <v>0</v>
      </c>
      <c r="E26" s="15">
        <v>0</v>
      </c>
      <c r="F26" s="16">
        <v>0</v>
      </c>
      <c r="G26" s="15">
        <v>0</v>
      </c>
      <c r="H26" s="16">
        <v>0</v>
      </c>
      <c r="I26" s="15">
        <v>0</v>
      </c>
      <c r="J26" s="16">
        <v>0</v>
      </c>
    </row>
    <row r="27" spans="1:10" x14ac:dyDescent="0.2">
      <c r="A27" s="14">
        <v>23</v>
      </c>
      <c r="B27" s="15" t="s">
        <v>64</v>
      </c>
      <c r="C27" s="15">
        <v>0</v>
      </c>
      <c r="D27" s="16">
        <v>0</v>
      </c>
      <c r="E27" s="15">
        <v>0</v>
      </c>
      <c r="F27" s="16">
        <v>0</v>
      </c>
      <c r="G27" s="15">
        <v>0</v>
      </c>
      <c r="H27" s="16">
        <v>0</v>
      </c>
      <c r="I27" s="15">
        <v>0</v>
      </c>
      <c r="J27" s="16">
        <v>0</v>
      </c>
    </row>
    <row r="28" spans="1:10" x14ac:dyDescent="0.2">
      <c r="A28" s="14">
        <v>24</v>
      </c>
      <c r="B28" s="15" t="s">
        <v>79</v>
      </c>
      <c r="C28" s="15">
        <v>0</v>
      </c>
      <c r="D28" s="16">
        <v>0</v>
      </c>
      <c r="E28" s="15">
        <v>0</v>
      </c>
      <c r="F28" s="16">
        <v>0</v>
      </c>
      <c r="G28" s="15">
        <v>0</v>
      </c>
      <c r="H28" s="16">
        <v>0</v>
      </c>
      <c r="I28" s="15">
        <v>0</v>
      </c>
      <c r="J28" s="16">
        <v>0</v>
      </c>
    </row>
    <row r="29" spans="1:10" x14ac:dyDescent="0.2">
      <c r="A29" s="14">
        <v>25</v>
      </c>
      <c r="B29" s="15" t="s">
        <v>80</v>
      </c>
      <c r="C29" s="15">
        <v>0</v>
      </c>
      <c r="D29" s="16">
        <v>0</v>
      </c>
      <c r="E29" s="15">
        <v>0</v>
      </c>
      <c r="F29" s="16">
        <v>0</v>
      </c>
      <c r="G29" s="15">
        <v>0</v>
      </c>
      <c r="H29" s="16">
        <v>0</v>
      </c>
      <c r="I29" s="15">
        <v>0</v>
      </c>
      <c r="J29" s="16">
        <v>0</v>
      </c>
    </row>
    <row r="30" spans="1:10" x14ac:dyDescent="0.2">
      <c r="A30" s="14">
        <v>26</v>
      </c>
      <c r="B30" s="15" t="s">
        <v>81</v>
      </c>
      <c r="C30" s="15">
        <v>0</v>
      </c>
      <c r="D30" s="16">
        <v>0</v>
      </c>
      <c r="E30" s="15">
        <v>0</v>
      </c>
      <c r="F30" s="16">
        <v>0</v>
      </c>
      <c r="G30" s="15">
        <v>0</v>
      </c>
      <c r="H30" s="16">
        <v>0</v>
      </c>
      <c r="I30" s="15">
        <v>0</v>
      </c>
      <c r="J30" s="16">
        <v>0</v>
      </c>
    </row>
    <row r="31" spans="1:10" x14ac:dyDescent="0.2">
      <c r="A31" s="14">
        <v>27</v>
      </c>
      <c r="B31" s="15" t="s">
        <v>82</v>
      </c>
      <c r="C31" s="15">
        <v>0</v>
      </c>
      <c r="D31" s="16">
        <v>0</v>
      </c>
      <c r="E31" s="15">
        <v>0</v>
      </c>
      <c r="F31" s="16">
        <v>0</v>
      </c>
      <c r="G31" s="15">
        <v>0</v>
      </c>
      <c r="H31" s="16">
        <v>0</v>
      </c>
      <c r="I31" s="15">
        <v>0</v>
      </c>
      <c r="J31" s="16">
        <v>0</v>
      </c>
    </row>
    <row r="32" spans="1:10" x14ac:dyDescent="0.2">
      <c r="A32" s="14">
        <v>28</v>
      </c>
      <c r="B32" s="15" t="s">
        <v>65</v>
      </c>
      <c r="C32" s="15">
        <v>0</v>
      </c>
      <c r="D32" s="16">
        <v>0</v>
      </c>
      <c r="E32" s="15">
        <v>0</v>
      </c>
      <c r="F32" s="16">
        <v>0</v>
      </c>
      <c r="G32" s="15">
        <v>411</v>
      </c>
      <c r="H32" s="16">
        <v>4.88</v>
      </c>
      <c r="I32" s="15">
        <v>0</v>
      </c>
      <c r="J32" s="16">
        <v>0</v>
      </c>
    </row>
    <row r="33" spans="1:10" x14ac:dyDescent="0.2">
      <c r="A33" s="14">
        <v>29</v>
      </c>
      <c r="B33" s="15" t="s">
        <v>42</v>
      </c>
      <c r="C33" s="15">
        <v>0</v>
      </c>
      <c r="D33" s="16">
        <v>0</v>
      </c>
      <c r="E33" s="15">
        <v>0</v>
      </c>
      <c r="F33" s="16">
        <v>0</v>
      </c>
      <c r="G33" s="15">
        <v>0</v>
      </c>
      <c r="H33" s="16">
        <v>0</v>
      </c>
      <c r="I33" s="15">
        <v>0</v>
      </c>
      <c r="J33" s="16">
        <v>0</v>
      </c>
    </row>
    <row r="34" spans="1:10" x14ac:dyDescent="0.2">
      <c r="A34" s="14">
        <v>30</v>
      </c>
      <c r="B34" s="15" t="s">
        <v>66</v>
      </c>
      <c r="C34" s="15">
        <v>9763</v>
      </c>
      <c r="D34" s="16">
        <v>30.76</v>
      </c>
      <c r="E34" s="15">
        <v>3425</v>
      </c>
      <c r="F34" s="16">
        <v>111.15</v>
      </c>
      <c r="G34" s="15">
        <v>1030</v>
      </c>
      <c r="H34" s="16">
        <v>3.49</v>
      </c>
      <c r="I34" s="15">
        <v>696</v>
      </c>
      <c r="J34" s="16">
        <v>34.729999999999997</v>
      </c>
    </row>
    <row r="35" spans="1:10" x14ac:dyDescent="0.2">
      <c r="A35" s="14">
        <v>31</v>
      </c>
      <c r="B35" s="15" t="s">
        <v>67</v>
      </c>
      <c r="C35" s="15">
        <v>0</v>
      </c>
      <c r="D35" s="16">
        <v>0</v>
      </c>
      <c r="E35" s="15">
        <v>0</v>
      </c>
      <c r="F35" s="16">
        <v>0</v>
      </c>
      <c r="G35" s="15">
        <v>0</v>
      </c>
      <c r="H35" s="16">
        <v>0</v>
      </c>
      <c r="I35" s="15">
        <v>0</v>
      </c>
      <c r="J35" s="16">
        <v>0</v>
      </c>
    </row>
    <row r="36" spans="1:10" x14ac:dyDescent="0.2">
      <c r="A36" s="14">
        <v>32</v>
      </c>
      <c r="B36" s="15" t="s">
        <v>83</v>
      </c>
      <c r="C36" s="15">
        <v>0</v>
      </c>
      <c r="D36" s="16">
        <v>0</v>
      </c>
      <c r="E36" s="15">
        <v>0</v>
      </c>
      <c r="F36" s="16">
        <v>0</v>
      </c>
      <c r="G36" s="15">
        <v>0</v>
      </c>
      <c r="H36" s="16">
        <v>0</v>
      </c>
      <c r="I36" s="15">
        <v>0</v>
      </c>
      <c r="J36" s="16">
        <v>0</v>
      </c>
    </row>
    <row r="37" spans="1:10" x14ac:dyDescent="0.2">
      <c r="A37" s="14">
        <v>33</v>
      </c>
      <c r="B37" s="15" t="s">
        <v>46</v>
      </c>
      <c r="C37" s="15">
        <v>0</v>
      </c>
      <c r="D37" s="16">
        <v>0</v>
      </c>
      <c r="E37" s="15">
        <v>0</v>
      </c>
      <c r="F37" s="16">
        <v>0</v>
      </c>
      <c r="G37" s="15">
        <v>0</v>
      </c>
      <c r="H37" s="16">
        <v>0</v>
      </c>
      <c r="I37" s="15">
        <v>0</v>
      </c>
      <c r="J37" s="16">
        <v>0</v>
      </c>
    </row>
    <row r="38" spans="1:10" x14ac:dyDescent="0.2">
      <c r="A38" s="14">
        <v>34</v>
      </c>
      <c r="B38" s="15" t="s">
        <v>84</v>
      </c>
      <c r="C38" s="15">
        <v>0</v>
      </c>
      <c r="D38" s="16">
        <v>0</v>
      </c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">
      <c r="A39" s="14">
        <v>35</v>
      </c>
      <c r="B39" s="15" t="s">
        <v>85</v>
      </c>
      <c r="C39" s="15">
        <v>0</v>
      </c>
      <c r="D39" s="16">
        <v>0</v>
      </c>
      <c r="E39" s="15">
        <v>0</v>
      </c>
      <c r="F39" s="16">
        <v>0</v>
      </c>
      <c r="G39" s="15">
        <v>0</v>
      </c>
      <c r="H39" s="16">
        <v>0</v>
      </c>
      <c r="I39" s="15">
        <v>0</v>
      </c>
      <c r="J39" s="16">
        <v>0</v>
      </c>
    </row>
    <row r="40" spans="1:10" x14ac:dyDescent="0.2">
      <c r="A40" s="14">
        <v>36</v>
      </c>
      <c r="B40" s="15" t="s">
        <v>68</v>
      </c>
      <c r="C40" s="15">
        <v>0</v>
      </c>
      <c r="D40" s="16">
        <v>0</v>
      </c>
      <c r="E40" s="15">
        <v>0</v>
      </c>
      <c r="F40" s="16">
        <v>0</v>
      </c>
      <c r="G40" s="15">
        <v>0</v>
      </c>
      <c r="H40" s="16">
        <v>0</v>
      </c>
      <c r="I40" s="15">
        <v>0</v>
      </c>
      <c r="J40" s="16">
        <v>0</v>
      </c>
    </row>
    <row r="41" spans="1:10" x14ac:dyDescent="0.2">
      <c r="A41" s="14">
        <v>37</v>
      </c>
      <c r="B41" s="15" t="s">
        <v>86</v>
      </c>
      <c r="C41" s="15">
        <v>0</v>
      </c>
      <c r="D41" s="16">
        <v>0</v>
      </c>
      <c r="E41" s="15">
        <v>0</v>
      </c>
      <c r="F41" s="16">
        <v>0</v>
      </c>
      <c r="G41" s="15">
        <v>0</v>
      </c>
      <c r="H41" s="16">
        <v>0</v>
      </c>
      <c r="I41" s="15">
        <v>0</v>
      </c>
      <c r="J41" s="16">
        <v>0</v>
      </c>
    </row>
    <row r="42" spans="1:10" x14ac:dyDescent="0.2">
      <c r="A42" s="14">
        <v>38</v>
      </c>
      <c r="B42" s="15" t="s">
        <v>69</v>
      </c>
      <c r="C42" s="15">
        <v>0</v>
      </c>
      <c r="D42" s="16">
        <v>0</v>
      </c>
      <c r="E42" s="15">
        <v>0</v>
      </c>
      <c r="F42" s="16">
        <v>0</v>
      </c>
      <c r="G42" s="15">
        <v>0</v>
      </c>
      <c r="H42" s="16">
        <v>0</v>
      </c>
      <c r="I42" s="15">
        <v>0</v>
      </c>
      <c r="J42" s="16">
        <v>0</v>
      </c>
    </row>
    <row r="43" spans="1:10" x14ac:dyDescent="0.2">
      <c r="A43" s="14">
        <v>39</v>
      </c>
      <c r="B43" s="15" t="s">
        <v>87</v>
      </c>
      <c r="C43" s="15">
        <v>0</v>
      </c>
      <c r="D43" s="16">
        <v>0</v>
      </c>
      <c r="E43" s="15">
        <v>0</v>
      </c>
      <c r="F43" s="16">
        <v>0</v>
      </c>
      <c r="G43" s="15">
        <v>0</v>
      </c>
      <c r="H43" s="16">
        <v>0</v>
      </c>
      <c r="I43" s="15">
        <v>0</v>
      </c>
      <c r="J43" s="16">
        <v>0</v>
      </c>
    </row>
    <row r="44" spans="1:10" x14ac:dyDescent="0.2">
      <c r="A44" s="14">
        <v>40</v>
      </c>
      <c r="B44" s="15" t="s">
        <v>88</v>
      </c>
      <c r="C44" s="15">
        <v>0</v>
      </c>
      <c r="D44" s="16">
        <v>0</v>
      </c>
      <c r="E44" s="15">
        <v>0</v>
      </c>
      <c r="F44" s="16">
        <v>0</v>
      </c>
      <c r="G44" s="15">
        <v>0</v>
      </c>
      <c r="H44" s="16">
        <v>0</v>
      </c>
      <c r="I44" s="15">
        <v>0</v>
      </c>
      <c r="J44" s="16">
        <v>0</v>
      </c>
    </row>
    <row r="45" spans="1:10" x14ac:dyDescent="0.2">
      <c r="A45" s="14">
        <v>41</v>
      </c>
      <c r="B45" s="15" t="s">
        <v>70</v>
      </c>
      <c r="C45" s="15">
        <v>0</v>
      </c>
      <c r="D45" s="16">
        <v>0</v>
      </c>
      <c r="E45" s="15">
        <v>0</v>
      </c>
      <c r="F45" s="16">
        <v>0</v>
      </c>
      <c r="G45" s="15">
        <v>0</v>
      </c>
      <c r="H45" s="16">
        <v>0</v>
      </c>
      <c r="I45" s="15">
        <v>0</v>
      </c>
      <c r="J45" s="16">
        <v>0</v>
      </c>
    </row>
    <row r="46" spans="1:10" x14ac:dyDescent="0.2">
      <c r="A46" s="14">
        <v>42</v>
      </c>
      <c r="B46" s="15" t="s">
        <v>71</v>
      </c>
      <c r="C46" s="15">
        <v>0</v>
      </c>
      <c r="D46" s="16">
        <v>0</v>
      </c>
      <c r="E46" s="15">
        <v>0</v>
      </c>
      <c r="F46" s="16">
        <v>0</v>
      </c>
      <c r="G46" s="15">
        <v>0</v>
      </c>
      <c r="H46" s="16">
        <v>0</v>
      </c>
      <c r="I46" s="15">
        <v>0</v>
      </c>
      <c r="J46" s="16">
        <v>0</v>
      </c>
    </row>
    <row r="47" spans="1:10" x14ac:dyDescent="0.2">
      <c r="A47" s="14">
        <v>43</v>
      </c>
      <c r="B47" s="15" t="s">
        <v>89</v>
      </c>
      <c r="C47" s="15">
        <v>0</v>
      </c>
      <c r="D47" s="16">
        <v>0</v>
      </c>
      <c r="E47" s="15">
        <v>0</v>
      </c>
      <c r="F47" s="16">
        <v>0</v>
      </c>
      <c r="G47" s="15">
        <v>0</v>
      </c>
      <c r="H47" s="16">
        <v>0</v>
      </c>
      <c r="I47" s="15">
        <v>0</v>
      </c>
      <c r="J47" s="16">
        <v>0</v>
      </c>
    </row>
    <row r="48" spans="1:10" x14ac:dyDescent="0.2">
      <c r="A48" s="14">
        <v>44</v>
      </c>
      <c r="B48" s="15" t="s">
        <v>72</v>
      </c>
      <c r="C48" s="15">
        <v>0</v>
      </c>
      <c r="D48" s="16">
        <v>0</v>
      </c>
      <c r="E48" s="15">
        <v>0</v>
      </c>
      <c r="F48" s="16">
        <v>0</v>
      </c>
      <c r="G48" s="15">
        <v>0</v>
      </c>
      <c r="H48" s="16">
        <v>0</v>
      </c>
      <c r="I48" s="15">
        <v>0</v>
      </c>
      <c r="J48" s="16">
        <v>0</v>
      </c>
    </row>
    <row r="49" spans="1:10" x14ac:dyDescent="0.2">
      <c r="A49" s="14">
        <v>45</v>
      </c>
      <c r="B49" s="15" t="s">
        <v>73</v>
      </c>
      <c r="C49" s="15">
        <v>0</v>
      </c>
      <c r="D49" s="16">
        <v>0</v>
      </c>
      <c r="E49" s="15">
        <v>0</v>
      </c>
      <c r="F49" s="16">
        <v>0</v>
      </c>
      <c r="G49" s="15">
        <v>0</v>
      </c>
      <c r="H49" s="16">
        <v>0</v>
      </c>
      <c r="I49" s="15">
        <v>0</v>
      </c>
      <c r="J49" s="16">
        <v>0</v>
      </c>
    </row>
    <row r="50" spans="1:10" x14ac:dyDescent="0.2">
      <c r="A50" s="14">
        <v>46</v>
      </c>
      <c r="B50" s="15" t="s">
        <v>90</v>
      </c>
      <c r="C50" s="15">
        <v>0</v>
      </c>
      <c r="D50" s="16">
        <v>0</v>
      </c>
      <c r="E50" s="15">
        <v>0</v>
      </c>
      <c r="F50" s="16">
        <v>0</v>
      </c>
      <c r="G50" s="15">
        <v>0</v>
      </c>
      <c r="H50" s="16">
        <v>0</v>
      </c>
      <c r="I50" s="15">
        <v>0</v>
      </c>
      <c r="J50" s="16">
        <v>0</v>
      </c>
    </row>
    <row r="51" spans="1:10" x14ac:dyDescent="0.2">
      <c r="A51" s="14">
        <v>47</v>
      </c>
      <c r="B51" s="15" t="s">
        <v>91</v>
      </c>
      <c r="C51" s="15">
        <v>0</v>
      </c>
      <c r="D51" s="16">
        <v>0</v>
      </c>
      <c r="E51" s="15">
        <v>0</v>
      </c>
      <c r="F51" s="16">
        <v>0</v>
      </c>
      <c r="G51" s="15">
        <v>0</v>
      </c>
      <c r="H51" s="16">
        <v>0</v>
      </c>
      <c r="I51" s="15">
        <v>0</v>
      </c>
      <c r="J51" s="16">
        <v>0</v>
      </c>
    </row>
    <row r="52" spans="1:10" x14ac:dyDescent="0.2">
      <c r="A52" s="14">
        <v>48</v>
      </c>
      <c r="B52" s="1" t="s">
        <v>47</v>
      </c>
      <c r="C52" s="15">
        <v>0</v>
      </c>
      <c r="D52" s="16">
        <v>0</v>
      </c>
      <c r="E52" s="15">
        <v>0</v>
      </c>
      <c r="F52" s="16">
        <v>0</v>
      </c>
      <c r="G52" s="15">
        <v>0</v>
      </c>
      <c r="H52" s="16">
        <v>0</v>
      </c>
      <c r="I52" s="15">
        <v>0</v>
      </c>
      <c r="J52" s="16">
        <v>0</v>
      </c>
    </row>
    <row r="53" spans="1:10" x14ac:dyDescent="0.2">
      <c r="A53" s="14">
        <v>49</v>
      </c>
      <c r="B53" s="15" t="s">
        <v>41</v>
      </c>
      <c r="C53" s="15">
        <v>974</v>
      </c>
      <c r="D53" s="16">
        <v>8.01</v>
      </c>
      <c r="E53" s="15">
        <v>974</v>
      </c>
      <c r="F53" s="16">
        <v>8.01</v>
      </c>
      <c r="G53" s="15">
        <v>6</v>
      </c>
      <c r="H53" s="16">
        <v>0.2</v>
      </c>
      <c r="I53" s="15">
        <v>6</v>
      </c>
      <c r="J53" s="16">
        <v>0.2</v>
      </c>
    </row>
    <row r="54" spans="1:10" x14ac:dyDescent="0.2">
      <c r="A54" s="14">
        <v>50</v>
      </c>
      <c r="B54" s="15" t="s">
        <v>74</v>
      </c>
      <c r="C54" s="15">
        <v>11242</v>
      </c>
      <c r="D54" s="16">
        <v>31.11</v>
      </c>
      <c r="E54" s="15">
        <v>0</v>
      </c>
      <c r="F54" s="16">
        <v>0</v>
      </c>
      <c r="G54" s="15">
        <v>0</v>
      </c>
      <c r="H54" s="16">
        <v>0</v>
      </c>
      <c r="I54" s="15">
        <v>0</v>
      </c>
      <c r="J54" s="16">
        <v>0</v>
      </c>
    </row>
    <row r="55" spans="1:10" x14ac:dyDescent="0.2">
      <c r="A55" s="14"/>
      <c r="B55" s="5" t="s">
        <v>105</v>
      </c>
      <c r="C55" s="5">
        <f t="shared" ref="C55:J55" si="0">SUM(C5:C54)</f>
        <v>65032</v>
      </c>
      <c r="D55" s="4">
        <f t="shared" si="0"/>
        <v>828.53000000000009</v>
      </c>
      <c r="E55" s="5">
        <f t="shared" si="0"/>
        <v>20924</v>
      </c>
      <c r="F55" s="4">
        <f t="shared" si="0"/>
        <v>373.49</v>
      </c>
      <c r="G55" s="5">
        <f t="shared" si="0"/>
        <v>26717</v>
      </c>
      <c r="H55" s="4">
        <f t="shared" si="0"/>
        <v>488.35</v>
      </c>
      <c r="I55" s="5">
        <f t="shared" si="0"/>
        <v>12572</v>
      </c>
      <c r="J55" s="4">
        <f t="shared" si="0"/>
        <v>302.66000000000003</v>
      </c>
    </row>
    <row r="57" spans="1:10" x14ac:dyDescent="0.2">
      <c r="B57" s="19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6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57" sqref="H57"/>
    </sheetView>
  </sheetViews>
  <sheetFormatPr defaultColWidth="9.140625" defaultRowHeight="12.75" x14ac:dyDescent="0.2"/>
  <cols>
    <col min="1" max="1" width="5.5703125" style="266" customWidth="1"/>
    <col min="2" max="2" width="24.140625" style="2" customWidth="1"/>
    <col min="3" max="3" width="9" style="3" bestFit="1" customWidth="1"/>
    <col min="4" max="4" width="9.140625" style="3" bestFit="1" customWidth="1"/>
    <col min="5" max="6" width="10.140625" style="3" bestFit="1" customWidth="1"/>
    <col min="7" max="7" width="8.140625" style="3" customWidth="1"/>
    <col min="8" max="8" width="7.140625" style="3" bestFit="1" customWidth="1"/>
    <col min="9" max="9" width="8.85546875" style="3" customWidth="1"/>
    <col min="10" max="10" width="10.140625" style="3" bestFit="1" customWidth="1"/>
    <col min="11" max="11" width="9.140625" style="3" bestFit="1" customWidth="1"/>
    <col min="12" max="12" width="9.42578125" style="3" bestFit="1" customWidth="1"/>
    <col min="13" max="13" width="9.140625" style="3" bestFit="1" customWidth="1"/>
    <col min="14" max="14" width="10.140625" style="3" bestFit="1" customWidth="1"/>
    <col min="15" max="15" width="9.140625" style="3" bestFit="1" customWidth="1"/>
    <col min="16" max="16" width="11.42578125" style="3" bestFit="1" customWidth="1"/>
    <col min="17" max="18" width="9.140625" style="3"/>
    <col min="19" max="16384" width="9.140625" style="2"/>
  </cols>
  <sheetData>
    <row r="1" spans="1:16" ht="15.75" customHeight="1" x14ac:dyDescent="0.2">
      <c r="A1" s="487" t="s">
        <v>578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</row>
    <row r="2" spans="1:16" ht="14.25" x14ac:dyDescent="0.2">
      <c r="A2" s="488" t="s">
        <v>108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</row>
    <row r="3" spans="1:16" ht="15" customHeight="1" x14ac:dyDescent="0.2">
      <c r="A3" s="24"/>
      <c r="B3" s="525" t="s">
        <v>11</v>
      </c>
      <c r="C3" s="525"/>
      <c r="D3" s="525"/>
      <c r="M3" s="478" t="s">
        <v>166</v>
      </c>
      <c r="N3" s="478"/>
    </row>
    <row r="4" spans="1:16" ht="13.5" x14ac:dyDescent="0.2">
      <c r="A4" s="416" t="s">
        <v>199</v>
      </c>
      <c r="B4" s="416" t="s">
        <v>2</v>
      </c>
      <c r="C4" s="479" t="s">
        <v>25</v>
      </c>
      <c r="D4" s="479"/>
      <c r="E4" s="479" t="s">
        <v>164</v>
      </c>
      <c r="F4" s="479"/>
      <c r="G4" s="479" t="s">
        <v>26</v>
      </c>
      <c r="H4" s="479"/>
      <c r="I4" s="479" t="s">
        <v>24</v>
      </c>
      <c r="J4" s="479"/>
      <c r="K4" s="479" t="s">
        <v>165</v>
      </c>
      <c r="L4" s="479"/>
      <c r="M4" s="479" t="s">
        <v>27</v>
      </c>
      <c r="N4" s="479"/>
      <c r="O4" s="479" t="s">
        <v>0</v>
      </c>
      <c r="P4" s="479"/>
    </row>
    <row r="5" spans="1:16" ht="13.5" x14ac:dyDescent="0.2">
      <c r="A5" s="416"/>
      <c r="B5" s="416"/>
      <c r="C5" s="265" t="s">
        <v>28</v>
      </c>
      <c r="D5" s="265" t="s">
        <v>15</v>
      </c>
      <c r="E5" s="265" t="s">
        <v>28</v>
      </c>
      <c r="F5" s="265" t="s">
        <v>15</v>
      </c>
      <c r="G5" s="265" t="s">
        <v>28</v>
      </c>
      <c r="H5" s="265" t="s">
        <v>15</v>
      </c>
      <c r="I5" s="265" t="s">
        <v>28</v>
      </c>
      <c r="J5" s="265" t="s">
        <v>15</v>
      </c>
      <c r="K5" s="265" t="s">
        <v>28</v>
      </c>
      <c r="L5" s="265" t="s">
        <v>15</v>
      </c>
      <c r="M5" s="265" t="s">
        <v>28</v>
      </c>
      <c r="N5" s="265" t="s">
        <v>15</v>
      </c>
      <c r="O5" s="265" t="s">
        <v>28</v>
      </c>
      <c r="P5" s="265" t="s">
        <v>15</v>
      </c>
    </row>
    <row r="6" spans="1:16" ht="12.95" customHeight="1" x14ac:dyDescent="0.2">
      <c r="A6" s="36">
        <v>1</v>
      </c>
      <c r="B6" s="37" t="s">
        <v>52</v>
      </c>
      <c r="C6" s="68">
        <v>1031</v>
      </c>
      <c r="D6" s="68">
        <v>2789</v>
      </c>
      <c r="E6" s="68">
        <v>9341</v>
      </c>
      <c r="F6" s="68">
        <v>25987</v>
      </c>
      <c r="G6" s="68">
        <v>199</v>
      </c>
      <c r="H6" s="68">
        <v>987</v>
      </c>
      <c r="I6" s="68">
        <v>2089</v>
      </c>
      <c r="J6" s="68">
        <v>37199</v>
      </c>
      <c r="K6" s="68">
        <v>18</v>
      </c>
      <c r="L6" s="68">
        <v>41</v>
      </c>
      <c r="M6" s="68">
        <v>16589</v>
      </c>
      <c r="N6" s="68">
        <v>76042</v>
      </c>
      <c r="O6" s="68">
        <f>C6+E6+G6+I6+K6+M6</f>
        <v>29267</v>
      </c>
      <c r="P6" s="68">
        <f>D6+F6+H6+J6+L6+N6</f>
        <v>143045</v>
      </c>
    </row>
    <row r="7" spans="1:16" ht="12.95" customHeight="1" x14ac:dyDescent="0.2">
      <c r="A7" s="36">
        <v>2</v>
      </c>
      <c r="B7" s="37" t="s">
        <v>53</v>
      </c>
      <c r="C7" s="68">
        <v>684</v>
      </c>
      <c r="D7" s="68">
        <v>2066</v>
      </c>
      <c r="E7" s="68">
        <v>24236</v>
      </c>
      <c r="F7" s="68">
        <v>49801</v>
      </c>
      <c r="G7" s="68">
        <v>31</v>
      </c>
      <c r="H7" s="68">
        <v>53</v>
      </c>
      <c r="I7" s="68">
        <v>1077</v>
      </c>
      <c r="J7" s="68">
        <v>17981</v>
      </c>
      <c r="K7" s="68">
        <v>1</v>
      </c>
      <c r="L7" s="68">
        <v>6</v>
      </c>
      <c r="M7" s="68">
        <v>1228</v>
      </c>
      <c r="N7" s="68">
        <v>6485</v>
      </c>
      <c r="O7" s="68">
        <f t="shared" ref="O7:O57" si="0">C7+E7+G7+I7+K7+M7</f>
        <v>27257</v>
      </c>
      <c r="P7" s="68">
        <f t="shared" ref="P7:P57" si="1">D7+F7+H7+J7+L7+N7</f>
        <v>76392</v>
      </c>
    </row>
    <row r="8" spans="1:16" ht="12.95" customHeight="1" x14ac:dyDescent="0.2">
      <c r="A8" s="36">
        <v>3</v>
      </c>
      <c r="B8" s="37" t="s">
        <v>54</v>
      </c>
      <c r="C8" s="68">
        <v>161</v>
      </c>
      <c r="D8" s="68">
        <v>645</v>
      </c>
      <c r="E8" s="68">
        <v>4206</v>
      </c>
      <c r="F8" s="68">
        <v>10095</v>
      </c>
      <c r="G8" s="68">
        <v>91</v>
      </c>
      <c r="H8" s="68">
        <v>271</v>
      </c>
      <c r="I8" s="68">
        <v>1972</v>
      </c>
      <c r="J8" s="68">
        <v>4787</v>
      </c>
      <c r="K8" s="68">
        <v>3</v>
      </c>
      <c r="L8" s="68">
        <v>6</v>
      </c>
      <c r="M8" s="68">
        <v>907</v>
      </c>
      <c r="N8" s="68">
        <v>7042</v>
      </c>
      <c r="O8" s="68">
        <f t="shared" si="0"/>
        <v>7340</v>
      </c>
      <c r="P8" s="68">
        <f t="shared" si="1"/>
        <v>22846</v>
      </c>
    </row>
    <row r="9" spans="1:16" ht="12.95" customHeight="1" x14ac:dyDescent="0.2">
      <c r="A9" s="36">
        <v>4</v>
      </c>
      <c r="B9" s="37" t="s">
        <v>55</v>
      </c>
      <c r="C9" s="68">
        <v>665</v>
      </c>
      <c r="D9" s="68">
        <v>4219</v>
      </c>
      <c r="E9" s="68">
        <v>10408</v>
      </c>
      <c r="F9" s="68">
        <v>26331</v>
      </c>
      <c r="G9" s="68">
        <v>1917</v>
      </c>
      <c r="H9" s="68">
        <v>4430</v>
      </c>
      <c r="I9" s="68">
        <v>1578</v>
      </c>
      <c r="J9" s="68">
        <v>8660</v>
      </c>
      <c r="K9" s="68">
        <v>9</v>
      </c>
      <c r="L9" s="68">
        <v>31</v>
      </c>
      <c r="M9" s="68">
        <v>2681</v>
      </c>
      <c r="N9" s="68">
        <v>14245</v>
      </c>
      <c r="O9" s="68">
        <f t="shared" si="0"/>
        <v>17258</v>
      </c>
      <c r="P9" s="68">
        <f t="shared" si="1"/>
        <v>57916</v>
      </c>
    </row>
    <row r="10" spans="1:16" ht="12.95" customHeight="1" x14ac:dyDescent="0.2">
      <c r="A10" s="36">
        <v>5</v>
      </c>
      <c r="B10" s="37" t="s">
        <v>56</v>
      </c>
      <c r="C10" s="68">
        <v>3271</v>
      </c>
      <c r="D10" s="68">
        <v>3538</v>
      </c>
      <c r="E10" s="68">
        <v>621</v>
      </c>
      <c r="F10" s="68">
        <v>2070</v>
      </c>
      <c r="G10" s="68">
        <v>176</v>
      </c>
      <c r="H10" s="68">
        <v>298</v>
      </c>
      <c r="I10" s="68">
        <v>1062</v>
      </c>
      <c r="J10" s="68">
        <v>5590</v>
      </c>
      <c r="K10" s="68">
        <v>5</v>
      </c>
      <c r="L10" s="68">
        <v>8</v>
      </c>
      <c r="M10" s="68">
        <v>3577</v>
      </c>
      <c r="N10" s="68">
        <v>14968</v>
      </c>
      <c r="O10" s="68">
        <f t="shared" si="0"/>
        <v>8712</v>
      </c>
      <c r="P10" s="68">
        <f t="shared" si="1"/>
        <v>26472</v>
      </c>
    </row>
    <row r="11" spans="1:16" ht="12.95" customHeight="1" x14ac:dyDescent="0.2">
      <c r="A11" s="36">
        <v>6</v>
      </c>
      <c r="B11" s="37" t="s">
        <v>57</v>
      </c>
      <c r="C11" s="68">
        <v>489</v>
      </c>
      <c r="D11" s="68">
        <v>1773</v>
      </c>
      <c r="E11" s="68">
        <v>5591</v>
      </c>
      <c r="F11" s="68">
        <v>14105</v>
      </c>
      <c r="G11" s="68">
        <v>38</v>
      </c>
      <c r="H11" s="68">
        <v>70</v>
      </c>
      <c r="I11" s="68">
        <v>271</v>
      </c>
      <c r="J11" s="68">
        <v>2168</v>
      </c>
      <c r="K11" s="68">
        <v>7</v>
      </c>
      <c r="L11" s="68">
        <v>16</v>
      </c>
      <c r="M11" s="68">
        <v>1215</v>
      </c>
      <c r="N11" s="68">
        <v>3403</v>
      </c>
      <c r="O11" s="68">
        <f t="shared" si="0"/>
        <v>7611</v>
      </c>
      <c r="P11" s="68">
        <f t="shared" si="1"/>
        <v>21535</v>
      </c>
    </row>
    <row r="12" spans="1:16" ht="12.95" customHeight="1" x14ac:dyDescent="0.2">
      <c r="A12" s="36">
        <v>7</v>
      </c>
      <c r="B12" s="37" t="s">
        <v>58</v>
      </c>
      <c r="C12" s="68">
        <v>29</v>
      </c>
      <c r="D12" s="68">
        <v>98</v>
      </c>
      <c r="E12" s="68">
        <v>334</v>
      </c>
      <c r="F12" s="68">
        <v>577</v>
      </c>
      <c r="G12" s="68">
        <v>3</v>
      </c>
      <c r="H12" s="68">
        <v>17</v>
      </c>
      <c r="I12" s="68">
        <v>49</v>
      </c>
      <c r="J12" s="68">
        <v>159</v>
      </c>
      <c r="K12" s="68">
        <v>0</v>
      </c>
      <c r="L12" s="68">
        <v>0</v>
      </c>
      <c r="M12" s="68">
        <v>8</v>
      </c>
      <c r="N12" s="68">
        <v>26</v>
      </c>
      <c r="O12" s="68">
        <f t="shared" si="0"/>
        <v>423</v>
      </c>
      <c r="P12" s="68">
        <f t="shared" si="1"/>
        <v>877</v>
      </c>
    </row>
    <row r="13" spans="1:16" ht="12.95" customHeight="1" x14ac:dyDescent="0.2">
      <c r="A13" s="36">
        <v>8</v>
      </c>
      <c r="B13" s="37" t="s">
        <v>183</v>
      </c>
      <c r="C13" s="68">
        <v>39</v>
      </c>
      <c r="D13" s="68">
        <v>239</v>
      </c>
      <c r="E13" s="68">
        <v>387</v>
      </c>
      <c r="F13" s="68">
        <v>1016</v>
      </c>
      <c r="G13" s="68">
        <v>1</v>
      </c>
      <c r="H13" s="68">
        <v>3</v>
      </c>
      <c r="I13" s="68">
        <v>474</v>
      </c>
      <c r="J13" s="68">
        <v>3370</v>
      </c>
      <c r="K13" s="68">
        <v>0</v>
      </c>
      <c r="L13" s="68">
        <v>0</v>
      </c>
      <c r="M13" s="68">
        <v>146</v>
      </c>
      <c r="N13" s="68">
        <v>942</v>
      </c>
      <c r="O13" s="68">
        <f t="shared" si="0"/>
        <v>1047</v>
      </c>
      <c r="P13" s="68">
        <f t="shared" si="1"/>
        <v>5570</v>
      </c>
    </row>
    <row r="14" spans="1:16" ht="12.95" customHeight="1" x14ac:dyDescent="0.2">
      <c r="A14" s="36">
        <v>9</v>
      </c>
      <c r="B14" s="37" t="s">
        <v>59</v>
      </c>
      <c r="C14" s="68">
        <v>607</v>
      </c>
      <c r="D14" s="68">
        <v>2241.31</v>
      </c>
      <c r="E14" s="68">
        <v>9034</v>
      </c>
      <c r="F14" s="68">
        <v>22498.25</v>
      </c>
      <c r="G14" s="68">
        <v>54</v>
      </c>
      <c r="H14" s="68">
        <v>164.29</v>
      </c>
      <c r="I14" s="68">
        <v>1272</v>
      </c>
      <c r="J14" s="68">
        <v>10841.11</v>
      </c>
      <c r="K14" s="68">
        <v>2</v>
      </c>
      <c r="L14" s="68">
        <v>1.59</v>
      </c>
      <c r="M14" s="68">
        <v>1756</v>
      </c>
      <c r="N14" s="68">
        <v>10591</v>
      </c>
      <c r="O14" s="68">
        <f t="shared" si="0"/>
        <v>12725</v>
      </c>
      <c r="P14" s="68">
        <f t="shared" si="1"/>
        <v>46337.55</v>
      </c>
    </row>
    <row r="15" spans="1:16" ht="12.95" customHeight="1" x14ac:dyDescent="0.2">
      <c r="A15" s="36">
        <v>10</v>
      </c>
      <c r="B15" s="37" t="s">
        <v>65</v>
      </c>
      <c r="C15" s="68">
        <v>2731</v>
      </c>
      <c r="D15" s="68">
        <v>12644</v>
      </c>
      <c r="E15" s="68">
        <v>33954</v>
      </c>
      <c r="F15" s="68">
        <v>95864</v>
      </c>
      <c r="G15" s="68">
        <v>244</v>
      </c>
      <c r="H15" s="68">
        <v>808</v>
      </c>
      <c r="I15" s="68">
        <v>2474</v>
      </c>
      <c r="J15" s="68">
        <v>17108</v>
      </c>
      <c r="K15" s="68">
        <v>11</v>
      </c>
      <c r="L15" s="68">
        <v>50</v>
      </c>
      <c r="M15" s="68">
        <v>4290</v>
      </c>
      <c r="N15" s="68">
        <v>28106</v>
      </c>
      <c r="O15" s="68">
        <f t="shared" si="0"/>
        <v>43704</v>
      </c>
      <c r="P15" s="68">
        <f t="shared" si="1"/>
        <v>154580</v>
      </c>
    </row>
    <row r="16" spans="1:16" ht="12.95" customHeight="1" x14ac:dyDescent="0.2">
      <c r="A16" s="36">
        <v>11</v>
      </c>
      <c r="B16" s="37" t="s">
        <v>184</v>
      </c>
      <c r="C16" s="68">
        <v>204</v>
      </c>
      <c r="D16" s="68">
        <v>962</v>
      </c>
      <c r="E16" s="68">
        <v>5298</v>
      </c>
      <c r="F16" s="68">
        <v>9421</v>
      </c>
      <c r="G16" s="68">
        <v>15</v>
      </c>
      <c r="H16" s="68">
        <v>36</v>
      </c>
      <c r="I16" s="68">
        <v>723</v>
      </c>
      <c r="J16" s="68">
        <v>3528</v>
      </c>
      <c r="K16" s="68">
        <v>6</v>
      </c>
      <c r="L16" s="68">
        <v>6</v>
      </c>
      <c r="M16" s="68">
        <v>444</v>
      </c>
      <c r="N16" s="68">
        <v>3111</v>
      </c>
      <c r="O16" s="68">
        <f t="shared" si="0"/>
        <v>6690</v>
      </c>
      <c r="P16" s="68">
        <f t="shared" si="1"/>
        <v>17064</v>
      </c>
    </row>
    <row r="17" spans="1:18" ht="12.95" customHeight="1" x14ac:dyDescent="0.2">
      <c r="A17" s="36">
        <v>12</v>
      </c>
      <c r="B17" s="37" t="s">
        <v>61</v>
      </c>
      <c r="C17" s="68">
        <v>814</v>
      </c>
      <c r="D17" s="68">
        <v>4270</v>
      </c>
      <c r="E17" s="68">
        <v>13796</v>
      </c>
      <c r="F17" s="68">
        <v>28458</v>
      </c>
      <c r="G17" s="68">
        <v>191</v>
      </c>
      <c r="H17" s="68">
        <v>443</v>
      </c>
      <c r="I17" s="68">
        <v>1110</v>
      </c>
      <c r="J17" s="68">
        <v>8645</v>
      </c>
      <c r="K17" s="68">
        <v>4</v>
      </c>
      <c r="L17" s="68">
        <v>49</v>
      </c>
      <c r="M17" s="68">
        <v>3641</v>
      </c>
      <c r="N17" s="68">
        <v>29295</v>
      </c>
      <c r="O17" s="68">
        <f t="shared" si="0"/>
        <v>19556</v>
      </c>
      <c r="P17" s="68">
        <f t="shared" si="1"/>
        <v>71160</v>
      </c>
    </row>
    <row r="18" spans="1:18" s="110" customFormat="1" ht="12.95" customHeight="1" x14ac:dyDescent="0.2">
      <c r="A18" s="342"/>
      <c r="B18" s="94" t="s">
        <v>222</v>
      </c>
      <c r="C18" s="108">
        <f>SUM(C6:C17)</f>
        <v>10725</v>
      </c>
      <c r="D18" s="108">
        <f t="shared" ref="D18:N18" si="2">SUM(D6:D17)</f>
        <v>35484.31</v>
      </c>
      <c r="E18" s="108">
        <f t="shared" si="2"/>
        <v>117206</v>
      </c>
      <c r="F18" s="108">
        <f t="shared" si="2"/>
        <v>286223.25</v>
      </c>
      <c r="G18" s="108">
        <f t="shared" si="2"/>
        <v>2960</v>
      </c>
      <c r="H18" s="108">
        <f t="shared" si="2"/>
        <v>7580.29</v>
      </c>
      <c r="I18" s="108">
        <f t="shared" si="2"/>
        <v>14151</v>
      </c>
      <c r="J18" s="108">
        <f t="shared" si="2"/>
        <v>120036.11</v>
      </c>
      <c r="K18" s="108">
        <f t="shared" si="2"/>
        <v>66</v>
      </c>
      <c r="L18" s="108">
        <f t="shared" si="2"/>
        <v>214.59</v>
      </c>
      <c r="M18" s="108">
        <f t="shared" si="2"/>
        <v>36482</v>
      </c>
      <c r="N18" s="108">
        <f t="shared" si="2"/>
        <v>194256</v>
      </c>
      <c r="O18" s="68">
        <f t="shared" si="0"/>
        <v>181590</v>
      </c>
      <c r="P18" s="68">
        <f t="shared" si="1"/>
        <v>643794.55000000005</v>
      </c>
      <c r="Q18" s="119"/>
      <c r="R18" s="119"/>
    </row>
    <row r="19" spans="1:18" ht="12.95" customHeight="1" x14ac:dyDescent="0.2">
      <c r="A19" s="36">
        <v>13</v>
      </c>
      <c r="B19" s="37" t="s">
        <v>42</v>
      </c>
      <c r="C19" s="68">
        <v>99</v>
      </c>
      <c r="D19" s="68">
        <v>642.16</v>
      </c>
      <c r="E19" s="68">
        <v>5841</v>
      </c>
      <c r="F19" s="68">
        <v>12543.65</v>
      </c>
      <c r="G19" s="68">
        <v>4</v>
      </c>
      <c r="H19" s="68">
        <v>3.87</v>
      </c>
      <c r="I19" s="68">
        <v>607</v>
      </c>
      <c r="J19" s="68">
        <v>4283.93</v>
      </c>
      <c r="K19" s="68">
        <v>0</v>
      </c>
      <c r="L19" s="68">
        <v>0</v>
      </c>
      <c r="M19" s="68">
        <v>0</v>
      </c>
      <c r="N19" s="68">
        <v>0</v>
      </c>
      <c r="O19" s="68">
        <f t="shared" si="0"/>
        <v>6551</v>
      </c>
      <c r="P19" s="68">
        <f t="shared" si="1"/>
        <v>17473.61</v>
      </c>
    </row>
    <row r="20" spans="1:18" ht="12.95" customHeight="1" x14ac:dyDescent="0.2">
      <c r="A20" s="36">
        <v>14</v>
      </c>
      <c r="B20" s="37" t="s">
        <v>185</v>
      </c>
      <c r="C20" s="68">
        <v>378</v>
      </c>
      <c r="D20" s="68">
        <v>172</v>
      </c>
      <c r="E20" s="68">
        <v>116637</v>
      </c>
      <c r="F20" s="68">
        <v>44770</v>
      </c>
      <c r="G20" s="68">
        <v>21</v>
      </c>
      <c r="H20" s="68">
        <v>6</v>
      </c>
      <c r="I20" s="68">
        <v>186</v>
      </c>
      <c r="J20" s="68">
        <v>87</v>
      </c>
      <c r="K20" s="68">
        <v>3</v>
      </c>
      <c r="L20" s="68">
        <v>1</v>
      </c>
      <c r="M20" s="68">
        <v>65</v>
      </c>
      <c r="N20" s="68">
        <v>72</v>
      </c>
      <c r="O20" s="68">
        <f t="shared" si="0"/>
        <v>117290</v>
      </c>
      <c r="P20" s="68">
        <f t="shared" si="1"/>
        <v>45108</v>
      </c>
    </row>
    <row r="21" spans="1:18" ht="12.95" customHeight="1" x14ac:dyDescent="0.2">
      <c r="A21" s="36">
        <v>15</v>
      </c>
      <c r="B21" s="37" t="s">
        <v>186</v>
      </c>
      <c r="C21" s="68">
        <v>47</v>
      </c>
      <c r="D21" s="68">
        <v>278.14999999999998</v>
      </c>
      <c r="E21" s="68">
        <v>20</v>
      </c>
      <c r="F21" s="68">
        <v>30.23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2</v>
      </c>
      <c r="N21" s="68">
        <v>4.0999999999999996</v>
      </c>
      <c r="O21" s="68">
        <f t="shared" si="0"/>
        <v>69</v>
      </c>
      <c r="P21" s="68">
        <f t="shared" si="1"/>
        <v>312.48</v>
      </c>
    </row>
    <row r="22" spans="1:18" ht="12.95" customHeight="1" x14ac:dyDescent="0.2">
      <c r="A22" s="36">
        <v>16</v>
      </c>
      <c r="B22" s="37" t="s">
        <v>46</v>
      </c>
      <c r="C22" s="68">
        <v>0</v>
      </c>
      <c r="D22" s="68">
        <v>0</v>
      </c>
      <c r="E22" s="68">
        <v>2</v>
      </c>
      <c r="F22" s="68">
        <v>18.04</v>
      </c>
      <c r="G22" s="68">
        <v>0</v>
      </c>
      <c r="H22" s="68">
        <v>0</v>
      </c>
      <c r="I22" s="68">
        <v>1</v>
      </c>
      <c r="J22" s="68">
        <v>2.4300000000000002</v>
      </c>
      <c r="K22" s="68">
        <v>0</v>
      </c>
      <c r="L22" s="68">
        <v>0</v>
      </c>
      <c r="M22" s="68">
        <v>1</v>
      </c>
      <c r="N22" s="68">
        <v>31</v>
      </c>
      <c r="O22" s="68">
        <f t="shared" si="0"/>
        <v>4</v>
      </c>
      <c r="P22" s="68">
        <f t="shared" si="1"/>
        <v>51.47</v>
      </c>
    </row>
    <row r="23" spans="1:18" ht="12.95" customHeight="1" x14ac:dyDescent="0.2">
      <c r="A23" s="36">
        <v>17</v>
      </c>
      <c r="B23" s="37" t="s">
        <v>187</v>
      </c>
      <c r="C23" s="68">
        <v>8</v>
      </c>
      <c r="D23" s="68">
        <v>22</v>
      </c>
      <c r="E23" s="68">
        <v>6302</v>
      </c>
      <c r="F23" s="68">
        <v>2905</v>
      </c>
      <c r="G23" s="68">
        <v>0</v>
      </c>
      <c r="H23" s="68">
        <v>0</v>
      </c>
      <c r="I23" s="68">
        <v>41</v>
      </c>
      <c r="J23" s="68">
        <v>299</v>
      </c>
      <c r="K23" s="68">
        <v>0</v>
      </c>
      <c r="L23" s="68">
        <v>0</v>
      </c>
      <c r="M23" s="68">
        <v>115</v>
      </c>
      <c r="N23" s="68">
        <v>1530</v>
      </c>
      <c r="O23" s="68">
        <f t="shared" si="0"/>
        <v>6466</v>
      </c>
      <c r="P23" s="68">
        <f t="shared" si="1"/>
        <v>4756</v>
      </c>
    </row>
    <row r="24" spans="1:18" ht="12.95" customHeight="1" x14ac:dyDescent="0.2">
      <c r="A24" s="36">
        <v>18</v>
      </c>
      <c r="B24" s="37" t="s">
        <v>188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f t="shared" si="0"/>
        <v>0</v>
      </c>
      <c r="P24" s="68">
        <f t="shared" si="1"/>
        <v>0</v>
      </c>
    </row>
    <row r="25" spans="1:18" ht="12.95" customHeight="1" x14ac:dyDescent="0.2">
      <c r="A25" s="36">
        <v>19</v>
      </c>
      <c r="B25" s="37" t="s">
        <v>189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f t="shared" si="0"/>
        <v>0</v>
      </c>
      <c r="P25" s="68">
        <f t="shared" si="1"/>
        <v>0</v>
      </c>
    </row>
    <row r="26" spans="1:18" ht="12.95" customHeight="1" x14ac:dyDescent="0.2">
      <c r="A26" s="36">
        <v>20</v>
      </c>
      <c r="B26" s="37" t="s">
        <v>66</v>
      </c>
      <c r="C26" s="68">
        <v>49</v>
      </c>
      <c r="D26" s="68">
        <v>208.3</v>
      </c>
      <c r="E26" s="68">
        <v>5489</v>
      </c>
      <c r="F26" s="68">
        <v>24228.18</v>
      </c>
      <c r="G26" s="68">
        <v>5</v>
      </c>
      <c r="H26" s="68">
        <v>10.36</v>
      </c>
      <c r="I26" s="68">
        <v>1331</v>
      </c>
      <c r="J26" s="68">
        <v>7247.51</v>
      </c>
      <c r="K26" s="68">
        <v>9</v>
      </c>
      <c r="L26" s="68">
        <v>60.6</v>
      </c>
      <c r="M26" s="68">
        <v>313</v>
      </c>
      <c r="N26" s="68">
        <v>2778.27</v>
      </c>
      <c r="O26" s="68">
        <f t="shared" si="0"/>
        <v>7196</v>
      </c>
      <c r="P26" s="68">
        <f t="shared" si="1"/>
        <v>34533.219999999994</v>
      </c>
    </row>
    <row r="27" spans="1:18" ht="12.95" customHeight="1" x14ac:dyDescent="0.2">
      <c r="A27" s="36">
        <v>21</v>
      </c>
      <c r="B27" s="37" t="s">
        <v>67</v>
      </c>
      <c r="C27" s="68">
        <v>455</v>
      </c>
      <c r="D27" s="68">
        <v>1831</v>
      </c>
      <c r="E27" s="68">
        <v>12894</v>
      </c>
      <c r="F27" s="68">
        <v>45698</v>
      </c>
      <c r="G27" s="68">
        <v>56</v>
      </c>
      <c r="H27" s="68">
        <v>144</v>
      </c>
      <c r="I27" s="68">
        <v>1549</v>
      </c>
      <c r="J27" s="68">
        <v>17347</v>
      </c>
      <c r="K27" s="68">
        <v>138</v>
      </c>
      <c r="L27" s="68">
        <v>223</v>
      </c>
      <c r="M27" s="68">
        <v>729</v>
      </c>
      <c r="N27" s="68">
        <v>10580</v>
      </c>
      <c r="O27" s="68">
        <f t="shared" si="0"/>
        <v>15821</v>
      </c>
      <c r="P27" s="68">
        <f t="shared" si="1"/>
        <v>75823</v>
      </c>
    </row>
    <row r="28" spans="1:18" ht="12.95" customHeight="1" x14ac:dyDescent="0.2">
      <c r="A28" s="36">
        <v>22</v>
      </c>
      <c r="B28" s="37" t="s">
        <v>76</v>
      </c>
      <c r="C28" s="68">
        <v>160</v>
      </c>
      <c r="D28" s="68">
        <v>900</v>
      </c>
      <c r="E28" s="68">
        <v>4920</v>
      </c>
      <c r="F28" s="68">
        <v>7000</v>
      </c>
      <c r="G28" s="68">
        <v>10</v>
      </c>
      <c r="H28" s="68">
        <v>90</v>
      </c>
      <c r="I28" s="68">
        <v>270</v>
      </c>
      <c r="J28" s="68">
        <v>2000</v>
      </c>
      <c r="K28" s="68">
        <v>0</v>
      </c>
      <c r="L28" s="68">
        <v>0</v>
      </c>
      <c r="M28" s="68">
        <v>1100</v>
      </c>
      <c r="N28" s="68">
        <v>12200</v>
      </c>
      <c r="O28" s="68">
        <f t="shared" si="0"/>
        <v>6460</v>
      </c>
      <c r="P28" s="68">
        <f t="shared" si="1"/>
        <v>22190</v>
      </c>
    </row>
    <row r="29" spans="1:18" ht="12.95" customHeight="1" x14ac:dyDescent="0.2">
      <c r="A29" s="36">
        <v>23</v>
      </c>
      <c r="B29" s="37" t="s">
        <v>492</v>
      </c>
      <c r="C29" s="68">
        <v>6</v>
      </c>
      <c r="D29" s="68">
        <v>3</v>
      </c>
      <c r="E29" s="68">
        <v>2764</v>
      </c>
      <c r="F29" s="68">
        <v>2105</v>
      </c>
      <c r="G29" s="68">
        <v>0</v>
      </c>
      <c r="H29" s="68">
        <v>0</v>
      </c>
      <c r="I29" s="68">
        <v>40</v>
      </c>
      <c r="J29" s="68">
        <v>34</v>
      </c>
      <c r="K29" s="68">
        <v>0</v>
      </c>
      <c r="L29" s="68">
        <v>0</v>
      </c>
      <c r="M29" s="68">
        <v>126</v>
      </c>
      <c r="N29" s="68">
        <v>126</v>
      </c>
      <c r="O29" s="68">
        <f t="shared" si="0"/>
        <v>2936</v>
      </c>
      <c r="P29" s="68">
        <f t="shared" si="1"/>
        <v>2268</v>
      </c>
    </row>
    <row r="30" spans="1:18" ht="12.95" customHeight="1" x14ac:dyDescent="0.2">
      <c r="A30" s="36">
        <v>24</v>
      </c>
      <c r="B30" s="37" t="s">
        <v>190</v>
      </c>
      <c r="C30" s="68">
        <v>355</v>
      </c>
      <c r="D30" s="68">
        <v>122.06</v>
      </c>
      <c r="E30" s="68">
        <v>75012</v>
      </c>
      <c r="F30" s="68">
        <v>23556.71</v>
      </c>
      <c r="G30" s="68">
        <v>15</v>
      </c>
      <c r="H30" s="68">
        <v>6.19</v>
      </c>
      <c r="I30" s="68">
        <v>261</v>
      </c>
      <c r="J30" s="68">
        <v>892.07</v>
      </c>
      <c r="K30" s="68">
        <v>4</v>
      </c>
      <c r="L30" s="68">
        <v>4.75</v>
      </c>
      <c r="M30" s="68">
        <v>437</v>
      </c>
      <c r="N30" s="68">
        <v>2539.34</v>
      </c>
      <c r="O30" s="68">
        <f t="shared" si="0"/>
        <v>76084</v>
      </c>
      <c r="P30" s="68">
        <f t="shared" si="1"/>
        <v>27121.119999999999</v>
      </c>
    </row>
    <row r="31" spans="1:18" ht="12.95" customHeight="1" x14ac:dyDescent="0.2">
      <c r="A31" s="36">
        <v>25</v>
      </c>
      <c r="B31" s="37" t="s">
        <v>191</v>
      </c>
      <c r="C31" s="68">
        <v>1</v>
      </c>
      <c r="D31" s="68">
        <v>2</v>
      </c>
      <c r="E31" s="68">
        <v>172</v>
      </c>
      <c r="F31" s="68">
        <v>745.15</v>
      </c>
      <c r="G31" s="68">
        <v>12</v>
      </c>
      <c r="H31" s="68">
        <v>68</v>
      </c>
      <c r="I31" s="68">
        <v>5</v>
      </c>
      <c r="J31" s="68">
        <v>61</v>
      </c>
      <c r="K31" s="68">
        <v>0</v>
      </c>
      <c r="L31" s="68">
        <v>0</v>
      </c>
      <c r="M31" s="68">
        <v>0</v>
      </c>
      <c r="N31" s="68">
        <v>0</v>
      </c>
      <c r="O31" s="68">
        <f t="shared" si="0"/>
        <v>190</v>
      </c>
      <c r="P31" s="68">
        <f t="shared" si="1"/>
        <v>876.15</v>
      </c>
    </row>
    <row r="32" spans="1:18" ht="12.95" customHeight="1" x14ac:dyDescent="0.2">
      <c r="A32" s="36">
        <v>26</v>
      </c>
      <c r="B32" s="37" t="s">
        <v>192</v>
      </c>
      <c r="C32" s="68">
        <v>3</v>
      </c>
      <c r="D32" s="68">
        <v>15.43</v>
      </c>
      <c r="E32" s="68">
        <v>78</v>
      </c>
      <c r="F32" s="68">
        <v>513.04999999999995</v>
      </c>
      <c r="G32" s="68">
        <v>0</v>
      </c>
      <c r="H32" s="68">
        <v>0</v>
      </c>
      <c r="I32" s="68">
        <v>2</v>
      </c>
      <c r="J32" s="68">
        <v>15.57</v>
      </c>
      <c r="K32" s="68">
        <v>0</v>
      </c>
      <c r="L32" s="68">
        <v>0</v>
      </c>
      <c r="M32" s="68">
        <v>10</v>
      </c>
      <c r="N32" s="68">
        <v>138.43</v>
      </c>
      <c r="O32" s="68">
        <f t="shared" si="0"/>
        <v>93</v>
      </c>
      <c r="P32" s="68">
        <f t="shared" si="1"/>
        <v>682.48</v>
      </c>
    </row>
    <row r="33" spans="1:18" ht="12.95" customHeight="1" x14ac:dyDescent="0.2">
      <c r="A33" s="36">
        <v>27</v>
      </c>
      <c r="B33" s="37" t="s">
        <v>193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f t="shared" si="0"/>
        <v>0</v>
      </c>
      <c r="P33" s="68">
        <f t="shared" si="1"/>
        <v>0</v>
      </c>
    </row>
    <row r="34" spans="1:18" ht="12.95" customHeight="1" x14ac:dyDescent="0.2">
      <c r="A34" s="36">
        <v>28</v>
      </c>
      <c r="B34" s="37" t="s">
        <v>68</v>
      </c>
      <c r="C34" s="68">
        <v>53</v>
      </c>
      <c r="D34" s="68">
        <v>112.07</v>
      </c>
      <c r="E34" s="68">
        <v>1810</v>
      </c>
      <c r="F34" s="68">
        <v>7886.43</v>
      </c>
      <c r="G34" s="68">
        <v>19</v>
      </c>
      <c r="H34" s="68">
        <v>136.47</v>
      </c>
      <c r="I34" s="68">
        <v>438</v>
      </c>
      <c r="J34" s="68">
        <v>4253.7700000000004</v>
      </c>
      <c r="K34" s="68">
        <v>0</v>
      </c>
      <c r="L34" s="68">
        <v>0</v>
      </c>
      <c r="M34" s="68">
        <v>360</v>
      </c>
      <c r="N34" s="68">
        <v>8345.69</v>
      </c>
      <c r="O34" s="68">
        <f t="shared" si="0"/>
        <v>2680</v>
      </c>
      <c r="P34" s="68">
        <f t="shared" si="1"/>
        <v>20734.43</v>
      </c>
    </row>
    <row r="35" spans="1:18" ht="12.95" customHeight="1" x14ac:dyDescent="0.2">
      <c r="A35" s="36">
        <v>29</v>
      </c>
      <c r="B35" s="37" t="s">
        <v>194</v>
      </c>
      <c r="C35" s="68">
        <v>0</v>
      </c>
      <c r="D35" s="68">
        <v>0</v>
      </c>
      <c r="E35" s="68">
        <v>1</v>
      </c>
      <c r="F35" s="68">
        <v>1.8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f t="shared" si="0"/>
        <v>1</v>
      </c>
      <c r="P35" s="68">
        <f t="shared" si="1"/>
        <v>1.8</v>
      </c>
    </row>
    <row r="36" spans="1:18" ht="12.95" customHeight="1" x14ac:dyDescent="0.2">
      <c r="A36" s="36">
        <v>30</v>
      </c>
      <c r="B36" s="37" t="s">
        <v>195</v>
      </c>
      <c r="C36" s="68">
        <v>101</v>
      </c>
      <c r="D36" s="68">
        <v>27</v>
      </c>
      <c r="E36" s="68">
        <v>8411</v>
      </c>
      <c r="F36" s="68">
        <v>2156</v>
      </c>
      <c r="G36" s="68">
        <v>22</v>
      </c>
      <c r="H36" s="68">
        <v>4</v>
      </c>
      <c r="I36" s="68">
        <v>97</v>
      </c>
      <c r="J36" s="68">
        <v>45</v>
      </c>
      <c r="K36" s="68">
        <v>4</v>
      </c>
      <c r="L36" s="68">
        <v>27</v>
      </c>
      <c r="M36" s="68">
        <v>0</v>
      </c>
      <c r="N36" s="68">
        <v>0</v>
      </c>
      <c r="O36" s="68">
        <f t="shared" si="0"/>
        <v>8635</v>
      </c>
      <c r="P36" s="68">
        <f t="shared" si="1"/>
        <v>2259</v>
      </c>
    </row>
    <row r="37" spans="1:18" ht="12.95" customHeight="1" x14ac:dyDescent="0.2">
      <c r="A37" s="36">
        <v>31</v>
      </c>
      <c r="B37" s="37" t="s">
        <v>196</v>
      </c>
      <c r="C37" s="68">
        <v>45</v>
      </c>
      <c r="D37" s="68">
        <v>220</v>
      </c>
      <c r="E37" s="68">
        <v>3</v>
      </c>
      <c r="F37" s="68">
        <v>16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1</v>
      </c>
      <c r="N37" s="68">
        <v>1</v>
      </c>
      <c r="O37" s="68">
        <f t="shared" si="0"/>
        <v>49</v>
      </c>
      <c r="P37" s="68">
        <f t="shared" si="1"/>
        <v>237</v>
      </c>
    </row>
    <row r="38" spans="1:18" ht="12.95" customHeight="1" x14ac:dyDescent="0.2">
      <c r="A38" s="36">
        <v>32</v>
      </c>
      <c r="B38" s="37" t="s">
        <v>72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f t="shared" si="0"/>
        <v>0</v>
      </c>
      <c r="P38" s="68">
        <f t="shared" si="1"/>
        <v>0</v>
      </c>
    </row>
    <row r="39" spans="1:18" ht="12.95" customHeight="1" x14ac:dyDescent="0.2">
      <c r="A39" s="36">
        <v>33</v>
      </c>
      <c r="B39" s="37" t="s">
        <v>197</v>
      </c>
      <c r="C39" s="68">
        <v>0</v>
      </c>
      <c r="D39" s="68">
        <v>0</v>
      </c>
      <c r="E39" s="68">
        <v>61</v>
      </c>
      <c r="F39" s="68">
        <v>334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f t="shared" si="0"/>
        <v>61</v>
      </c>
      <c r="P39" s="68">
        <f t="shared" si="1"/>
        <v>334</v>
      </c>
    </row>
    <row r="40" spans="1:18" ht="12.95" customHeight="1" x14ac:dyDescent="0.2">
      <c r="A40" s="36">
        <v>34</v>
      </c>
      <c r="B40" s="37" t="s">
        <v>71</v>
      </c>
      <c r="C40" s="68">
        <v>3</v>
      </c>
      <c r="D40" s="68">
        <v>41</v>
      </c>
      <c r="E40" s="68">
        <v>258</v>
      </c>
      <c r="F40" s="68">
        <v>3168</v>
      </c>
      <c r="G40" s="68">
        <v>0</v>
      </c>
      <c r="H40" s="68">
        <v>0</v>
      </c>
      <c r="I40" s="68">
        <v>73</v>
      </c>
      <c r="J40" s="68">
        <v>816</v>
      </c>
      <c r="K40" s="68">
        <v>0</v>
      </c>
      <c r="L40" s="68">
        <v>0</v>
      </c>
      <c r="M40" s="68">
        <v>126</v>
      </c>
      <c r="N40" s="68">
        <v>4335</v>
      </c>
      <c r="O40" s="68">
        <f t="shared" si="0"/>
        <v>460</v>
      </c>
      <c r="P40" s="68">
        <f t="shared" si="1"/>
        <v>8360</v>
      </c>
    </row>
    <row r="41" spans="1:18" s="110" customFormat="1" ht="12.95" customHeight="1" x14ac:dyDescent="0.2">
      <c r="A41" s="342"/>
      <c r="B41" s="94" t="s">
        <v>220</v>
      </c>
      <c r="C41" s="108">
        <f>SUM(C19:C40)</f>
        <v>1763</v>
      </c>
      <c r="D41" s="108">
        <f t="shared" ref="D41:N41" si="3">SUM(D19:D40)</f>
        <v>4596.17</v>
      </c>
      <c r="E41" s="108">
        <f t="shared" si="3"/>
        <v>240675</v>
      </c>
      <c r="F41" s="108">
        <f t="shared" si="3"/>
        <v>177675.23999999996</v>
      </c>
      <c r="G41" s="108">
        <f t="shared" si="3"/>
        <v>164</v>
      </c>
      <c r="H41" s="108">
        <f t="shared" si="3"/>
        <v>468.89</v>
      </c>
      <c r="I41" s="108">
        <f t="shared" si="3"/>
        <v>4901</v>
      </c>
      <c r="J41" s="108">
        <f t="shared" si="3"/>
        <v>37384.28</v>
      </c>
      <c r="K41" s="108">
        <f t="shared" si="3"/>
        <v>158</v>
      </c>
      <c r="L41" s="108">
        <f t="shared" si="3"/>
        <v>316.35000000000002</v>
      </c>
      <c r="M41" s="108">
        <f t="shared" si="3"/>
        <v>3385</v>
      </c>
      <c r="N41" s="108">
        <f t="shared" si="3"/>
        <v>42680.83</v>
      </c>
      <c r="O41" s="68">
        <f t="shared" si="0"/>
        <v>251046</v>
      </c>
      <c r="P41" s="68">
        <f t="shared" si="1"/>
        <v>263121.76</v>
      </c>
      <c r="Q41" s="119"/>
      <c r="R41" s="119"/>
    </row>
    <row r="42" spans="1:18" s="110" customFormat="1" ht="12.95" customHeight="1" x14ac:dyDescent="0.2">
      <c r="A42" s="342"/>
      <c r="B42" s="94" t="s">
        <v>417</v>
      </c>
      <c r="C42" s="108">
        <f>C41+C18</f>
        <v>12488</v>
      </c>
      <c r="D42" s="108">
        <f t="shared" ref="D42:N42" si="4">D41+D18</f>
        <v>40080.479999999996</v>
      </c>
      <c r="E42" s="108">
        <f t="shared" si="4"/>
        <v>357881</v>
      </c>
      <c r="F42" s="108">
        <f t="shared" si="4"/>
        <v>463898.49</v>
      </c>
      <c r="G42" s="108">
        <f t="shared" si="4"/>
        <v>3124</v>
      </c>
      <c r="H42" s="108">
        <f t="shared" si="4"/>
        <v>8049.18</v>
      </c>
      <c r="I42" s="108">
        <f t="shared" si="4"/>
        <v>19052</v>
      </c>
      <c r="J42" s="108">
        <f t="shared" si="4"/>
        <v>157420.39000000001</v>
      </c>
      <c r="K42" s="108">
        <f t="shared" si="4"/>
        <v>224</v>
      </c>
      <c r="L42" s="108">
        <f t="shared" si="4"/>
        <v>530.94000000000005</v>
      </c>
      <c r="M42" s="108">
        <f t="shared" si="4"/>
        <v>39867</v>
      </c>
      <c r="N42" s="108">
        <f t="shared" si="4"/>
        <v>236936.83000000002</v>
      </c>
      <c r="O42" s="68">
        <f t="shared" si="0"/>
        <v>432636</v>
      </c>
      <c r="P42" s="68">
        <f t="shared" si="1"/>
        <v>906916.31</v>
      </c>
      <c r="Q42" s="119"/>
      <c r="R42" s="119"/>
    </row>
    <row r="43" spans="1:18" ht="12.95" customHeight="1" x14ac:dyDescent="0.2">
      <c r="A43" s="36">
        <v>35</v>
      </c>
      <c r="B43" s="37" t="s">
        <v>198</v>
      </c>
      <c r="C43" s="68">
        <v>98</v>
      </c>
      <c r="D43" s="68">
        <v>66</v>
      </c>
      <c r="E43" s="68">
        <v>9242</v>
      </c>
      <c r="F43" s="68">
        <v>4163</v>
      </c>
      <c r="G43" s="68">
        <v>0</v>
      </c>
      <c r="H43" s="68">
        <v>0</v>
      </c>
      <c r="I43" s="68">
        <v>711</v>
      </c>
      <c r="J43" s="68">
        <v>512</v>
      </c>
      <c r="K43" s="68">
        <v>0</v>
      </c>
      <c r="L43" s="68">
        <v>0</v>
      </c>
      <c r="M43" s="68">
        <v>21686</v>
      </c>
      <c r="N43" s="68">
        <v>7424</v>
      </c>
      <c r="O43" s="68">
        <f t="shared" si="0"/>
        <v>31737</v>
      </c>
      <c r="P43" s="68">
        <f t="shared" si="1"/>
        <v>12165</v>
      </c>
    </row>
    <row r="44" spans="1:18" ht="12.95" customHeight="1" x14ac:dyDescent="0.2">
      <c r="A44" s="36">
        <v>36</v>
      </c>
      <c r="B44" s="37" t="s">
        <v>499</v>
      </c>
      <c r="C44" s="68">
        <v>1195</v>
      </c>
      <c r="D44" s="68">
        <v>933.62</v>
      </c>
      <c r="E44" s="68">
        <v>25240</v>
      </c>
      <c r="F44" s="68">
        <v>30931.17</v>
      </c>
      <c r="G44" s="68">
        <v>264</v>
      </c>
      <c r="H44" s="68">
        <v>179.99</v>
      </c>
      <c r="I44" s="68">
        <v>1454</v>
      </c>
      <c r="J44" s="68">
        <v>2344.69</v>
      </c>
      <c r="K44" s="68">
        <v>3</v>
      </c>
      <c r="L44" s="68">
        <v>7.98</v>
      </c>
      <c r="M44" s="68">
        <v>1768</v>
      </c>
      <c r="N44" s="68">
        <v>4188.66</v>
      </c>
      <c r="O44" s="68">
        <f t="shared" si="0"/>
        <v>29924</v>
      </c>
      <c r="P44" s="68">
        <f t="shared" si="1"/>
        <v>38586.11</v>
      </c>
    </row>
    <row r="45" spans="1:18" s="110" customFormat="1" ht="12.95" customHeight="1" x14ac:dyDescent="0.2">
      <c r="A45" s="342"/>
      <c r="B45" s="94" t="s">
        <v>223</v>
      </c>
      <c r="C45" s="108">
        <f>SUM(C43:C44)</f>
        <v>1293</v>
      </c>
      <c r="D45" s="108">
        <f t="shared" ref="D45:N45" si="5">SUM(D43:D44)</f>
        <v>999.62</v>
      </c>
      <c r="E45" s="108">
        <f t="shared" si="5"/>
        <v>34482</v>
      </c>
      <c r="F45" s="108">
        <f t="shared" si="5"/>
        <v>35094.17</v>
      </c>
      <c r="G45" s="108">
        <f t="shared" si="5"/>
        <v>264</v>
      </c>
      <c r="H45" s="108">
        <f t="shared" si="5"/>
        <v>179.99</v>
      </c>
      <c r="I45" s="108">
        <f t="shared" si="5"/>
        <v>2165</v>
      </c>
      <c r="J45" s="108">
        <f t="shared" si="5"/>
        <v>2856.69</v>
      </c>
      <c r="K45" s="108">
        <f t="shared" si="5"/>
        <v>3</v>
      </c>
      <c r="L45" s="108">
        <f t="shared" si="5"/>
        <v>7.98</v>
      </c>
      <c r="M45" s="108">
        <f t="shared" si="5"/>
        <v>23454</v>
      </c>
      <c r="N45" s="108">
        <f t="shared" si="5"/>
        <v>11612.66</v>
      </c>
      <c r="O45" s="68">
        <f t="shared" si="0"/>
        <v>61661</v>
      </c>
      <c r="P45" s="68">
        <f t="shared" si="1"/>
        <v>50751.11</v>
      </c>
      <c r="Q45" s="119"/>
      <c r="R45" s="119"/>
    </row>
    <row r="46" spans="1:18" ht="12.95" customHeight="1" x14ac:dyDescent="0.2">
      <c r="A46" s="36">
        <v>37</v>
      </c>
      <c r="B46" s="37" t="s">
        <v>418</v>
      </c>
      <c r="C46" s="68">
        <v>1858</v>
      </c>
      <c r="D46" s="68">
        <v>427</v>
      </c>
      <c r="E46" s="68">
        <v>74903</v>
      </c>
      <c r="F46" s="68">
        <v>36703</v>
      </c>
      <c r="G46" s="68">
        <v>6437</v>
      </c>
      <c r="H46" s="68">
        <v>1867</v>
      </c>
      <c r="I46" s="68">
        <v>3946</v>
      </c>
      <c r="J46" s="68">
        <v>2407</v>
      </c>
      <c r="K46" s="68">
        <v>0</v>
      </c>
      <c r="L46" s="68">
        <v>0</v>
      </c>
      <c r="M46" s="68">
        <v>14469</v>
      </c>
      <c r="N46" s="68">
        <v>8971</v>
      </c>
      <c r="O46" s="68">
        <f t="shared" si="0"/>
        <v>101613</v>
      </c>
      <c r="P46" s="68">
        <f t="shared" si="1"/>
        <v>50375</v>
      </c>
    </row>
    <row r="47" spans="1:18" s="110" customFormat="1" ht="12.95" customHeight="1" x14ac:dyDescent="0.2">
      <c r="A47" s="342"/>
      <c r="B47" s="94" t="s">
        <v>221</v>
      </c>
      <c r="C47" s="108">
        <v>1858</v>
      </c>
      <c r="D47" s="108">
        <v>427</v>
      </c>
      <c r="E47" s="108">
        <v>74903</v>
      </c>
      <c r="F47" s="108">
        <v>36703</v>
      </c>
      <c r="G47" s="108">
        <v>6437</v>
      </c>
      <c r="H47" s="108">
        <v>1867</v>
      </c>
      <c r="I47" s="108">
        <v>3946</v>
      </c>
      <c r="J47" s="108">
        <v>2407</v>
      </c>
      <c r="K47" s="108">
        <v>0</v>
      </c>
      <c r="L47" s="108">
        <v>0</v>
      </c>
      <c r="M47" s="108">
        <v>14469</v>
      </c>
      <c r="N47" s="108">
        <v>8971</v>
      </c>
      <c r="O47" s="68">
        <f t="shared" si="0"/>
        <v>101613</v>
      </c>
      <c r="P47" s="68">
        <f t="shared" si="1"/>
        <v>50375</v>
      </c>
      <c r="Q47" s="119"/>
      <c r="R47" s="119"/>
    </row>
    <row r="48" spans="1:18" ht="12.95" customHeight="1" x14ac:dyDescent="0.2">
      <c r="A48" s="36">
        <v>38</v>
      </c>
      <c r="B48" s="37" t="s">
        <v>410</v>
      </c>
      <c r="C48" s="68">
        <v>21</v>
      </c>
      <c r="D48" s="68">
        <v>218.7</v>
      </c>
      <c r="E48" s="68">
        <v>6157</v>
      </c>
      <c r="F48" s="68">
        <v>27529.02</v>
      </c>
      <c r="G48" s="68">
        <v>0</v>
      </c>
      <c r="H48" s="68">
        <v>0</v>
      </c>
      <c r="I48" s="68">
        <v>111</v>
      </c>
      <c r="J48" s="68">
        <v>1122.1099999999999</v>
      </c>
      <c r="K48" s="68">
        <v>0</v>
      </c>
      <c r="L48" s="68">
        <v>0</v>
      </c>
      <c r="M48" s="68">
        <v>1268</v>
      </c>
      <c r="N48" s="68">
        <v>10808.03</v>
      </c>
      <c r="O48" s="68">
        <f t="shared" si="0"/>
        <v>7557</v>
      </c>
      <c r="P48" s="68">
        <f t="shared" si="1"/>
        <v>39677.86</v>
      </c>
    </row>
    <row r="49" spans="1:18" ht="12.95" customHeight="1" x14ac:dyDescent="0.2">
      <c r="A49" s="36">
        <v>39</v>
      </c>
      <c r="B49" s="37" t="s">
        <v>411</v>
      </c>
      <c r="C49" s="68">
        <v>160</v>
      </c>
      <c r="D49" s="68">
        <v>26</v>
      </c>
      <c r="E49" s="68">
        <v>4570</v>
      </c>
      <c r="F49" s="68">
        <v>777</v>
      </c>
      <c r="G49" s="68">
        <v>145</v>
      </c>
      <c r="H49" s="68">
        <v>22</v>
      </c>
      <c r="I49" s="68">
        <v>64</v>
      </c>
      <c r="J49" s="68">
        <v>9</v>
      </c>
      <c r="K49" s="68">
        <v>5</v>
      </c>
      <c r="L49" s="68">
        <v>1</v>
      </c>
      <c r="M49" s="68">
        <v>32</v>
      </c>
      <c r="N49" s="68">
        <v>6</v>
      </c>
      <c r="O49" s="68">
        <f t="shared" si="0"/>
        <v>4976</v>
      </c>
      <c r="P49" s="68">
        <f t="shared" si="1"/>
        <v>841</v>
      </c>
    </row>
    <row r="50" spans="1:18" ht="12.95" customHeight="1" x14ac:dyDescent="0.2">
      <c r="A50" s="36">
        <v>40</v>
      </c>
      <c r="B50" s="37" t="s">
        <v>501</v>
      </c>
      <c r="C50" s="68">
        <v>175</v>
      </c>
      <c r="D50" s="68">
        <v>36</v>
      </c>
      <c r="E50" s="68">
        <v>13421</v>
      </c>
      <c r="F50" s="68">
        <v>2608</v>
      </c>
      <c r="G50" s="68">
        <v>44</v>
      </c>
      <c r="H50" s="68">
        <v>8</v>
      </c>
      <c r="I50" s="68">
        <v>70</v>
      </c>
      <c r="J50" s="68">
        <v>14</v>
      </c>
      <c r="K50" s="68">
        <v>0</v>
      </c>
      <c r="L50" s="68">
        <v>0</v>
      </c>
      <c r="M50" s="68">
        <v>0</v>
      </c>
      <c r="N50" s="68">
        <v>0</v>
      </c>
      <c r="O50" s="68">
        <f t="shared" si="0"/>
        <v>13710</v>
      </c>
      <c r="P50" s="68">
        <f t="shared" si="1"/>
        <v>2666</v>
      </c>
    </row>
    <row r="51" spans="1:18" s="110" customFormat="1" ht="12.95" customHeight="1" x14ac:dyDescent="0.2">
      <c r="A51" s="36">
        <v>41</v>
      </c>
      <c r="B51" s="37" t="s">
        <v>412</v>
      </c>
      <c r="C51" s="68">
        <v>51</v>
      </c>
      <c r="D51" s="68">
        <v>10.73</v>
      </c>
      <c r="E51" s="68">
        <v>2210</v>
      </c>
      <c r="F51" s="68">
        <v>443.22</v>
      </c>
      <c r="G51" s="68">
        <v>0</v>
      </c>
      <c r="H51" s="68">
        <v>0</v>
      </c>
      <c r="I51" s="68">
        <v>5</v>
      </c>
      <c r="J51" s="68">
        <v>0.21</v>
      </c>
      <c r="K51" s="68">
        <v>0</v>
      </c>
      <c r="L51" s="68">
        <v>0</v>
      </c>
      <c r="M51" s="68">
        <v>0</v>
      </c>
      <c r="N51" s="68">
        <v>0</v>
      </c>
      <c r="O51" s="68">
        <f t="shared" si="0"/>
        <v>2266</v>
      </c>
      <c r="P51" s="68">
        <f t="shared" si="1"/>
        <v>454.16</v>
      </c>
      <c r="Q51" s="119"/>
      <c r="R51" s="119"/>
    </row>
    <row r="52" spans="1:18" ht="12.95" customHeight="1" x14ac:dyDescent="0.2">
      <c r="A52" s="36">
        <v>42</v>
      </c>
      <c r="B52" s="37" t="s">
        <v>413</v>
      </c>
      <c r="C52" s="68">
        <v>229</v>
      </c>
      <c r="D52" s="68">
        <v>82</v>
      </c>
      <c r="E52" s="68">
        <v>21451</v>
      </c>
      <c r="F52" s="68">
        <v>5940</v>
      </c>
      <c r="G52" s="68">
        <v>1027</v>
      </c>
      <c r="H52" s="68">
        <v>572</v>
      </c>
      <c r="I52" s="68">
        <v>144</v>
      </c>
      <c r="J52" s="68">
        <v>38</v>
      </c>
      <c r="K52" s="68">
        <v>0</v>
      </c>
      <c r="L52" s="68">
        <v>0</v>
      </c>
      <c r="M52" s="68">
        <v>297</v>
      </c>
      <c r="N52" s="68">
        <v>92</v>
      </c>
      <c r="O52" s="68">
        <f t="shared" si="0"/>
        <v>23148</v>
      </c>
      <c r="P52" s="68">
        <f t="shared" si="1"/>
        <v>6724</v>
      </c>
    </row>
    <row r="53" spans="1:18" s="110" customFormat="1" ht="12.95" customHeight="1" x14ac:dyDescent="0.2">
      <c r="A53" s="36">
        <v>43</v>
      </c>
      <c r="B53" s="37" t="s">
        <v>414</v>
      </c>
      <c r="C53" s="68">
        <v>82</v>
      </c>
      <c r="D53" s="68">
        <v>17.579999999999998</v>
      </c>
      <c r="E53" s="68">
        <v>3268</v>
      </c>
      <c r="F53" s="68">
        <v>732.24</v>
      </c>
      <c r="G53" s="68">
        <v>2</v>
      </c>
      <c r="H53" s="68">
        <v>0.5</v>
      </c>
      <c r="I53" s="68">
        <v>20</v>
      </c>
      <c r="J53" s="68">
        <v>5.55</v>
      </c>
      <c r="K53" s="68">
        <v>2</v>
      </c>
      <c r="L53" s="68">
        <v>0.11</v>
      </c>
      <c r="M53" s="68">
        <v>9</v>
      </c>
      <c r="N53" s="68">
        <v>2.62</v>
      </c>
      <c r="O53" s="68">
        <f t="shared" si="0"/>
        <v>3383</v>
      </c>
      <c r="P53" s="68">
        <f t="shared" si="1"/>
        <v>758.6</v>
      </c>
      <c r="Q53" s="119"/>
      <c r="R53" s="119"/>
    </row>
    <row r="54" spans="1:18" ht="12.95" customHeight="1" x14ac:dyDescent="0.2">
      <c r="A54" s="36">
        <v>44</v>
      </c>
      <c r="B54" s="37" t="s">
        <v>406</v>
      </c>
      <c r="C54" s="68">
        <v>38</v>
      </c>
      <c r="D54" s="68">
        <v>7.35</v>
      </c>
      <c r="E54" s="68">
        <v>8932</v>
      </c>
      <c r="F54" s="68">
        <v>1890.52</v>
      </c>
      <c r="G54" s="68">
        <v>116</v>
      </c>
      <c r="H54" s="68">
        <v>23.9</v>
      </c>
      <c r="I54" s="68">
        <v>129</v>
      </c>
      <c r="J54" s="68">
        <v>25.64</v>
      </c>
      <c r="K54" s="68">
        <v>3</v>
      </c>
      <c r="L54" s="68">
        <v>0.66</v>
      </c>
      <c r="M54" s="68">
        <v>4</v>
      </c>
      <c r="N54" s="68">
        <v>0.88</v>
      </c>
      <c r="O54" s="68">
        <f t="shared" si="0"/>
        <v>9222</v>
      </c>
      <c r="P54" s="68">
        <f t="shared" si="1"/>
        <v>1948.9500000000003</v>
      </c>
    </row>
    <row r="55" spans="1:18" ht="12.95" customHeight="1" x14ac:dyDescent="0.2">
      <c r="A55" s="36">
        <v>45</v>
      </c>
      <c r="B55" s="37" t="s">
        <v>415</v>
      </c>
      <c r="C55" s="68">
        <v>57</v>
      </c>
      <c r="D55" s="68">
        <v>12</v>
      </c>
      <c r="E55" s="68">
        <v>1880</v>
      </c>
      <c r="F55" s="68">
        <v>402</v>
      </c>
      <c r="G55" s="68">
        <v>0</v>
      </c>
      <c r="H55" s="68">
        <v>0</v>
      </c>
      <c r="I55" s="68">
        <v>26</v>
      </c>
      <c r="J55" s="68">
        <v>7</v>
      </c>
      <c r="K55" s="68">
        <v>4</v>
      </c>
      <c r="L55" s="68">
        <v>1</v>
      </c>
      <c r="M55" s="68">
        <v>6</v>
      </c>
      <c r="N55" s="68">
        <v>2</v>
      </c>
      <c r="O55" s="68">
        <f t="shared" si="0"/>
        <v>1973</v>
      </c>
      <c r="P55" s="68">
        <f t="shared" si="1"/>
        <v>424</v>
      </c>
    </row>
    <row r="56" spans="1:18" s="110" customFormat="1" ht="12.95" customHeight="1" x14ac:dyDescent="0.2">
      <c r="A56" s="342"/>
      <c r="B56" s="94" t="s">
        <v>416</v>
      </c>
      <c r="C56" s="108">
        <f>SUM(C48:C55)</f>
        <v>813</v>
      </c>
      <c r="D56" s="108">
        <f t="shared" ref="D56:N56" si="6">SUM(D48:D55)</f>
        <v>410.36</v>
      </c>
      <c r="E56" s="108">
        <f t="shared" si="6"/>
        <v>61889</v>
      </c>
      <c r="F56" s="108">
        <f t="shared" si="6"/>
        <v>40322</v>
      </c>
      <c r="G56" s="108">
        <f t="shared" si="6"/>
        <v>1334</v>
      </c>
      <c r="H56" s="108">
        <f t="shared" si="6"/>
        <v>626.4</v>
      </c>
      <c r="I56" s="108">
        <f t="shared" si="6"/>
        <v>569</v>
      </c>
      <c r="J56" s="108">
        <f t="shared" si="6"/>
        <v>1221.51</v>
      </c>
      <c r="K56" s="108">
        <f t="shared" si="6"/>
        <v>14</v>
      </c>
      <c r="L56" s="108">
        <f t="shared" si="6"/>
        <v>2.77</v>
      </c>
      <c r="M56" s="108">
        <f t="shared" si="6"/>
        <v>1616</v>
      </c>
      <c r="N56" s="108">
        <f t="shared" si="6"/>
        <v>10911.53</v>
      </c>
      <c r="O56" s="68">
        <f t="shared" si="0"/>
        <v>66235</v>
      </c>
      <c r="P56" s="68">
        <f t="shared" si="1"/>
        <v>53494.57</v>
      </c>
      <c r="Q56" s="119"/>
      <c r="R56" s="119"/>
    </row>
    <row r="57" spans="1:18" s="110" customFormat="1" ht="12.95" customHeight="1" x14ac:dyDescent="0.2">
      <c r="A57" s="198"/>
      <c r="B57" s="199" t="s">
        <v>0</v>
      </c>
      <c r="C57" s="108">
        <f>C56+C47+C45+C42</f>
        <v>16452</v>
      </c>
      <c r="D57" s="108">
        <f t="shared" ref="D57:N57" si="7">D56+D47+D45+D42</f>
        <v>41917.46</v>
      </c>
      <c r="E57" s="108">
        <f t="shared" si="7"/>
        <v>529155</v>
      </c>
      <c r="F57" s="108">
        <f t="shared" si="7"/>
        <v>576017.66</v>
      </c>
      <c r="G57" s="108">
        <f t="shared" si="7"/>
        <v>11159</v>
      </c>
      <c r="H57" s="108">
        <f t="shared" si="7"/>
        <v>10722.57</v>
      </c>
      <c r="I57" s="108">
        <f t="shared" si="7"/>
        <v>25732</v>
      </c>
      <c r="J57" s="108">
        <f t="shared" si="7"/>
        <v>163905.59000000003</v>
      </c>
      <c r="K57" s="108">
        <f t="shared" si="7"/>
        <v>241</v>
      </c>
      <c r="L57" s="108">
        <f t="shared" si="7"/>
        <v>541.69000000000005</v>
      </c>
      <c r="M57" s="108">
        <f t="shared" si="7"/>
        <v>79406</v>
      </c>
      <c r="N57" s="108">
        <f t="shared" si="7"/>
        <v>268432.02</v>
      </c>
      <c r="O57" s="68">
        <f t="shared" si="0"/>
        <v>662145</v>
      </c>
      <c r="P57" s="68">
        <f t="shared" si="1"/>
        <v>1061536.99</v>
      </c>
      <c r="Q57" s="3"/>
      <c r="R57" s="3"/>
    </row>
    <row r="58" spans="1:18" x14ac:dyDescent="0.2">
      <c r="H58" s="119" t="s">
        <v>487</v>
      </c>
    </row>
    <row r="61" spans="1:18" s="268" customFormat="1" ht="15" x14ac:dyDescent="0.2">
      <c r="A61" s="267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313"/>
      <c r="R61" s="313"/>
    </row>
    <row r="64" spans="1:18" x14ac:dyDescent="0.2"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</row>
  </sheetData>
  <mergeCells count="13">
    <mergeCell ref="K4:L4"/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A2:P2"/>
  </mergeCells>
  <conditionalFormatting sqref="M3">
    <cfRule type="cellIs" dxfId="4" priority="9" operator="lessThan">
      <formula>0</formula>
    </cfRule>
  </conditionalFormatting>
  <conditionalFormatting sqref="Q1:R1048576">
    <cfRule type="cellIs" dxfId="3" priority="1" operator="greaterThan">
      <formula>100</formula>
    </cfRule>
  </conditionalFormatting>
  <pageMargins left="0.7" right="0" top="1.25" bottom="0.5" header="0.3" footer="0.3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60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0" sqref="F10"/>
    </sheetView>
  </sheetViews>
  <sheetFormatPr defaultColWidth="9.140625" defaultRowHeight="12.75" x14ac:dyDescent="0.2"/>
  <cols>
    <col min="1" max="1" width="4.85546875" style="75" customWidth="1"/>
    <col min="2" max="2" width="24.42578125" style="75" bestFit="1" customWidth="1"/>
    <col min="3" max="3" width="9.42578125" style="77" bestFit="1" customWidth="1"/>
    <col min="4" max="4" width="9.140625" style="77" customWidth="1"/>
    <col min="5" max="5" width="9.42578125" style="77" bestFit="1" customWidth="1"/>
    <col min="6" max="6" width="11.5703125" style="77" bestFit="1" customWidth="1"/>
    <col min="7" max="7" width="9.42578125" style="77" bestFit="1" customWidth="1"/>
    <col min="8" max="8" width="10.5703125" style="77" bestFit="1" customWidth="1"/>
    <col min="9" max="9" width="9.42578125" style="77" bestFit="1" customWidth="1"/>
    <col min="10" max="10" width="9.140625" style="77" customWidth="1"/>
    <col min="11" max="11" width="9.42578125" style="77" bestFit="1" customWidth="1"/>
    <col min="12" max="12" width="8.140625" style="77" customWidth="1"/>
    <col min="13" max="13" width="9.42578125" style="77" bestFit="1" customWidth="1"/>
    <col min="14" max="14" width="9.140625" style="77" customWidth="1"/>
    <col min="15" max="15" width="9.42578125" style="77" bestFit="1" customWidth="1"/>
    <col min="16" max="16" width="9.85546875" style="77" customWidth="1"/>
    <col min="17" max="18" width="9.140625" style="77"/>
    <col min="19" max="16384" width="9.140625" style="75"/>
  </cols>
  <sheetData>
    <row r="1" spans="1:16" ht="15.75" customHeight="1" x14ac:dyDescent="0.2">
      <c r="A1" s="487" t="s">
        <v>579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</row>
    <row r="2" spans="1:16" ht="14.25" x14ac:dyDescent="0.2">
      <c r="A2" s="30" t="s">
        <v>108</v>
      </c>
      <c r="B2" s="30"/>
      <c r="C2" s="72"/>
      <c r="D2" s="72"/>
      <c r="E2" s="72"/>
      <c r="F2" s="72"/>
    </row>
    <row r="3" spans="1:16" ht="15" customHeight="1" x14ac:dyDescent="0.2">
      <c r="A3" s="24"/>
      <c r="B3" s="527" t="s">
        <v>11</v>
      </c>
      <c r="C3" s="527"/>
      <c r="D3" s="527"/>
      <c r="M3" s="478" t="s">
        <v>167</v>
      </c>
      <c r="N3" s="478"/>
    </row>
    <row r="4" spans="1:16" x14ac:dyDescent="0.2">
      <c r="A4" s="528" t="s">
        <v>199</v>
      </c>
      <c r="B4" s="528" t="s">
        <v>2</v>
      </c>
      <c r="C4" s="531" t="s">
        <v>25</v>
      </c>
      <c r="D4" s="532"/>
      <c r="E4" s="526" t="s">
        <v>164</v>
      </c>
      <c r="F4" s="526"/>
      <c r="G4" s="531" t="s">
        <v>26</v>
      </c>
      <c r="H4" s="532"/>
      <c r="I4" s="526" t="s">
        <v>24</v>
      </c>
      <c r="J4" s="526"/>
      <c r="K4" s="531" t="s">
        <v>165</v>
      </c>
      <c r="L4" s="532"/>
      <c r="M4" s="526" t="s">
        <v>27</v>
      </c>
      <c r="N4" s="526"/>
      <c r="O4" s="526" t="s">
        <v>0</v>
      </c>
      <c r="P4" s="526"/>
    </row>
    <row r="5" spans="1:16" ht="13.5" x14ac:dyDescent="0.2">
      <c r="A5" s="529"/>
      <c r="B5" s="530"/>
      <c r="C5" s="192" t="s">
        <v>28</v>
      </c>
      <c r="D5" s="192" t="s">
        <v>15</v>
      </c>
      <c r="E5" s="192" t="s">
        <v>28</v>
      </c>
      <c r="F5" s="192" t="s">
        <v>15</v>
      </c>
      <c r="G5" s="192" t="s">
        <v>28</v>
      </c>
      <c r="H5" s="192" t="s">
        <v>15</v>
      </c>
      <c r="I5" s="192" t="s">
        <v>28</v>
      </c>
      <c r="J5" s="192" t="s">
        <v>15</v>
      </c>
      <c r="K5" s="192" t="s">
        <v>28</v>
      </c>
      <c r="L5" s="192" t="s">
        <v>15</v>
      </c>
      <c r="M5" s="192" t="s">
        <v>28</v>
      </c>
      <c r="N5" s="192" t="s">
        <v>15</v>
      </c>
      <c r="O5" s="195" t="s">
        <v>20</v>
      </c>
      <c r="P5" s="195" t="s">
        <v>21</v>
      </c>
    </row>
    <row r="6" spans="1:16" ht="12.95" customHeight="1" x14ac:dyDescent="0.2">
      <c r="A6" s="36">
        <v>1</v>
      </c>
      <c r="B6" s="37" t="s">
        <v>52</v>
      </c>
      <c r="C6" s="68">
        <v>32</v>
      </c>
      <c r="D6" s="68">
        <v>65</v>
      </c>
      <c r="E6" s="68">
        <v>672</v>
      </c>
      <c r="F6" s="68">
        <v>780</v>
      </c>
      <c r="G6" s="68">
        <v>12</v>
      </c>
      <c r="H6" s="68">
        <v>50</v>
      </c>
      <c r="I6" s="68">
        <v>158</v>
      </c>
      <c r="J6" s="68">
        <v>290</v>
      </c>
      <c r="K6" s="68">
        <v>0</v>
      </c>
      <c r="L6" s="68">
        <v>0</v>
      </c>
      <c r="M6" s="68">
        <v>659</v>
      </c>
      <c r="N6" s="68">
        <v>378</v>
      </c>
      <c r="O6" s="68">
        <f>C6+E6+G6+I6+K6+M6</f>
        <v>1533</v>
      </c>
      <c r="P6" s="68">
        <f>D6+F6+H6+J6+L6+N6</f>
        <v>1563</v>
      </c>
    </row>
    <row r="7" spans="1:16" ht="12.95" customHeight="1" x14ac:dyDescent="0.2">
      <c r="A7" s="36">
        <v>2</v>
      </c>
      <c r="B7" s="37" t="s">
        <v>53</v>
      </c>
      <c r="C7" s="68">
        <v>211</v>
      </c>
      <c r="D7" s="68">
        <v>275</v>
      </c>
      <c r="E7" s="68">
        <v>11730</v>
      </c>
      <c r="F7" s="68">
        <v>8900</v>
      </c>
      <c r="G7" s="68">
        <v>11</v>
      </c>
      <c r="H7" s="68">
        <v>11</v>
      </c>
      <c r="I7" s="68">
        <v>411</v>
      </c>
      <c r="J7" s="68">
        <v>10734</v>
      </c>
      <c r="K7" s="68">
        <v>1</v>
      </c>
      <c r="L7" s="68">
        <v>0</v>
      </c>
      <c r="M7" s="68">
        <v>438</v>
      </c>
      <c r="N7" s="68">
        <v>1198</v>
      </c>
      <c r="O7" s="68">
        <f t="shared" ref="O7:O56" si="0">C7+E7+G7+I7+K7+M7</f>
        <v>12802</v>
      </c>
      <c r="P7" s="68">
        <f t="shared" ref="P7:P56" si="1">D7+F7+H7+J7+L7+N7</f>
        <v>21118</v>
      </c>
    </row>
    <row r="8" spans="1:16" ht="12.95" customHeight="1" x14ac:dyDescent="0.2">
      <c r="A8" s="36">
        <v>3</v>
      </c>
      <c r="B8" s="37" t="s">
        <v>54</v>
      </c>
      <c r="C8" s="68">
        <v>9</v>
      </c>
      <c r="D8" s="68">
        <v>7</v>
      </c>
      <c r="E8" s="68">
        <v>137</v>
      </c>
      <c r="F8" s="68">
        <v>211</v>
      </c>
      <c r="G8" s="68">
        <v>13</v>
      </c>
      <c r="H8" s="68">
        <v>15</v>
      </c>
      <c r="I8" s="68">
        <v>6</v>
      </c>
      <c r="J8" s="68">
        <v>9</v>
      </c>
      <c r="K8" s="68">
        <v>0</v>
      </c>
      <c r="L8" s="68">
        <v>0</v>
      </c>
      <c r="M8" s="68">
        <v>12</v>
      </c>
      <c r="N8" s="68">
        <v>16</v>
      </c>
      <c r="O8" s="68">
        <f t="shared" si="0"/>
        <v>177</v>
      </c>
      <c r="P8" s="68">
        <f t="shared" si="1"/>
        <v>258</v>
      </c>
    </row>
    <row r="9" spans="1:16" ht="12.95" customHeight="1" x14ac:dyDescent="0.2">
      <c r="A9" s="36">
        <v>4</v>
      </c>
      <c r="B9" s="37" t="s">
        <v>55</v>
      </c>
      <c r="C9" s="68">
        <v>172</v>
      </c>
      <c r="D9" s="68">
        <v>410</v>
      </c>
      <c r="E9" s="68">
        <v>2809</v>
      </c>
      <c r="F9" s="68">
        <v>3645</v>
      </c>
      <c r="G9" s="68">
        <v>1348</v>
      </c>
      <c r="H9" s="68">
        <v>2677</v>
      </c>
      <c r="I9" s="68">
        <v>491</v>
      </c>
      <c r="J9" s="68">
        <v>4569</v>
      </c>
      <c r="K9" s="68">
        <v>0</v>
      </c>
      <c r="L9" s="68">
        <v>0</v>
      </c>
      <c r="M9" s="68">
        <v>838</v>
      </c>
      <c r="N9" s="68">
        <v>3208</v>
      </c>
      <c r="O9" s="68">
        <f t="shared" si="0"/>
        <v>5658</v>
      </c>
      <c r="P9" s="68">
        <f t="shared" si="1"/>
        <v>14509</v>
      </c>
    </row>
    <row r="10" spans="1:16" ht="12.95" customHeight="1" x14ac:dyDescent="0.2">
      <c r="A10" s="36">
        <v>5</v>
      </c>
      <c r="B10" s="37" t="s">
        <v>56</v>
      </c>
      <c r="C10" s="68">
        <v>1788</v>
      </c>
      <c r="D10" s="68">
        <v>948</v>
      </c>
      <c r="E10" s="68">
        <v>215</v>
      </c>
      <c r="F10" s="68">
        <v>601</v>
      </c>
      <c r="G10" s="68">
        <v>56</v>
      </c>
      <c r="H10" s="68">
        <v>78</v>
      </c>
      <c r="I10" s="68">
        <v>579</v>
      </c>
      <c r="J10" s="68">
        <v>2215</v>
      </c>
      <c r="K10" s="68">
        <v>4</v>
      </c>
      <c r="L10" s="68">
        <v>8</v>
      </c>
      <c r="M10" s="68">
        <v>2156</v>
      </c>
      <c r="N10" s="68">
        <v>7961</v>
      </c>
      <c r="O10" s="68">
        <f t="shared" si="0"/>
        <v>4798</v>
      </c>
      <c r="P10" s="68">
        <f t="shared" si="1"/>
        <v>11811</v>
      </c>
    </row>
    <row r="11" spans="1:16" ht="12.95" customHeight="1" x14ac:dyDescent="0.2">
      <c r="A11" s="36">
        <v>6</v>
      </c>
      <c r="B11" s="37" t="s">
        <v>57</v>
      </c>
      <c r="C11" s="68">
        <v>81</v>
      </c>
      <c r="D11" s="68">
        <v>363</v>
      </c>
      <c r="E11" s="68">
        <v>870</v>
      </c>
      <c r="F11" s="68">
        <v>1644</v>
      </c>
      <c r="G11" s="68">
        <v>5</v>
      </c>
      <c r="H11" s="68">
        <v>6</v>
      </c>
      <c r="I11" s="68">
        <v>54</v>
      </c>
      <c r="J11" s="68">
        <v>459</v>
      </c>
      <c r="K11" s="68">
        <v>1</v>
      </c>
      <c r="L11" s="68">
        <v>5</v>
      </c>
      <c r="M11" s="68">
        <v>156</v>
      </c>
      <c r="N11" s="68">
        <v>336</v>
      </c>
      <c r="O11" s="68">
        <f t="shared" si="0"/>
        <v>1167</v>
      </c>
      <c r="P11" s="68">
        <f t="shared" si="1"/>
        <v>2813</v>
      </c>
    </row>
    <row r="12" spans="1:16" ht="12.95" customHeight="1" x14ac:dyDescent="0.2">
      <c r="A12" s="36">
        <v>7</v>
      </c>
      <c r="B12" s="37" t="s">
        <v>58</v>
      </c>
      <c r="C12" s="68">
        <v>1</v>
      </c>
      <c r="D12" s="68">
        <v>2</v>
      </c>
      <c r="E12" s="68">
        <v>21</v>
      </c>
      <c r="F12" s="68">
        <v>33</v>
      </c>
      <c r="G12" s="68">
        <v>0</v>
      </c>
      <c r="H12" s="68">
        <v>0</v>
      </c>
      <c r="I12" s="68">
        <v>4</v>
      </c>
      <c r="J12" s="68">
        <v>3</v>
      </c>
      <c r="K12" s="68">
        <v>0</v>
      </c>
      <c r="L12" s="68">
        <v>0</v>
      </c>
      <c r="M12" s="68">
        <v>1</v>
      </c>
      <c r="N12" s="68">
        <v>1</v>
      </c>
      <c r="O12" s="68">
        <f t="shared" si="0"/>
        <v>27</v>
      </c>
      <c r="P12" s="68">
        <f t="shared" si="1"/>
        <v>39</v>
      </c>
    </row>
    <row r="13" spans="1:16" ht="12.95" customHeight="1" x14ac:dyDescent="0.2">
      <c r="A13" s="36">
        <v>8</v>
      </c>
      <c r="B13" s="37" t="s">
        <v>183</v>
      </c>
      <c r="C13" s="68">
        <v>5</v>
      </c>
      <c r="D13" s="68">
        <v>0.85</v>
      </c>
      <c r="E13" s="68">
        <v>89</v>
      </c>
      <c r="F13" s="68">
        <v>46</v>
      </c>
      <c r="G13" s="68">
        <v>0</v>
      </c>
      <c r="H13" s="68">
        <v>0</v>
      </c>
      <c r="I13" s="68">
        <v>32</v>
      </c>
      <c r="J13" s="68">
        <v>151</v>
      </c>
      <c r="K13" s="68">
        <v>0</v>
      </c>
      <c r="L13" s="68">
        <v>0</v>
      </c>
      <c r="M13" s="68">
        <v>29</v>
      </c>
      <c r="N13" s="68">
        <v>33</v>
      </c>
      <c r="O13" s="68">
        <f t="shared" si="0"/>
        <v>155</v>
      </c>
      <c r="P13" s="68">
        <f t="shared" si="1"/>
        <v>230.85</v>
      </c>
    </row>
    <row r="14" spans="1:16" ht="12.95" customHeight="1" x14ac:dyDescent="0.2">
      <c r="A14" s="36">
        <v>9</v>
      </c>
      <c r="B14" s="37" t="s">
        <v>59</v>
      </c>
      <c r="C14" s="68">
        <v>145</v>
      </c>
      <c r="D14" s="68">
        <v>181.25</v>
      </c>
      <c r="E14" s="68">
        <v>2893</v>
      </c>
      <c r="F14" s="68">
        <v>3577.55</v>
      </c>
      <c r="G14" s="68">
        <v>11</v>
      </c>
      <c r="H14" s="68">
        <v>20.260000000000002</v>
      </c>
      <c r="I14" s="68">
        <v>430</v>
      </c>
      <c r="J14" s="68">
        <v>1800.92</v>
      </c>
      <c r="K14" s="68">
        <v>1</v>
      </c>
      <c r="L14" s="68">
        <v>7.0000000000000007E-2</v>
      </c>
      <c r="M14" s="68">
        <v>805</v>
      </c>
      <c r="N14" s="68">
        <v>3924.45</v>
      </c>
      <c r="O14" s="68">
        <f t="shared" si="0"/>
        <v>4285</v>
      </c>
      <c r="P14" s="68">
        <f t="shared" si="1"/>
        <v>9504.5</v>
      </c>
    </row>
    <row r="15" spans="1:16" ht="12.95" customHeight="1" x14ac:dyDescent="0.2">
      <c r="A15" s="36">
        <v>10</v>
      </c>
      <c r="B15" s="37" t="s">
        <v>65</v>
      </c>
      <c r="C15" s="68">
        <v>2731</v>
      </c>
      <c r="D15" s="68">
        <v>2025</v>
      </c>
      <c r="E15" s="68">
        <v>33954</v>
      </c>
      <c r="F15" s="68">
        <v>30592</v>
      </c>
      <c r="G15" s="68">
        <v>244</v>
      </c>
      <c r="H15" s="68">
        <v>167</v>
      </c>
      <c r="I15" s="68">
        <v>2474</v>
      </c>
      <c r="J15" s="68">
        <v>4235</v>
      </c>
      <c r="K15" s="68">
        <v>11</v>
      </c>
      <c r="L15" s="68">
        <v>4</v>
      </c>
      <c r="M15" s="68">
        <v>4290</v>
      </c>
      <c r="N15" s="68">
        <v>10882</v>
      </c>
      <c r="O15" s="68">
        <f t="shared" si="0"/>
        <v>43704</v>
      </c>
      <c r="P15" s="68">
        <f t="shared" si="1"/>
        <v>47905</v>
      </c>
    </row>
    <row r="16" spans="1:16" ht="12.95" customHeight="1" x14ac:dyDescent="0.2">
      <c r="A16" s="36">
        <v>11</v>
      </c>
      <c r="B16" s="37" t="s">
        <v>184</v>
      </c>
      <c r="C16" s="68">
        <v>27</v>
      </c>
      <c r="D16" s="68">
        <v>112</v>
      </c>
      <c r="E16" s="68">
        <v>1271</v>
      </c>
      <c r="F16" s="68">
        <v>894</v>
      </c>
      <c r="G16" s="68">
        <v>2</v>
      </c>
      <c r="H16" s="68">
        <v>11</v>
      </c>
      <c r="I16" s="68">
        <v>173</v>
      </c>
      <c r="J16" s="68">
        <v>200</v>
      </c>
      <c r="K16" s="68">
        <v>1</v>
      </c>
      <c r="L16" s="68">
        <v>1</v>
      </c>
      <c r="M16" s="68">
        <v>105</v>
      </c>
      <c r="N16" s="68">
        <v>401</v>
      </c>
      <c r="O16" s="68">
        <f t="shared" si="0"/>
        <v>1579</v>
      </c>
      <c r="P16" s="68">
        <f t="shared" si="1"/>
        <v>1619</v>
      </c>
    </row>
    <row r="17" spans="1:18" ht="12.95" customHeight="1" x14ac:dyDescent="0.2">
      <c r="A17" s="36">
        <v>12</v>
      </c>
      <c r="B17" s="37" t="s">
        <v>61</v>
      </c>
      <c r="C17" s="68">
        <v>196</v>
      </c>
      <c r="D17" s="68">
        <v>1498</v>
      </c>
      <c r="E17" s="68">
        <v>3049</v>
      </c>
      <c r="F17" s="68">
        <v>6530</v>
      </c>
      <c r="G17" s="68">
        <v>47</v>
      </c>
      <c r="H17" s="68">
        <v>192</v>
      </c>
      <c r="I17" s="68">
        <v>349</v>
      </c>
      <c r="J17" s="68">
        <v>2521</v>
      </c>
      <c r="K17" s="68">
        <v>0</v>
      </c>
      <c r="L17" s="68">
        <v>0</v>
      </c>
      <c r="M17" s="68">
        <v>1236</v>
      </c>
      <c r="N17" s="68">
        <v>13365</v>
      </c>
      <c r="O17" s="68">
        <f t="shared" si="0"/>
        <v>4877</v>
      </c>
      <c r="P17" s="68">
        <f t="shared" si="1"/>
        <v>24106</v>
      </c>
    </row>
    <row r="18" spans="1:18" s="200" customFormat="1" ht="12.95" customHeight="1" x14ac:dyDescent="0.2">
      <c r="A18" s="385"/>
      <c r="B18" s="94" t="s">
        <v>222</v>
      </c>
      <c r="C18" s="108">
        <f>SUM(C6:C17)</f>
        <v>5398</v>
      </c>
      <c r="D18" s="108">
        <f t="shared" ref="D18:N18" si="2">SUM(D6:D17)</f>
        <v>5887.1</v>
      </c>
      <c r="E18" s="108">
        <f t="shared" si="2"/>
        <v>57710</v>
      </c>
      <c r="F18" s="108">
        <f t="shared" si="2"/>
        <v>57453.55</v>
      </c>
      <c r="G18" s="108">
        <f t="shared" si="2"/>
        <v>1749</v>
      </c>
      <c r="H18" s="108">
        <f t="shared" si="2"/>
        <v>3227.26</v>
      </c>
      <c r="I18" s="108">
        <f t="shared" si="2"/>
        <v>5161</v>
      </c>
      <c r="J18" s="108">
        <f t="shared" si="2"/>
        <v>27186.92</v>
      </c>
      <c r="K18" s="108">
        <f t="shared" si="2"/>
        <v>19</v>
      </c>
      <c r="L18" s="108">
        <f t="shared" si="2"/>
        <v>18.07</v>
      </c>
      <c r="M18" s="108">
        <f t="shared" si="2"/>
        <v>10725</v>
      </c>
      <c r="N18" s="108">
        <f t="shared" si="2"/>
        <v>41703.449999999997</v>
      </c>
      <c r="O18" s="108">
        <f t="shared" si="0"/>
        <v>80762</v>
      </c>
      <c r="P18" s="108">
        <f t="shared" si="1"/>
        <v>135476.35</v>
      </c>
      <c r="Q18" s="341"/>
      <c r="R18" s="341"/>
    </row>
    <row r="19" spans="1:18" ht="12.95" customHeight="1" x14ac:dyDescent="0.2">
      <c r="A19" s="36">
        <v>13</v>
      </c>
      <c r="B19" s="37" t="s">
        <v>42</v>
      </c>
      <c r="C19" s="68">
        <v>9</v>
      </c>
      <c r="D19" s="68">
        <v>73.78</v>
      </c>
      <c r="E19" s="68">
        <v>1472</v>
      </c>
      <c r="F19" s="68">
        <v>2624.97</v>
      </c>
      <c r="G19" s="68">
        <v>4</v>
      </c>
      <c r="H19" s="68">
        <v>3.43</v>
      </c>
      <c r="I19" s="68">
        <v>315</v>
      </c>
      <c r="J19" s="68">
        <v>2330.3200000000002</v>
      </c>
      <c r="K19" s="68">
        <v>0</v>
      </c>
      <c r="L19" s="68">
        <v>0</v>
      </c>
      <c r="M19" s="68">
        <v>0</v>
      </c>
      <c r="N19" s="68">
        <v>0</v>
      </c>
      <c r="O19" s="68">
        <f t="shared" si="0"/>
        <v>1800</v>
      </c>
      <c r="P19" s="68">
        <f t="shared" si="1"/>
        <v>5032.5</v>
      </c>
    </row>
    <row r="20" spans="1:18" ht="12.95" customHeight="1" x14ac:dyDescent="0.2">
      <c r="A20" s="36">
        <v>14</v>
      </c>
      <c r="B20" s="37" t="s">
        <v>185</v>
      </c>
      <c r="C20" s="68">
        <v>89</v>
      </c>
      <c r="D20" s="68">
        <v>65</v>
      </c>
      <c r="E20" s="68">
        <v>25481</v>
      </c>
      <c r="F20" s="68">
        <v>13400</v>
      </c>
      <c r="G20" s="68">
        <v>6</v>
      </c>
      <c r="H20" s="68">
        <v>1</v>
      </c>
      <c r="I20" s="68">
        <v>53</v>
      </c>
      <c r="J20" s="68">
        <v>31</v>
      </c>
      <c r="K20" s="68">
        <v>2</v>
      </c>
      <c r="L20" s="68">
        <v>1</v>
      </c>
      <c r="M20" s="68">
        <v>13</v>
      </c>
      <c r="N20" s="68">
        <v>19</v>
      </c>
      <c r="O20" s="68">
        <f t="shared" si="0"/>
        <v>25644</v>
      </c>
      <c r="P20" s="68">
        <f t="shared" si="1"/>
        <v>13517</v>
      </c>
    </row>
    <row r="21" spans="1:18" ht="12.95" customHeight="1" x14ac:dyDescent="0.2">
      <c r="A21" s="36">
        <v>15</v>
      </c>
      <c r="B21" s="37" t="s">
        <v>186</v>
      </c>
      <c r="C21" s="68">
        <v>3</v>
      </c>
      <c r="D21" s="68">
        <v>8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f t="shared" si="0"/>
        <v>3</v>
      </c>
      <c r="P21" s="68">
        <f t="shared" si="1"/>
        <v>8</v>
      </c>
    </row>
    <row r="22" spans="1:18" ht="12.95" customHeight="1" x14ac:dyDescent="0.2">
      <c r="A22" s="36">
        <v>16</v>
      </c>
      <c r="B22" s="37" t="s">
        <v>46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f t="shared" si="0"/>
        <v>0</v>
      </c>
      <c r="P22" s="68">
        <f t="shared" si="1"/>
        <v>0</v>
      </c>
    </row>
    <row r="23" spans="1:18" ht="12.95" customHeight="1" x14ac:dyDescent="0.2">
      <c r="A23" s="36">
        <v>17</v>
      </c>
      <c r="B23" s="37" t="s">
        <v>187</v>
      </c>
      <c r="C23" s="68">
        <v>0</v>
      </c>
      <c r="D23" s="68">
        <v>0</v>
      </c>
      <c r="E23" s="68">
        <v>28</v>
      </c>
      <c r="F23" s="68">
        <v>24</v>
      </c>
      <c r="G23" s="68">
        <v>0</v>
      </c>
      <c r="H23" s="68">
        <v>0</v>
      </c>
      <c r="I23" s="68">
        <v>1</v>
      </c>
      <c r="J23" s="68">
        <v>0</v>
      </c>
      <c r="K23" s="68">
        <v>0</v>
      </c>
      <c r="L23" s="68">
        <v>0</v>
      </c>
      <c r="M23" s="68">
        <v>1</v>
      </c>
      <c r="N23" s="68">
        <v>1</v>
      </c>
      <c r="O23" s="68">
        <f t="shared" si="0"/>
        <v>30</v>
      </c>
      <c r="P23" s="68">
        <f t="shared" si="1"/>
        <v>25</v>
      </c>
    </row>
    <row r="24" spans="1:18" s="200" customFormat="1" ht="12.95" customHeight="1" x14ac:dyDescent="0.2">
      <c r="A24" s="36">
        <v>18</v>
      </c>
      <c r="B24" s="37" t="s">
        <v>188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68">
        <f t="shared" si="0"/>
        <v>0</v>
      </c>
      <c r="P24" s="68">
        <f t="shared" si="1"/>
        <v>0</v>
      </c>
      <c r="Q24" s="341"/>
      <c r="R24" s="341"/>
    </row>
    <row r="25" spans="1:18" ht="12.95" customHeight="1" x14ac:dyDescent="0.2">
      <c r="A25" s="36">
        <v>19</v>
      </c>
      <c r="B25" s="37" t="s">
        <v>189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f t="shared" si="0"/>
        <v>0</v>
      </c>
      <c r="P25" s="68">
        <f t="shared" si="1"/>
        <v>0</v>
      </c>
    </row>
    <row r="26" spans="1:18" ht="12.95" customHeight="1" x14ac:dyDescent="0.2">
      <c r="A26" s="36">
        <v>20</v>
      </c>
      <c r="B26" s="37" t="s">
        <v>66</v>
      </c>
      <c r="C26" s="68">
        <v>21</v>
      </c>
      <c r="D26" s="68">
        <v>38.46</v>
      </c>
      <c r="E26" s="68">
        <v>1221</v>
      </c>
      <c r="F26" s="68">
        <v>3457.68</v>
      </c>
      <c r="G26" s="68">
        <v>0</v>
      </c>
      <c r="H26" s="68">
        <v>0</v>
      </c>
      <c r="I26" s="68">
        <v>203</v>
      </c>
      <c r="J26" s="68">
        <v>1243.56</v>
      </c>
      <c r="K26" s="68">
        <v>3</v>
      </c>
      <c r="L26" s="68">
        <v>31.54</v>
      </c>
      <c r="M26" s="68">
        <v>37</v>
      </c>
      <c r="N26" s="68">
        <v>254.82</v>
      </c>
      <c r="O26" s="68">
        <f t="shared" si="0"/>
        <v>1485</v>
      </c>
      <c r="P26" s="68">
        <f t="shared" si="1"/>
        <v>5026.0599999999995</v>
      </c>
    </row>
    <row r="27" spans="1:18" ht="12.95" customHeight="1" x14ac:dyDescent="0.2">
      <c r="A27" s="36">
        <v>21</v>
      </c>
      <c r="B27" s="37" t="s">
        <v>67</v>
      </c>
      <c r="C27" s="68">
        <v>80</v>
      </c>
      <c r="D27" s="68">
        <v>270</v>
      </c>
      <c r="E27" s="68">
        <v>5285</v>
      </c>
      <c r="F27" s="68">
        <v>11776</v>
      </c>
      <c r="G27" s="68">
        <v>7</v>
      </c>
      <c r="H27" s="68">
        <v>22</v>
      </c>
      <c r="I27" s="68">
        <v>427</v>
      </c>
      <c r="J27" s="68">
        <v>2829</v>
      </c>
      <c r="K27" s="68">
        <v>120</v>
      </c>
      <c r="L27" s="68">
        <v>112</v>
      </c>
      <c r="M27" s="68">
        <v>87</v>
      </c>
      <c r="N27" s="68">
        <v>1303</v>
      </c>
      <c r="O27" s="68">
        <f t="shared" si="0"/>
        <v>6006</v>
      </c>
      <c r="P27" s="68">
        <f t="shared" si="1"/>
        <v>16312</v>
      </c>
    </row>
    <row r="28" spans="1:18" ht="12.95" customHeight="1" x14ac:dyDescent="0.2">
      <c r="A28" s="36">
        <v>22</v>
      </c>
      <c r="B28" s="37" t="s">
        <v>76</v>
      </c>
      <c r="C28" s="68">
        <v>33</v>
      </c>
      <c r="D28" s="68">
        <v>79</v>
      </c>
      <c r="E28" s="68">
        <v>1269</v>
      </c>
      <c r="F28" s="68">
        <v>1203</v>
      </c>
      <c r="G28" s="68">
        <v>1</v>
      </c>
      <c r="H28" s="68">
        <v>19</v>
      </c>
      <c r="I28" s="68">
        <v>156</v>
      </c>
      <c r="J28" s="68">
        <v>299</v>
      </c>
      <c r="K28" s="68">
        <v>0</v>
      </c>
      <c r="L28" s="68">
        <v>0</v>
      </c>
      <c r="M28" s="68">
        <v>285</v>
      </c>
      <c r="N28" s="68">
        <v>962</v>
      </c>
      <c r="O28" s="68">
        <f t="shared" si="0"/>
        <v>1744</v>
      </c>
      <c r="P28" s="68">
        <f t="shared" si="1"/>
        <v>2562</v>
      </c>
    </row>
    <row r="29" spans="1:18" ht="12.95" customHeight="1" x14ac:dyDescent="0.2">
      <c r="A29" s="36">
        <v>23</v>
      </c>
      <c r="B29" s="37" t="s">
        <v>492</v>
      </c>
      <c r="C29" s="68">
        <v>0</v>
      </c>
      <c r="D29" s="68">
        <v>0</v>
      </c>
      <c r="E29" s="68">
        <v>205</v>
      </c>
      <c r="F29" s="68">
        <v>237</v>
      </c>
      <c r="G29" s="68">
        <v>0</v>
      </c>
      <c r="H29" s="68">
        <v>0</v>
      </c>
      <c r="I29" s="68">
        <v>3</v>
      </c>
      <c r="J29" s="68">
        <v>4</v>
      </c>
      <c r="K29" s="68">
        <v>0</v>
      </c>
      <c r="L29" s="68">
        <v>0</v>
      </c>
      <c r="M29" s="68">
        <v>11</v>
      </c>
      <c r="N29" s="68">
        <v>11</v>
      </c>
      <c r="O29" s="68">
        <f t="shared" si="0"/>
        <v>219</v>
      </c>
      <c r="P29" s="68">
        <f t="shared" si="1"/>
        <v>252</v>
      </c>
    </row>
    <row r="30" spans="1:18" ht="12.95" customHeight="1" x14ac:dyDescent="0.2">
      <c r="A30" s="36">
        <v>24</v>
      </c>
      <c r="B30" s="37" t="s">
        <v>190</v>
      </c>
      <c r="C30" s="68">
        <v>38</v>
      </c>
      <c r="D30" s="68">
        <v>15.56</v>
      </c>
      <c r="E30" s="68">
        <v>7155</v>
      </c>
      <c r="F30" s="68">
        <v>2545.5500000000002</v>
      </c>
      <c r="G30" s="68">
        <v>0</v>
      </c>
      <c r="H30" s="68">
        <v>0</v>
      </c>
      <c r="I30" s="68">
        <v>7</v>
      </c>
      <c r="J30" s="68">
        <v>23.04</v>
      </c>
      <c r="K30" s="68">
        <v>0</v>
      </c>
      <c r="L30" s="68">
        <v>0</v>
      </c>
      <c r="M30" s="68">
        <v>7</v>
      </c>
      <c r="N30" s="68">
        <v>22.87</v>
      </c>
      <c r="O30" s="68">
        <f t="shared" si="0"/>
        <v>7207</v>
      </c>
      <c r="P30" s="68">
        <f t="shared" si="1"/>
        <v>2607.02</v>
      </c>
    </row>
    <row r="31" spans="1:18" ht="12.95" customHeight="1" x14ac:dyDescent="0.2">
      <c r="A31" s="36">
        <v>25</v>
      </c>
      <c r="B31" s="37" t="s">
        <v>191</v>
      </c>
      <c r="C31" s="68">
        <v>0</v>
      </c>
      <c r="D31" s="68">
        <v>0</v>
      </c>
      <c r="E31" s="68">
        <v>20</v>
      </c>
      <c r="F31" s="68">
        <v>54.5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f t="shared" si="0"/>
        <v>20</v>
      </c>
      <c r="P31" s="68">
        <f t="shared" si="1"/>
        <v>54.5</v>
      </c>
    </row>
    <row r="32" spans="1:18" ht="12.95" customHeight="1" x14ac:dyDescent="0.2">
      <c r="A32" s="36">
        <v>26</v>
      </c>
      <c r="B32" s="37" t="s">
        <v>192</v>
      </c>
      <c r="C32" s="68">
        <v>1</v>
      </c>
      <c r="D32" s="68">
        <v>1.25</v>
      </c>
      <c r="E32" s="68">
        <v>3</v>
      </c>
      <c r="F32" s="68">
        <v>9.09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1</v>
      </c>
      <c r="N32" s="68">
        <v>15.3</v>
      </c>
      <c r="O32" s="68">
        <f t="shared" si="0"/>
        <v>5</v>
      </c>
      <c r="P32" s="68">
        <f t="shared" si="1"/>
        <v>25.64</v>
      </c>
    </row>
    <row r="33" spans="1:18" ht="12.95" customHeight="1" x14ac:dyDescent="0.2">
      <c r="A33" s="36">
        <v>27</v>
      </c>
      <c r="B33" s="37" t="s">
        <v>193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f t="shared" si="0"/>
        <v>0</v>
      </c>
      <c r="P33" s="68">
        <f t="shared" si="1"/>
        <v>0</v>
      </c>
    </row>
    <row r="34" spans="1:18" ht="12.95" customHeight="1" x14ac:dyDescent="0.2">
      <c r="A34" s="36">
        <v>28</v>
      </c>
      <c r="B34" s="37" t="s">
        <v>68</v>
      </c>
      <c r="C34" s="68">
        <v>53</v>
      </c>
      <c r="D34" s="68">
        <v>112.07</v>
      </c>
      <c r="E34" s="68">
        <v>1810</v>
      </c>
      <c r="F34" s="68">
        <v>7886.43</v>
      </c>
      <c r="G34" s="68">
        <v>19</v>
      </c>
      <c r="H34" s="68">
        <v>136.47</v>
      </c>
      <c r="I34" s="68">
        <v>438</v>
      </c>
      <c r="J34" s="68">
        <v>4253.7700000000004</v>
      </c>
      <c r="K34" s="68">
        <v>0</v>
      </c>
      <c r="L34" s="68">
        <v>0</v>
      </c>
      <c r="M34" s="68">
        <v>360</v>
      </c>
      <c r="N34" s="68">
        <v>8345.69</v>
      </c>
      <c r="O34" s="68">
        <f t="shared" si="0"/>
        <v>2680</v>
      </c>
      <c r="P34" s="68">
        <f t="shared" si="1"/>
        <v>20734.43</v>
      </c>
    </row>
    <row r="35" spans="1:18" ht="12.95" customHeight="1" x14ac:dyDescent="0.2">
      <c r="A35" s="36">
        <v>29</v>
      </c>
      <c r="B35" s="37" t="s">
        <v>194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f t="shared" si="0"/>
        <v>0</v>
      </c>
      <c r="P35" s="68">
        <f t="shared" si="1"/>
        <v>0</v>
      </c>
    </row>
    <row r="36" spans="1:18" ht="12.95" customHeight="1" x14ac:dyDescent="0.2">
      <c r="A36" s="36">
        <v>30</v>
      </c>
      <c r="B36" s="37" t="s">
        <v>195</v>
      </c>
      <c r="C36" s="68">
        <v>77</v>
      </c>
      <c r="D36" s="68">
        <v>20</v>
      </c>
      <c r="E36" s="68">
        <v>1055</v>
      </c>
      <c r="F36" s="68">
        <v>320</v>
      </c>
      <c r="G36" s="68">
        <v>1</v>
      </c>
      <c r="H36" s="68">
        <v>0.26</v>
      </c>
      <c r="I36" s="68">
        <v>19</v>
      </c>
      <c r="J36" s="68">
        <v>5</v>
      </c>
      <c r="K36" s="68">
        <v>1</v>
      </c>
      <c r="L36" s="68">
        <v>0.04</v>
      </c>
      <c r="M36" s="68">
        <v>0</v>
      </c>
      <c r="N36" s="68">
        <v>0</v>
      </c>
      <c r="O36" s="68">
        <f t="shared" si="0"/>
        <v>1153</v>
      </c>
      <c r="P36" s="68">
        <f t="shared" si="1"/>
        <v>345.3</v>
      </c>
    </row>
    <row r="37" spans="1:18" ht="12.95" customHeight="1" x14ac:dyDescent="0.2">
      <c r="A37" s="36">
        <v>31</v>
      </c>
      <c r="B37" s="37" t="s">
        <v>196</v>
      </c>
      <c r="C37" s="68">
        <v>9</v>
      </c>
      <c r="D37" s="68">
        <v>15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f t="shared" si="0"/>
        <v>9</v>
      </c>
      <c r="P37" s="68">
        <f t="shared" si="1"/>
        <v>15</v>
      </c>
    </row>
    <row r="38" spans="1:18" ht="12.95" customHeight="1" x14ac:dyDescent="0.2">
      <c r="A38" s="36">
        <v>32</v>
      </c>
      <c r="B38" s="37" t="s">
        <v>72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f t="shared" si="0"/>
        <v>0</v>
      </c>
      <c r="P38" s="68">
        <f t="shared" si="1"/>
        <v>0</v>
      </c>
    </row>
    <row r="39" spans="1:18" ht="12.95" customHeight="1" x14ac:dyDescent="0.2">
      <c r="A39" s="36">
        <v>33</v>
      </c>
      <c r="B39" s="37" t="s">
        <v>197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f t="shared" si="0"/>
        <v>0</v>
      </c>
      <c r="P39" s="68">
        <f t="shared" si="1"/>
        <v>0</v>
      </c>
    </row>
    <row r="40" spans="1:18" ht="12.95" customHeight="1" x14ac:dyDescent="0.2">
      <c r="A40" s="36">
        <v>34</v>
      </c>
      <c r="B40" s="37" t="s">
        <v>71</v>
      </c>
      <c r="C40" s="68">
        <v>3</v>
      </c>
      <c r="D40" s="68">
        <v>31</v>
      </c>
      <c r="E40" s="68">
        <v>365</v>
      </c>
      <c r="F40" s="68">
        <v>1613</v>
      </c>
      <c r="G40" s="68">
        <v>0</v>
      </c>
      <c r="H40" s="68">
        <v>0</v>
      </c>
      <c r="I40" s="68">
        <v>13</v>
      </c>
      <c r="J40" s="68">
        <v>71</v>
      </c>
      <c r="K40" s="68">
        <v>0</v>
      </c>
      <c r="L40" s="68">
        <v>0</v>
      </c>
      <c r="M40" s="68">
        <v>112</v>
      </c>
      <c r="N40" s="68">
        <v>4169</v>
      </c>
      <c r="O40" s="68">
        <f t="shared" si="0"/>
        <v>493</v>
      </c>
      <c r="P40" s="68">
        <f t="shared" si="1"/>
        <v>5884</v>
      </c>
    </row>
    <row r="41" spans="1:18" s="200" customFormat="1" ht="12.95" customHeight="1" x14ac:dyDescent="0.2">
      <c r="A41" s="385"/>
      <c r="B41" s="94" t="s">
        <v>220</v>
      </c>
      <c r="C41" s="108">
        <f>SUM(C19:C40)</f>
        <v>416</v>
      </c>
      <c r="D41" s="108">
        <f t="shared" ref="D41:N41" si="3">SUM(D19:D40)</f>
        <v>729.11999999999989</v>
      </c>
      <c r="E41" s="108">
        <f t="shared" si="3"/>
        <v>45369</v>
      </c>
      <c r="F41" s="108">
        <f t="shared" si="3"/>
        <v>45151.219999999994</v>
      </c>
      <c r="G41" s="108">
        <f t="shared" si="3"/>
        <v>38</v>
      </c>
      <c r="H41" s="108">
        <f t="shared" si="3"/>
        <v>182.16</v>
      </c>
      <c r="I41" s="108">
        <f t="shared" si="3"/>
        <v>1635</v>
      </c>
      <c r="J41" s="108">
        <f t="shared" si="3"/>
        <v>11089.69</v>
      </c>
      <c r="K41" s="108">
        <f t="shared" si="3"/>
        <v>126</v>
      </c>
      <c r="L41" s="108">
        <f t="shared" si="3"/>
        <v>144.57999999999998</v>
      </c>
      <c r="M41" s="108">
        <f t="shared" si="3"/>
        <v>914</v>
      </c>
      <c r="N41" s="108">
        <f t="shared" si="3"/>
        <v>15103.68</v>
      </c>
      <c r="O41" s="108">
        <f t="shared" si="0"/>
        <v>48498</v>
      </c>
      <c r="P41" s="108">
        <f t="shared" si="1"/>
        <v>72400.450000000012</v>
      </c>
      <c r="Q41" s="341"/>
      <c r="R41" s="341"/>
    </row>
    <row r="42" spans="1:18" s="200" customFormat="1" ht="12.95" customHeight="1" x14ac:dyDescent="0.2">
      <c r="A42" s="385"/>
      <c r="B42" s="94" t="s">
        <v>417</v>
      </c>
      <c r="C42" s="108">
        <f>C41+C18</f>
        <v>5814</v>
      </c>
      <c r="D42" s="108">
        <f t="shared" ref="D42:N42" si="4">D41+D18</f>
        <v>6616.22</v>
      </c>
      <c r="E42" s="108">
        <f t="shared" si="4"/>
        <v>103079</v>
      </c>
      <c r="F42" s="108">
        <f t="shared" si="4"/>
        <v>102604.76999999999</v>
      </c>
      <c r="G42" s="108">
        <f t="shared" si="4"/>
        <v>1787</v>
      </c>
      <c r="H42" s="108">
        <f t="shared" si="4"/>
        <v>3409.42</v>
      </c>
      <c r="I42" s="108">
        <f t="shared" si="4"/>
        <v>6796</v>
      </c>
      <c r="J42" s="108">
        <f t="shared" si="4"/>
        <v>38276.61</v>
      </c>
      <c r="K42" s="108">
        <f t="shared" si="4"/>
        <v>145</v>
      </c>
      <c r="L42" s="108">
        <f t="shared" si="4"/>
        <v>162.64999999999998</v>
      </c>
      <c r="M42" s="108">
        <f t="shared" si="4"/>
        <v>11639</v>
      </c>
      <c r="N42" s="108">
        <f t="shared" si="4"/>
        <v>56807.13</v>
      </c>
      <c r="O42" s="108">
        <f t="shared" si="0"/>
        <v>129260</v>
      </c>
      <c r="P42" s="108">
        <f t="shared" si="1"/>
        <v>207876.8</v>
      </c>
      <c r="Q42" s="341"/>
      <c r="R42" s="341"/>
    </row>
    <row r="43" spans="1:18" ht="12.95" customHeight="1" x14ac:dyDescent="0.2">
      <c r="A43" s="36">
        <v>35</v>
      </c>
      <c r="B43" s="37" t="s">
        <v>198</v>
      </c>
      <c r="C43" s="68">
        <v>0</v>
      </c>
      <c r="D43" s="68">
        <v>0</v>
      </c>
      <c r="E43" s="68">
        <v>42</v>
      </c>
      <c r="F43" s="68">
        <v>24</v>
      </c>
      <c r="G43" s="68">
        <v>0</v>
      </c>
      <c r="H43" s="68">
        <v>0</v>
      </c>
      <c r="I43" s="68">
        <v>5</v>
      </c>
      <c r="J43" s="68">
        <v>15</v>
      </c>
      <c r="K43" s="68">
        <v>0</v>
      </c>
      <c r="L43" s="68">
        <v>0</v>
      </c>
      <c r="M43" s="68">
        <v>337</v>
      </c>
      <c r="N43" s="68">
        <v>205</v>
      </c>
      <c r="O43" s="68">
        <f t="shared" si="0"/>
        <v>384</v>
      </c>
      <c r="P43" s="68">
        <f t="shared" si="1"/>
        <v>244</v>
      </c>
    </row>
    <row r="44" spans="1:18" ht="12.95" customHeight="1" x14ac:dyDescent="0.2">
      <c r="A44" s="36">
        <v>36</v>
      </c>
      <c r="B44" s="37" t="s">
        <v>499</v>
      </c>
      <c r="C44" s="68">
        <v>91</v>
      </c>
      <c r="D44" s="68">
        <v>81.96</v>
      </c>
      <c r="E44" s="68">
        <v>3409</v>
      </c>
      <c r="F44" s="68">
        <v>2271.06</v>
      </c>
      <c r="G44" s="68">
        <v>22</v>
      </c>
      <c r="H44" s="68">
        <v>31.07</v>
      </c>
      <c r="I44" s="68">
        <v>318</v>
      </c>
      <c r="J44" s="68">
        <v>212.98</v>
      </c>
      <c r="K44" s="68">
        <v>0</v>
      </c>
      <c r="L44" s="68">
        <v>0</v>
      </c>
      <c r="M44" s="68">
        <v>399</v>
      </c>
      <c r="N44" s="68">
        <v>544.29</v>
      </c>
      <c r="O44" s="68">
        <f t="shared" si="0"/>
        <v>4239</v>
      </c>
      <c r="P44" s="68">
        <f t="shared" si="1"/>
        <v>3141.36</v>
      </c>
    </row>
    <row r="45" spans="1:18" s="200" customFormat="1" ht="12.95" customHeight="1" x14ac:dyDescent="0.2">
      <c r="A45" s="342"/>
      <c r="B45" s="94" t="s">
        <v>223</v>
      </c>
      <c r="C45" s="108">
        <f>SUM(C43:C44)</f>
        <v>91</v>
      </c>
      <c r="D45" s="108">
        <f t="shared" ref="D45:N45" si="5">SUM(D43:D44)</f>
        <v>81.96</v>
      </c>
      <c r="E45" s="108">
        <f t="shared" si="5"/>
        <v>3451</v>
      </c>
      <c r="F45" s="108">
        <f t="shared" si="5"/>
        <v>2295.06</v>
      </c>
      <c r="G45" s="108">
        <f t="shared" si="5"/>
        <v>22</v>
      </c>
      <c r="H45" s="108">
        <f t="shared" si="5"/>
        <v>31.07</v>
      </c>
      <c r="I45" s="108">
        <f t="shared" si="5"/>
        <v>323</v>
      </c>
      <c r="J45" s="108">
        <f t="shared" si="5"/>
        <v>227.98</v>
      </c>
      <c r="K45" s="108">
        <f t="shared" si="5"/>
        <v>0</v>
      </c>
      <c r="L45" s="108">
        <f t="shared" si="5"/>
        <v>0</v>
      </c>
      <c r="M45" s="108">
        <f t="shared" si="5"/>
        <v>736</v>
      </c>
      <c r="N45" s="108">
        <f t="shared" si="5"/>
        <v>749.29</v>
      </c>
      <c r="O45" s="68">
        <f t="shared" si="0"/>
        <v>4623</v>
      </c>
      <c r="P45" s="68">
        <f t="shared" si="1"/>
        <v>3385.36</v>
      </c>
      <c r="Q45" s="341"/>
      <c r="R45" s="341"/>
    </row>
    <row r="46" spans="1:18" ht="12.95" customHeight="1" x14ac:dyDescent="0.2">
      <c r="A46" s="36">
        <v>37</v>
      </c>
      <c r="B46" s="37" t="s">
        <v>418</v>
      </c>
      <c r="C46" s="68">
        <v>1041</v>
      </c>
      <c r="D46" s="68">
        <v>268</v>
      </c>
      <c r="E46" s="68">
        <v>37133</v>
      </c>
      <c r="F46" s="68">
        <v>21371</v>
      </c>
      <c r="G46" s="68">
        <v>1915</v>
      </c>
      <c r="H46" s="68">
        <v>538</v>
      </c>
      <c r="I46" s="68">
        <v>2076</v>
      </c>
      <c r="J46" s="68">
        <v>1350</v>
      </c>
      <c r="K46" s="68">
        <v>0</v>
      </c>
      <c r="L46" s="68">
        <v>0</v>
      </c>
      <c r="M46" s="68">
        <v>8362</v>
      </c>
      <c r="N46" s="68">
        <v>3515</v>
      </c>
      <c r="O46" s="68">
        <f t="shared" si="0"/>
        <v>50527</v>
      </c>
      <c r="P46" s="68">
        <f t="shared" si="1"/>
        <v>27042</v>
      </c>
    </row>
    <row r="47" spans="1:18" s="200" customFormat="1" ht="12.95" customHeight="1" x14ac:dyDescent="0.2">
      <c r="A47" s="385"/>
      <c r="B47" s="94" t="s">
        <v>221</v>
      </c>
      <c r="C47" s="108">
        <v>1041</v>
      </c>
      <c r="D47" s="108">
        <v>268</v>
      </c>
      <c r="E47" s="108">
        <v>37133</v>
      </c>
      <c r="F47" s="108">
        <v>21371</v>
      </c>
      <c r="G47" s="108">
        <v>1915</v>
      </c>
      <c r="H47" s="108">
        <v>538</v>
      </c>
      <c r="I47" s="108">
        <v>2076</v>
      </c>
      <c r="J47" s="108">
        <v>1350</v>
      </c>
      <c r="K47" s="108">
        <v>0</v>
      </c>
      <c r="L47" s="108">
        <v>0</v>
      </c>
      <c r="M47" s="108">
        <v>8362</v>
      </c>
      <c r="N47" s="108">
        <v>3515</v>
      </c>
      <c r="O47" s="108">
        <f t="shared" si="0"/>
        <v>50527</v>
      </c>
      <c r="P47" s="108">
        <f t="shared" si="1"/>
        <v>27042</v>
      </c>
      <c r="Q47" s="341"/>
      <c r="R47" s="341"/>
    </row>
    <row r="48" spans="1:18" s="200" customFormat="1" ht="12.95" customHeight="1" x14ac:dyDescent="0.2">
      <c r="A48" s="36">
        <v>38</v>
      </c>
      <c r="B48" s="37" t="s">
        <v>410</v>
      </c>
      <c r="C48" s="68">
        <v>0</v>
      </c>
      <c r="D48" s="68">
        <v>12.4</v>
      </c>
      <c r="E48" s="68">
        <v>213</v>
      </c>
      <c r="F48" s="68">
        <v>1064.25</v>
      </c>
      <c r="G48" s="68">
        <v>0</v>
      </c>
      <c r="H48" s="68">
        <v>0</v>
      </c>
      <c r="I48" s="68">
        <v>3</v>
      </c>
      <c r="J48" s="68">
        <v>30.85</v>
      </c>
      <c r="K48" s="68">
        <v>0</v>
      </c>
      <c r="L48" s="68">
        <v>0</v>
      </c>
      <c r="M48" s="68">
        <v>30</v>
      </c>
      <c r="N48" s="68">
        <v>235.15</v>
      </c>
      <c r="O48" s="68">
        <f t="shared" si="0"/>
        <v>246</v>
      </c>
      <c r="P48" s="68">
        <f t="shared" si="1"/>
        <v>1342.65</v>
      </c>
      <c r="Q48" s="341"/>
      <c r="R48" s="341"/>
    </row>
    <row r="49" spans="1:18" ht="12.95" customHeight="1" x14ac:dyDescent="0.2">
      <c r="A49" s="36">
        <v>39</v>
      </c>
      <c r="B49" s="37" t="s">
        <v>411</v>
      </c>
      <c r="C49" s="68">
        <v>22</v>
      </c>
      <c r="D49" s="68">
        <v>4.6500000000000004</v>
      </c>
      <c r="E49" s="68">
        <v>373</v>
      </c>
      <c r="F49" s="68">
        <v>83.94</v>
      </c>
      <c r="G49" s="68">
        <v>11</v>
      </c>
      <c r="H49" s="68">
        <v>2</v>
      </c>
      <c r="I49" s="68">
        <v>6</v>
      </c>
      <c r="J49" s="68">
        <v>0.96</v>
      </c>
      <c r="K49" s="68">
        <v>0</v>
      </c>
      <c r="L49" s="68">
        <v>0</v>
      </c>
      <c r="M49" s="68">
        <v>3</v>
      </c>
      <c r="N49" s="68">
        <v>0.7</v>
      </c>
      <c r="O49" s="68">
        <f t="shared" si="0"/>
        <v>415</v>
      </c>
      <c r="P49" s="68">
        <f t="shared" si="1"/>
        <v>92.25</v>
      </c>
    </row>
    <row r="50" spans="1:18" ht="12.95" customHeight="1" x14ac:dyDescent="0.2">
      <c r="A50" s="36">
        <v>40</v>
      </c>
      <c r="B50" s="37" t="s">
        <v>501</v>
      </c>
      <c r="C50" s="68">
        <v>22</v>
      </c>
      <c r="D50" s="68">
        <v>6</v>
      </c>
      <c r="E50" s="68">
        <v>1781</v>
      </c>
      <c r="F50" s="68">
        <v>477</v>
      </c>
      <c r="G50" s="68">
        <v>11</v>
      </c>
      <c r="H50" s="68">
        <v>1</v>
      </c>
      <c r="I50" s="68">
        <v>12</v>
      </c>
      <c r="J50" s="68">
        <v>3</v>
      </c>
      <c r="K50" s="68">
        <v>0</v>
      </c>
      <c r="L50" s="68">
        <v>0</v>
      </c>
      <c r="M50" s="68">
        <v>0</v>
      </c>
      <c r="N50" s="68">
        <v>0</v>
      </c>
      <c r="O50" s="68">
        <f t="shared" si="0"/>
        <v>1826</v>
      </c>
      <c r="P50" s="68">
        <f t="shared" si="1"/>
        <v>487</v>
      </c>
    </row>
    <row r="51" spans="1:18" s="200" customFormat="1" ht="12.95" customHeight="1" x14ac:dyDescent="0.2">
      <c r="A51" s="36">
        <v>41</v>
      </c>
      <c r="B51" s="37" t="s">
        <v>412</v>
      </c>
      <c r="C51" s="68">
        <v>5</v>
      </c>
      <c r="D51" s="68">
        <v>1.51</v>
      </c>
      <c r="E51" s="68">
        <v>154</v>
      </c>
      <c r="F51" s="68">
        <v>76.459999999999994</v>
      </c>
      <c r="G51" s="68">
        <v>0</v>
      </c>
      <c r="H51" s="68">
        <v>0</v>
      </c>
      <c r="I51" s="68">
        <v>1</v>
      </c>
      <c r="J51" s="68">
        <v>0.1</v>
      </c>
      <c r="K51" s="68">
        <v>0</v>
      </c>
      <c r="L51" s="68">
        <v>0</v>
      </c>
      <c r="M51" s="68">
        <v>0</v>
      </c>
      <c r="N51" s="68">
        <v>0</v>
      </c>
      <c r="O51" s="68">
        <f t="shared" si="0"/>
        <v>160</v>
      </c>
      <c r="P51" s="68">
        <f t="shared" si="1"/>
        <v>78.069999999999993</v>
      </c>
      <c r="Q51" s="341"/>
      <c r="R51" s="341"/>
    </row>
    <row r="52" spans="1:18" ht="12.95" customHeight="1" x14ac:dyDescent="0.2">
      <c r="A52" s="36">
        <v>42</v>
      </c>
      <c r="B52" s="37" t="s">
        <v>413</v>
      </c>
      <c r="C52" s="68">
        <v>84</v>
      </c>
      <c r="D52" s="68">
        <v>46</v>
      </c>
      <c r="E52" s="68">
        <v>566</v>
      </c>
      <c r="F52" s="68">
        <v>319</v>
      </c>
      <c r="G52" s="68">
        <v>961</v>
      </c>
      <c r="H52" s="68">
        <v>561</v>
      </c>
      <c r="I52" s="68">
        <v>1</v>
      </c>
      <c r="J52" s="68">
        <v>0.44</v>
      </c>
      <c r="K52" s="68">
        <v>0</v>
      </c>
      <c r="L52" s="68">
        <v>0</v>
      </c>
      <c r="M52" s="68">
        <v>20</v>
      </c>
      <c r="N52" s="68">
        <v>14</v>
      </c>
      <c r="O52" s="68">
        <f t="shared" si="0"/>
        <v>1632</v>
      </c>
      <c r="P52" s="68">
        <f t="shared" si="1"/>
        <v>940.44</v>
      </c>
    </row>
    <row r="53" spans="1:18" s="200" customFormat="1" ht="12.95" customHeight="1" x14ac:dyDescent="0.2">
      <c r="A53" s="36">
        <v>43</v>
      </c>
      <c r="B53" s="37" t="s">
        <v>414</v>
      </c>
      <c r="C53" s="68">
        <v>82</v>
      </c>
      <c r="D53" s="68">
        <v>24.65</v>
      </c>
      <c r="E53" s="68">
        <v>3268</v>
      </c>
      <c r="F53" s="68">
        <v>1023.36</v>
      </c>
      <c r="G53" s="68">
        <v>2</v>
      </c>
      <c r="H53" s="68">
        <v>0.78</v>
      </c>
      <c r="I53" s="68">
        <v>20</v>
      </c>
      <c r="J53" s="68">
        <v>7.07</v>
      </c>
      <c r="K53" s="68">
        <v>2</v>
      </c>
      <c r="L53" s="68">
        <v>0.43</v>
      </c>
      <c r="M53" s="68">
        <v>9</v>
      </c>
      <c r="N53" s="68">
        <v>3.17</v>
      </c>
      <c r="O53" s="68">
        <f t="shared" si="0"/>
        <v>3383</v>
      </c>
      <c r="P53" s="68">
        <f t="shared" si="1"/>
        <v>1059.46</v>
      </c>
      <c r="Q53" s="341"/>
      <c r="R53" s="341"/>
    </row>
    <row r="54" spans="1:18" ht="12.95" customHeight="1" x14ac:dyDescent="0.2">
      <c r="A54" s="36">
        <v>44</v>
      </c>
      <c r="B54" s="37" t="s">
        <v>406</v>
      </c>
      <c r="C54" s="68">
        <v>2</v>
      </c>
      <c r="D54" s="68">
        <v>0.67</v>
      </c>
      <c r="E54" s="68">
        <v>528</v>
      </c>
      <c r="F54" s="68">
        <v>228.11</v>
      </c>
      <c r="G54" s="68">
        <v>24</v>
      </c>
      <c r="H54" s="68">
        <v>8.4</v>
      </c>
      <c r="I54" s="68">
        <v>2</v>
      </c>
      <c r="J54" s="68">
        <v>0.82</v>
      </c>
      <c r="K54" s="68">
        <v>0</v>
      </c>
      <c r="L54" s="68">
        <v>0</v>
      </c>
      <c r="M54" s="68">
        <v>0</v>
      </c>
      <c r="N54" s="68">
        <v>0</v>
      </c>
      <c r="O54" s="68">
        <f t="shared" si="0"/>
        <v>556</v>
      </c>
      <c r="P54" s="68">
        <f t="shared" si="1"/>
        <v>238</v>
      </c>
    </row>
    <row r="55" spans="1:18" ht="12.95" customHeight="1" x14ac:dyDescent="0.2">
      <c r="A55" s="36">
        <v>45</v>
      </c>
      <c r="B55" s="37" t="s">
        <v>415</v>
      </c>
      <c r="C55" s="68">
        <v>6</v>
      </c>
      <c r="D55" s="68">
        <v>3</v>
      </c>
      <c r="E55" s="68">
        <v>260</v>
      </c>
      <c r="F55" s="68">
        <v>104</v>
      </c>
      <c r="G55" s="68">
        <v>0</v>
      </c>
      <c r="H55" s="68">
        <v>0</v>
      </c>
      <c r="I55" s="68">
        <v>5</v>
      </c>
      <c r="J55" s="68">
        <v>4</v>
      </c>
      <c r="K55" s="68">
        <v>0</v>
      </c>
      <c r="L55" s="68">
        <v>0</v>
      </c>
      <c r="M55" s="68">
        <v>2</v>
      </c>
      <c r="N55" s="68">
        <v>1</v>
      </c>
      <c r="O55" s="68">
        <f t="shared" si="0"/>
        <v>273</v>
      </c>
      <c r="P55" s="68">
        <f t="shared" si="1"/>
        <v>112</v>
      </c>
    </row>
    <row r="56" spans="1:18" s="200" customFormat="1" ht="12.95" customHeight="1" x14ac:dyDescent="0.2">
      <c r="A56" s="385"/>
      <c r="B56" s="94" t="s">
        <v>416</v>
      </c>
      <c r="C56" s="108">
        <f>SUM(C48:C55)</f>
        <v>223</v>
      </c>
      <c r="D56" s="108">
        <f t="shared" ref="D56:N56" si="6">SUM(D48:D55)</f>
        <v>98.88000000000001</v>
      </c>
      <c r="E56" s="108">
        <f t="shared" si="6"/>
        <v>7143</v>
      </c>
      <c r="F56" s="108">
        <f t="shared" si="6"/>
        <v>3376.1200000000003</v>
      </c>
      <c r="G56" s="108">
        <f t="shared" si="6"/>
        <v>1009</v>
      </c>
      <c r="H56" s="108">
        <f t="shared" si="6"/>
        <v>573.17999999999995</v>
      </c>
      <c r="I56" s="108">
        <f t="shared" si="6"/>
        <v>50</v>
      </c>
      <c r="J56" s="108">
        <f t="shared" si="6"/>
        <v>47.24</v>
      </c>
      <c r="K56" s="108">
        <f t="shared" si="6"/>
        <v>2</v>
      </c>
      <c r="L56" s="108">
        <f t="shared" si="6"/>
        <v>0.43</v>
      </c>
      <c r="M56" s="108">
        <f t="shared" si="6"/>
        <v>64</v>
      </c>
      <c r="N56" s="108">
        <f t="shared" si="6"/>
        <v>254.01999999999998</v>
      </c>
      <c r="O56" s="108">
        <f t="shared" si="0"/>
        <v>8491</v>
      </c>
      <c r="P56" s="108">
        <f t="shared" si="1"/>
        <v>4349.87</v>
      </c>
      <c r="Q56" s="341"/>
      <c r="R56" s="341"/>
    </row>
    <row r="57" spans="1:18" s="200" customFormat="1" ht="12.95" customHeight="1" x14ac:dyDescent="0.2">
      <c r="A57" s="198"/>
      <c r="B57" s="199" t="s">
        <v>0</v>
      </c>
      <c r="C57" s="108">
        <f>C56+C47+C45+C42</f>
        <v>7169</v>
      </c>
      <c r="D57" s="108">
        <f t="shared" ref="D57:N57" si="7">D56+D47+D45+D42</f>
        <v>7065.06</v>
      </c>
      <c r="E57" s="108">
        <f t="shared" si="7"/>
        <v>150806</v>
      </c>
      <c r="F57" s="108">
        <f t="shared" si="7"/>
        <v>129646.94999999998</v>
      </c>
      <c r="G57" s="108">
        <f t="shared" si="7"/>
        <v>4733</v>
      </c>
      <c r="H57" s="108">
        <f t="shared" si="7"/>
        <v>4551.67</v>
      </c>
      <c r="I57" s="108">
        <f t="shared" si="7"/>
        <v>9245</v>
      </c>
      <c r="J57" s="108">
        <f t="shared" si="7"/>
        <v>39901.83</v>
      </c>
      <c r="K57" s="108">
        <f t="shared" si="7"/>
        <v>147</v>
      </c>
      <c r="L57" s="108">
        <f t="shared" si="7"/>
        <v>163.07999999999998</v>
      </c>
      <c r="M57" s="108">
        <f t="shared" si="7"/>
        <v>20801</v>
      </c>
      <c r="N57" s="108">
        <f t="shared" si="7"/>
        <v>61325.439999999995</v>
      </c>
      <c r="O57" s="108">
        <f>C57+E57+G57+I57+K57+M57</f>
        <v>192901</v>
      </c>
      <c r="P57" s="108">
        <f>D57+F57+H57+J57+L57+N57</f>
        <v>242654.03</v>
      </c>
      <c r="Q57" s="341"/>
      <c r="R57" s="341"/>
    </row>
    <row r="58" spans="1:18" x14ac:dyDescent="0.2">
      <c r="A58" s="201"/>
      <c r="H58" s="119" t="s">
        <v>487</v>
      </c>
    </row>
    <row r="60" spans="1:18" ht="14.25" x14ac:dyDescent="0.2"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</row>
  </sheetData>
  <mergeCells count="12"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K4:L4"/>
  </mergeCells>
  <conditionalFormatting sqref="M3">
    <cfRule type="cellIs" dxfId="2" priority="18" operator="lessThan">
      <formula>0</formula>
    </cfRule>
  </conditionalFormatting>
  <conditionalFormatting sqref="Q1:R1048576">
    <cfRule type="cellIs" dxfId="1" priority="1" operator="greaterThan">
      <formula>100</formula>
    </cfRule>
  </conditionalFormatting>
  <pageMargins left="0.5" right="0" top="1.25" bottom="0.75" header="0.3" footer="0.3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59" sqref="D59"/>
    </sheetView>
  </sheetViews>
  <sheetFormatPr defaultColWidth="9.140625" defaultRowHeight="12.75" x14ac:dyDescent="0.2"/>
  <cols>
    <col min="1" max="1" width="6" style="2" customWidth="1"/>
    <col min="2" max="2" width="24.42578125" style="2" bestFit="1" customWidth="1"/>
    <col min="3" max="3" width="13.140625" style="3" customWidth="1"/>
    <col min="4" max="4" width="14.85546875" style="3" customWidth="1"/>
    <col min="5" max="5" width="13.42578125" style="3" customWidth="1"/>
    <col min="6" max="6" width="14.5703125" style="3" customWidth="1"/>
    <col min="7" max="8" width="9.140625" style="2"/>
    <col min="9" max="9" width="10" style="3" bestFit="1" customWidth="1"/>
    <col min="10" max="16384" width="9.140625" style="2"/>
  </cols>
  <sheetData>
    <row r="1" spans="1:6" ht="15.75" customHeight="1" x14ac:dyDescent="0.2">
      <c r="A1" s="487" t="s">
        <v>580</v>
      </c>
      <c r="B1" s="487"/>
      <c r="C1" s="487"/>
      <c r="D1" s="487"/>
      <c r="E1" s="487"/>
      <c r="F1" s="487"/>
    </row>
    <row r="2" spans="1:6" ht="14.25" x14ac:dyDescent="0.2">
      <c r="A2" s="30"/>
      <c r="B2" s="30"/>
      <c r="C2" s="72"/>
      <c r="D2" s="72"/>
      <c r="E2" s="72"/>
      <c r="F2" s="72"/>
    </row>
    <row r="3" spans="1:6" ht="15" customHeight="1" x14ac:dyDescent="0.2">
      <c r="A3" s="24"/>
      <c r="B3" s="533" t="s">
        <v>11</v>
      </c>
      <c r="C3" s="533"/>
      <c r="D3" s="533"/>
      <c r="F3" s="76" t="s">
        <v>170</v>
      </c>
    </row>
    <row r="4" spans="1:6" ht="14.25" customHeight="1" x14ac:dyDescent="0.2">
      <c r="A4" s="517" t="s">
        <v>199</v>
      </c>
      <c r="B4" s="517" t="s">
        <v>2</v>
      </c>
      <c r="C4" s="534" t="s">
        <v>168</v>
      </c>
      <c r="D4" s="535"/>
      <c r="E4" s="479" t="s">
        <v>169</v>
      </c>
      <c r="F4" s="479"/>
    </row>
    <row r="5" spans="1:6" ht="13.5" x14ac:dyDescent="0.2">
      <c r="A5" s="518"/>
      <c r="B5" s="520"/>
      <c r="C5" s="192" t="s">
        <v>28</v>
      </c>
      <c r="D5" s="193" t="s">
        <v>15</v>
      </c>
      <c r="E5" s="192" t="s">
        <v>28</v>
      </c>
      <c r="F5" s="192" t="s">
        <v>15</v>
      </c>
    </row>
    <row r="6" spans="1:6" ht="12.95" customHeight="1" x14ac:dyDescent="0.2">
      <c r="A6" s="36">
        <v>1</v>
      </c>
      <c r="B6" s="37" t="s">
        <v>52</v>
      </c>
      <c r="C6" s="68">
        <v>21854</v>
      </c>
      <c r="D6" s="68">
        <v>23942</v>
      </c>
      <c r="E6" s="68">
        <v>32419</v>
      </c>
      <c r="F6" s="68">
        <v>35912</v>
      </c>
    </row>
    <row r="7" spans="1:6" ht="12.95" customHeight="1" x14ac:dyDescent="0.2">
      <c r="A7" s="36">
        <v>2</v>
      </c>
      <c r="B7" s="37" t="s">
        <v>53</v>
      </c>
      <c r="C7" s="68">
        <v>4587</v>
      </c>
      <c r="D7" s="68">
        <v>6247</v>
      </c>
      <c r="E7" s="68">
        <v>1244</v>
      </c>
      <c r="F7" s="68">
        <v>2435</v>
      </c>
    </row>
    <row r="8" spans="1:6" ht="12.95" customHeight="1" x14ac:dyDescent="0.2">
      <c r="A8" s="36">
        <v>3</v>
      </c>
      <c r="B8" s="37" t="s">
        <v>54</v>
      </c>
      <c r="C8" s="68">
        <v>7935</v>
      </c>
      <c r="D8" s="68">
        <v>11948</v>
      </c>
      <c r="E8" s="68">
        <v>11600</v>
      </c>
      <c r="F8" s="68">
        <v>15775</v>
      </c>
    </row>
    <row r="9" spans="1:6" ht="12.95" customHeight="1" x14ac:dyDescent="0.2">
      <c r="A9" s="36">
        <v>4</v>
      </c>
      <c r="B9" s="37" t="s">
        <v>55</v>
      </c>
      <c r="C9" s="68">
        <v>10990</v>
      </c>
      <c r="D9" s="68">
        <v>21371</v>
      </c>
      <c r="E9" s="68">
        <v>15548</v>
      </c>
      <c r="F9" s="68">
        <v>28330</v>
      </c>
    </row>
    <row r="10" spans="1:6" ht="12.95" customHeight="1" x14ac:dyDescent="0.2">
      <c r="A10" s="36">
        <v>5</v>
      </c>
      <c r="B10" s="37" t="s">
        <v>56</v>
      </c>
      <c r="C10" s="68">
        <v>48734</v>
      </c>
      <c r="D10" s="68">
        <v>55999</v>
      </c>
      <c r="E10" s="68">
        <v>60337</v>
      </c>
      <c r="F10" s="68">
        <v>70330</v>
      </c>
    </row>
    <row r="11" spans="1:6" ht="12.95" customHeight="1" x14ac:dyDescent="0.2">
      <c r="A11" s="36">
        <v>6</v>
      </c>
      <c r="B11" s="37" t="s">
        <v>57</v>
      </c>
      <c r="C11" s="68">
        <v>14210</v>
      </c>
      <c r="D11" s="68">
        <v>24338</v>
      </c>
      <c r="E11" s="68">
        <v>10253</v>
      </c>
      <c r="F11" s="68">
        <v>18293</v>
      </c>
    </row>
    <row r="12" spans="1:6" ht="12.95" customHeight="1" x14ac:dyDescent="0.2">
      <c r="A12" s="36">
        <v>7</v>
      </c>
      <c r="B12" s="37" t="s">
        <v>58</v>
      </c>
      <c r="C12" s="68">
        <v>1843</v>
      </c>
      <c r="D12" s="68">
        <v>4330</v>
      </c>
      <c r="E12" s="68">
        <v>1443</v>
      </c>
      <c r="F12" s="68">
        <v>3469</v>
      </c>
    </row>
    <row r="13" spans="1:6" ht="12.95" customHeight="1" x14ac:dyDescent="0.2">
      <c r="A13" s="36">
        <v>8</v>
      </c>
      <c r="B13" s="37" t="s">
        <v>183</v>
      </c>
      <c r="C13" s="68">
        <v>858</v>
      </c>
      <c r="D13" s="68">
        <v>1756</v>
      </c>
      <c r="E13" s="68">
        <v>363</v>
      </c>
      <c r="F13" s="68">
        <v>679</v>
      </c>
    </row>
    <row r="14" spans="1:6" ht="12.95" customHeight="1" x14ac:dyDescent="0.2">
      <c r="A14" s="36">
        <v>9</v>
      </c>
      <c r="B14" s="37" t="s">
        <v>59</v>
      </c>
      <c r="C14" s="68">
        <v>22614</v>
      </c>
      <c r="D14" s="68">
        <v>34440.68</v>
      </c>
      <c r="E14" s="68">
        <v>15826</v>
      </c>
      <c r="F14" s="68">
        <v>22917.24</v>
      </c>
    </row>
    <row r="15" spans="1:6" ht="12.95" customHeight="1" x14ac:dyDescent="0.2">
      <c r="A15" s="36">
        <v>10</v>
      </c>
      <c r="B15" s="37" t="s">
        <v>65</v>
      </c>
      <c r="C15" s="68">
        <v>113969</v>
      </c>
      <c r="D15" s="68">
        <v>292369</v>
      </c>
      <c r="E15" s="68">
        <v>81076</v>
      </c>
      <c r="F15" s="68">
        <v>220096</v>
      </c>
    </row>
    <row r="16" spans="1:6" ht="12.95" customHeight="1" x14ac:dyDescent="0.2">
      <c r="A16" s="36">
        <v>11</v>
      </c>
      <c r="B16" s="37" t="s">
        <v>184</v>
      </c>
      <c r="C16" s="68">
        <v>10601</v>
      </c>
      <c r="D16" s="68">
        <v>14420</v>
      </c>
      <c r="E16" s="68">
        <v>5234</v>
      </c>
      <c r="F16" s="68">
        <v>7624</v>
      </c>
    </row>
    <row r="17" spans="1:9" ht="12.95" customHeight="1" x14ac:dyDescent="0.2">
      <c r="A17" s="36">
        <v>12</v>
      </c>
      <c r="B17" s="37" t="s">
        <v>61</v>
      </c>
      <c r="C17" s="68">
        <v>26044</v>
      </c>
      <c r="D17" s="68">
        <v>40286</v>
      </c>
      <c r="E17" s="68">
        <v>21305</v>
      </c>
      <c r="F17" s="68">
        <v>40239</v>
      </c>
    </row>
    <row r="18" spans="1:9" s="110" customFormat="1" ht="12.95" customHeight="1" x14ac:dyDescent="0.2">
      <c r="A18" s="342"/>
      <c r="B18" s="94" t="s">
        <v>222</v>
      </c>
      <c r="C18" s="108">
        <f>SUM(C6:C17)</f>
        <v>284239</v>
      </c>
      <c r="D18" s="108">
        <f t="shared" ref="D18:F18" si="0">SUM(D6:D17)</f>
        <v>531446.67999999993</v>
      </c>
      <c r="E18" s="108">
        <f t="shared" si="0"/>
        <v>256648</v>
      </c>
      <c r="F18" s="108">
        <f t="shared" si="0"/>
        <v>466099.24</v>
      </c>
      <c r="I18" s="119"/>
    </row>
    <row r="19" spans="1:9" ht="12.95" customHeight="1" x14ac:dyDescent="0.2">
      <c r="A19" s="36">
        <v>13</v>
      </c>
      <c r="B19" s="37" t="s">
        <v>42</v>
      </c>
      <c r="C19" s="68">
        <v>29735</v>
      </c>
      <c r="D19" s="68">
        <v>14145.63</v>
      </c>
      <c r="E19" s="68">
        <v>13576</v>
      </c>
      <c r="F19" s="68">
        <v>9093.17</v>
      </c>
    </row>
    <row r="20" spans="1:9" ht="12.95" customHeight="1" x14ac:dyDescent="0.2">
      <c r="A20" s="36">
        <v>14</v>
      </c>
      <c r="B20" s="37" t="s">
        <v>185</v>
      </c>
      <c r="C20" s="68">
        <v>48461</v>
      </c>
      <c r="D20" s="68">
        <v>17304</v>
      </c>
      <c r="E20" s="68">
        <v>38889</v>
      </c>
      <c r="F20" s="68">
        <v>11731</v>
      </c>
    </row>
    <row r="21" spans="1:9" ht="12.95" customHeight="1" x14ac:dyDescent="0.2">
      <c r="A21" s="36">
        <v>15</v>
      </c>
      <c r="B21" s="37" t="s">
        <v>186</v>
      </c>
      <c r="C21" s="68">
        <v>13</v>
      </c>
      <c r="D21" s="68">
        <v>9.98</v>
      </c>
      <c r="E21" s="68">
        <v>0</v>
      </c>
      <c r="F21" s="68">
        <v>0</v>
      </c>
    </row>
    <row r="22" spans="1:9" ht="12.95" customHeight="1" x14ac:dyDescent="0.2">
      <c r="A22" s="36">
        <v>16</v>
      </c>
      <c r="B22" s="37" t="s">
        <v>46</v>
      </c>
      <c r="C22" s="68">
        <v>0</v>
      </c>
      <c r="D22" s="68">
        <v>0</v>
      </c>
      <c r="E22" s="68">
        <v>0</v>
      </c>
      <c r="F22" s="68">
        <v>0</v>
      </c>
    </row>
    <row r="23" spans="1:9" ht="12.95" customHeight="1" x14ac:dyDescent="0.2">
      <c r="A23" s="36">
        <v>17</v>
      </c>
      <c r="B23" s="37" t="s">
        <v>187</v>
      </c>
      <c r="C23" s="68">
        <v>213</v>
      </c>
      <c r="D23" s="68">
        <v>396</v>
      </c>
      <c r="E23" s="68">
        <v>17</v>
      </c>
      <c r="F23" s="68">
        <v>47</v>
      </c>
    </row>
    <row r="24" spans="1:9" s="110" customFormat="1" ht="12.95" customHeight="1" x14ac:dyDescent="0.2">
      <c r="A24" s="36">
        <v>18</v>
      </c>
      <c r="B24" s="37" t="s">
        <v>188</v>
      </c>
      <c r="C24" s="68">
        <v>0</v>
      </c>
      <c r="D24" s="68">
        <v>0</v>
      </c>
      <c r="E24" s="68">
        <v>0</v>
      </c>
      <c r="F24" s="68">
        <v>0</v>
      </c>
      <c r="I24" s="119"/>
    </row>
    <row r="25" spans="1:9" ht="12.95" customHeight="1" x14ac:dyDescent="0.2">
      <c r="A25" s="36">
        <v>19</v>
      </c>
      <c r="B25" s="37" t="s">
        <v>189</v>
      </c>
      <c r="C25" s="68">
        <v>134</v>
      </c>
      <c r="D25" s="68">
        <v>350</v>
      </c>
      <c r="E25" s="68">
        <v>46</v>
      </c>
      <c r="F25" s="68">
        <v>74</v>
      </c>
    </row>
    <row r="26" spans="1:9" ht="12.95" customHeight="1" x14ac:dyDescent="0.2">
      <c r="A26" s="36">
        <v>20</v>
      </c>
      <c r="B26" s="37" t="s">
        <v>66</v>
      </c>
      <c r="C26" s="68">
        <v>1387</v>
      </c>
      <c r="D26" s="68">
        <v>4703.38</v>
      </c>
      <c r="E26" s="68">
        <v>919</v>
      </c>
      <c r="F26" s="68">
        <v>2441.89</v>
      </c>
    </row>
    <row r="27" spans="1:9" ht="12.95" customHeight="1" x14ac:dyDescent="0.2">
      <c r="A27" s="36">
        <v>21</v>
      </c>
      <c r="B27" s="37" t="s">
        <v>67</v>
      </c>
      <c r="C27" s="68">
        <v>13926</v>
      </c>
      <c r="D27" s="68">
        <v>29113</v>
      </c>
      <c r="E27" s="68">
        <v>6699</v>
      </c>
      <c r="F27" s="68">
        <v>19300</v>
      </c>
    </row>
    <row r="28" spans="1:9" ht="12.95" customHeight="1" x14ac:dyDescent="0.2">
      <c r="A28" s="36">
        <v>22</v>
      </c>
      <c r="B28" s="37" t="s">
        <v>76</v>
      </c>
      <c r="C28" s="68">
        <v>6100</v>
      </c>
      <c r="D28" s="68">
        <v>6440</v>
      </c>
      <c r="E28" s="68">
        <v>3800</v>
      </c>
      <c r="F28" s="68">
        <v>5100</v>
      </c>
    </row>
    <row r="29" spans="1:9" ht="12.95" customHeight="1" x14ac:dyDescent="0.2">
      <c r="A29" s="36">
        <v>23</v>
      </c>
      <c r="B29" s="37" t="s">
        <v>492</v>
      </c>
      <c r="C29" s="68">
        <v>949</v>
      </c>
      <c r="D29" s="68">
        <v>811</v>
      </c>
      <c r="E29" s="68">
        <v>808</v>
      </c>
      <c r="F29" s="68">
        <v>657</v>
      </c>
    </row>
    <row r="30" spans="1:9" ht="12.95" customHeight="1" x14ac:dyDescent="0.2">
      <c r="A30" s="36">
        <v>24</v>
      </c>
      <c r="B30" s="37" t="s">
        <v>190</v>
      </c>
      <c r="C30" s="68">
        <v>178540</v>
      </c>
      <c r="D30" s="68">
        <v>34071.54</v>
      </c>
      <c r="E30" s="68">
        <v>111014</v>
      </c>
      <c r="F30" s="68">
        <v>21858.62</v>
      </c>
    </row>
    <row r="31" spans="1:9" ht="12.95" customHeight="1" x14ac:dyDescent="0.2">
      <c r="A31" s="36">
        <v>25</v>
      </c>
      <c r="B31" s="37" t="s">
        <v>191</v>
      </c>
      <c r="C31" s="68">
        <v>5</v>
      </c>
      <c r="D31" s="68">
        <v>9.7799999999999994</v>
      </c>
      <c r="E31" s="68">
        <v>7</v>
      </c>
      <c r="F31" s="68">
        <v>1.1000000000000001</v>
      </c>
    </row>
    <row r="32" spans="1:9" ht="12.95" customHeight="1" x14ac:dyDescent="0.2">
      <c r="A32" s="36">
        <v>26</v>
      </c>
      <c r="B32" s="37" t="s">
        <v>192</v>
      </c>
      <c r="C32" s="68">
        <v>26</v>
      </c>
      <c r="D32" s="68">
        <v>176.66</v>
      </c>
      <c r="E32" s="68">
        <v>0</v>
      </c>
      <c r="F32" s="68">
        <v>0</v>
      </c>
    </row>
    <row r="33" spans="1:9" ht="12.95" customHeight="1" x14ac:dyDescent="0.2">
      <c r="A33" s="36">
        <v>27</v>
      </c>
      <c r="B33" s="37" t="s">
        <v>193</v>
      </c>
      <c r="C33" s="68">
        <v>0</v>
      </c>
      <c r="D33" s="68">
        <v>0</v>
      </c>
      <c r="E33" s="68">
        <v>0</v>
      </c>
      <c r="F33" s="68">
        <v>0</v>
      </c>
    </row>
    <row r="34" spans="1:9" ht="12.95" customHeight="1" x14ac:dyDescent="0.2">
      <c r="A34" s="36">
        <v>28</v>
      </c>
      <c r="B34" s="37" t="s">
        <v>68</v>
      </c>
      <c r="C34" s="68">
        <v>33774</v>
      </c>
      <c r="D34" s="68">
        <v>13288.68</v>
      </c>
      <c r="E34" s="68">
        <v>14284</v>
      </c>
      <c r="F34" s="68">
        <v>13075.74</v>
      </c>
    </row>
    <row r="35" spans="1:9" ht="12.95" customHeight="1" x14ac:dyDescent="0.2">
      <c r="A35" s="36">
        <v>29</v>
      </c>
      <c r="B35" s="37" t="s">
        <v>194</v>
      </c>
      <c r="C35" s="68">
        <v>0</v>
      </c>
      <c r="D35" s="68">
        <v>0</v>
      </c>
      <c r="E35" s="68">
        <v>0</v>
      </c>
      <c r="F35" s="68">
        <v>0</v>
      </c>
    </row>
    <row r="36" spans="1:9" ht="12.95" customHeight="1" x14ac:dyDescent="0.2">
      <c r="A36" s="36">
        <v>30</v>
      </c>
      <c r="B36" s="37" t="s">
        <v>195</v>
      </c>
      <c r="C36" s="68">
        <v>11790</v>
      </c>
      <c r="D36" s="68">
        <v>2673</v>
      </c>
      <c r="E36" s="68">
        <v>8174</v>
      </c>
      <c r="F36" s="68">
        <v>1840</v>
      </c>
    </row>
    <row r="37" spans="1:9" ht="12.95" customHeight="1" x14ac:dyDescent="0.2">
      <c r="A37" s="36">
        <v>31</v>
      </c>
      <c r="B37" s="37" t="s">
        <v>196</v>
      </c>
      <c r="C37" s="68">
        <v>11</v>
      </c>
      <c r="D37" s="68">
        <v>10.65</v>
      </c>
      <c r="E37" s="68">
        <v>0</v>
      </c>
      <c r="F37" s="68">
        <v>0</v>
      </c>
    </row>
    <row r="38" spans="1:9" ht="12.95" customHeight="1" x14ac:dyDescent="0.2">
      <c r="A38" s="36">
        <v>32</v>
      </c>
      <c r="B38" s="37" t="s">
        <v>72</v>
      </c>
      <c r="C38" s="68">
        <v>0</v>
      </c>
      <c r="D38" s="68">
        <v>0</v>
      </c>
      <c r="E38" s="68">
        <v>0</v>
      </c>
      <c r="F38" s="68">
        <v>0</v>
      </c>
    </row>
    <row r="39" spans="1:9" ht="12.95" customHeight="1" x14ac:dyDescent="0.2">
      <c r="A39" s="36">
        <v>33</v>
      </c>
      <c r="B39" s="37" t="s">
        <v>197</v>
      </c>
      <c r="C39" s="68">
        <v>22</v>
      </c>
      <c r="D39" s="68">
        <v>33</v>
      </c>
      <c r="E39" s="68">
        <v>0</v>
      </c>
      <c r="F39" s="68">
        <v>0</v>
      </c>
    </row>
    <row r="40" spans="1:9" ht="12.95" customHeight="1" x14ac:dyDescent="0.2">
      <c r="A40" s="36">
        <v>34</v>
      </c>
      <c r="B40" s="37" t="s">
        <v>71</v>
      </c>
      <c r="C40" s="68">
        <v>169</v>
      </c>
      <c r="D40" s="68">
        <v>1013</v>
      </c>
      <c r="E40" s="68">
        <v>38</v>
      </c>
      <c r="F40" s="68">
        <v>222</v>
      </c>
    </row>
    <row r="41" spans="1:9" s="110" customFormat="1" ht="12.95" customHeight="1" x14ac:dyDescent="0.2">
      <c r="A41" s="342"/>
      <c r="B41" s="94" t="s">
        <v>220</v>
      </c>
      <c r="C41" s="108">
        <f>SUM(C19:C40)</f>
        <v>325255</v>
      </c>
      <c r="D41" s="108">
        <f t="shared" ref="D41:F41" si="1">SUM(D19:D40)</f>
        <v>124549.29999999999</v>
      </c>
      <c r="E41" s="108">
        <f t="shared" si="1"/>
        <v>198271</v>
      </c>
      <c r="F41" s="108">
        <f t="shared" si="1"/>
        <v>85441.52</v>
      </c>
      <c r="I41" s="119"/>
    </row>
    <row r="42" spans="1:9" s="110" customFormat="1" ht="12.95" customHeight="1" x14ac:dyDescent="0.2">
      <c r="A42" s="342"/>
      <c r="B42" s="94" t="s">
        <v>417</v>
      </c>
      <c r="C42" s="108">
        <f>C41+C18</f>
        <v>609494</v>
      </c>
      <c r="D42" s="108">
        <f t="shared" ref="D42:F42" si="2">D41+D18</f>
        <v>655995.98</v>
      </c>
      <c r="E42" s="108">
        <f t="shared" si="2"/>
        <v>454919</v>
      </c>
      <c r="F42" s="108">
        <f t="shared" si="2"/>
        <v>551540.76</v>
      </c>
      <c r="I42" s="119"/>
    </row>
    <row r="43" spans="1:9" ht="12.95" customHeight="1" x14ac:dyDescent="0.2">
      <c r="A43" s="36">
        <v>35</v>
      </c>
      <c r="B43" s="37" t="s">
        <v>198</v>
      </c>
      <c r="C43" s="68">
        <v>20828</v>
      </c>
      <c r="D43" s="68">
        <v>20251</v>
      </c>
      <c r="E43" s="68">
        <v>7963</v>
      </c>
      <c r="F43" s="68">
        <v>7670</v>
      </c>
    </row>
    <row r="44" spans="1:9" ht="12.95" customHeight="1" x14ac:dyDescent="0.2">
      <c r="A44" s="36">
        <v>36</v>
      </c>
      <c r="B44" s="37" t="s">
        <v>499</v>
      </c>
      <c r="C44" s="68">
        <v>51605</v>
      </c>
      <c r="D44" s="68">
        <v>42061.37</v>
      </c>
      <c r="E44" s="68">
        <v>98777</v>
      </c>
      <c r="F44" s="68">
        <v>86114.99</v>
      </c>
    </row>
    <row r="45" spans="1:9" s="110" customFormat="1" ht="12.95" customHeight="1" x14ac:dyDescent="0.2">
      <c r="A45" s="342"/>
      <c r="B45" s="94" t="s">
        <v>223</v>
      </c>
      <c r="C45" s="108">
        <f>SUM(C43:C44)</f>
        <v>72433</v>
      </c>
      <c r="D45" s="108">
        <f t="shared" ref="D45:F45" si="3">SUM(D43:D44)</f>
        <v>62312.37</v>
      </c>
      <c r="E45" s="108">
        <f t="shared" si="3"/>
        <v>106740</v>
      </c>
      <c r="F45" s="108">
        <f t="shared" si="3"/>
        <v>93784.99</v>
      </c>
      <c r="I45" s="119"/>
    </row>
    <row r="46" spans="1:9" ht="12.95" customHeight="1" x14ac:dyDescent="0.2">
      <c r="A46" s="36">
        <v>37</v>
      </c>
      <c r="B46" s="37" t="s">
        <v>418</v>
      </c>
      <c r="C46" s="68">
        <v>402654</v>
      </c>
      <c r="D46" s="68">
        <v>161061</v>
      </c>
      <c r="E46" s="68">
        <v>657394</v>
      </c>
      <c r="F46" s="68">
        <v>322123</v>
      </c>
    </row>
    <row r="47" spans="1:9" s="110" customFormat="1" ht="12.95" customHeight="1" x14ac:dyDescent="0.2">
      <c r="A47" s="342"/>
      <c r="B47" s="94" t="s">
        <v>221</v>
      </c>
      <c r="C47" s="108">
        <v>402654</v>
      </c>
      <c r="D47" s="108">
        <v>161061</v>
      </c>
      <c r="E47" s="108">
        <v>657394</v>
      </c>
      <c r="F47" s="108">
        <v>322123</v>
      </c>
      <c r="I47" s="119"/>
    </row>
    <row r="48" spans="1:9" s="110" customFormat="1" ht="12.95" customHeight="1" x14ac:dyDescent="0.2">
      <c r="A48" s="36">
        <v>38</v>
      </c>
      <c r="B48" s="37" t="s">
        <v>410</v>
      </c>
      <c r="C48" s="68">
        <v>849</v>
      </c>
      <c r="D48" s="68">
        <v>2206.09</v>
      </c>
      <c r="E48" s="68">
        <v>471</v>
      </c>
      <c r="F48" s="68">
        <v>1385.65</v>
      </c>
      <c r="I48" s="119"/>
    </row>
    <row r="49" spans="1:9" ht="12.95" customHeight="1" x14ac:dyDescent="0.2">
      <c r="A49" s="36">
        <v>39</v>
      </c>
      <c r="B49" s="37" t="s">
        <v>411</v>
      </c>
      <c r="C49" s="68">
        <v>16946</v>
      </c>
      <c r="D49" s="68">
        <v>2299.87</v>
      </c>
      <c r="E49" s="68">
        <v>5478</v>
      </c>
      <c r="F49" s="68">
        <v>803.63</v>
      </c>
    </row>
    <row r="50" spans="1:9" ht="12.95" customHeight="1" x14ac:dyDescent="0.2">
      <c r="A50" s="36">
        <v>40</v>
      </c>
      <c r="B50" s="37" t="s">
        <v>501</v>
      </c>
      <c r="C50" s="68">
        <v>24323</v>
      </c>
      <c r="D50" s="68">
        <v>4703</v>
      </c>
      <c r="E50" s="68">
        <v>23799</v>
      </c>
      <c r="F50" s="68">
        <v>4479</v>
      </c>
    </row>
    <row r="51" spans="1:9" s="110" customFormat="1" ht="12.95" customHeight="1" x14ac:dyDescent="0.2">
      <c r="A51" s="36">
        <v>41</v>
      </c>
      <c r="B51" s="37" t="s">
        <v>412</v>
      </c>
      <c r="C51" s="68">
        <v>33728</v>
      </c>
      <c r="D51" s="68">
        <v>6150.15</v>
      </c>
      <c r="E51" s="68">
        <v>33969</v>
      </c>
      <c r="F51" s="68">
        <v>6375.01</v>
      </c>
      <c r="I51" s="119"/>
    </row>
    <row r="52" spans="1:9" ht="12.95" customHeight="1" x14ac:dyDescent="0.2">
      <c r="A52" s="36">
        <v>42</v>
      </c>
      <c r="B52" s="37" t="s">
        <v>413</v>
      </c>
      <c r="C52" s="68">
        <v>39242</v>
      </c>
      <c r="D52" s="68">
        <v>11799</v>
      </c>
      <c r="E52" s="68">
        <v>23700</v>
      </c>
      <c r="F52" s="68">
        <v>6839</v>
      </c>
    </row>
    <row r="53" spans="1:9" s="110" customFormat="1" ht="12.95" customHeight="1" x14ac:dyDescent="0.2">
      <c r="A53" s="36">
        <v>43</v>
      </c>
      <c r="B53" s="37" t="s">
        <v>414</v>
      </c>
      <c r="C53" s="68">
        <v>18116</v>
      </c>
      <c r="D53" s="68">
        <v>3686.8</v>
      </c>
      <c r="E53" s="68">
        <v>8145</v>
      </c>
      <c r="F53" s="68">
        <v>1595.17</v>
      </c>
      <c r="I53" s="119"/>
    </row>
    <row r="54" spans="1:9" ht="12.95" customHeight="1" x14ac:dyDescent="0.2">
      <c r="A54" s="36">
        <v>44</v>
      </c>
      <c r="B54" s="37" t="s">
        <v>406</v>
      </c>
      <c r="C54" s="68">
        <v>23177</v>
      </c>
      <c r="D54" s="68">
        <v>4802.6499999999996</v>
      </c>
      <c r="E54" s="68">
        <v>14446</v>
      </c>
      <c r="F54" s="68">
        <v>2893.57</v>
      </c>
    </row>
    <row r="55" spans="1:9" ht="12.95" customHeight="1" x14ac:dyDescent="0.2">
      <c r="A55" s="36">
        <v>45</v>
      </c>
      <c r="B55" s="37" t="s">
        <v>415</v>
      </c>
      <c r="C55" s="68">
        <v>21300</v>
      </c>
      <c r="D55" s="68">
        <v>4581</v>
      </c>
      <c r="E55" s="68">
        <v>25315</v>
      </c>
      <c r="F55" s="68">
        <v>5296</v>
      </c>
    </row>
    <row r="56" spans="1:9" s="110" customFormat="1" ht="12.95" customHeight="1" x14ac:dyDescent="0.2">
      <c r="A56" s="342"/>
      <c r="B56" s="94" t="s">
        <v>416</v>
      </c>
      <c r="C56" s="108">
        <f>SUM(C48:C55)</f>
        <v>177681</v>
      </c>
      <c r="D56" s="108">
        <f t="shared" ref="D56:F56" si="4">SUM(D48:D55)</f>
        <v>40228.559999999998</v>
      </c>
      <c r="E56" s="108">
        <f t="shared" si="4"/>
        <v>135323</v>
      </c>
      <c r="F56" s="108">
        <f t="shared" si="4"/>
        <v>29667.03</v>
      </c>
      <c r="I56" s="119"/>
    </row>
    <row r="57" spans="1:9" s="110" customFormat="1" ht="12.95" customHeight="1" x14ac:dyDescent="0.2">
      <c r="A57" s="198"/>
      <c r="B57" s="199" t="s">
        <v>0</v>
      </c>
      <c r="C57" s="108">
        <f>C56+C47+C46+C42</f>
        <v>1592483</v>
      </c>
      <c r="D57" s="108">
        <f t="shared" ref="D57:F57" si="5">D56+D47+D46+D42</f>
        <v>1018346.54</v>
      </c>
      <c r="E57" s="108">
        <f t="shared" si="5"/>
        <v>1905030</v>
      </c>
      <c r="F57" s="108">
        <f t="shared" si="5"/>
        <v>1225453.79</v>
      </c>
      <c r="I57" s="119"/>
    </row>
    <row r="58" spans="1:9" x14ac:dyDescent="0.2">
      <c r="D58" s="119" t="s">
        <v>487</v>
      </c>
    </row>
    <row r="60" spans="1:9" ht="14.25" x14ac:dyDescent="0.2">
      <c r="C60" s="202"/>
      <c r="D60" s="202"/>
      <c r="E60" s="202"/>
      <c r="F60" s="202"/>
    </row>
    <row r="62" spans="1:9" x14ac:dyDescent="0.2">
      <c r="C62" s="22"/>
      <c r="D62" s="22"/>
      <c r="E62" s="22"/>
      <c r="F62" s="22"/>
    </row>
  </sheetData>
  <mergeCells count="6">
    <mergeCell ref="A1:F1"/>
    <mergeCell ref="B3:D3"/>
    <mergeCell ref="A4:A5"/>
    <mergeCell ref="B4:B5"/>
    <mergeCell ref="C4:D4"/>
    <mergeCell ref="E4:F4"/>
  </mergeCells>
  <pageMargins left="1.45" right="0.7" top="0.25" bottom="0.25" header="0.3" footer="0.3"/>
  <pageSetup paperSize="9" scale="9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49" sqref="H49"/>
    </sheetView>
  </sheetViews>
  <sheetFormatPr defaultColWidth="9.140625" defaultRowHeight="12.75" x14ac:dyDescent="0.2"/>
  <cols>
    <col min="1" max="1" width="5" style="2" customWidth="1"/>
    <col min="2" max="2" width="24.42578125" style="2" bestFit="1" customWidth="1"/>
    <col min="3" max="3" width="15" style="3" customWidth="1"/>
    <col min="4" max="4" width="12.42578125" style="3" customWidth="1"/>
    <col min="5" max="5" width="15.85546875" style="3" customWidth="1"/>
    <col min="6" max="6" width="14" style="3" customWidth="1"/>
    <col min="7" max="16384" width="9.140625" style="2"/>
  </cols>
  <sheetData>
    <row r="1" spans="1:6" ht="18.75" x14ac:dyDescent="0.2">
      <c r="A1" s="487" t="s">
        <v>592</v>
      </c>
      <c r="B1" s="487"/>
      <c r="C1" s="487"/>
      <c r="D1" s="487"/>
      <c r="E1" s="487"/>
      <c r="F1" s="487"/>
    </row>
    <row r="2" spans="1:6" ht="14.25" x14ac:dyDescent="0.2">
      <c r="A2" s="30"/>
      <c r="B2" s="30"/>
      <c r="C2" s="72"/>
      <c r="D2" s="72"/>
      <c r="E2" s="72"/>
      <c r="F2" s="72"/>
    </row>
    <row r="3" spans="1:6" ht="15.75" x14ac:dyDescent="0.2">
      <c r="A3" s="24"/>
      <c r="B3" s="525" t="s">
        <v>11</v>
      </c>
      <c r="C3" s="525"/>
      <c r="D3" s="525"/>
      <c r="F3" s="76" t="s">
        <v>171</v>
      </c>
    </row>
    <row r="4" spans="1:6" ht="15" customHeight="1" x14ac:dyDescent="0.2">
      <c r="A4" s="416" t="s">
        <v>199</v>
      </c>
      <c r="B4" s="416" t="s">
        <v>2</v>
      </c>
      <c r="C4" s="479" t="s">
        <v>168</v>
      </c>
      <c r="D4" s="479"/>
      <c r="E4" s="479" t="s">
        <v>169</v>
      </c>
      <c r="F4" s="479"/>
    </row>
    <row r="5" spans="1:6" ht="15" customHeight="1" x14ac:dyDescent="0.2">
      <c r="A5" s="416"/>
      <c r="B5" s="416"/>
      <c r="C5" s="192" t="s">
        <v>28</v>
      </c>
      <c r="D5" s="192" t="s">
        <v>15</v>
      </c>
      <c r="E5" s="192" t="s">
        <v>28</v>
      </c>
      <c r="F5" s="192" t="s">
        <v>15</v>
      </c>
    </row>
    <row r="6" spans="1:6" ht="12.95" customHeight="1" x14ac:dyDescent="0.2">
      <c r="A6" s="203">
        <v>1</v>
      </c>
      <c r="B6" s="204" t="s">
        <v>52</v>
      </c>
      <c r="C6" s="205">
        <v>2286</v>
      </c>
      <c r="D6" s="205">
        <v>14945</v>
      </c>
      <c r="E6" s="205">
        <v>3422</v>
      </c>
      <c r="F6" s="205">
        <v>9125</v>
      </c>
    </row>
    <row r="7" spans="1:6" ht="12.95" customHeight="1" x14ac:dyDescent="0.2">
      <c r="A7" s="203">
        <v>2</v>
      </c>
      <c r="B7" s="204" t="s">
        <v>53</v>
      </c>
      <c r="C7" s="205">
        <v>3125</v>
      </c>
      <c r="D7" s="205">
        <v>4939</v>
      </c>
      <c r="E7" s="205">
        <v>519</v>
      </c>
      <c r="F7" s="205">
        <v>782</v>
      </c>
    </row>
    <row r="8" spans="1:6" ht="12.95" customHeight="1" x14ac:dyDescent="0.2">
      <c r="A8" s="203">
        <v>3</v>
      </c>
      <c r="B8" s="204" t="s">
        <v>54</v>
      </c>
      <c r="C8" s="205">
        <v>7935</v>
      </c>
      <c r="D8" s="205">
        <v>11948</v>
      </c>
      <c r="E8" s="205">
        <v>11600</v>
      </c>
      <c r="F8" s="205">
        <v>15775</v>
      </c>
    </row>
    <row r="9" spans="1:6" ht="12.95" customHeight="1" x14ac:dyDescent="0.2">
      <c r="A9" s="203">
        <v>4</v>
      </c>
      <c r="B9" s="204" t="s">
        <v>55</v>
      </c>
      <c r="C9" s="205">
        <v>1953</v>
      </c>
      <c r="D9" s="205">
        <v>2075</v>
      </c>
      <c r="E9" s="205">
        <v>2035</v>
      </c>
      <c r="F9" s="205">
        <v>3480</v>
      </c>
    </row>
    <row r="10" spans="1:6" ht="12.95" customHeight="1" x14ac:dyDescent="0.2">
      <c r="A10" s="203">
        <v>5</v>
      </c>
      <c r="B10" s="204" t="s">
        <v>56</v>
      </c>
      <c r="C10" s="205">
        <v>19464</v>
      </c>
      <c r="D10" s="205">
        <v>13806</v>
      </c>
      <c r="E10" s="205">
        <v>21779</v>
      </c>
      <c r="F10" s="205">
        <v>12073</v>
      </c>
    </row>
    <row r="11" spans="1:6" ht="12.95" customHeight="1" x14ac:dyDescent="0.2">
      <c r="A11" s="203">
        <v>6</v>
      </c>
      <c r="B11" s="204" t="s">
        <v>57</v>
      </c>
      <c r="C11" s="205">
        <v>1253</v>
      </c>
      <c r="D11" s="205">
        <v>1264</v>
      </c>
      <c r="E11" s="205">
        <v>644</v>
      </c>
      <c r="F11" s="205">
        <v>521</v>
      </c>
    </row>
    <row r="12" spans="1:6" ht="12.95" customHeight="1" x14ac:dyDescent="0.2">
      <c r="A12" s="203">
        <v>7</v>
      </c>
      <c r="B12" s="204" t="s">
        <v>58</v>
      </c>
      <c r="C12" s="205">
        <v>88</v>
      </c>
      <c r="D12" s="205">
        <v>159</v>
      </c>
      <c r="E12" s="205">
        <v>36</v>
      </c>
      <c r="F12" s="205">
        <v>105</v>
      </c>
    </row>
    <row r="13" spans="1:6" ht="12.95" customHeight="1" x14ac:dyDescent="0.2">
      <c r="A13" s="203">
        <v>8</v>
      </c>
      <c r="B13" s="204" t="s">
        <v>183</v>
      </c>
      <c r="C13" s="205">
        <v>201</v>
      </c>
      <c r="D13" s="205">
        <v>71</v>
      </c>
      <c r="E13" s="205">
        <v>80</v>
      </c>
      <c r="F13" s="205">
        <v>44</v>
      </c>
    </row>
    <row r="14" spans="1:6" ht="12.95" customHeight="1" x14ac:dyDescent="0.2">
      <c r="A14" s="203">
        <v>9</v>
      </c>
      <c r="B14" s="204" t="s">
        <v>59</v>
      </c>
      <c r="C14" s="205">
        <v>4147</v>
      </c>
      <c r="D14" s="205">
        <v>4665</v>
      </c>
      <c r="E14" s="205">
        <v>2293</v>
      </c>
      <c r="F14" s="205">
        <v>4455</v>
      </c>
    </row>
    <row r="15" spans="1:6" ht="12.95" customHeight="1" x14ac:dyDescent="0.2">
      <c r="A15" s="203">
        <v>10</v>
      </c>
      <c r="B15" s="204" t="s">
        <v>65</v>
      </c>
      <c r="C15" s="205">
        <v>90736</v>
      </c>
      <c r="D15" s="205">
        <v>55739</v>
      </c>
      <c r="E15" s="205">
        <v>58772</v>
      </c>
      <c r="F15" s="205">
        <v>41994</v>
      </c>
    </row>
    <row r="16" spans="1:6" ht="12.95" customHeight="1" x14ac:dyDescent="0.2">
      <c r="A16" s="203">
        <v>11</v>
      </c>
      <c r="B16" s="204" t="s">
        <v>184</v>
      </c>
      <c r="C16" s="205">
        <v>2208</v>
      </c>
      <c r="D16" s="205">
        <v>977</v>
      </c>
      <c r="E16" s="205">
        <v>1190</v>
      </c>
      <c r="F16" s="205">
        <v>414</v>
      </c>
    </row>
    <row r="17" spans="1:6" ht="12.95" customHeight="1" x14ac:dyDescent="0.2">
      <c r="A17" s="203">
        <v>12</v>
      </c>
      <c r="B17" s="204" t="s">
        <v>61</v>
      </c>
      <c r="C17" s="205">
        <v>4947</v>
      </c>
      <c r="D17" s="205">
        <v>10574</v>
      </c>
      <c r="E17" s="205">
        <v>3844</v>
      </c>
      <c r="F17" s="205">
        <v>8221</v>
      </c>
    </row>
    <row r="18" spans="1:6" s="110" customFormat="1" ht="12.95" customHeight="1" x14ac:dyDescent="0.2">
      <c r="A18" s="206"/>
      <c r="B18" s="207" t="s">
        <v>222</v>
      </c>
      <c r="C18" s="208">
        <f>SUM(C6:C17)</f>
        <v>138343</v>
      </c>
      <c r="D18" s="208">
        <f t="shared" ref="D18:F18" si="0">SUM(D6:D17)</f>
        <v>121162</v>
      </c>
      <c r="E18" s="208">
        <f t="shared" si="0"/>
        <v>106214</v>
      </c>
      <c r="F18" s="208">
        <f t="shared" si="0"/>
        <v>96989</v>
      </c>
    </row>
    <row r="19" spans="1:6" ht="12.95" customHeight="1" x14ac:dyDescent="0.2">
      <c r="A19" s="203">
        <v>13</v>
      </c>
      <c r="B19" s="204" t="s">
        <v>42</v>
      </c>
      <c r="C19" s="205">
        <v>2519</v>
      </c>
      <c r="D19" s="205">
        <v>2073.73</v>
      </c>
      <c r="E19" s="205">
        <v>1255</v>
      </c>
      <c r="F19" s="205">
        <v>1537.86</v>
      </c>
    </row>
    <row r="20" spans="1:6" ht="12.95" customHeight="1" x14ac:dyDescent="0.2">
      <c r="A20" s="203">
        <v>14</v>
      </c>
      <c r="B20" s="204" t="s">
        <v>185</v>
      </c>
      <c r="C20" s="205">
        <v>11821</v>
      </c>
      <c r="D20" s="205">
        <v>6200</v>
      </c>
      <c r="E20" s="205">
        <v>9351</v>
      </c>
      <c r="F20" s="205">
        <v>4535</v>
      </c>
    </row>
    <row r="21" spans="1:6" ht="12.95" customHeight="1" x14ac:dyDescent="0.2">
      <c r="A21" s="203">
        <v>15</v>
      </c>
      <c r="B21" s="204" t="s">
        <v>186</v>
      </c>
      <c r="C21" s="205">
        <v>0</v>
      </c>
      <c r="D21" s="205">
        <v>0</v>
      </c>
      <c r="E21" s="205">
        <v>0</v>
      </c>
      <c r="F21" s="205">
        <v>0</v>
      </c>
    </row>
    <row r="22" spans="1:6" ht="12.95" customHeight="1" x14ac:dyDescent="0.2">
      <c r="A22" s="203">
        <v>16</v>
      </c>
      <c r="B22" s="204" t="s">
        <v>46</v>
      </c>
      <c r="C22" s="205">
        <v>0</v>
      </c>
      <c r="D22" s="205">
        <v>0</v>
      </c>
      <c r="E22" s="205">
        <v>0</v>
      </c>
      <c r="F22" s="205">
        <v>0</v>
      </c>
    </row>
    <row r="23" spans="1:6" ht="12.95" customHeight="1" x14ac:dyDescent="0.2">
      <c r="A23" s="203">
        <v>17</v>
      </c>
      <c r="B23" s="204" t="s">
        <v>187</v>
      </c>
      <c r="C23" s="205">
        <v>128</v>
      </c>
      <c r="D23" s="205">
        <v>223</v>
      </c>
      <c r="E23" s="205">
        <v>6</v>
      </c>
      <c r="F23" s="205">
        <v>17</v>
      </c>
    </row>
    <row r="24" spans="1:6" ht="12.95" customHeight="1" x14ac:dyDescent="0.2">
      <c r="A24" s="203">
        <v>18</v>
      </c>
      <c r="B24" s="204" t="s">
        <v>188</v>
      </c>
      <c r="C24" s="205">
        <v>0</v>
      </c>
      <c r="D24" s="205">
        <v>0</v>
      </c>
      <c r="E24" s="205">
        <v>0</v>
      </c>
      <c r="F24" s="205">
        <v>0</v>
      </c>
    </row>
    <row r="25" spans="1:6" ht="12.95" customHeight="1" x14ac:dyDescent="0.2">
      <c r="A25" s="203">
        <v>19</v>
      </c>
      <c r="B25" s="204" t="s">
        <v>189</v>
      </c>
      <c r="C25" s="205">
        <v>105</v>
      </c>
      <c r="D25" s="205">
        <v>140</v>
      </c>
      <c r="E25" s="205">
        <v>35</v>
      </c>
      <c r="F25" s="205">
        <v>39</v>
      </c>
    </row>
    <row r="26" spans="1:6" ht="12.95" customHeight="1" x14ac:dyDescent="0.2">
      <c r="A26" s="203">
        <v>20</v>
      </c>
      <c r="B26" s="204" t="s">
        <v>66</v>
      </c>
      <c r="C26" s="205">
        <v>163</v>
      </c>
      <c r="D26" s="205">
        <v>602.07000000000005</v>
      </c>
      <c r="E26" s="205">
        <v>111</v>
      </c>
      <c r="F26" s="205">
        <v>495.21</v>
      </c>
    </row>
    <row r="27" spans="1:6" ht="12.95" customHeight="1" x14ac:dyDescent="0.2">
      <c r="A27" s="203">
        <v>21</v>
      </c>
      <c r="B27" s="204" t="s">
        <v>67</v>
      </c>
      <c r="C27" s="205">
        <v>6468</v>
      </c>
      <c r="D27" s="205">
        <v>9287</v>
      </c>
      <c r="E27" s="205">
        <v>2582</v>
      </c>
      <c r="F27" s="205">
        <v>4639</v>
      </c>
    </row>
    <row r="28" spans="1:6" ht="12.95" customHeight="1" x14ac:dyDescent="0.2">
      <c r="A28" s="203">
        <v>22</v>
      </c>
      <c r="B28" s="204" t="s">
        <v>76</v>
      </c>
      <c r="C28" s="205">
        <v>1368</v>
      </c>
      <c r="D28" s="205">
        <v>1195</v>
      </c>
      <c r="E28" s="205">
        <v>1061</v>
      </c>
      <c r="F28" s="205">
        <v>587</v>
      </c>
    </row>
    <row r="29" spans="1:6" ht="12.95" customHeight="1" x14ac:dyDescent="0.2">
      <c r="A29" s="203">
        <v>23</v>
      </c>
      <c r="B29" s="204" t="s">
        <v>492</v>
      </c>
      <c r="C29" s="205">
        <v>106</v>
      </c>
      <c r="D29" s="205">
        <v>139</v>
      </c>
      <c r="E29" s="205">
        <v>71</v>
      </c>
      <c r="F29" s="205">
        <v>84</v>
      </c>
    </row>
    <row r="30" spans="1:6" ht="12.95" customHeight="1" x14ac:dyDescent="0.2">
      <c r="A30" s="203">
        <v>24</v>
      </c>
      <c r="B30" s="204" t="s">
        <v>190</v>
      </c>
      <c r="C30" s="205">
        <v>21795</v>
      </c>
      <c r="D30" s="205">
        <v>7327.2</v>
      </c>
      <c r="E30" s="205">
        <v>13209</v>
      </c>
      <c r="F30" s="205">
        <v>4704.8999999999996</v>
      </c>
    </row>
    <row r="31" spans="1:6" ht="12.95" customHeight="1" x14ac:dyDescent="0.2">
      <c r="A31" s="203">
        <v>25</v>
      </c>
      <c r="B31" s="204" t="s">
        <v>191</v>
      </c>
      <c r="C31" s="205">
        <v>0</v>
      </c>
      <c r="D31" s="205">
        <v>0</v>
      </c>
      <c r="E31" s="205">
        <v>0</v>
      </c>
      <c r="F31" s="205">
        <v>0</v>
      </c>
    </row>
    <row r="32" spans="1:6" ht="12.95" customHeight="1" x14ac:dyDescent="0.2">
      <c r="A32" s="203">
        <v>26</v>
      </c>
      <c r="B32" s="204" t="s">
        <v>192</v>
      </c>
      <c r="C32" s="205">
        <v>3</v>
      </c>
      <c r="D32" s="205">
        <v>6.58</v>
      </c>
      <c r="E32" s="205">
        <v>0</v>
      </c>
      <c r="F32" s="205">
        <v>0</v>
      </c>
    </row>
    <row r="33" spans="1:6" ht="12.95" customHeight="1" x14ac:dyDescent="0.2">
      <c r="A33" s="203">
        <v>27</v>
      </c>
      <c r="B33" s="204" t="s">
        <v>193</v>
      </c>
      <c r="C33" s="205">
        <v>0</v>
      </c>
      <c r="D33" s="205">
        <v>0</v>
      </c>
      <c r="E33" s="205">
        <v>0</v>
      </c>
      <c r="F33" s="205">
        <v>0</v>
      </c>
    </row>
    <row r="34" spans="1:6" ht="12.95" customHeight="1" x14ac:dyDescent="0.2">
      <c r="A34" s="203">
        <v>28</v>
      </c>
      <c r="B34" s="204" t="s">
        <v>68</v>
      </c>
      <c r="C34" s="205">
        <v>18058</v>
      </c>
      <c r="D34" s="205">
        <v>6364.43</v>
      </c>
      <c r="E34" s="205">
        <v>0</v>
      </c>
      <c r="F34" s="205">
        <v>0</v>
      </c>
    </row>
    <row r="35" spans="1:6" ht="12.95" customHeight="1" x14ac:dyDescent="0.2">
      <c r="A35" s="203">
        <v>29</v>
      </c>
      <c r="B35" s="204" t="s">
        <v>194</v>
      </c>
      <c r="C35" s="205">
        <v>7</v>
      </c>
      <c r="D35" s="205">
        <v>6</v>
      </c>
      <c r="E35" s="205">
        <v>0</v>
      </c>
      <c r="F35" s="205">
        <v>0</v>
      </c>
    </row>
    <row r="36" spans="1:6" ht="12.95" customHeight="1" x14ac:dyDescent="0.2">
      <c r="A36" s="203">
        <v>30</v>
      </c>
      <c r="B36" s="204" t="s">
        <v>195</v>
      </c>
      <c r="C36" s="205">
        <v>2185</v>
      </c>
      <c r="D36" s="205">
        <v>698</v>
      </c>
      <c r="E36" s="205">
        <v>2278</v>
      </c>
      <c r="F36" s="205">
        <v>678</v>
      </c>
    </row>
    <row r="37" spans="1:6" ht="12.95" customHeight="1" x14ac:dyDescent="0.2">
      <c r="A37" s="203">
        <v>31</v>
      </c>
      <c r="B37" s="37" t="s">
        <v>196</v>
      </c>
      <c r="C37" s="205">
        <v>11</v>
      </c>
      <c r="D37" s="205">
        <v>10.65</v>
      </c>
      <c r="E37" s="205">
        <v>0</v>
      </c>
      <c r="F37" s="205">
        <v>0</v>
      </c>
    </row>
    <row r="38" spans="1:6" ht="12.95" customHeight="1" x14ac:dyDescent="0.2">
      <c r="A38" s="203">
        <v>32</v>
      </c>
      <c r="B38" s="204" t="s">
        <v>72</v>
      </c>
      <c r="C38" s="205">
        <v>0</v>
      </c>
      <c r="D38" s="205">
        <v>0</v>
      </c>
      <c r="E38" s="205">
        <v>0</v>
      </c>
      <c r="F38" s="205">
        <v>0</v>
      </c>
    </row>
    <row r="39" spans="1:6" ht="12.95" customHeight="1" x14ac:dyDescent="0.2">
      <c r="A39" s="203">
        <v>33</v>
      </c>
      <c r="B39" s="204" t="s">
        <v>197</v>
      </c>
      <c r="C39" s="205">
        <v>0</v>
      </c>
      <c r="D39" s="205">
        <v>0</v>
      </c>
      <c r="E39" s="205">
        <v>0</v>
      </c>
      <c r="F39" s="205">
        <v>0</v>
      </c>
    </row>
    <row r="40" spans="1:6" ht="12.95" customHeight="1" x14ac:dyDescent="0.2">
      <c r="A40" s="203">
        <v>34</v>
      </c>
      <c r="B40" s="204" t="s">
        <v>71</v>
      </c>
      <c r="C40" s="205">
        <v>25</v>
      </c>
      <c r="D40" s="205">
        <v>18</v>
      </c>
      <c r="E40" s="205">
        <v>2</v>
      </c>
      <c r="F40" s="205">
        <v>16</v>
      </c>
    </row>
    <row r="41" spans="1:6" s="110" customFormat="1" ht="12.95" customHeight="1" x14ac:dyDescent="0.2">
      <c r="A41" s="206"/>
      <c r="B41" s="207" t="s">
        <v>220</v>
      </c>
      <c r="C41" s="208">
        <f>SUM(C19:C40)</f>
        <v>64762</v>
      </c>
      <c r="D41" s="208">
        <f t="shared" ref="D41:F41" si="1">SUM(D19:D40)</f>
        <v>34290.660000000003</v>
      </c>
      <c r="E41" s="208">
        <f t="shared" si="1"/>
        <v>29961</v>
      </c>
      <c r="F41" s="208">
        <f t="shared" si="1"/>
        <v>17332.97</v>
      </c>
    </row>
    <row r="42" spans="1:6" s="110" customFormat="1" ht="12.95" customHeight="1" x14ac:dyDescent="0.2">
      <c r="A42" s="206"/>
      <c r="B42" s="207" t="s">
        <v>417</v>
      </c>
      <c r="C42" s="208">
        <f>C41+C18</f>
        <v>203105</v>
      </c>
      <c r="D42" s="208">
        <f t="shared" ref="D42:F42" si="2">D41+D18</f>
        <v>155452.66</v>
      </c>
      <c r="E42" s="208">
        <f t="shared" si="2"/>
        <v>136175</v>
      </c>
      <c r="F42" s="208">
        <f t="shared" si="2"/>
        <v>114321.97</v>
      </c>
    </row>
    <row r="43" spans="1:6" ht="12.95" customHeight="1" x14ac:dyDescent="0.2">
      <c r="A43" s="203">
        <v>35</v>
      </c>
      <c r="B43" s="204" t="s">
        <v>198</v>
      </c>
      <c r="C43" s="205">
        <v>9013</v>
      </c>
      <c r="D43" s="205">
        <v>2024</v>
      </c>
      <c r="E43" s="205">
        <v>507</v>
      </c>
      <c r="F43" s="205">
        <v>756</v>
      </c>
    </row>
    <row r="44" spans="1:6" ht="12.95" customHeight="1" x14ac:dyDescent="0.2">
      <c r="A44" s="203">
        <v>36</v>
      </c>
      <c r="B44" s="204" t="s">
        <v>499</v>
      </c>
      <c r="C44" s="205">
        <v>4948</v>
      </c>
      <c r="D44" s="205">
        <v>3010.56</v>
      </c>
      <c r="E44" s="205">
        <v>8716</v>
      </c>
      <c r="F44" s="205">
        <v>6472.24</v>
      </c>
    </row>
    <row r="45" spans="1:6" s="110" customFormat="1" ht="12.95" customHeight="1" x14ac:dyDescent="0.2">
      <c r="A45" s="206"/>
      <c r="B45" s="207" t="s">
        <v>223</v>
      </c>
      <c r="C45" s="208">
        <f>SUM(C43:C44)</f>
        <v>13961</v>
      </c>
      <c r="D45" s="208">
        <f t="shared" ref="D45:F45" si="3">SUM(D43:D44)</f>
        <v>5034.5599999999995</v>
      </c>
      <c r="E45" s="208">
        <f t="shared" si="3"/>
        <v>9223</v>
      </c>
      <c r="F45" s="208">
        <f t="shared" si="3"/>
        <v>7228.24</v>
      </c>
    </row>
    <row r="46" spans="1:6" ht="12.95" customHeight="1" x14ac:dyDescent="0.2">
      <c r="A46" s="203">
        <v>37</v>
      </c>
      <c r="B46" s="204" t="s">
        <v>418</v>
      </c>
      <c r="C46" s="205">
        <v>221363</v>
      </c>
      <c r="D46" s="205">
        <v>73050</v>
      </c>
      <c r="E46" s="205">
        <v>312965</v>
      </c>
      <c r="F46" s="205">
        <v>128316</v>
      </c>
    </row>
    <row r="47" spans="1:6" s="110" customFormat="1" ht="12.95" customHeight="1" x14ac:dyDescent="0.2">
      <c r="A47" s="206"/>
      <c r="B47" s="207" t="s">
        <v>221</v>
      </c>
      <c r="C47" s="208">
        <v>221363</v>
      </c>
      <c r="D47" s="208">
        <v>73050</v>
      </c>
      <c r="E47" s="208">
        <v>312965</v>
      </c>
      <c r="F47" s="208">
        <v>128316</v>
      </c>
    </row>
    <row r="48" spans="1:6" s="110" customFormat="1" ht="12.95" customHeight="1" x14ac:dyDescent="0.2">
      <c r="A48" s="203">
        <v>38</v>
      </c>
      <c r="B48" s="204" t="s">
        <v>410</v>
      </c>
      <c r="C48" s="205">
        <v>40</v>
      </c>
      <c r="D48" s="205">
        <v>65.86</v>
      </c>
      <c r="E48" s="205">
        <v>25</v>
      </c>
      <c r="F48" s="205">
        <v>82.59</v>
      </c>
    </row>
    <row r="49" spans="1:6" ht="12.95" customHeight="1" x14ac:dyDescent="0.2">
      <c r="A49" s="203">
        <v>39</v>
      </c>
      <c r="B49" s="204" t="s">
        <v>411</v>
      </c>
      <c r="C49" s="205">
        <v>1224</v>
      </c>
      <c r="D49" s="205">
        <v>262.02</v>
      </c>
      <c r="E49" s="205">
        <v>513</v>
      </c>
      <c r="F49" s="205">
        <v>93.93</v>
      </c>
    </row>
    <row r="50" spans="1:6" ht="12.95" customHeight="1" x14ac:dyDescent="0.2">
      <c r="A50" s="203">
        <v>40</v>
      </c>
      <c r="B50" s="204" t="s">
        <v>501</v>
      </c>
      <c r="C50" s="205">
        <v>161</v>
      </c>
      <c r="D50" s="205">
        <v>116</v>
      </c>
      <c r="E50" s="205">
        <v>14</v>
      </c>
      <c r="F50" s="205">
        <v>10</v>
      </c>
    </row>
    <row r="51" spans="1:6" s="110" customFormat="1" ht="12.95" customHeight="1" x14ac:dyDescent="0.2">
      <c r="A51" s="203">
        <v>41</v>
      </c>
      <c r="B51" s="204" t="s">
        <v>412</v>
      </c>
      <c r="C51" s="205">
        <v>3245</v>
      </c>
      <c r="D51" s="205">
        <v>1066.33</v>
      </c>
      <c r="E51" s="205">
        <v>3336</v>
      </c>
      <c r="F51" s="205">
        <v>1082.6600000000001</v>
      </c>
    </row>
    <row r="52" spans="1:6" ht="12.95" customHeight="1" x14ac:dyDescent="0.2">
      <c r="A52" s="203">
        <v>42</v>
      </c>
      <c r="B52" s="204" t="s">
        <v>413</v>
      </c>
      <c r="C52" s="205">
        <v>2540</v>
      </c>
      <c r="D52" s="205">
        <v>1237</v>
      </c>
      <c r="E52" s="205">
        <v>1274</v>
      </c>
      <c r="F52" s="205">
        <v>581</v>
      </c>
    </row>
    <row r="53" spans="1:6" s="110" customFormat="1" ht="12.95" customHeight="1" x14ac:dyDescent="0.2">
      <c r="A53" s="203">
        <v>43</v>
      </c>
      <c r="B53" s="204" t="s">
        <v>414</v>
      </c>
      <c r="C53" s="205">
        <v>18116</v>
      </c>
      <c r="D53" s="205">
        <v>1398.32</v>
      </c>
      <c r="E53" s="205">
        <v>8145</v>
      </c>
      <c r="F53" s="205">
        <v>1392.06</v>
      </c>
    </row>
    <row r="54" spans="1:6" ht="12.95" customHeight="1" x14ac:dyDescent="0.2">
      <c r="A54" s="203">
        <v>44</v>
      </c>
      <c r="B54" s="204" t="s">
        <v>406</v>
      </c>
      <c r="C54" s="205">
        <v>1804</v>
      </c>
      <c r="D54" s="205">
        <v>779.47</v>
      </c>
      <c r="E54" s="205">
        <v>1363</v>
      </c>
      <c r="F54" s="205">
        <v>548.25</v>
      </c>
    </row>
    <row r="55" spans="1:6" ht="12.95" customHeight="1" x14ac:dyDescent="0.2">
      <c r="A55" s="203">
        <v>45</v>
      </c>
      <c r="B55" s="204" t="s">
        <v>415</v>
      </c>
      <c r="C55" s="205">
        <v>3125</v>
      </c>
      <c r="D55" s="205">
        <v>1156</v>
      </c>
      <c r="E55" s="205">
        <v>3645</v>
      </c>
      <c r="F55" s="205">
        <v>1314</v>
      </c>
    </row>
    <row r="56" spans="1:6" s="110" customFormat="1" ht="12.95" customHeight="1" x14ac:dyDescent="0.2">
      <c r="A56" s="206"/>
      <c r="B56" s="207" t="s">
        <v>416</v>
      </c>
      <c r="C56" s="208">
        <f>SUM(C48:C55)</f>
        <v>30255</v>
      </c>
      <c r="D56" s="208">
        <f t="shared" ref="D56:F56" si="4">SUM(D48:D55)</f>
        <v>6081</v>
      </c>
      <c r="E56" s="208">
        <f t="shared" si="4"/>
        <v>18315</v>
      </c>
      <c r="F56" s="208">
        <f t="shared" si="4"/>
        <v>5104.49</v>
      </c>
    </row>
    <row r="57" spans="1:6" ht="12.95" customHeight="1" x14ac:dyDescent="0.2">
      <c r="A57" s="209"/>
      <c r="B57" s="210" t="s">
        <v>0</v>
      </c>
      <c r="C57" s="208">
        <f>C56+C47+C45+C42</f>
        <v>468684</v>
      </c>
      <c r="D57" s="208">
        <f t="shared" ref="D57:F57" si="5">D56+D47+D45+D42</f>
        <v>239618.22</v>
      </c>
      <c r="E57" s="208">
        <f t="shared" si="5"/>
        <v>476678</v>
      </c>
      <c r="F57" s="208">
        <f t="shared" si="5"/>
        <v>254970.69999999998</v>
      </c>
    </row>
    <row r="58" spans="1:6" x14ac:dyDescent="0.2">
      <c r="D58" s="119" t="s">
        <v>487</v>
      </c>
    </row>
    <row r="59" spans="1:6" ht="14.25" x14ac:dyDescent="0.2">
      <c r="C59" s="202"/>
      <c r="D59" s="202"/>
      <c r="E59" s="202"/>
      <c r="F59" s="202"/>
    </row>
  </sheetData>
  <mergeCells count="6">
    <mergeCell ref="A1:F1"/>
    <mergeCell ref="B3:D3"/>
    <mergeCell ref="A4:A5"/>
    <mergeCell ref="B4:B5"/>
    <mergeCell ref="C4:D4"/>
    <mergeCell ref="E4:F4"/>
  </mergeCells>
  <pageMargins left="1.45" right="0.7" top="0.25" bottom="0.25" header="0.3" footer="0.3"/>
  <pageSetup paperSize="9" scale="8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62"/>
  <sheetViews>
    <sheetView zoomScaleNormal="100"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K31" sqref="K31"/>
    </sheetView>
  </sheetViews>
  <sheetFormatPr defaultColWidth="9.140625" defaultRowHeight="12.75" x14ac:dyDescent="0.2"/>
  <cols>
    <col min="1" max="1" width="5.140625" style="2" customWidth="1"/>
    <col min="2" max="2" width="24.42578125" style="2" bestFit="1" customWidth="1"/>
    <col min="3" max="3" width="15" style="2" customWidth="1"/>
    <col min="4" max="6" width="12.42578125" style="2" customWidth="1"/>
    <col min="7" max="7" width="13" style="2" customWidth="1"/>
    <col min="8" max="8" width="11.85546875" style="2" customWidth="1"/>
    <col min="9" max="9" width="9.140625" style="3"/>
    <col min="10" max="16384" width="9.140625" style="2"/>
  </cols>
  <sheetData>
    <row r="1" spans="1:8" ht="18.75" x14ac:dyDescent="0.2">
      <c r="A1" s="487" t="s">
        <v>558</v>
      </c>
      <c r="B1" s="487"/>
      <c r="C1" s="487"/>
      <c r="D1" s="487"/>
      <c r="E1" s="487"/>
      <c r="F1" s="487"/>
      <c r="G1" s="487"/>
      <c r="H1" s="487"/>
    </row>
    <row r="2" spans="1:8" ht="14.25" x14ac:dyDescent="0.2">
      <c r="A2" s="30"/>
      <c r="B2" s="30"/>
      <c r="C2" s="30"/>
      <c r="D2" s="30"/>
      <c r="E2" s="30"/>
      <c r="F2" s="30"/>
      <c r="G2" s="30"/>
      <c r="H2" s="30"/>
    </row>
    <row r="3" spans="1:8" ht="15.75" x14ac:dyDescent="0.2">
      <c r="A3" s="24"/>
      <c r="B3" s="527" t="s">
        <v>11</v>
      </c>
      <c r="C3" s="527"/>
      <c r="D3" s="527"/>
      <c r="E3" s="194"/>
      <c r="F3" s="194"/>
      <c r="H3" s="74" t="s">
        <v>178</v>
      </c>
    </row>
    <row r="4" spans="1:8" ht="54.95" customHeight="1" x14ac:dyDescent="0.2">
      <c r="A4" s="536" t="s">
        <v>199</v>
      </c>
      <c r="B4" s="536" t="s">
        <v>2</v>
      </c>
      <c r="C4" s="534" t="s">
        <v>179</v>
      </c>
      <c r="D4" s="535"/>
      <c r="E4" s="534" t="s">
        <v>226</v>
      </c>
      <c r="F4" s="535"/>
      <c r="G4" s="479" t="s">
        <v>593</v>
      </c>
      <c r="H4" s="479"/>
    </row>
    <row r="5" spans="1:8" ht="13.5" x14ac:dyDescent="0.2">
      <c r="A5" s="537"/>
      <c r="B5" s="538"/>
      <c r="C5" s="192" t="s">
        <v>28</v>
      </c>
      <c r="D5" s="192" t="s">
        <v>15</v>
      </c>
      <c r="E5" s="192" t="s">
        <v>28</v>
      </c>
      <c r="F5" s="192" t="s">
        <v>15</v>
      </c>
      <c r="G5" s="192" t="s">
        <v>28</v>
      </c>
      <c r="H5" s="192" t="s">
        <v>15</v>
      </c>
    </row>
    <row r="6" spans="1:8" ht="12.95" customHeight="1" x14ac:dyDescent="0.2">
      <c r="A6" s="36">
        <v>1</v>
      </c>
      <c r="B6" s="37" t="s">
        <v>52</v>
      </c>
      <c r="C6" s="68">
        <v>73415</v>
      </c>
      <c r="D6" s="68">
        <v>154862</v>
      </c>
      <c r="E6" s="68">
        <v>28011</v>
      </c>
      <c r="F6" s="68">
        <v>25312</v>
      </c>
      <c r="G6" s="68">
        <v>2849</v>
      </c>
      <c r="H6" s="68">
        <v>2384</v>
      </c>
    </row>
    <row r="7" spans="1:8" ht="12.95" customHeight="1" x14ac:dyDescent="0.2">
      <c r="A7" s="36">
        <v>2</v>
      </c>
      <c r="B7" s="37" t="s">
        <v>53</v>
      </c>
      <c r="C7" s="68">
        <v>112458</v>
      </c>
      <c r="D7" s="68">
        <v>221340</v>
      </c>
      <c r="E7" s="68">
        <v>57313</v>
      </c>
      <c r="F7" s="68">
        <v>25715</v>
      </c>
      <c r="G7" s="68">
        <v>7099</v>
      </c>
      <c r="H7" s="68">
        <v>2610</v>
      </c>
    </row>
    <row r="8" spans="1:8" ht="12.95" customHeight="1" x14ac:dyDescent="0.2">
      <c r="A8" s="36">
        <v>3</v>
      </c>
      <c r="B8" s="37" t="s">
        <v>54</v>
      </c>
      <c r="C8" s="68">
        <v>26848</v>
      </c>
      <c r="D8" s="68">
        <v>36515</v>
      </c>
      <c r="E8" s="68">
        <v>4387</v>
      </c>
      <c r="F8" s="68">
        <v>4392</v>
      </c>
      <c r="G8" s="68">
        <v>117</v>
      </c>
      <c r="H8" s="68">
        <v>214</v>
      </c>
    </row>
    <row r="9" spans="1:8" ht="12.95" customHeight="1" x14ac:dyDescent="0.2">
      <c r="A9" s="36">
        <v>4</v>
      </c>
      <c r="B9" s="37" t="s">
        <v>55</v>
      </c>
      <c r="C9" s="68">
        <v>85422</v>
      </c>
      <c r="D9" s="68">
        <v>168001</v>
      </c>
      <c r="E9" s="68">
        <v>51253</v>
      </c>
      <c r="F9" s="68">
        <v>10800</v>
      </c>
      <c r="G9" s="68">
        <v>17084</v>
      </c>
      <c r="H9" s="68">
        <v>25300</v>
      </c>
    </row>
    <row r="10" spans="1:8" ht="12.95" customHeight="1" x14ac:dyDescent="0.2">
      <c r="A10" s="36">
        <v>5</v>
      </c>
      <c r="B10" s="37" t="s">
        <v>56</v>
      </c>
      <c r="C10" s="68">
        <v>102368</v>
      </c>
      <c r="D10" s="68">
        <v>167070</v>
      </c>
      <c r="E10" s="68">
        <v>66418</v>
      </c>
      <c r="F10" s="68">
        <v>52764</v>
      </c>
      <c r="G10" s="68">
        <v>48500</v>
      </c>
      <c r="H10" s="68">
        <v>42818</v>
      </c>
    </row>
    <row r="11" spans="1:8" ht="12.95" customHeight="1" x14ac:dyDescent="0.2">
      <c r="A11" s="36">
        <v>6</v>
      </c>
      <c r="B11" s="37" t="s">
        <v>57</v>
      </c>
      <c r="C11" s="68">
        <v>27021</v>
      </c>
      <c r="D11" s="68">
        <v>66866</v>
      </c>
      <c r="E11" s="68">
        <v>7592</v>
      </c>
      <c r="F11" s="68">
        <v>7545</v>
      </c>
      <c r="G11" s="68">
        <v>3401</v>
      </c>
      <c r="H11" s="68">
        <v>5088</v>
      </c>
    </row>
    <row r="12" spans="1:8" ht="12.95" customHeight="1" x14ac:dyDescent="0.2">
      <c r="A12" s="36">
        <v>7</v>
      </c>
      <c r="B12" s="37" t="s">
        <v>58</v>
      </c>
      <c r="C12" s="68">
        <v>4989</v>
      </c>
      <c r="D12" s="68">
        <v>25914</v>
      </c>
      <c r="E12" s="68">
        <v>1553</v>
      </c>
      <c r="F12" s="68">
        <v>1186</v>
      </c>
      <c r="G12" s="68">
        <v>497</v>
      </c>
      <c r="H12" s="68">
        <v>1196</v>
      </c>
    </row>
    <row r="13" spans="1:8" ht="12.95" customHeight="1" x14ac:dyDescent="0.2">
      <c r="A13" s="36">
        <v>8</v>
      </c>
      <c r="B13" s="37" t="s">
        <v>183</v>
      </c>
      <c r="C13" s="68">
        <v>3549</v>
      </c>
      <c r="D13" s="68">
        <v>9049</v>
      </c>
      <c r="E13" s="68">
        <v>1710</v>
      </c>
      <c r="F13" s="68">
        <v>336</v>
      </c>
      <c r="G13" s="68">
        <v>857</v>
      </c>
      <c r="H13" s="68">
        <v>618</v>
      </c>
    </row>
    <row r="14" spans="1:8" ht="12.95" customHeight="1" x14ac:dyDescent="0.2">
      <c r="A14" s="36">
        <v>9</v>
      </c>
      <c r="B14" s="37" t="s">
        <v>59</v>
      </c>
      <c r="C14" s="68">
        <v>77487</v>
      </c>
      <c r="D14" s="68">
        <v>174025.52</v>
      </c>
      <c r="E14" s="68">
        <v>40275</v>
      </c>
      <c r="F14" s="68">
        <v>14964.15</v>
      </c>
      <c r="G14" s="68">
        <v>19248</v>
      </c>
      <c r="H14" s="68">
        <v>22007.22</v>
      </c>
    </row>
    <row r="15" spans="1:8" ht="12.95" customHeight="1" x14ac:dyDescent="0.2">
      <c r="A15" s="36">
        <v>10</v>
      </c>
      <c r="B15" s="37" t="s">
        <v>65</v>
      </c>
      <c r="C15" s="68">
        <v>243138</v>
      </c>
      <c r="D15" s="68">
        <v>783973</v>
      </c>
      <c r="E15" s="68">
        <v>90390</v>
      </c>
      <c r="F15" s="68">
        <v>41258</v>
      </c>
      <c r="G15" s="68">
        <v>119464</v>
      </c>
      <c r="H15" s="68">
        <v>521882</v>
      </c>
    </row>
    <row r="16" spans="1:8" ht="12.95" customHeight="1" x14ac:dyDescent="0.2">
      <c r="A16" s="36">
        <v>11</v>
      </c>
      <c r="B16" s="37" t="s">
        <v>184</v>
      </c>
      <c r="C16" s="68">
        <v>20317</v>
      </c>
      <c r="D16" s="68">
        <v>42192</v>
      </c>
      <c r="E16" s="68">
        <v>6177</v>
      </c>
      <c r="F16" s="68">
        <v>2232</v>
      </c>
      <c r="G16" s="68">
        <v>5050</v>
      </c>
      <c r="H16" s="68">
        <v>4708</v>
      </c>
    </row>
    <row r="17" spans="1:9" ht="12.95" customHeight="1" x14ac:dyDescent="0.2">
      <c r="A17" s="36">
        <v>12</v>
      </c>
      <c r="B17" s="37" t="s">
        <v>61</v>
      </c>
      <c r="C17" s="68">
        <v>53368</v>
      </c>
      <c r="D17" s="68">
        <v>129640</v>
      </c>
      <c r="E17" s="68">
        <v>19447</v>
      </c>
      <c r="F17" s="68">
        <v>7418</v>
      </c>
      <c r="G17" s="68">
        <v>5782</v>
      </c>
      <c r="H17" s="68">
        <v>11950</v>
      </c>
    </row>
    <row r="18" spans="1:9" s="110" customFormat="1" ht="12.95" customHeight="1" x14ac:dyDescent="0.2">
      <c r="A18" s="342"/>
      <c r="B18" s="94" t="s">
        <v>222</v>
      </c>
      <c r="C18" s="108">
        <f>SUM(C6:C17)</f>
        <v>830380</v>
      </c>
      <c r="D18" s="108">
        <f t="shared" ref="D18:H18" si="0">SUM(D6:D17)</f>
        <v>1979447.52</v>
      </c>
      <c r="E18" s="108">
        <f t="shared" si="0"/>
        <v>374526</v>
      </c>
      <c r="F18" s="108">
        <f t="shared" si="0"/>
        <v>193922.15</v>
      </c>
      <c r="G18" s="108">
        <f t="shared" si="0"/>
        <v>229948</v>
      </c>
      <c r="H18" s="108">
        <f t="shared" si="0"/>
        <v>640775.22</v>
      </c>
      <c r="I18" s="119"/>
    </row>
    <row r="19" spans="1:9" ht="12.95" customHeight="1" x14ac:dyDescent="0.2">
      <c r="A19" s="36">
        <v>13</v>
      </c>
      <c r="B19" s="37" t="s">
        <v>42</v>
      </c>
      <c r="C19" s="68">
        <v>118635</v>
      </c>
      <c r="D19" s="68">
        <v>43047.58</v>
      </c>
      <c r="E19" s="68">
        <v>111730</v>
      </c>
      <c r="F19" s="68">
        <v>18408.09</v>
      </c>
      <c r="G19" s="68">
        <v>8712</v>
      </c>
      <c r="H19" s="68">
        <v>10146.549999999999</v>
      </c>
    </row>
    <row r="20" spans="1:9" ht="12.95" customHeight="1" x14ac:dyDescent="0.2">
      <c r="A20" s="36">
        <v>14</v>
      </c>
      <c r="B20" s="37" t="s">
        <v>185</v>
      </c>
      <c r="C20" s="68">
        <v>598007</v>
      </c>
      <c r="D20" s="68">
        <v>226724</v>
      </c>
      <c r="E20" s="68">
        <v>0</v>
      </c>
      <c r="F20" s="68">
        <v>0</v>
      </c>
      <c r="G20" s="68">
        <v>0</v>
      </c>
      <c r="H20" s="68">
        <v>0</v>
      </c>
    </row>
    <row r="21" spans="1:9" ht="12.95" customHeight="1" x14ac:dyDescent="0.2">
      <c r="A21" s="36">
        <v>15</v>
      </c>
      <c r="B21" s="37" t="s">
        <v>186</v>
      </c>
      <c r="C21" s="68">
        <v>64</v>
      </c>
      <c r="D21" s="68">
        <v>160.12</v>
      </c>
      <c r="E21" s="68">
        <v>28</v>
      </c>
      <c r="F21" s="68">
        <v>28.23</v>
      </c>
      <c r="G21" s="68">
        <v>10</v>
      </c>
      <c r="H21" s="68">
        <v>9</v>
      </c>
    </row>
    <row r="22" spans="1:9" ht="12.95" customHeight="1" x14ac:dyDescent="0.2">
      <c r="A22" s="36">
        <v>16</v>
      </c>
      <c r="B22" s="37" t="s">
        <v>46</v>
      </c>
      <c r="C22" s="68">
        <v>19</v>
      </c>
      <c r="D22" s="68">
        <v>302</v>
      </c>
      <c r="E22" s="68">
        <v>0</v>
      </c>
      <c r="F22" s="68">
        <v>0</v>
      </c>
      <c r="G22" s="68">
        <v>0</v>
      </c>
      <c r="H22" s="68">
        <v>0</v>
      </c>
    </row>
    <row r="23" spans="1:9" ht="12.95" customHeight="1" x14ac:dyDescent="0.2">
      <c r="A23" s="36">
        <v>17</v>
      </c>
      <c r="B23" s="37" t="s">
        <v>187</v>
      </c>
      <c r="C23" s="68">
        <v>78783</v>
      </c>
      <c r="D23" s="68">
        <v>13457</v>
      </c>
      <c r="E23" s="68">
        <v>0</v>
      </c>
      <c r="F23" s="68">
        <v>0</v>
      </c>
      <c r="G23" s="68">
        <v>711</v>
      </c>
      <c r="H23" s="68">
        <v>813</v>
      </c>
    </row>
    <row r="24" spans="1:9" s="110" customFormat="1" ht="12.95" customHeight="1" x14ac:dyDescent="0.2">
      <c r="A24" s="36">
        <v>18</v>
      </c>
      <c r="B24" s="37" t="s">
        <v>188</v>
      </c>
      <c r="C24" s="68">
        <v>61</v>
      </c>
      <c r="D24" s="68">
        <v>123.23</v>
      </c>
      <c r="E24" s="68">
        <v>26</v>
      </c>
      <c r="F24" s="68">
        <v>10.88</v>
      </c>
      <c r="G24" s="68">
        <v>30</v>
      </c>
      <c r="H24" s="68">
        <v>57.57</v>
      </c>
      <c r="I24" s="119"/>
    </row>
    <row r="25" spans="1:9" ht="12.95" customHeight="1" x14ac:dyDescent="0.2">
      <c r="A25" s="36">
        <v>19</v>
      </c>
      <c r="B25" s="37" t="s">
        <v>189</v>
      </c>
      <c r="C25" s="68">
        <v>1652</v>
      </c>
      <c r="D25" s="68">
        <v>3630</v>
      </c>
      <c r="E25" s="68">
        <v>458</v>
      </c>
      <c r="F25" s="68">
        <v>1268</v>
      </c>
      <c r="G25" s="68">
        <v>254</v>
      </c>
      <c r="H25" s="68">
        <v>657</v>
      </c>
    </row>
    <row r="26" spans="1:9" ht="12.95" customHeight="1" x14ac:dyDescent="0.2">
      <c r="A26" s="36">
        <v>20</v>
      </c>
      <c r="B26" s="37" t="s">
        <v>66</v>
      </c>
      <c r="C26" s="68">
        <v>264990</v>
      </c>
      <c r="D26" s="68">
        <v>93637.72</v>
      </c>
      <c r="E26" s="68">
        <v>236669</v>
      </c>
      <c r="F26" s="68">
        <v>42314.46</v>
      </c>
      <c r="G26" s="68">
        <v>15453</v>
      </c>
      <c r="H26" s="68">
        <v>11050.86</v>
      </c>
    </row>
    <row r="27" spans="1:9" ht="12.95" customHeight="1" x14ac:dyDescent="0.2">
      <c r="A27" s="36">
        <v>21</v>
      </c>
      <c r="B27" s="37" t="s">
        <v>67</v>
      </c>
      <c r="C27" s="68">
        <v>64865</v>
      </c>
      <c r="D27" s="68">
        <v>395766</v>
      </c>
      <c r="E27" s="68">
        <v>34522</v>
      </c>
      <c r="F27" s="68">
        <v>115236</v>
      </c>
      <c r="G27" s="68">
        <v>22697</v>
      </c>
      <c r="H27" s="68">
        <v>79745</v>
      </c>
    </row>
    <row r="28" spans="1:9" ht="12.95" customHeight="1" x14ac:dyDescent="0.2">
      <c r="A28" s="36">
        <v>22</v>
      </c>
      <c r="B28" s="37" t="s">
        <v>76</v>
      </c>
      <c r="C28" s="68">
        <v>35500</v>
      </c>
      <c r="D28" s="68">
        <v>47750</v>
      </c>
      <c r="E28" s="68">
        <v>9780</v>
      </c>
      <c r="F28" s="68">
        <v>5800</v>
      </c>
      <c r="G28" s="68">
        <v>5776</v>
      </c>
      <c r="H28" s="68">
        <v>8495</v>
      </c>
    </row>
    <row r="29" spans="1:9" ht="12.95" customHeight="1" x14ac:dyDescent="0.2">
      <c r="A29" s="36">
        <v>23</v>
      </c>
      <c r="B29" s="37" t="s">
        <v>492</v>
      </c>
      <c r="C29" s="68">
        <v>171111</v>
      </c>
      <c r="D29" s="68">
        <v>49450</v>
      </c>
      <c r="E29" s="68">
        <v>168075</v>
      </c>
      <c r="F29" s="68">
        <v>39751</v>
      </c>
      <c r="G29" s="68">
        <v>22879</v>
      </c>
      <c r="H29" s="68">
        <v>11555</v>
      </c>
    </row>
    <row r="30" spans="1:9" ht="12.95" customHeight="1" x14ac:dyDescent="0.2">
      <c r="A30" s="36">
        <v>24</v>
      </c>
      <c r="B30" s="37" t="s">
        <v>190</v>
      </c>
      <c r="C30" s="68">
        <v>52287</v>
      </c>
      <c r="D30" s="68">
        <v>104637.9</v>
      </c>
      <c r="E30" s="68">
        <v>0</v>
      </c>
      <c r="F30" s="68">
        <v>0</v>
      </c>
      <c r="G30" s="68">
        <v>14066</v>
      </c>
      <c r="H30" s="68">
        <v>21215.72</v>
      </c>
    </row>
    <row r="31" spans="1:9" ht="12.95" customHeight="1" x14ac:dyDescent="0.2">
      <c r="A31" s="36">
        <v>25</v>
      </c>
      <c r="B31" s="37" t="s">
        <v>191</v>
      </c>
      <c r="C31" s="68">
        <v>90</v>
      </c>
      <c r="D31" s="68">
        <v>110.5</v>
      </c>
      <c r="E31" s="68">
        <v>30</v>
      </c>
      <c r="F31" s="68">
        <v>27.9</v>
      </c>
      <c r="G31" s="68">
        <v>5</v>
      </c>
      <c r="H31" s="68">
        <v>10.5</v>
      </c>
    </row>
    <row r="32" spans="1:9" ht="12.95" customHeight="1" x14ac:dyDescent="0.2">
      <c r="A32" s="36">
        <v>26</v>
      </c>
      <c r="B32" s="37" t="s">
        <v>192</v>
      </c>
      <c r="C32" s="68">
        <v>441</v>
      </c>
      <c r="D32" s="68">
        <v>3462.65</v>
      </c>
      <c r="E32" s="68">
        <v>0</v>
      </c>
      <c r="F32" s="68">
        <v>0</v>
      </c>
      <c r="G32" s="68">
        <v>0</v>
      </c>
      <c r="H32" s="68">
        <v>0</v>
      </c>
    </row>
    <row r="33" spans="1:9" ht="12.95" customHeight="1" x14ac:dyDescent="0.2">
      <c r="A33" s="36">
        <v>27</v>
      </c>
      <c r="B33" s="37" t="s">
        <v>193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9" ht="12.95" customHeight="1" x14ac:dyDescent="0.2">
      <c r="A34" s="36">
        <v>28</v>
      </c>
      <c r="B34" s="37" t="s">
        <v>68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9" ht="12.95" customHeight="1" x14ac:dyDescent="0.2">
      <c r="A35" s="36">
        <v>29</v>
      </c>
      <c r="B35" s="37" t="s">
        <v>194</v>
      </c>
      <c r="C35" s="68">
        <v>47</v>
      </c>
      <c r="D35" s="68">
        <v>416</v>
      </c>
      <c r="E35" s="68">
        <v>0</v>
      </c>
      <c r="F35" s="68">
        <v>0</v>
      </c>
      <c r="G35" s="68">
        <v>4</v>
      </c>
      <c r="H35" s="68">
        <v>25.99</v>
      </c>
    </row>
    <row r="36" spans="1:9" ht="12.95" customHeight="1" x14ac:dyDescent="0.2">
      <c r="A36" s="36">
        <v>30</v>
      </c>
      <c r="B36" s="37" t="s">
        <v>195</v>
      </c>
      <c r="C36" s="68">
        <v>152492</v>
      </c>
      <c r="D36" s="68">
        <v>33735</v>
      </c>
      <c r="E36" s="68">
        <v>152241</v>
      </c>
      <c r="F36" s="68">
        <v>32533</v>
      </c>
      <c r="G36" s="68">
        <v>16432</v>
      </c>
      <c r="H36" s="68">
        <v>6225</v>
      </c>
    </row>
    <row r="37" spans="1:9" ht="12.95" customHeight="1" x14ac:dyDescent="0.2">
      <c r="A37" s="36">
        <v>31</v>
      </c>
      <c r="B37" s="37" t="s">
        <v>196</v>
      </c>
      <c r="C37" s="68">
        <v>70</v>
      </c>
      <c r="D37" s="68">
        <v>90</v>
      </c>
      <c r="E37" s="68">
        <v>20</v>
      </c>
      <c r="F37" s="68">
        <v>18</v>
      </c>
      <c r="G37" s="68">
        <v>12</v>
      </c>
      <c r="H37" s="68">
        <v>15</v>
      </c>
    </row>
    <row r="38" spans="1:9" ht="12.95" customHeight="1" x14ac:dyDescent="0.2">
      <c r="A38" s="36">
        <v>32</v>
      </c>
      <c r="B38" s="37" t="s">
        <v>72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</row>
    <row r="39" spans="1:9" ht="12.95" customHeight="1" x14ac:dyDescent="0.2">
      <c r="A39" s="36">
        <v>33</v>
      </c>
      <c r="B39" s="37" t="s">
        <v>197</v>
      </c>
      <c r="C39" s="68">
        <v>64</v>
      </c>
      <c r="D39" s="68">
        <v>429</v>
      </c>
      <c r="E39" s="68">
        <v>0</v>
      </c>
      <c r="F39" s="68">
        <v>0</v>
      </c>
      <c r="G39" s="68">
        <v>0</v>
      </c>
      <c r="H39" s="68">
        <v>0</v>
      </c>
    </row>
    <row r="40" spans="1:9" ht="12.95" customHeight="1" x14ac:dyDescent="0.2">
      <c r="A40" s="36">
        <v>34</v>
      </c>
      <c r="B40" s="37" t="s">
        <v>71</v>
      </c>
      <c r="C40" s="68">
        <v>109796</v>
      </c>
      <c r="D40" s="68">
        <v>19263</v>
      </c>
      <c r="E40" s="68">
        <v>0</v>
      </c>
      <c r="F40" s="68">
        <v>0</v>
      </c>
      <c r="G40" s="68">
        <v>611</v>
      </c>
      <c r="H40" s="68">
        <v>233</v>
      </c>
    </row>
    <row r="41" spans="1:9" s="110" customFormat="1" ht="12.95" customHeight="1" x14ac:dyDescent="0.2">
      <c r="A41" s="342"/>
      <c r="B41" s="94" t="s">
        <v>220</v>
      </c>
      <c r="C41" s="108">
        <f>SUM(C19:C40)</f>
        <v>1648974</v>
      </c>
      <c r="D41" s="108">
        <f t="shared" ref="D41:H41" si="1">SUM(D19:D40)</f>
        <v>1036191.7000000001</v>
      </c>
      <c r="E41" s="108">
        <f t="shared" si="1"/>
        <v>713579</v>
      </c>
      <c r="F41" s="108">
        <f t="shared" si="1"/>
        <v>255395.56</v>
      </c>
      <c r="G41" s="108">
        <f t="shared" si="1"/>
        <v>107652</v>
      </c>
      <c r="H41" s="108">
        <f t="shared" si="1"/>
        <v>150254.19</v>
      </c>
      <c r="I41" s="119"/>
    </row>
    <row r="42" spans="1:9" s="110" customFormat="1" ht="12.95" customHeight="1" x14ac:dyDescent="0.2">
      <c r="A42" s="342"/>
      <c r="B42" s="94" t="s">
        <v>417</v>
      </c>
      <c r="C42" s="108">
        <f>C41+C18</f>
        <v>2479354</v>
      </c>
      <c r="D42" s="108">
        <f t="shared" ref="D42:H42" si="2">D41+D18</f>
        <v>3015639.22</v>
      </c>
      <c r="E42" s="108">
        <f t="shared" si="2"/>
        <v>1088105</v>
      </c>
      <c r="F42" s="108">
        <f t="shared" si="2"/>
        <v>449317.70999999996</v>
      </c>
      <c r="G42" s="108">
        <f t="shared" si="2"/>
        <v>337600</v>
      </c>
      <c r="H42" s="108">
        <f t="shared" si="2"/>
        <v>791029.40999999992</v>
      </c>
      <c r="I42" s="119"/>
    </row>
    <row r="43" spans="1:9" ht="12.95" customHeight="1" x14ac:dyDescent="0.2">
      <c r="A43" s="36">
        <v>35</v>
      </c>
      <c r="B43" s="37" t="s">
        <v>198</v>
      </c>
      <c r="C43" s="68">
        <v>28762</v>
      </c>
      <c r="D43" s="68">
        <v>15023</v>
      </c>
      <c r="E43" s="68">
        <v>5016</v>
      </c>
      <c r="F43" s="68">
        <v>3344</v>
      </c>
      <c r="G43" s="68">
        <v>1474</v>
      </c>
      <c r="H43" s="68">
        <v>3078</v>
      </c>
    </row>
    <row r="44" spans="1:9" ht="12.95" customHeight="1" x14ac:dyDescent="0.2">
      <c r="A44" s="36">
        <v>36</v>
      </c>
      <c r="B44" s="37" t="s">
        <v>499</v>
      </c>
      <c r="C44" s="68">
        <v>141180</v>
      </c>
      <c r="D44" s="68">
        <v>148253.87</v>
      </c>
      <c r="E44" s="68">
        <v>92138</v>
      </c>
      <c r="F44" s="68">
        <v>34957.760000000002</v>
      </c>
      <c r="G44" s="68">
        <v>17797</v>
      </c>
      <c r="H44" s="68">
        <v>13935.34</v>
      </c>
    </row>
    <row r="45" spans="1:9" s="110" customFormat="1" ht="12.95" customHeight="1" x14ac:dyDescent="0.2">
      <c r="A45" s="342"/>
      <c r="B45" s="94" t="s">
        <v>223</v>
      </c>
      <c r="C45" s="108">
        <f>C43+C44</f>
        <v>169942</v>
      </c>
      <c r="D45" s="108">
        <f t="shared" ref="D45:H45" si="3">D43+D44</f>
        <v>163276.87</v>
      </c>
      <c r="E45" s="108">
        <f t="shared" si="3"/>
        <v>97154</v>
      </c>
      <c r="F45" s="108">
        <f t="shared" si="3"/>
        <v>38301.760000000002</v>
      </c>
      <c r="G45" s="108">
        <f t="shared" si="3"/>
        <v>19271</v>
      </c>
      <c r="H45" s="108">
        <f t="shared" si="3"/>
        <v>17013.34</v>
      </c>
      <c r="I45" s="119"/>
    </row>
    <row r="46" spans="1:9" ht="12.95" customHeight="1" x14ac:dyDescent="0.2">
      <c r="A46" s="36">
        <v>37</v>
      </c>
      <c r="B46" s="37" t="s">
        <v>418</v>
      </c>
      <c r="C46" s="68">
        <v>157384</v>
      </c>
      <c r="D46" s="68">
        <v>42494</v>
      </c>
      <c r="E46" s="68">
        <v>26560</v>
      </c>
      <c r="F46" s="68">
        <v>11952</v>
      </c>
      <c r="G46" s="68">
        <v>99201</v>
      </c>
      <c r="H46" s="68">
        <v>39680</v>
      </c>
    </row>
    <row r="47" spans="1:9" s="110" customFormat="1" ht="12.95" customHeight="1" x14ac:dyDescent="0.2">
      <c r="A47" s="342"/>
      <c r="B47" s="94" t="s">
        <v>221</v>
      </c>
      <c r="C47" s="108">
        <v>157384</v>
      </c>
      <c r="D47" s="108">
        <v>42494</v>
      </c>
      <c r="E47" s="108">
        <v>26560</v>
      </c>
      <c r="F47" s="108">
        <v>11952</v>
      </c>
      <c r="G47" s="108">
        <v>99201</v>
      </c>
      <c r="H47" s="108">
        <v>39680</v>
      </c>
      <c r="I47" s="119"/>
    </row>
    <row r="48" spans="1:9" s="110" customFormat="1" ht="12.95" customHeight="1" x14ac:dyDescent="0.2">
      <c r="A48" s="36">
        <v>38</v>
      </c>
      <c r="B48" s="37" t="s">
        <v>410</v>
      </c>
      <c r="C48" s="68">
        <v>3428</v>
      </c>
      <c r="D48" s="68">
        <v>11284.55</v>
      </c>
      <c r="E48" s="68">
        <v>0</v>
      </c>
      <c r="F48" s="68">
        <v>0</v>
      </c>
      <c r="G48" s="68">
        <v>514</v>
      </c>
      <c r="H48" s="68">
        <v>1862.87</v>
      </c>
      <c r="I48" s="119"/>
    </row>
    <row r="49" spans="1:9" ht="12.95" customHeight="1" x14ac:dyDescent="0.2">
      <c r="A49" s="36">
        <v>39</v>
      </c>
      <c r="B49" s="37" t="s">
        <v>411</v>
      </c>
      <c r="C49" s="68">
        <v>94744</v>
      </c>
      <c r="D49" s="68">
        <v>16266</v>
      </c>
      <c r="E49" s="68">
        <v>92641</v>
      </c>
      <c r="F49" s="68">
        <v>12049</v>
      </c>
      <c r="G49" s="68">
        <v>9182</v>
      </c>
      <c r="H49" s="68">
        <v>2463</v>
      </c>
    </row>
    <row r="50" spans="1:9" ht="12.95" customHeight="1" x14ac:dyDescent="0.2">
      <c r="A50" s="36">
        <v>40</v>
      </c>
      <c r="B50" s="37" t="s">
        <v>501</v>
      </c>
      <c r="C50" s="68">
        <v>151433</v>
      </c>
      <c r="D50" s="68">
        <v>29535</v>
      </c>
      <c r="E50" s="68">
        <v>151433</v>
      </c>
      <c r="F50" s="68">
        <v>29535</v>
      </c>
      <c r="G50" s="68">
        <v>23236</v>
      </c>
      <c r="H50" s="68">
        <v>6290</v>
      </c>
    </row>
    <row r="51" spans="1:9" s="110" customFormat="1" ht="12.95" customHeight="1" x14ac:dyDescent="0.2">
      <c r="A51" s="36">
        <v>41</v>
      </c>
      <c r="B51" s="37" t="s">
        <v>412</v>
      </c>
      <c r="C51" s="68">
        <v>277421</v>
      </c>
      <c r="D51" s="68">
        <v>49304.22</v>
      </c>
      <c r="E51" s="68">
        <v>0</v>
      </c>
      <c r="F51" s="68">
        <v>0</v>
      </c>
      <c r="G51" s="68">
        <v>58512</v>
      </c>
      <c r="H51" s="68">
        <v>16687.22</v>
      </c>
      <c r="I51" s="119"/>
    </row>
    <row r="52" spans="1:9" ht="12.95" customHeight="1" x14ac:dyDescent="0.25">
      <c r="A52" s="36">
        <v>42</v>
      </c>
      <c r="B52" s="37" t="s">
        <v>413</v>
      </c>
      <c r="C52" s="349">
        <v>209362</v>
      </c>
      <c r="D52" s="349">
        <v>58072</v>
      </c>
      <c r="E52" s="349">
        <v>0</v>
      </c>
      <c r="F52" s="349">
        <v>0</v>
      </c>
      <c r="G52" s="349">
        <v>12111</v>
      </c>
      <c r="H52" s="349">
        <v>5311</v>
      </c>
    </row>
    <row r="53" spans="1:9" s="110" customFormat="1" ht="12.95" customHeight="1" x14ac:dyDescent="0.25">
      <c r="A53" s="36">
        <v>43</v>
      </c>
      <c r="B53" s="37" t="s">
        <v>414</v>
      </c>
      <c r="C53" s="349">
        <v>81056</v>
      </c>
      <c r="D53" s="349">
        <v>16316.92</v>
      </c>
      <c r="E53" s="349">
        <v>465</v>
      </c>
      <c r="F53" s="349">
        <v>5.34</v>
      </c>
      <c r="G53" s="349">
        <v>6802</v>
      </c>
      <c r="H53" s="349">
        <v>2073.9499999999998</v>
      </c>
      <c r="I53" s="119"/>
    </row>
    <row r="54" spans="1:9" ht="12.95" customHeight="1" x14ac:dyDescent="0.2">
      <c r="A54" s="36">
        <v>44</v>
      </c>
      <c r="B54" s="37" t="s">
        <v>406</v>
      </c>
      <c r="C54" s="68">
        <v>77728</v>
      </c>
      <c r="D54" s="68">
        <v>16592.87</v>
      </c>
      <c r="E54" s="68">
        <v>77728</v>
      </c>
      <c r="F54" s="68">
        <v>16592.87</v>
      </c>
      <c r="G54" s="68">
        <v>6207</v>
      </c>
      <c r="H54" s="68">
        <v>2700.13</v>
      </c>
    </row>
    <row r="55" spans="1:9" ht="12.95" customHeight="1" x14ac:dyDescent="0.2">
      <c r="A55" s="36">
        <v>45</v>
      </c>
      <c r="B55" s="37" t="s">
        <v>415</v>
      </c>
      <c r="C55" s="68">
        <v>87759</v>
      </c>
      <c r="D55" s="68">
        <v>20170</v>
      </c>
      <c r="E55" s="68">
        <v>87452</v>
      </c>
      <c r="F55" s="68">
        <v>19985</v>
      </c>
      <c r="G55" s="68">
        <v>12910</v>
      </c>
      <c r="H55" s="68">
        <v>5024</v>
      </c>
    </row>
    <row r="56" spans="1:9" s="110" customFormat="1" ht="12.95" customHeight="1" x14ac:dyDescent="0.2">
      <c r="A56" s="342"/>
      <c r="B56" s="94" t="s">
        <v>416</v>
      </c>
      <c r="C56" s="108">
        <f>SUM(C48:C55)</f>
        <v>982931</v>
      </c>
      <c r="D56" s="108">
        <f t="shared" ref="D56:H56" si="4">SUM(D48:D55)</f>
        <v>217541.56000000003</v>
      </c>
      <c r="E56" s="108">
        <f t="shared" si="4"/>
        <v>409719</v>
      </c>
      <c r="F56" s="108">
        <f t="shared" si="4"/>
        <v>78167.209999999992</v>
      </c>
      <c r="G56" s="108">
        <f t="shared" si="4"/>
        <v>129474</v>
      </c>
      <c r="H56" s="108">
        <f t="shared" si="4"/>
        <v>42412.17</v>
      </c>
      <c r="I56" s="119"/>
    </row>
    <row r="57" spans="1:9" ht="12.95" customHeight="1" x14ac:dyDescent="0.2">
      <c r="A57" s="198"/>
      <c r="B57" s="199" t="s">
        <v>0</v>
      </c>
      <c r="C57" s="108">
        <f>C56+C47+C45+C42</f>
        <v>3789611</v>
      </c>
      <c r="D57" s="108">
        <f t="shared" ref="D57:H57" si="5">D56+D47+D45+D42</f>
        <v>3438951.6500000004</v>
      </c>
      <c r="E57" s="108">
        <f t="shared" si="5"/>
        <v>1621538</v>
      </c>
      <c r="F57" s="108">
        <f t="shared" si="5"/>
        <v>577738.67999999993</v>
      </c>
      <c r="G57" s="108">
        <f t="shared" si="5"/>
        <v>585546</v>
      </c>
      <c r="H57" s="108">
        <f t="shared" si="5"/>
        <v>890134.91999999993</v>
      </c>
    </row>
    <row r="58" spans="1:9" x14ac:dyDescent="0.2">
      <c r="D58" s="257" t="s">
        <v>487</v>
      </c>
    </row>
    <row r="60" spans="1:9" ht="14.25" x14ac:dyDescent="0.2">
      <c r="C60" s="202"/>
      <c r="D60" s="202"/>
      <c r="E60" s="202"/>
      <c r="F60" s="202"/>
      <c r="G60" s="202"/>
      <c r="H60" s="202"/>
    </row>
    <row r="62" spans="1:9" x14ac:dyDescent="0.2">
      <c r="C62" s="119"/>
      <c r="D62" s="119"/>
      <c r="E62" s="119"/>
      <c r="F62" s="119"/>
      <c r="G62" s="119"/>
      <c r="H62" s="119"/>
    </row>
  </sheetData>
  <mergeCells count="7">
    <mergeCell ref="A1:H1"/>
    <mergeCell ref="B3:D3"/>
    <mergeCell ref="A4:A5"/>
    <mergeCell ref="B4:B5"/>
    <mergeCell ref="C4:D4"/>
    <mergeCell ref="G4:H4"/>
    <mergeCell ref="E4:F4"/>
  </mergeCells>
  <conditionalFormatting sqref="I1:I1048576">
    <cfRule type="cellIs" dxfId="0" priority="10" operator="greaterThan">
      <formula>100</formula>
    </cfRule>
  </conditionalFormatting>
  <pageMargins left="1.45" right="0.7" top="0.75" bottom="0.75" header="0.3" footer="0.3"/>
  <pageSetup paperSize="9" scale="7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2" sqref="G12"/>
    </sheetView>
  </sheetViews>
  <sheetFormatPr defaultColWidth="9.140625" defaultRowHeight="12.75" x14ac:dyDescent="0.2"/>
  <cols>
    <col min="1" max="1" width="4.140625" style="144" customWidth="1"/>
    <col min="2" max="2" width="16" style="144" customWidth="1"/>
    <col min="3" max="3" width="13.28515625" style="144" bestFit="1" customWidth="1"/>
    <col min="4" max="4" width="9" style="144" bestFit="1" customWidth="1"/>
    <col min="5" max="5" width="9.28515625" style="144" bestFit="1" customWidth="1"/>
    <col min="6" max="6" width="11.7109375" style="144" customWidth="1"/>
    <col min="7" max="8" width="10.140625" style="144" bestFit="1" customWidth="1"/>
    <col min="9" max="9" width="9.28515625" style="144" bestFit="1" customWidth="1"/>
    <col min="10" max="16384" width="9.140625" style="144"/>
  </cols>
  <sheetData>
    <row r="1" spans="1:9" ht="18.75" x14ac:dyDescent="0.3">
      <c r="A1" s="541" t="s">
        <v>581</v>
      </c>
      <c r="B1" s="541"/>
      <c r="C1" s="541"/>
      <c r="D1" s="541"/>
      <c r="E1" s="541"/>
      <c r="F1" s="541"/>
      <c r="G1" s="541"/>
      <c r="H1" s="541"/>
      <c r="I1" s="541"/>
    </row>
    <row r="2" spans="1:9" ht="20.100000000000001" customHeight="1" x14ac:dyDescent="0.25">
      <c r="B2" s="324" t="s">
        <v>496</v>
      </c>
      <c r="C2" s="539"/>
      <c r="D2" s="539"/>
      <c r="E2" s="546" t="s">
        <v>495</v>
      </c>
      <c r="F2" s="546"/>
      <c r="G2" s="546"/>
      <c r="H2" s="546"/>
      <c r="I2" s="173"/>
    </row>
    <row r="3" spans="1:9" s="145" customFormat="1" ht="15" customHeight="1" x14ac:dyDescent="0.2">
      <c r="A3" s="542" t="s">
        <v>111</v>
      </c>
      <c r="B3" s="542" t="s">
        <v>347</v>
      </c>
      <c r="C3" s="540" t="s">
        <v>494</v>
      </c>
      <c r="D3" s="540"/>
      <c r="E3" s="540"/>
      <c r="F3" s="544" t="s">
        <v>897</v>
      </c>
      <c r="G3" s="544" t="s">
        <v>351</v>
      </c>
      <c r="H3" s="544" t="s">
        <v>352</v>
      </c>
      <c r="I3" s="544" t="s">
        <v>353</v>
      </c>
    </row>
    <row r="4" spans="1:9" ht="42.75" x14ac:dyDescent="0.2">
      <c r="A4" s="543"/>
      <c r="B4" s="543"/>
      <c r="C4" s="165" t="s">
        <v>348</v>
      </c>
      <c r="D4" s="165" t="s">
        <v>349</v>
      </c>
      <c r="E4" s="165" t="s">
        <v>350</v>
      </c>
      <c r="F4" s="545"/>
      <c r="G4" s="545"/>
      <c r="H4" s="545"/>
      <c r="I4" s="545"/>
    </row>
    <row r="5" spans="1:9" ht="15" x14ac:dyDescent="0.2">
      <c r="A5" s="166">
        <v>1</v>
      </c>
      <c r="B5" s="169" t="s">
        <v>354</v>
      </c>
      <c r="C5" s="321">
        <v>210728</v>
      </c>
      <c r="D5" s="321">
        <v>16537</v>
      </c>
      <c r="E5" s="164">
        <f>D5*100/C5</f>
        <v>7.8475570403553396</v>
      </c>
      <c r="F5" s="164">
        <v>26.317056803</v>
      </c>
      <c r="G5" s="321">
        <v>197178</v>
      </c>
      <c r="H5" s="321">
        <v>165962</v>
      </c>
      <c r="I5" s="168">
        <f>H5*100/C5</f>
        <v>78.75650127178163</v>
      </c>
    </row>
    <row r="6" spans="1:9" ht="15" x14ac:dyDescent="0.2">
      <c r="A6" s="166">
        <v>2</v>
      </c>
      <c r="B6" s="169" t="s">
        <v>355</v>
      </c>
      <c r="C6" s="321">
        <v>412672</v>
      </c>
      <c r="D6" s="321">
        <v>39863</v>
      </c>
      <c r="E6" s="164">
        <f t="shared" ref="E6:E56" si="0">D6*100/C6</f>
        <v>9.6597297611662523</v>
      </c>
      <c r="F6" s="164">
        <v>78.022804659000016</v>
      </c>
      <c r="G6" s="321">
        <v>380117</v>
      </c>
      <c r="H6" s="321">
        <v>372703</v>
      </c>
      <c r="I6" s="168">
        <f t="shared" ref="I6:I56" si="1">H6*100/C6</f>
        <v>90.314583979528535</v>
      </c>
    </row>
    <row r="7" spans="1:9" ht="15" x14ac:dyDescent="0.2">
      <c r="A7" s="166">
        <v>3</v>
      </c>
      <c r="B7" s="169" t="s">
        <v>356</v>
      </c>
      <c r="C7" s="321">
        <v>301359</v>
      </c>
      <c r="D7" s="321">
        <v>21944</v>
      </c>
      <c r="E7" s="164">
        <f t="shared" si="0"/>
        <v>7.2816806533071849</v>
      </c>
      <c r="F7" s="164">
        <v>68.931870215999993</v>
      </c>
      <c r="G7" s="321">
        <v>248934</v>
      </c>
      <c r="H7" s="321">
        <v>249052</v>
      </c>
      <c r="I7" s="168">
        <f t="shared" si="1"/>
        <v>82.642960721265993</v>
      </c>
    </row>
    <row r="8" spans="1:9" ht="15" x14ac:dyDescent="0.2">
      <c r="A8" s="166">
        <v>4</v>
      </c>
      <c r="B8" s="169" t="s">
        <v>357</v>
      </c>
      <c r="C8" s="321">
        <v>464757</v>
      </c>
      <c r="D8" s="321">
        <v>54481</v>
      </c>
      <c r="E8" s="164">
        <f t="shared" si="0"/>
        <v>11.722470021968469</v>
      </c>
      <c r="F8" s="164">
        <v>60.612712086000002</v>
      </c>
      <c r="G8" s="321">
        <v>382918</v>
      </c>
      <c r="H8" s="321">
        <v>396594</v>
      </c>
      <c r="I8" s="168">
        <f t="shared" si="1"/>
        <v>85.333625959372313</v>
      </c>
    </row>
    <row r="9" spans="1:9" ht="15" x14ac:dyDescent="0.2">
      <c r="A9" s="166">
        <v>5</v>
      </c>
      <c r="B9" s="167" t="s">
        <v>358</v>
      </c>
      <c r="C9" s="321">
        <v>669476</v>
      </c>
      <c r="D9" s="321">
        <v>43595</v>
      </c>
      <c r="E9" s="164">
        <f t="shared" si="0"/>
        <v>6.5118092358800013</v>
      </c>
      <c r="F9" s="164">
        <v>135.88542308300001</v>
      </c>
      <c r="G9" s="321">
        <v>532649</v>
      </c>
      <c r="H9" s="321">
        <v>569606</v>
      </c>
      <c r="I9" s="168">
        <f t="shared" si="1"/>
        <v>85.082362922643981</v>
      </c>
    </row>
    <row r="10" spans="1:9" ht="15" x14ac:dyDescent="0.2">
      <c r="A10" s="166">
        <v>6</v>
      </c>
      <c r="B10" s="169" t="s">
        <v>359</v>
      </c>
      <c r="C10" s="322">
        <v>728424</v>
      </c>
      <c r="D10" s="322">
        <v>68727</v>
      </c>
      <c r="E10" s="164">
        <f t="shared" si="0"/>
        <v>9.4350268524925038</v>
      </c>
      <c r="F10" s="164">
        <v>89.003711350999993</v>
      </c>
      <c r="G10" s="321">
        <v>654768</v>
      </c>
      <c r="H10" s="322">
        <v>600364</v>
      </c>
      <c r="I10" s="168">
        <f t="shared" si="1"/>
        <v>82.419579805168425</v>
      </c>
    </row>
    <row r="11" spans="1:9" ht="15" x14ac:dyDescent="0.2">
      <c r="A11" s="166">
        <v>7</v>
      </c>
      <c r="B11" s="169" t="s">
        <v>360</v>
      </c>
      <c r="C11" s="321">
        <v>504828</v>
      </c>
      <c r="D11" s="321">
        <v>44181</v>
      </c>
      <c r="E11" s="164">
        <f t="shared" si="0"/>
        <v>8.7516936461527486</v>
      </c>
      <c r="F11" s="164">
        <v>133.65477808600002</v>
      </c>
      <c r="G11" s="321">
        <v>370641</v>
      </c>
      <c r="H11" s="321">
        <v>428649</v>
      </c>
      <c r="I11" s="168">
        <f t="shared" si="1"/>
        <v>84.909909909909913</v>
      </c>
    </row>
    <row r="12" spans="1:9" ht="15" x14ac:dyDescent="0.2">
      <c r="A12" s="166">
        <v>8</v>
      </c>
      <c r="B12" s="169" t="s">
        <v>361</v>
      </c>
      <c r="C12" s="321">
        <v>703757</v>
      </c>
      <c r="D12" s="321">
        <v>72122</v>
      </c>
      <c r="E12" s="164">
        <f t="shared" si="0"/>
        <v>10.248139627740825</v>
      </c>
      <c r="F12" s="164">
        <v>121.098963045</v>
      </c>
      <c r="G12" s="321">
        <v>530487</v>
      </c>
      <c r="H12" s="321">
        <v>534662</v>
      </c>
      <c r="I12" s="168">
        <f t="shared" si="1"/>
        <v>75.972530290995323</v>
      </c>
    </row>
    <row r="13" spans="1:9" ht="15" x14ac:dyDescent="0.2">
      <c r="A13" s="166">
        <v>9</v>
      </c>
      <c r="B13" s="169" t="s">
        <v>362</v>
      </c>
      <c r="C13" s="321">
        <v>911718</v>
      </c>
      <c r="D13" s="321">
        <v>58344</v>
      </c>
      <c r="E13" s="164">
        <f t="shared" si="0"/>
        <v>6.3993471665580808</v>
      </c>
      <c r="F13" s="164">
        <v>215.93879766400002</v>
      </c>
      <c r="G13" s="321">
        <v>782996</v>
      </c>
      <c r="H13" s="321">
        <v>764012</v>
      </c>
      <c r="I13" s="168">
        <f t="shared" si="1"/>
        <v>83.799157195536338</v>
      </c>
    </row>
    <row r="14" spans="1:9" ht="15" x14ac:dyDescent="0.2">
      <c r="A14" s="166">
        <v>10</v>
      </c>
      <c r="B14" s="169" t="s">
        <v>363</v>
      </c>
      <c r="C14" s="321">
        <v>332063</v>
      </c>
      <c r="D14" s="321">
        <v>26362</v>
      </c>
      <c r="E14" s="164">
        <f t="shared" si="0"/>
        <v>7.9388549763147358</v>
      </c>
      <c r="F14" s="164">
        <v>51.051768811999992</v>
      </c>
      <c r="G14" s="321">
        <v>290492</v>
      </c>
      <c r="H14" s="321">
        <v>283904</v>
      </c>
      <c r="I14" s="168">
        <f t="shared" si="1"/>
        <v>85.497029178198119</v>
      </c>
    </row>
    <row r="15" spans="1:9" ht="15" x14ac:dyDescent="0.2">
      <c r="A15" s="166">
        <v>11</v>
      </c>
      <c r="B15" s="169" t="s">
        <v>364</v>
      </c>
      <c r="C15" s="321">
        <v>914401</v>
      </c>
      <c r="D15" s="321">
        <v>52106</v>
      </c>
      <c r="E15" s="164">
        <f t="shared" si="0"/>
        <v>5.6983752204995399</v>
      </c>
      <c r="F15" s="164">
        <v>212.08228812199999</v>
      </c>
      <c r="G15" s="321">
        <v>801343</v>
      </c>
      <c r="H15" s="321">
        <v>687658</v>
      </c>
      <c r="I15" s="168">
        <f t="shared" si="1"/>
        <v>75.203111107708764</v>
      </c>
    </row>
    <row r="16" spans="1:9" ht="15" x14ac:dyDescent="0.2">
      <c r="A16" s="166">
        <v>12</v>
      </c>
      <c r="B16" s="169" t="s">
        <v>365</v>
      </c>
      <c r="C16" s="321">
        <v>869370</v>
      </c>
      <c r="D16" s="321">
        <v>63405</v>
      </c>
      <c r="E16" s="164">
        <f t="shared" si="0"/>
        <v>7.2932123261672244</v>
      </c>
      <c r="F16" s="164">
        <v>216.71821584400004</v>
      </c>
      <c r="G16" s="321">
        <v>668067</v>
      </c>
      <c r="H16" s="321">
        <v>744596</v>
      </c>
      <c r="I16" s="168">
        <f t="shared" si="1"/>
        <v>85.647767923898911</v>
      </c>
    </row>
    <row r="17" spans="1:9" ht="15" x14ac:dyDescent="0.2">
      <c r="A17" s="166">
        <v>13</v>
      </c>
      <c r="B17" s="169" t="s">
        <v>366</v>
      </c>
      <c r="C17" s="321">
        <v>860616</v>
      </c>
      <c r="D17" s="321">
        <v>96438</v>
      </c>
      <c r="E17" s="164">
        <f t="shared" si="0"/>
        <v>11.205694525781533</v>
      </c>
      <c r="F17" s="164">
        <v>119.21810572800003</v>
      </c>
      <c r="G17" s="321">
        <v>686193</v>
      </c>
      <c r="H17" s="321">
        <v>704452</v>
      </c>
      <c r="I17" s="168">
        <f t="shared" si="1"/>
        <v>81.854392667577642</v>
      </c>
    </row>
    <row r="18" spans="1:9" ht="15" x14ac:dyDescent="0.2">
      <c r="A18" s="166">
        <v>14</v>
      </c>
      <c r="B18" s="169" t="s">
        <v>367</v>
      </c>
      <c r="C18" s="321">
        <v>360545</v>
      </c>
      <c r="D18" s="321">
        <v>30333</v>
      </c>
      <c r="E18" s="164">
        <f t="shared" si="0"/>
        <v>8.4130968395068582</v>
      </c>
      <c r="F18" s="164">
        <v>67.788647534999996</v>
      </c>
      <c r="G18" s="321">
        <v>321631</v>
      </c>
      <c r="H18" s="321">
        <v>298670</v>
      </c>
      <c r="I18" s="168">
        <f t="shared" si="1"/>
        <v>82.838480633485418</v>
      </c>
    </row>
    <row r="19" spans="1:9" ht="15" x14ac:dyDescent="0.2">
      <c r="A19" s="166">
        <v>15</v>
      </c>
      <c r="B19" s="169" t="s">
        <v>368</v>
      </c>
      <c r="C19" s="321">
        <v>875686</v>
      </c>
      <c r="D19" s="321">
        <v>79350</v>
      </c>
      <c r="E19" s="164">
        <f t="shared" si="0"/>
        <v>9.0614672382566361</v>
      </c>
      <c r="F19" s="164">
        <v>173.403169464</v>
      </c>
      <c r="G19" s="321">
        <v>805306</v>
      </c>
      <c r="H19" s="321">
        <v>729477</v>
      </c>
      <c r="I19" s="168">
        <f t="shared" si="1"/>
        <v>83.303490063789994</v>
      </c>
    </row>
    <row r="20" spans="1:9" ht="15" x14ac:dyDescent="0.2">
      <c r="A20" s="166">
        <v>16</v>
      </c>
      <c r="B20" s="169" t="s">
        <v>369</v>
      </c>
      <c r="C20" s="321">
        <v>1357192</v>
      </c>
      <c r="D20" s="321">
        <v>118591</v>
      </c>
      <c r="E20" s="164">
        <f t="shared" si="0"/>
        <v>8.7379678041131985</v>
      </c>
      <c r="F20" s="164">
        <v>266.41212034300003</v>
      </c>
      <c r="G20" s="321">
        <v>1197257</v>
      </c>
      <c r="H20" s="321">
        <v>1128447</v>
      </c>
      <c r="I20" s="168">
        <f t="shared" si="1"/>
        <v>83.145715565667942</v>
      </c>
    </row>
    <row r="21" spans="1:9" ht="15" x14ac:dyDescent="0.2">
      <c r="A21" s="166">
        <v>17</v>
      </c>
      <c r="B21" s="169" t="s">
        <v>370</v>
      </c>
      <c r="C21" s="321">
        <v>432713</v>
      </c>
      <c r="D21" s="321">
        <v>25741</v>
      </c>
      <c r="E21" s="164">
        <f t="shared" si="0"/>
        <v>5.9487466288278839</v>
      </c>
      <c r="F21" s="164">
        <v>76.281922669000011</v>
      </c>
      <c r="G21" s="321">
        <v>342861</v>
      </c>
      <c r="H21" s="321">
        <v>376327</v>
      </c>
      <c r="I21" s="168">
        <f t="shared" si="1"/>
        <v>86.969192051082359</v>
      </c>
    </row>
    <row r="22" spans="1:9" ht="15" x14ac:dyDescent="0.2">
      <c r="A22" s="166">
        <v>18</v>
      </c>
      <c r="B22" s="169" t="s">
        <v>371</v>
      </c>
      <c r="C22" s="321">
        <v>699353</v>
      </c>
      <c r="D22" s="321">
        <v>54708</v>
      </c>
      <c r="E22" s="164">
        <f t="shared" si="0"/>
        <v>7.8226589433376281</v>
      </c>
      <c r="F22" s="164">
        <v>80.128937496000006</v>
      </c>
      <c r="G22" s="321">
        <v>571164</v>
      </c>
      <c r="H22" s="321">
        <v>567172</v>
      </c>
      <c r="I22" s="168">
        <f t="shared" si="1"/>
        <v>81.099530566108967</v>
      </c>
    </row>
    <row r="23" spans="1:9" ht="15" x14ac:dyDescent="0.2">
      <c r="A23" s="166">
        <v>19</v>
      </c>
      <c r="B23" s="169" t="s">
        <v>372</v>
      </c>
      <c r="C23" s="321">
        <v>792892</v>
      </c>
      <c r="D23" s="321">
        <v>64255</v>
      </c>
      <c r="E23" s="164">
        <f t="shared" si="0"/>
        <v>8.1038779556358236</v>
      </c>
      <c r="F23" s="164">
        <v>180.962318135</v>
      </c>
      <c r="G23" s="321">
        <v>650107</v>
      </c>
      <c r="H23" s="321">
        <v>607679</v>
      </c>
      <c r="I23" s="168">
        <f t="shared" si="1"/>
        <v>76.640828763564272</v>
      </c>
    </row>
    <row r="24" spans="1:9" ht="15" x14ac:dyDescent="0.2">
      <c r="A24" s="166">
        <v>20</v>
      </c>
      <c r="B24" s="169" t="s">
        <v>373</v>
      </c>
      <c r="C24" s="321">
        <v>210076</v>
      </c>
      <c r="D24" s="321">
        <v>22797</v>
      </c>
      <c r="E24" s="164">
        <f t="shared" si="0"/>
        <v>10.851786972333821</v>
      </c>
      <c r="F24" s="164">
        <v>40.396112959</v>
      </c>
      <c r="G24" s="321">
        <v>181424</v>
      </c>
      <c r="H24" s="321">
        <v>190151</v>
      </c>
      <c r="I24" s="168">
        <f t="shared" si="1"/>
        <v>90.515337306498594</v>
      </c>
    </row>
    <row r="25" spans="1:9" ht="15" x14ac:dyDescent="0.2">
      <c r="A25" s="166">
        <v>21</v>
      </c>
      <c r="B25" s="169" t="s">
        <v>374</v>
      </c>
      <c r="C25" s="321">
        <v>458680</v>
      </c>
      <c r="D25" s="321">
        <v>33605</v>
      </c>
      <c r="E25" s="164">
        <f t="shared" si="0"/>
        <v>7.3264585331821745</v>
      </c>
      <c r="F25" s="164">
        <v>113.22752399200003</v>
      </c>
      <c r="G25" s="321">
        <v>396793</v>
      </c>
      <c r="H25" s="321">
        <v>402259</v>
      </c>
      <c r="I25" s="168">
        <f t="shared" si="1"/>
        <v>87.699267463155138</v>
      </c>
    </row>
    <row r="26" spans="1:9" ht="15" x14ac:dyDescent="0.2">
      <c r="A26" s="166">
        <v>22</v>
      </c>
      <c r="B26" s="169" t="s">
        <v>375</v>
      </c>
      <c r="C26" s="321">
        <v>1264513</v>
      </c>
      <c r="D26" s="321">
        <v>85200</v>
      </c>
      <c r="E26" s="164">
        <f t="shared" si="0"/>
        <v>6.7377717745883201</v>
      </c>
      <c r="F26" s="164">
        <v>355.77561384399996</v>
      </c>
      <c r="G26" s="321">
        <v>1096660</v>
      </c>
      <c r="H26" s="321">
        <v>1055439</v>
      </c>
      <c r="I26" s="168">
        <f t="shared" si="1"/>
        <v>83.466045821592971</v>
      </c>
    </row>
    <row r="27" spans="1:9" ht="15" x14ac:dyDescent="0.2">
      <c r="A27" s="166">
        <v>23</v>
      </c>
      <c r="B27" s="169" t="s">
        <v>376</v>
      </c>
      <c r="C27" s="321">
        <v>924658</v>
      </c>
      <c r="D27" s="321">
        <v>55322</v>
      </c>
      <c r="E27" s="164">
        <f t="shared" si="0"/>
        <v>5.9829688382082891</v>
      </c>
      <c r="F27" s="164">
        <v>259.500206773</v>
      </c>
      <c r="G27" s="321">
        <v>739959</v>
      </c>
      <c r="H27" s="321">
        <v>779776</v>
      </c>
      <c r="I27" s="168">
        <f t="shared" si="1"/>
        <v>84.331287892388318</v>
      </c>
    </row>
    <row r="28" spans="1:9" ht="15" x14ac:dyDescent="0.2">
      <c r="A28" s="166">
        <v>24</v>
      </c>
      <c r="B28" s="169" t="s">
        <v>377</v>
      </c>
      <c r="C28" s="321">
        <v>881036</v>
      </c>
      <c r="D28" s="321">
        <v>70631</v>
      </c>
      <c r="E28" s="164">
        <f t="shared" si="0"/>
        <v>8.0168120258423041</v>
      </c>
      <c r="F28" s="164">
        <v>113.18114295699999</v>
      </c>
      <c r="G28" s="321">
        <v>820988</v>
      </c>
      <c r="H28" s="321">
        <v>754547</v>
      </c>
      <c r="I28" s="168">
        <f t="shared" si="1"/>
        <v>85.643151925687491</v>
      </c>
    </row>
    <row r="29" spans="1:9" ht="15" x14ac:dyDescent="0.2">
      <c r="A29" s="166">
        <v>25</v>
      </c>
      <c r="B29" s="169" t="s">
        <v>378</v>
      </c>
      <c r="C29" s="321">
        <v>491131</v>
      </c>
      <c r="D29" s="321">
        <v>29073</v>
      </c>
      <c r="E29" s="164">
        <f t="shared" si="0"/>
        <v>5.9196018984751522</v>
      </c>
      <c r="F29" s="164">
        <v>125.755048174</v>
      </c>
      <c r="G29" s="321">
        <v>401804</v>
      </c>
      <c r="H29" s="321">
        <v>390193</v>
      </c>
      <c r="I29" s="168">
        <f t="shared" si="1"/>
        <v>79.447845890403983</v>
      </c>
    </row>
    <row r="30" spans="1:9" ht="15" x14ac:dyDescent="0.2">
      <c r="A30" s="166">
        <v>26</v>
      </c>
      <c r="B30" s="169" t="s">
        <v>379</v>
      </c>
      <c r="C30" s="321">
        <v>588636</v>
      </c>
      <c r="D30" s="321">
        <v>53623</v>
      </c>
      <c r="E30" s="164">
        <f t="shared" si="0"/>
        <v>9.1097044693155027</v>
      </c>
      <c r="F30" s="164">
        <v>95.216286050999997</v>
      </c>
      <c r="G30" s="321">
        <v>505734</v>
      </c>
      <c r="H30" s="321">
        <v>487058</v>
      </c>
      <c r="I30" s="168">
        <f t="shared" si="1"/>
        <v>82.743495131116688</v>
      </c>
    </row>
    <row r="31" spans="1:9" ht="15" x14ac:dyDescent="0.2">
      <c r="A31" s="166">
        <v>27</v>
      </c>
      <c r="B31" s="169" t="s">
        <v>380</v>
      </c>
      <c r="C31" s="321">
        <v>450112</v>
      </c>
      <c r="D31" s="321">
        <v>23646</v>
      </c>
      <c r="E31" s="164">
        <f t="shared" si="0"/>
        <v>5.2533591639414192</v>
      </c>
      <c r="F31" s="164">
        <v>105.59182759599999</v>
      </c>
      <c r="G31" s="321">
        <v>376562</v>
      </c>
      <c r="H31" s="321">
        <v>388038</v>
      </c>
      <c r="I31" s="168">
        <f t="shared" si="1"/>
        <v>86.209210152139917</v>
      </c>
    </row>
    <row r="32" spans="1:9" ht="15" x14ac:dyDescent="0.2">
      <c r="A32" s="166">
        <v>28</v>
      </c>
      <c r="B32" s="169" t="s">
        <v>381</v>
      </c>
      <c r="C32" s="321">
        <v>685291</v>
      </c>
      <c r="D32" s="321">
        <v>47424</v>
      </c>
      <c r="E32" s="164">
        <f t="shared" si="0"/>
        <v>6.9202718261293379</v>
      </c>
      <c r="F32" s="164">
        <v>136.21162667099998</v>
      </c>
      <c r="G32" s="321">
        <v>571059</v>
      </c>
      <c r="H32" s="321">
        <v>576794</v>
      </c>
      <c r="I32" s="168">
        <f t="shared" si="1"/>
        <v>84.167747715933814</v>
      </c>
    </row>
    <row r="33" spans="1:9" ht="15" x14ac:dyDescent="0.2">
      <c r="A33" s="166">
        <v>29</v>
      </c>
      <c r="B33" s="169" t="s">
        <v>382</v>
      </c>
      <c r="C33" s="321">
        <v>865046</v>
      </c>
      <c r="D33" s="321">
        <v>84751</v>
      </c>
      <c r="E33" s="164">
        <f t="shared" si="0"/>
        <v>9.7972824566554841</v>
      </c>
      <c r="F33" s="164">
        <v>125.82771633199999</v>
      </c>
      <c r="G33" s="321">
        <v>659281</v>
      </c>
      <c r="H33" s="321">
        <v>672366</v>
      </c>
      <c r="I33" s="168">
        <f t="shared" si="1"/>
        <v>77.726040002496973</v>
      </c>
    </row>
    <row r="34" spans="1:9" ht="15" x14ac:dyDescent="0.2">
      <c r="A34" s="166">
        <v>30</v>
      </c>
      <c r="B34" s="169" t="s">
        <v>383</v>
      </c>
      <c r="C34" s="321">
        <v>523595</v>
      </c>
      <c r="D34" s="321">
        <v>51455</v>
      </c>
      <c r="E34" s="164">
        <f t="shared" si="0"/>
        <v>9.8272519791059878</v>
      </c>
      <c r="F34" s="164">
        <v>94.243283613000017</v>
      </c>
      <c r="G34" s="321">
        <v>411686</v>
      </c>
      <c r="H34" s="321">
        <v>426692</v>
      </c>
      <c r="I34" s="168">
        <f t="shared" si="1"/>
        <v>81.492756806310226</v>
      </c>
    </row>
    <row r="35" spans="1:9" ht="15" x14ac:dyDescent="0.2">
      <c r="A35" s="166">
        <v>31</v>
      </c>
      <c r="B35" s="169" t="s">
        <v>384</v>
      </c>
      <c r="C35" s="321">
        <v>362754</v>
      </c>
      <c r="D35" s="321">
        <v>22319</v>
      </c>
      <c r="E35" s="164">
        <f t="shared" si="0"/>
        <v>6.1526544159402787</v>
      </c>
      <c r="F35" s="164">
        <v>91.628400884000001</v>
      </c>
      <c r="G35" s="321">
        <v>314192</v>
      </c>
      <c r="H35" s="321">
        <v>290417</v>
      </c>
      <c r="I35" s="168">
        <f t="shared" si="1"/>
        <v>80.058938013088763</v>
      </c>
    </row>
    <row r="36" spans="1:9" ht="15" x14ac:dyDescent="0.2">
      <c r="A36" s="166">
        <v>32</v>
      </c>
      <c r="B36" s="169" t="s">
        <v>385</v>
      </c>
      <c r="C36" s="321">
        <v>493792</v>
      </c>
      <c r="D36" s="321">
        <v>43338</v>
      </c>
      <c r="E36" s="164">
        <f t="shared" si="0"/>
        <v>8.776569891776294</v>
      </c>
      <c r="F36" s="164">
        <v>88.152495005999981</v>
      </c>
      <c r="G36" s="321">
        <v>384233</v>
      </c>
      <c r="H36" s="321">
        <v>385816</v>
      </c>
      <c r="I36" s="168">
        <f t="shared" si="1"/>
        <v>78.133303091180096</v>
      </c>
    </row>
    <row r="37" spans="1:9" ht="15" x14ac:dyDescent="0.2">
      <c r="A37" s="166">
        <v>33</v>
      </c>
      <c r="B37" s="169" t="s">
        <v>386</v>
      </c>
      <c r="C37" s="321">
        <v>616480</v>
      </c>
      <c r="D37" s="321">
        <v>44178</v>
      </c>
      <c r="E37" s="164">
        <f t="shared" si="0"/>
        <v>7.1661692187905528</v>
      </c>
      <c r="F37" s="164">
        <v>105.44767269500002</v>
      </c>
      <c r="G37" s="321">
        <v>545488</v>
      </c>
      <c r="H37" s="321">
        <v>507088</v>
      </c>
      <c r="I37" s="168">
        <f t="shared" si="1"/>
        <v>82.25538541396314</v>
      </c>
    </row>
    <row r="38" spans="1:9" ht="15" x14ac:dyDescent="0.2">
      <c r="A38" s="166">
        <v>34</v>
      </c>
      <c r="B38" s="169" t="s">
        <v>387</v>
      </c>
      <c r="C38" s="321">
        <v>1002681</v>
      </c>
      <c r="D38" s="321">
        <v>90589</v>
      </c>
      <c r="E38" s="164">
        <f t="shared" si="0"/>
        <v>9.034678028206379</v>
      </c>
      <c r="F38" s="164">
        <v>142.27825785200002</v>
      </c>
      <c r="G38" s="321">
        <v>924253</v>
      </c>
      <c r="H38" s="321">
        <v>822330</v>
      </c>
      <c r="I38" s="168">
        <f t="shared" si="1"/>
        <v>82.013122817725673</v>
      </c>
    </row>
    <row r="39" spans="1:9" ht="15" x14ac:dyDescent="0.2">
      <c r="A39" s="166">
        <v>35</v>
      </c>
      <c r="B39" s="169" t="s">
        <v>388</v>
      </c>
      <c r="C39" s="321">
        <v>730733</v>
      </c>
      <c r="D39" s="321">
        <v>49844</v>
      </c>
      <c r="E39" s="164">
        <f t="shared" si="0"/>
        <v>6.8210960775002638</v>
      </c>
      <c r="F39" s="164">
        <v>123.29365035999999</v>
      </c>
      <c r="G39" s="321">
        <v>600175</v>
      </c>
      <c r="H39" s="321">
        <v>626700</v>
      </c>
      <c r="I39" s="168">
        <f t="shared" si="1"/>
        <v>85.76319941757113</v>
      </c>
    </row>
    <row r="40" spans="1:9" ht="15" x14ac:dyDescent="0.2">
      <c r="A40" s="166">
        <v>36</v>
      </c>
      <c r="B40" s="169" t="s">
        <v>389</v>
      </c>
      <c r="C40" s="321">
        <v>1023036</v>
      </c>
      <c r="D40" s="321">
        <v>86216</v>
      </c>
      <c r="E40" s="164">
        <f t="shared" si="0"/>
        <v>8.4274649181455974</v>
      </c>
      <c r="F40" s="164">
        <v>290.03091865800002</v>
      </c>
      <c r="G40" s="321">
        <v>728761</v>
      </c>
      <c r="H40" s="321">
        <v>869908</v>
      </c>
      <c r="I40" s="168">
        <f t="shared" si="1"/>
        <v>85.032002783870752</v>
      </c>
    </row>
    <row r="41" spans="1:9" ht="15" x14ac:dyDescent="0.2">
      <c r="A41" s="166">
        <v>37</v>
      </c>
      <c r="B41" s="169" t="s">
        <v>390</v>
      </c>
      <c r="C41" s="321">
        <v>1316318</v>
      </c>
      <c r="D41" s="321">
        <v>105475</v>
      </c>
      <c r="E41" s="164">
        <f t="shared" si="0"/>
        <v>8.012881385804949</v>
      </c>
      <c r="F41" s="164">
        <v>223.82289974599999</v>
      </c>
      <c r="G41" s="321">
        <v>1059628</v>
      </c>
      <c r="H41" s="321">
        <v>1102320</v>
      </c>
      <c r="I41" s="168">
        <f t="shared" si="1"/>
        <v>83.742682239398079</v>
      </c>
    </row>
    <row r="42" spans="1:9" ht="15" x14ac:dyDescent="0.2">
      <c r="A42" s="166">
        <v>38</v>
      </c>
      <c r="B42" s="169" t="s">
        <v>391</v>
      </c>
      <c r="C42" s="321">
        <v>880450</v>
      </c>
      <c r="D42" s="321">
        <v>61290</v>
      </c>
      <c r="E42" s="164">
        <f t="shared" si="0"/>
        <v>6.9612130160713273</v>
      </c>
      <c r="F42" s="164">
        <v>266.83898632</v>
      </c>
      <c r="G42" s="321">
        <v>592936</v>
      </c>
      <c r="H42" s="321">
        <v>778696</v>
      </c>
      <c r="I42" s="168">
        <f t="shared" si="1"/>
        <v>88.442955306945308</v>
      </c>
    </row>
    <row r="43" spans="1:9" ht="15" x14ac:dyDescent="0.2">
      <c r="A43" s="166">
        <v>39</v>
      </c>
      <c r="B43" s="169" t="s">
        <v>392</v>
      </c>
      <c r="C43" s="321">
        <v>673740</v>
      </c>
      <c r="D43" s="321">
        <v>47995</v>
      </c>
      <c r="E43" s="164">
        <f t="shared" si="0"/>
        <v>7.1236678837533765</v>
      </c>
      <c r="F43" s="164">
        <v>141.832006458</v>
      </c>
      <c r="G43" s="321">
        <v>567459</v>
      </c>
      <c r="H43" s="321">
        <v>554472</v>
      </c>
      <c r="I43" s="168">
        <f t="shared" si="1"/>
        <v>82.297622228159227</v>
      </c>
    </row>
    <row r="44" spans="1:9" ht="15" x14ac:dyDescent="0.2">
      <c r="A44" s="166">
        <v>40</v>
      </c>
      <c r="B44" s="169" t="s">
        <v>393</v>
      </c>
      <c r="C44" s="321">
        <v>707993</v>
      </c>
      <c r="D44" s="321">
        <v>47880</v>
      </c>
      <c r="E44" s="164">
        <f t="shared" si="0"/>
        <v>6.7627787280382714</v>
      </c>
      <c r="F44" s="164">
        <v>142.07075541500001</v>
      </c>
      <c r="G44" s="321">
        <v>560100</v>
      </c>
      <c r="H44" s="321">
        <v>617539</v>
      </c>
      <c r="I44" s="168">
        <f t="shared" si="1"/>
        <v>87.223884981913656</v>
      </c>
    </row>
    <row r="45" spans="1:9" ht="15" x14ac:dyDescent="0.2">
      <c r="A45" s="166">
        <v>41</v>
      </c>
      <c r="B45" s="169" t="s">
        <v>394</v>
      </c>
      <c r="C45" s="321">
        <v>469233</v>
      </c>
      <c r="D45" s="321">
        <v>22420</v>
      </c>
      <c r="E45" s="164">
        <f t="shared" si="0"/>
        <v>4.7780100717553964</v>
      </c>
      <c r="F45" s="164">
        <v>103.354755322</v>
      </c>
      <c r="G45" s="321">
        <v>390131</v>
      </c>
      <c r="H45" s="321">
        <v>378744</v>
      </c>
      <c r="I45" s="168">
        <f t="shared" si="1"/>
        <v>80.715550696562261</v>
      </c>
    </row>
    <row r="46" spans="1:9" ht="15" x14ac:dyDescent="0.2">
      <c r="A46" s="166">
        <v>42</v>
      </c>
      <c r="B46" s="169" t="s">
        <v>395</v>
      </c>
      <c r="C46" s="321">
        <v>754634</v>
      </c>
      <c r="D46" s="321">
        <v>55697</v>
      </c>
      <c r="E46" s="164">
        <f t="shared" si="0"/>
        <v>7.3806640040072402</v>
      </c>
      <c r="F46" s="164">
        <v>119.976167432</v>
      </c>
      <c r="G46" s="321">
        <v>678690</v>
      </c>
      <c r="H46" s="321">
        <v>600025</v>
      </c>
      <c r="I46" s="168">
        <f t="shared" si="1"/>
        <v>79.5120548504308</v>
      </c>
    </row>
    <row r="47" spans="1:9" ht="15" x14ac:dyDescent="0.2">
      <c r="A47" s="166">
        <v>43</v>
      </c>
      <c r="B47" s="169" t="s">
        <v>396</v>
      </c>
      <c r="C47" s="321">
        <v>407310</v>
      </c>
      <c r="D47" s="321">
        <v>37950</v>
      </c>
      <c r="E47" s="164">
        <f t="shared" si="0"/>
        <v>9.3172276644324956</v>
      </c>
      <c r="F47" s="164">
        <v>49.502938807999996</v>
      </c>
      <c r="G47" s="321">
        <v>328839</v>
      </c>
      <c r="H47" s="321">
        <v>317992</v>
      </c>
      <c r="I47" s="168">
        <f t="shared" si="1"/>
        <v>78.071247943826563</v>
      </c>
    </row>
    <row r="48" spans="1:9" ht="15" x14ac:dyDescent="0.2">
      <c r="A48" s="166">
        <v>44</v>
      </c>
      <c r="B48" s="169" t="s">
        <v>397</v>
      </c>
      <c r="C48" s="321">
        <v>905427</v>
      </c>
      <c r="D48" s="321">
        <v>63651</v>
      </c>
      <c r="E48" s="164">
        <f t="shared" si="0"/>
        <v>7.0299427783797039</v>
      </c>
      <c r="F48" s="164">
        <v>143.40067743500001</v>
      </c>
      <c r="G48" s="321">
        <v>719660</v>
      </c>
      <c r="H48" s="321">
        <v>713284</v>
      </c>
      <c r="I48" s="168">
        <f t="shared" si="1"/>
        <v>78.778741963736451</v>
      </c>
    </row>
    <row r="49" spans="1:9" ht="15" x14ac:dyDescent="0.2">
      <c r="A49" s="166">
        <v>45</v>
      </c>
      <c r="B49" s="169" t="s">
        <v>398</v>
      </c>
      <c r="C49" s="321">
        <v>625359</v>
      </c>
      <c r="D49" s="321">
        <v>60000</v>
      </c>
      <c r="E49" s="164">
        <f t="shared" si="0"/>
        <v>9.5944889255611585</v>
      </c>
      <c r="F49" s="164">
        <v>171.81130850099998</v>
      </c>
      <c r="G49" s="321">
        <v>435228</v>
      </c>
      <c r="H49" s="321">
        <v>525875</v>
      </c>
      <c r="I49" s="168">
        <f t="shared" si="1"/>
        <v>84.091697728824556</v>
      </c>
    </row>
    <row r="50" spans="1:9" ht="15" x14ac:dyDescent="0.2">
      <c r="A50" s="166">
        <v>46</v>
      </c>
      <c r="B50" s="169" t="s">
        <v>399</v>
      </c>
      <c r="C50" s="321">
        <v>441189</v>
      </c>
      <c r="D50" s="321">
        <v>39894</v>
      </c>
      <c r="E50" s="164">
        <f t="shared" si="0"/>
        <v>9.0423831963172248</v>
      </c>
      <c r="F50" s="164">
        <v>158.10181675799998</v>
      </c>
      <c r="G50" s="321">
        <v>237387</v>
      </c>
      <c r="H50" s="321">
        <v>385639</v>
      </c>
      <c r="I50" s="168">
        <f t="shared" si="1"/>
        <v>87.409024250377954</v>
      </c>
    </row>
    <row r="51" spans="1:9" ht="15" x14ac:dyDescent="0.2">
      <c r="A51" s="166">
        <v>47</v>
      </c>
      <c r="B51" s="169" t="s">
        <v>400</v>
      </c>
      <c r="C51" s="321">
        <v>730297</v>
      </c>
      <c r="D51" s="321">
        <v>64436</v>
      </c>
      <c r="E51" s="164">
        <f t="shared" si="0"/>
        <v>8.8232595779525322</v>
      </c>
      <c r="F51" s="164">
        <v>144.58885374499999</v>
      </c>
      <c r="G51" s="321">
        <v>520679</v>
      </c>
      <c r="H51" s="321">
        <v>572454</v>
      </c>
      <c r="I51" s="168">
        <f t="shared" si="1"/>
        <v>78.386464684915865</v>
      </c>
    </row>
    <row r="52" spans="1:9" ht="15" x14ac:dyDescent="0.2">
      <c r="A52" s="166">
        <v>48</v>
      </c>
      <c r="B52" s="169" t="s">
        <v>401</v>
      </c>
      <c r="C52" s="321">
        <v>973737</v>
      </c>
      <c r="D52" s="321">
        <v>76379</v>
      </c>
      <c r="E52" s="164">
        <f t="shared" si="0"/>
        <v>7.8439044629093893</v>
      </c>
      <c r="F52" s="164">
        <v>184.75796750299995</v>
      </c>
      <c r="G52" s="321">
        <v>859103</v>
      </c>
      <c r="H52" s="321">
        <v>804641</v>
      </c>
      <c r="I52" s="168">
        <f t="shared" si="1"/>
        <v>82.634325284958877</v>
      </c>
    </row>
    <row r="53" spans="1:9" ht="15" x14ac:dyDescent="0.2">
      <c r="A53" s="166">
        <v>49</v>
      </c>
      <c r="B53" s="169" t="s">
        <v>402</v>
      </c>
      <c r="C53" s="321">
        <v>246001</v>
      </c>
      <c r="D53" s="321">
        <v>22145</v>
      </c>
      <c r="E53" s="164">
        <f t="shared" si="0"/>
        <v>9.0019959268458258</v>
      </c>
      <c r="F53" s="164">
        <v>60.502760962000011</v>
      </c>
      <c r="G53" s="321">
        <v>203711</v>
      </c>
      <c r="H53" s="321">
        <v>197628</v>
      </c>
      <c r="I53" s="168">
        <f t="shared" si="1"/>
        <v>80.336258795695954</v>
      </c>
    </row>
    <row r="54" spans="1:9" ht="15" x14ac:dyDescent="0.2">
      <c r="A54" s="166">
        <v>50</v>
      </c>
      <c r="B54" s="169" t="s">
        <v>403</v>
      </c>
      <c r="C54" s="321">
        <v>757319</v>
      </c>
      <c r="D54" s="321">
        <v>58105</v>
      </c>
      <c r="E54" s="164">
        <f t="shared" si="0"/>
        <v>7.6724603502619111</v>
      </c>
      <c r="F54" s="164">
        <v>103.24102263899999</v>
      </c>
      <c r="G54" s="321">
        <v>639234</v>
      </c>
      <c r="H54" s="321">
        <v>617042</v>
      </c>
      <c r="I54" s="168">
        <f t="shared" si="1"/>
        <v>81.477158238470182</v>
      </c>
    </row>
    <row r="55" spans="1:9" ht="15" x14ac:dyDescent="0.2">
      <c r="A55" s="166">
        <v>51</v>
      </c>
      <c r="B55" s="169" t="s">
        <v>404</v>
      </c>
      <c r="C55" s="321">
        <v>1068210</v>
      </c>
      <c r="D55" s="321">
        <v>89827</v>
      </c>
      <c r="E55" s="164">
        <f t="shared" si="0"/>
        <v>8.4091143127287697</v>
      </c>
      <c r="F55" s="164">
        <v>155.32435046999998</v>
      </c>
      <c r="G55" s="321">
        <v>965998</v>
      </c>
      <c r="H55" s="321">
        <v>876259</v>
      </c>
      <c r="I55" s="168">
        <f t="shared" si="1"/>
        <v>82.03059323541251</v>
      </c>
    </row>
    <row r="56" spans="1:9" ht="15" x14ac:dyDescent="0.2">
      <c r="A56" s="166"/>
      <c r="B56" s="170" t="s">
        <v>216</v>
      </c>
      <c r="C56" s="323">
        <f t="shared" ref="C56:D56" si="2">SUM(C5:C55)</f>
        <v>34932017</v>
      </c>
      <c r="D56" s="323">
        <f t="shared" si="2"/>
        <v>2778238</v>
      </c>
      <c r="E56" s="171">
        <f t="shared" si="0"/>
        <v>7.9532710636205177</v>
      </c>
      <c r="F56" s="171">
        <f>SUM(F5:F55)</f>
        <v>6948.398663072001</v>
      </c>
      <c r="G56" s="323">
        <f t="shared" ref="G56:H56" si="3">SUM(G5:G55)</f>
        <v>28832944</v>
      </c>
      <c r="H56" s="323">
        <f t="shared" si="3"/>
        <v>28878168</v>
      </c>
      <c r="I56" s="172">
        <f t="shared" si="1"/>
        <v>82.66962654919125</v>
      </c>
    </row>
    <row r="57" spans="1:9" x14ac:dyDescent="0.2">
      <c r="D57" s="257" t="s">
        <v>487</v>
      </c>
    </row>
    <row r="58" spans="1:9" x14ac:dyDescent="0.2">
      <c r="C58" s="146"/>
      <c r="G58" s="325"/>
      <c r="H58" s="325"/>
    </row>
    <row r="59" spans="1:9" x14ac:dyDescent="0.2">
      <c r="C59" s="146"/>
    </row>
  </sheetData>
  <mergeCells count="10">
    <mergeCell ref="C2:D2"/>
    <mergeCell ref="C3:E3"/>
    <mergeCell ref="A1:I1"/>
    <mergeCell ref="A3:A4"/>
    <mergeCell ref="B3:B4"/>
    <mergeCell ref="F3:F4"/>
    <mergeCell ref="G3:G4"/>
    <mergeCell ref="H3:H4"/>
    <mergeCell ref="I3:I4"/>
    <mergeCell ref="E2:H2"/>
  </mergeCells>
  <pageMargins left="1.2" right="0.45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499984740745262"/>
  </sheetPr>
  <dimension ref="A1:R65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8" sqref="J18"/>
    </sheetView>
  </sheetViews>
  <sheetFormatPr defaultColWidth="9.140625" defaultRowHeight="18.75" x14ac:dyDescent="0.2"/>
  <cols>
    <col min="1" max="1" width="4.85546875" style="353" customWidth="1"/>
    <col min="2" max="2" width="27.42578125" style="272" customWidth="1"/>
    <col min="3" max="3" width="12.42578125" style="276" customWidth="1"/>
    <col min="4" max="4" width="12" style="276" customWidth="1"/>
    <col min="5" max="5" width="11.42578125" style="276" customWidth="1"/>
    <col min="6" max="6" width="11.42578125" style="277" customWidth="1"/>
    <col min="7" max="7" width="11.140625" style="277" customWidth="1"/>
    <col min="8" max="8" width="11.7109375" style="272" customWidth="1"/>
    <col min="9" max="9" width="11.28515625" style="272" customWidth="1"/>
    <col min="10" max="10" width="11.85546875" style="272" customWidth="1"/>
    <col min="11" max="12" width="0" style="272" hidden="1" customWidth="1"/>
    <col min="13" max="14" width="0" style="277" hidden="1" customWidth="1"/>
    <col min="15" max="18" width="0" style="272" hidden="1" customWidth="1"/>
    <col min="19" max="16384" width="9.140625" style="272"/>
  </cols>
  <sheetData>
    <row r="1" spans="1:18" ht="12.75" customHeight="1" x14ac:dyDescent="0.2">
      <c r="A1" s="420" t="s">
        <v>561</v>
      </c>
      <c r="B1" s="420"/>
      <c r="C1" s="420"/>
      <c r="D1" s="420"/>
      <c r="E1" s="420"/>
      <c r="F1" s="420"/>
      <c r="G1" s="420"/>
      <c r="H1" s="420"/>
      <c r="I1" s="420"/>
      <c r="J1" s="420"/>
    </row>
    <row r="2" spans="1:18" x14ac:dyDescent="0.2">
      <c r="A2" s="422" t="s">
        <v>200</v>
      </c>
      <c r="B2" s="422"/>
      <c r="C2" s="422"/>
      <c r="D2" s="422"/>
      <c r="E2" s="422"/>
      <c r="F2" s="422"/>
      <c r="G2" s="422"/>
      <c r="H2" s="422"/>
      <c r="I2" s="422"/>
      <c r="J2" s="422"/>
    </row>
    <row r="3" spans="1:18" ht="14.25" customHeight="1" x14ac:dyDescent="0.2">
      <c r="A3" s="273"/>
      <c r="B3" s="274" t="s">
        <v>11</v>
      </c>
      <c r="C3" s="275"/>
      <c r="E3" s="275"/>
      <c r="H3" s="421" t="s">
        <v>180</v>
      </c>
      <c r="I3" s="421"/>
      <c r="J3" s="421"/>
    </row>
    <row r="4" spans="1:18" x14ac:dyDescent="0.2">
      <c r="A4" s="423" t="s">
        <v>199</v>
      </c>
      <c r="B4" s="423" t="s">
        <v>2</v>
      </c>
      <c r="C4" s="424" t="s">
        <v>13</v>
      </c>
      <c r="D4" s="424"/>
      <c r="E4" s="425" t="s">
        <v>8</v>
      </c>
      <c r="F4" s="426"/>
      <c r="G4" s="427"/>
      <c r="H4" s="423" t="s">
        <v>9</v>
      </c>
      <c r="I4" s="423"/>
      <c r="J4" s="423"/>
      <c r="Q4" s="419" t="s">
        <v>597</v>
      </c>
      <c r="R4" s="419"/>
    </row>
    <row r="5" spans="1:18" ht="65.099999999999994" customHeight="1" x14ac:dyDescent="0.2">
      <c r="A5" s="423"/>
      <c r="B5" s="423"/>
      <c r="C5" s="354" t="s">
        <v>584</v>
      </c>
      <c r="D5" s="354" t="s">
        <v>585</v>
      </c>
      <c r="E5" s="354" t="s">
        <v>584</v>
      </c>
      <c r="F5" s="354" t="s">
        <v>585</v>
      </c>
      <c r="G5" s="354" t="s">
        <v>594</v>
      </c>
      <c r="H5" s="354" t="s">
        <v>584</v>
      </c>
      <c r="I5" s="354" t="s">
        <v>585</v>
      </c>
      <c r="J5" s="354" t="s">
        <v>321</v>
      </c>
      <c r="O5" s="272" t="s">
        <v>595</v>
      </c>
      <c r="P5" s="272" t="s">
        <v>596</v>
      </c>
      <c r="Q5" s="272" t="s">
        <v>595</v>
      </c>
      <c r="R5" s="272" t="s">
        <v>596</v>
      </c>
    </row>
    <row r="6" spans="1:18" s="271" customFormat="1" ht="14.1" customHeight="1" x14ac:dyDescent="0.2">
      <c r="A6" s="278">
        <v>1</v>
      </c>
      <c r="B6" s="279" t="s">
        <v>52</v>
      </c>
      <c r="C6" s="63">
        <v>1885298</v>
      </c>
      <c r="D6" s="281">
        <v>1929656</v>
      </c>
      <c r="E6" s="63">
        <v>1616889</v>
      </c>
      <c r="F6" s="281">
        <v>1573783</v>
      </c>
      <c r="G6" s="63"/>
      <c r="H6" s="280">
        <f>E6*100/C6</f>
        <v>85.763046478593836</v>
      </c>
      <c r="I6" s="280">
        <f>F6/D6*100</f>
        <v>81.557697330508645</v>
      </c>
      <c r="J6" s="280">
        <f>(G6+F6)*100/D6</f>
        <v>81.557697330508645</v>
      </c>
      <c r="K6" s="352">
        <f>D6-C6</f>
        <v>44358</v>
      </c>
      <c r="L6" s="352">
        <f>F6-E6</f>
        <v>-43106</v>
      </c>
      <c r="M6" s="352">
        <f>K6/100</f>
        <v>443.58</v>
      </c>
      <c r="N6" s="352">
        <f>L6/100</f>
        <v>-431.06</v>
      </c>
      <c r="O6" s="271">
        <f>'CD Ratio_2'!C6+'CD Ratio_2'!D6+'CD Ratio_2'!E6</f>
        <v>1929656</v>
      </c>
      <c r="P6" s="271">
        <f>'CD Ratio_2'!F6+'CD Ratio_2'!G6+'CD Ratio_2'!H6</f>
        <v>1573783</v>
      </c>
      <c r="Q6" s="352">
        <f>D6-O6</f>
        <v>0</v>
      </c>
      <c r="R6" s="352">
        <f>F6-P6</f>
        <v>0</v>
      </c>
    </row>
    <row r="7" spans="1:18" s="271" customFormat="1" ht="14.1" customHeight="1" x14ac:dyDescent="0.2">
      <c r="A7" s="282">
        <v>2</v>
      </c>
      <c r="B7" s="283" t="s">
        <v>53</v>
      </c>
      <c r="C7" s="284">
        <v>3209891</v>
      </c>
      <c r="D7" s="281">
        <v>3395247</v>
      </c>
      <c r="E7" s="281">
        <v>2450547</v>
      </c>
      <c r="F7" s="281">
        <v>2498937</v>
      </c>
      <c r="G7" s="63"/>
      <c r="H7" s="280">
        <f t="shared" ref="H7:H59" si="0">E7*100/C7</f>
        <v>76.343620390848159</v>
      </c>
      <c r="I7" s="280">
        <f t="shared" ref="I7:I59" si="1">F7/D7*100</f>
        <v>73.601036979047478</v>
      </c>
      <c r="J7" s="280">
        <f t="shared" ref="J7:J59" si="2">(G7+F7)*100/D7</f>
        <v>73.601036979047478</v>
      </c>
      <c r="K7" s="352">
        <f t="shared" ref="K7:K59" si="3">D7-C7</f>
        <v>185356</v>
      </c>
      <c r="L7" s="352">
        <f t="shared" ref="L7:L59" si="4">F7-E7</f>
        <v>48390</v>
      </c>
      <c r="M7" s="352">
        <f t="shared" ref="M7:M59" si="5">K7/100</f>
        <v>1853.56</v>
      </c>
      <c r="N7" s="352">
        <f t="shared" ref="N7:N59" si="6">L7/100</f>
        <v>483.9</v>
      </c>
      <c r="O7" s="271">
        <f>'CD Ratio_2'!C7+'CD Ratio_2'!D7+'CD Ratio_2'!E7</f>
        <v>3395247</v>
      </c>
      <c r="P7" s="271">
        <f>'CD Ratio_2'!F7+'CD Ratio_2'!G7+'CD Ratio_2'!H7</f>
        <v>2498937</v>
      </c>
      <c r="Q7" s="352">
        <f t="shared" ref="Q7:Q60" si="7">D7-O7</f>
        <v>0</v>
      </c>
      <c r="R7" s="352">
        <f t="shared" ref="R7:R60" si="8">F7-P7</f>
        <v>0</v>
      </c>
    </row>
    <row r="8" spans="1:18" s="271" customFormat="1" ht="14.1" customHeight="1" x14ac:dyDescent="0.2">
      <c r="A8" s="278">
        <v>3</v>
      </c>
      <c r="B8" s="283" t="s">
        <v>54</v>
      </c>
      <c r="C8" s="284">
        <v>711782</v>
      </c>
      <c r="D8" s="281">
        <v>712034</v>
      </c>
      <c r="E8" s="281">
        <v>341174</v>
      </c>
      <c r="F8" s="281">
        <v>357681</v>
      </c>
      <c r="G8" s="63"/>
      <c r="H8" s="280">
        <f t="shared" si="0"/>
        <v>47.932372552270216</v>
      </c>
      <c r="I8" s="280">
        <f t="shared" si="1"/>
        <v>50.233696705494403</v>
      </c>
      <c r="J8" s="280">
        <f t="shared" si="2"/>
        <v>50.233696705494403</v>
      </c>
      <c r="K8" s="352">
        <f t="shared" si="3"/>
        <v>252</v>
      </c>
      <c r="L8" s="352">
        <f t="shared" si="4"/>
        <v>16507</v>
      </c>
      <c r="M8" s="352">
        <f t="shared" si="5"/>
        <v>2.52</v>
      </c>
      <c r="N8" s="352">
        <f t="shared" si="6"/>
        <v>165.07</v>
      </c>
      <c r="O8" s="271">
        <f>'CD Ratio_2'!C8+'CD Ratio_2'!D8+'CD Ratio_2'!E8</f>
        <v>712034</v>
      </c>
      <c r="P8" s="271">
        <f>'CD Ratio_2'!F8+'CD Ratio_2'!G8+'CD Ratio_2'!H8</f>
        <v>357681</v>
      </c>
      <c r="Q8" s="352">
        <f t="shared" si="7"/>
        <v>0</v>
      </c>
      <c r="R8" s="352">
        <f t="shared" si="8"/>
        <v>0</v>
      </c>
    </row>
    <row r="9" spans="1:18" s="271" customFormat="1" ht="14.1" customHeight="1" x14ac:dyDescent="0.2">
      <c r="A9" s="282">
        <v>4</v>
      </c>
      <c r="B9" s="283" t="s">
        <v>55</v>
      </c>
      <c r="C9" s="284">
        <v>1246524</v>
      </c>
      <c r="D9" s="281">
        <v>1377684</v>
      </c>
      <c r="E9" s="281">
        <v>1120272</v>
      </c>
      <c r="F9" s="281">
        <v>1378714</v>
      </c>
      <c r="G9" s="63"/>
      <c r="H9" s="280">
        <f t="shared" si="0"/>
        <v>89.871675154268985</v>
      </c>
      <c r="I9" s="280">
        <f t="shared" si="1"/>
        <v>100.07476315323399</v>
      </c>
      <c r="J9" s="280">
        <f t="shared" si="2"/>
        <v>100.07476315323397</v>
      </c>
      <c r="K9" s="352">
        <f t="shared" si="3"/>
        <v>131160</v>
      </c>
      <c r="L9" s="352">
        <f t="shared" si="4"/>
        <v>258442</v>
      </c>
      <c r="M9" s="352">
        <f t="shared" si="5"/>
        <v>1311.6</v>
      </c>
      <c r="N9" s="352">
        <f t="shared" si="6"/>
        <v>2584.42</v>
      </c>
      <c r="O9" s="271">
        <f>'CD Ratio_2'!C9+'CD Ratio_2'!D9+'CD Ratio_2'!E9</f>
        <v>1377684</v>
      </c>
      <c r="P9" s="271">
        <f>'CD Ratio_2'!F9+'CD Ratio_2'!G9+'CD Ratio_2'!H9</f>
        <v>1378714</v>
      </c>
      <c r="Q9" s="352">
        <f t="shared" si="7"/>
        <v>0</v>
      </c>
      <c r="R9" s="352">
        <f t="shared" si="8"/>
        <v>0</v>
      </c>
    </row>
    <row r="10" spans="1:18" s="271" customFormat="1" ht="14.1" customHeight="1" x14ac:dyDescent="0.2">
      <c r="A10" s="278">
        <v>5</v>
      </c>
      <c r="B10" s="283" t="s">
        <v>56</v>
      </c>
      <c r="C10" s="284">
        <v>3218231</v>
      </c>
      <c r="D10" s="281">
        <v>3250516</v>
      </c>
      <c r="E10" s="281">
        <v>1356459</v>
      </c>
      <c r="F10" s="281">
        <v>1384179</v>
      </c>
      <c r="G10" s="63"/>
      <c r="H10" s="280">
        <f t="shared" si="0"/>
        <v>42.149211787469575</v>
      </c>
      <c r="I10" s="280">
        <f t="shared" si="1"/>
        <v>42.583362149271068</v>
      </c>
      <c r="J10" s="280">
        <f t="shared" si="2"/>
        <v>42.583362149271068</v>
      </c>
      <c r="K10" s="352">
        <f t="shared" si="3"/>
        <v>32285</v>
      </c>
      <c r="L10" s="352">
        <f t="shared" si="4"/>
        <v>27720</v>
      </c>
      <c r="M10" s="352">
        <f t="shared" si="5"/>
        <v>322.85000000000002</v>
      </c>
      <c r="N10" s="352">
        <f t="shared" si="6"/>
        <v>277.2</v>
      </c>
      <c r="O10" s="271">
        <f>'CD Ratio_2'!C10+'CD Ratio_2'!D10+'CD Ratio_2'!E10</f>
        <v>3250517</v>
      </c>
      <c r="P10" s="271">
        <f>'CD Ratio_2'!F10+'CD Ratio_2'!G10+'CD Ratio_2'!H10</f>
        <v>1384179</v>
      </c>
      <c r="Q10" s="352">
        <f t="shared" si="7"/>
        <v>-1</v>
      </c>
      <c r="R10" s="352">
        <f t="shared" si="8"/>
        <v>0</v>
      </c>
    </row>
    <row r="11" spans="1:18" s="271" customFormat="1" ht="14.1" customHeight="1" x14ac:dyDescent="0.2">
      <c r="A11" s="282">
        <v>6</v>
      </c>
      <c r="B11" s="283" t="s">
        <v>57</v>
      </c>
      <c r="C11" s="284">
        <v>1464641</v>
      </c>
      <c r="D11" s="281">
        <v>1484647</v>
      </c>
      <c r="E11" s="281">
        <v>1099576</v>
      </c>
      <c r="F11" s="281">
        <v>1075227</v>
      </c>
      <c r="G11" s="63"/>
      <c r="H11" s="280">
        <f t="shared" si="0"/>
        <v>75.074779416935613</v>
      </c>
      <c r="I11" s="280">
        <f t="shared" si="1"/>
        <v>72.423074306552337</v>
      </c>
      <c r="J11" s="280">
        <f t="shared" si="2"/>
        <v>72.423074306552337</v>
      </c>
      <c r="K11" s="352">
        <f t="shared" si="3"/>
        <v>20006</v>
      </c>
      <c r="L11" s="352">
        <f t="shared" si="4"/>
        <v>-24349</v>
      </c>
      <c r="M11" s="352">
        <f t="shared" si="5"/>
        <v>200.06</v>
      </c>
      <c r="N11" s="352">
        <f t="shared" si="6"/>
        <v>-243.49</v>
      </c>
      <c r="O11" s="271">
        <f>'CD Ratio_2'!C11+'CD Ratio_2'!D11+'CD Ratio_2'!E11</f>
        <v>1484647</v>
      </c>
      <c r="P11" s="271">
        <f>'CD Ratio_2'!F11+'CD Ratio_2'!G11+'CD Ratio_2'!H11</f>
        <v>1075227</v>
      </c>
      <c r="Q11" s="352">
        <f t="shared" si="7"/>
        <v>0</v>
      </c>
      <c r="R11" s="352">
        <f t="shared" si="8"/>
        <v>0</v>
      </c>
    </row>
    <row r="12" spans="1:18" s="271" customFormat="1" ht="14.1" customHeight="1" x14ac:dyDescent="0.2">
      <c r="A12" s="278">
        <v>7</v>
      </c>
      <c r="B12" s="283" t="s">
        <v>58</v>
      </c>
      <c r="C12" s="284">
        <v>197961</v>
      </c>
      <c r="D12" s="281">
        <v>169578</v>
      </c>
      <c r="E12" s="281">
        <v>111667</v>
      </c>
      <c r="F12" s="281">
        <v>118051</v>
      </c>
      <c r="G12" s="63"/>
      <c r="H12" s="280">
        <f t="shared" si="0"/>
        <v>56.40858552947298</v>
      </c>
      <c r="I12" s="280">
        <f t="shared" si="1"/>
        <v>69.614572645036503</v>
      </c>
      <c r="J12" s="280">
        <f t="shared" si="2"/>
        <v>69.614572645036503</v>
      </c>
      <c r="K12" s="352">
        <f t="shared" si="3"/>
        <v>-28383</v>
      </c>
      <c r="L12" s="352">
        <f t="shared" si="4"/>
        <v>6384</v>
      </c>
      <c r="M12" s="352">
        <f t="shared" si="5"/>
        <v>-283.83</v>
      </c>
      <c r="N12" s="352">
        <f t="shared" si="6"/>
        <v>63.84</v>
      </c>
      <c r="O12" s="271">
        <f>'CD Ratio_2'!C12+'CD Ratio_2'!D12+'CD Ratio_2'!E12</f>
        <v>169578</v>
      </c>
      <c r="P12" s="271">
        <f>'CD Ratio_2'!F12+'CD Ratio_2'!G12+'CD Ratio_2'!H12</f>
        <v>118051</v>
      </c>
      <c r="Q12" s="352">
        <f t="shared" si="7"/>
        <v>0</v>
      </c>
      <c r="R12" s="352">
        <f t="shared" si="8"/>
        <v>0</v>
      </c>
    </row>
    <row r="13" spans="1:18" s="271" customFormat="1" ht="14.1" customHeight="1" x14ac:dyDescent="0.2">
      <c r="A13" s="282">
        <v>8</v>
      </c>
      <c r="B13" s="283" t="s">
        <v>183</v>
      </c>
      <c r="C13" s="284">
        <v>170540</v>
      </c>
      <c r="D13" s="281">
        <v>162317</v>
      </c>
      <c r="E13" s="281">
        <v>80864</v>
      </c>
      <c r="F13" s="281">
        <v>81870</v>
      </c>
      <c r="G13" s="63"/>
      <c r="H13" s="280">
        <f t="shared" si="0"/>
        <v>47.416441890465578</v>
      </c>
      <c r="I13" s="280">
        <f t="shared" si="1"/>
        <v>50.438339791888708</v>
      </c>
      <c r="J13" s="280">
        <f t="shared" si="2"/>
        <v>50.438339791888708</v>
      </c>
      <c r="K13" s="352">
        <f t="shared" si="3"/>
        <v>-8223</v>
      </c>
      <c r="L13" s="352">
        <f t="shared" si="4"/>
        <v>1006</v>
      </c>
      <c r="M13" s="352">
        <f t="shared" si="5"/>
        <v>-82.23</v>
      </c>
      <c r="N13" s="352">
        <f t="shared" si="6"/>
        <v>10.06</v>
      </c>
      <c r="O13" s="271">
        <f>'CD Ratio_2'!C13+'CD Ratio_2'!D13+'CD Ratio_2'!E13</f>
        <v>162317</v>
      </c>
      <c r="P13" s="271">
        <f>'CD Ratio_2'!F13+'CD Ratio_2'!G13+'CD Ratio_2'!H13</f>
        <v>81870</v>
      </c>
      <c r="Q13" s="352">
        <f t="shared" si="7"/>
        <v>0</v>
      </c>
      <c r="R13" s="352">
        <f t="shared" si="8"/>
        <v>0</v>
      </c>
    </row>
    <row r="14" spans="1:18" s="271" customFormat="1" ht="14.1" customHeight="1" x14ac:dyDescent="0.2">
      <c r="A14" s="278">
        <v>9</v>
      </c>
      <c r="B14" s="283" t="s">
        <v>59</v>
      </c>
      <c r="C14" s="284">
        <v>3223188</v>
      </c>
      <c r="D14" s="281">
        <v>3114395</v>
      </c>
      <c r="E14" s="281">
        <v>2124664</v>
      </c>
      <c r="F14" s="281">
        <v>2156769</v>
      </c>
      <c r="G14" s="63"/>
      <c r="H14" s="280">
        <f t="shared" si="0"/>
        <v>65.918091032853184</v>
      </c>
      <c r="I14" s="280">
        <f t="shared" si="1"/>
        <v>69.251620298645491</v>
      </c>
      <c r="J14" s="280">
        <f t="shared" si="2"/>
        <v>69.251620298645477</v>
      </c>
      <c r="K14" s="352">
        <f t="shared" si="3"/>
        <v>-108793</v>
      </c>
      <c r="L14" s="352">
        <f t="shared" si="4"/>
        <v>32105</v>
      </c>
      <c r="M14" s="352">
        <f t="shared" si="5"/>
        <v>-1087.93</v>
      </c>
      <c r="N14" s="352">
        <f t="shared" si="6"/>
        <v>321.05</v>
      </c>
      <c r="O14" s="271">
        <f>'CD Ratio_2'!C14+'CD Ratio_2'!D14+'CD Ratio_2'!E14</f>
        <v>3114395</v>
      </c>
      <c r="P14" s="271">
        <f>'CD Ratio_2'!F14+'CD Ratio_2'!G14+'CD Ratio_2'!H14</f>
        <v>2156769</v>
      </c>
      <c r="Q14" s="352">
        <f t="shared" si="7"/>
        <v>0</v>
      </c>
      <c r="R14" s="352">
        <f t="shared" si="8"/>
        <v>0</v>
      </c>
    </row>
    <row r="15" spans="1:18" s="271" customFormat="1" ht="14.1" customHeight="1" x14ac:dyDescent="0.2">
      <c r="A15" s="282">
        <v>10</v>
      </c>
      <c r="B15" s="283" t="s">
        <v>65</v>
      </c>
      <c r="C15" s="284">
        <v>13930621</v>
      </c>
      <c r="D15" s="281">
        <v>14157606</v>
      </c>
      <c r="E15" s="281">
        <v>9350224</v>
      </c>
      <c r="F15" s="281">
        <v>7079172</v>
      </c>
      <c r="G15" s="281">
        <v>386922</v>
      </c>
      <c r="H15" s="280">
        <f t="shared" si="0"/>
        <v>67.119936720696089</v>
      </c>
      <c r="I15" s="280">
        <f t="shared" si="1"/>
        <v>50.002606372857109</v>
      </c>
      <c r="J15" s="280">
        <f t="shared" si="2"/>
        <v>52.735568428730112</v>
      </c>
      <c r="K15" s="352">
        <f t="shared" si="3"/>
        <v>226985</v>
      </c>
      <c r="L15" s="352">
        <f t="shared" si="4"/>
        <v>-2271052</v>
      </c>
      <c r="M15" s="352">
        <f t="shared" si="5"/>
        <v>2269.85</v>
      </c>
      <c r="N15" s="352">
        <f t="shared" si="6"/>
        <v>-22710.52</v>
      </c>
      <c r="O15" s="271">
        <f>'CD Ratio_2'!C15+'CD Ratio_2'!D15+'CD Ratio_2'!E15</f>
        <v>14157606</v>
      </c>
      <c r="P15" s="271">
        <f>'CD Ratio_2'!F15+'CD Ratio_2'!G15+'CD Ratio_2'!H15</f>
        <v>7079172</v>
      </c>
      <c r="Q15" s="352">
        <f t="shared" si="7"/>
        <v>0</v>
      </c>
      <c r="R15" s="352">
        <f t="shared" si="8"/>
        <v>0</v>
      </c>
    </row>
    <row r="16" spans="1:18" s="271" customFormat="1" ht="14.1" customHeight="1" x14ac:dyDescent="0.2">
      <c r="A16" s="278">
        <v>11</v>
      </c>
      <c r="B16" s="283" t="s">
        <v>184</v>
      </c>
      <c r="C16" s="284">
        <v>780891</v>
      </c>
      <c r="D16" s="281">
        <v>805873</v>
      </c>
      <c r="E16" s="281">
        <v>429704</v>
      </c>
      <c r="F16" s="281">
        <v>445262</v>
      </c>
      <c r="G16" s="63"/>
      <c r="H16" s="280">
        <f t="shared" si="0"/>
        <v>55.027398190016278</v>
      </c>
      <c r="I16" s="280">
        <f t="shared" si="1"/>
        <v>55.252130298446531</v>
      </c>
      <c r="J16" s="280">
        <f t="shared" si="2"/>
        <v>55.252130298446531</v>
      </c>
      <c r="K16" s="352">
        <f t="shared" si="3"/>
        <v>24982</v>
      </c>
      <c r="L16" s="352">
        <f t="shared" si="4"/>
        <v>15558</v>
      </c>
      <c r="M16" s="352">
        <f t="shared" si="5"/>
        <v>249.82</v>
      </c>
      <c r="N16" s="352">
        <f t="shared" si="6"/>
        <v>155.58000000000001</v>
      </c>
      <c r="O16" s="271">
        <f>'CD Ratio_2'!C16+'CD Ratio_2'!D16+'CD Ratio_2'!E16</f>
        <v>805873</v>
      </c>
      <c r="P16" s="271">
        <f>'CD Ratio_2'!F16+'CD Ratio_2'!G16+'CD Ratio_2'!H16</f>
        <v>445262</v>
      </c>
      <c r="Q16" s="352">
        <f t="shared" si="7"/>
        <v>0</v>
      </c>
      <c r="R16" s="352">
        <f t="shared" si="8"/>
        <v>0</v>
      </c>
    </row>
    <row r="17" spans="1:18" s="271" customFormat="1" ht="14.1" customHeight="1" x14ac:dyDescent="0.2">
      <c r="A17" s="282">
        <v>12</v>
      </c>
      <c r="B17" s="283" t="s">
        <v>61</v>
      </c>
      <c r="C17" s="284">
        <v>3164516</v>
      </c>
      <c r="D17" s="281">
        <v>3127565</v>
      </c>
      <c r="E17" s="281">
        <v>1935551</v>
      </c>
      <c r="F17" s="281">
        <v>1981763</v>
      </c>
      <c r="G17" s="281">
        <v>703898</v>
      </c>
      <c r="H17" s="280">
        <f t="shared" si="0"/>
        <v>61.164203309447636</v>
      </c>
      <c r="I17" s="280">
        <f t="shared" si="1"/>
        <v>63.364406495148785</v>
      </c>
      <c r="J17" s="280">
        <f t="shared" si="2"/>
        <v>85.870669354593744</v>
      </c>
      <c r="K17" s="352">
        <f t="shared" si="3"/>
        <v>-36951</v>
      </c>
      <c r="L17" s="352">
        <f t="shared" si="4"/>
        <v>46212</v>
      </c>
      <c r="M17" s="352">
        <f t="shared" si="5"/>
        <v>-369.51</v>
      </c>
      <c r="N17" s="352">
        <f t="shared" si="6"/>
        <v>462.12</v>
      </c>
      <c r="O17" s="271">
        <f>'CD Ratio_2'!C17+'CD Ratio_2'!D17+'CD Ratio_2'!E17</f>
        <v>3127565</v>
      </c>
      <c r="P17" s="271">
        <f>'CD Ratio_2'!F17+'CD Ratio_2'!G17+'CD Ratio_2'!H17</f>
        <v>1981763</v>
      </c>
      <c r="Q17" s="352">
        <f t="shared" si="7"/>
        <v>0</v>
      </c>
      <c r="R17" s="352">
        <f t="shared" si="8"/>
        <v>0</v>
      </c>
    </row>
    <row r="18" spans="1:18" s="288" customFormat="1" ht="14.1" customHeight="1" x14ac:dyDescent="0.2">
      <c r="A18" s="290"/>
      <c r="B18" s="289" t="s">
        <v>222</v>
      </c>
      <c r="C18" s="286">
        <f>SUM(C6:C17)</f>
        <v>33204084</v>
      </c>
      <c r="D18" s="286">
        <f>SUM(D6:D17)</f>
        <v>33687118</v>
      </c>
      <c r="E18" s="286">
        <f t="shared" ref="E18:F18" si="9">SUM(E6:E17)</f>
        <v>22017591</v>
      </c>
      <c r="F18" s="286">
        <f t="shared" si="9"/>
        <v>20131408</v>
      </c>
      <c r="G18" s="344">
        <f>SUM(G6:G17)</f>
        <v>1090820</v>
      </c>
      <c r="H18" s="287">
        <f t="shared" si="0"/>
        <v>66.309888265551919</v>
      </c>
      <c r="I18" s="287">
        <f t="shared" si="1"/>
        <v>59.759959281764615</v>
      </c>
      <c r="J18" s="287">
        <f t="shared" si="2"/>
        <v>62.998051658797287</v>
      </c>
      <c r="K18" s="352">
        <f t="shared" si="3"/>
        <v>483034</v>
      </c>
      <c r="L18" s="352">
        <f t="shared" si="4"/>
        <v>-1886183</v>
      </c>
      <c r="M18" s="352">
        <f t="shared" si="5"/>
        <v>4830.34</v>
      </c>
      <c r="N18" s="352">
        <f t="shared" si="6"/>
        <v>-18861.830000000002</v>
      </c>
      <c r="O18" s="271">
        <f>'CD Ratio_2'!C18+'CD Ratio_2'!D18+'CD Ratio_2'!E18</f>
        <v>33687119</v>
      </c>
      <c r="P18" s="271">
        <f>'CD Ratio_2'!F18+'CD Ratio_2'!G18+'CD Ratio_2'!H18</f>
        <v>20131408</v>
      </c>
      <c r="Q18" s="352">
        <f t="shared" si="7"/>
        <v>-1</v>
      </c>
      <c r="R18" s="352">
        <f t="shared" si="8"/>
        <v>0</v>
      </c>
    </row>
    <row r="19" spans="1:18" s="271" customFormat="1" ht="14.1" customHeight="1" x14ac:dyDescent="0.2">
      <c r="A19" s="282">
        <v>13</v>
      </c>
      <c r="B19" s="283" t="s">
        <v>42</v>
      </c>
      <c r="C19" s="284">
        <v>1089308.17</v>
      </c>
      <c r="D19" s="281">
        <v>1144235.1100000001</v>
      </c>
      <c r="E19" s="281">
        <v>1024084.95</v>
      </c>
      <c r="F19" s="281">
        <v>1050914.27</v>
      </c>
      <c r="G19" s="281">
        <v>55622.07</v>
      </c>
      <c r="H19" s="280">
        <f t="shared" si="0"/>
        <v>94.012417991870933</v>
      </c>
      <c r="I19" s="280">
        <f t="shared" si="1"/>
        <v>91.844260048968422</v>
      </c>
      <c r="J19" s="280">
        <f t="shared" si="2"/>
        <v>96.705330078536051</v>
      </c>
      <c r="K19" s="352">
        <f t="shared" si="3"/>
        <v>54926.940000000177</v>
      </c>
      <c r="L19" s="352">
        <f t="shared" si="4"/>
        <v>26829.320000000065</v>
      </c>
      <c r="M19" s="352">
        <f t="shared" si="5"/>
        <v>549.26940000000172</v>
      </c>
      <c r="N19" s="352">
        <f t="shared" si="6"/>
        <v>268.29320000000064</v>
      </c>
      <c r="O19" s="271">
        <f>'CD Ratio_2'!C19+'CD Ratio_2'!D19+'CD Ratio_2'!E19</f>
        <v>1144235.1100000001</v>
      </c>
      <c r="P19" s="271">
        <f>'CD Ratio_2'!F19+'CD Ratio_2'!G19+'CD Ratio_2'!H19</f>
        <v>1050914.27</v>
      </c>
      <c r="Q19" s="352">
        <f t="shared" si="7"/>
        <v>0</v>
      </c>
      <c r="R19" s="352">
        <f t="shared" si="8"/>
        <v>0</v>
      </c>
    </row>
    <row r="20" spans="1:18" s="271" customFormat="1" ht="14.1" customHeight="1" x14ac:dyDescent="0.2">
      <c r="A20" s="278">
        <v>14</v>
      </c>
      <c r="B20" s="283" t="s">
        <v>185</v>
      </c>
      <c r="C20" s="284">
        <v>103515</v>
      </c>
      <c r="D20" s="281">
        <v>111081</v>
      </c>
      <c r="E20" s="281">
        <v>570327</v>
      </c>
      <c r="F20" s="281">
        <v>589812</v>
      </c>
      <c r="G20" s="63"/>
      <c r="H20" s="280">
        <f t="shared" si="0"/>
        <v>550.96073032893787</v>
      </c>
      <c r="I20" s="280">
        <f t="shared" si="1"/>
        <v>530.97469414211241</v>
      </c>
      <c r="J20" s="280">
        <f t="shared" si="2"/>
        <v>530.97469414211253</v>
      </c>
      <c r="K20" s="352">
        <f t="shared" si="3"/>
        <v>7566</v>
      </c>
      <c r="L20" s="352">
        <f t="shared" si="4"/>
        <v>19485</v>
      </c>
      <c r="M20" s="352">
        <f t="shared" si="5"/>
        <v>75.66</v>
      </c>
      <c r="N20" s="352">
        <f t="shared" si="6"/>
        <v>194.85</v>
      </c>
      <c r="O20" s="271">
        <f>'CD Ratio_2'!C20+'CD Ratio_2'!D20+'CD Ratio_2'!E20</f>
        <v>111081</v>
      </c>
      <c r="P20" s="271">
        <f>'CD Ratio_2'!F20+'CD Ratio_2'!G20+'CD Ratio_2'!H20</f>
        <v>589812</v>
      </c>
      <c r="Q20" s="352">
        <f t="shared" si="7"/>
        <v>0</v>
      </c>
      <c r="R20" s="352">
        <f t="shared" si="8"/>
        <v>0</v>
      </c>
    </row>
    <row r="21" spans="1:18" s="271" customFormat="1" ht="14.1" customHeight="1" x14ac:dyDescent="0.2">
      <c r="A21" s="282">
        <v>15</v>
      </c>
      <c r="B21" s="283" t="s">
        <v>186</v>
      </c>
      <c r="C21" s="284">
        <v>5006.18</v>
      </c>
      <c r="D21" s="281">
        <v>5018.18</v>
      </c>
      <c r="E21" s="281">
        <v>1512.52</v>
      </c>
      <c r="F21" s="281">
        <v>1718.15</v>
      </c>
      <c r="G21" s="63"/>
      <c r="H21" s="280">
        <f t="shared" si="0"/>
        <v>30.213056661965808</v>
      </c>
      <c r="I21" s="280">
        <f t="shared" si="1"/>
        <v>34.238508782068401</v>
      </c>
      <c r="J21" s="280">
        <f t="shared" si="2"/>
        <v>34.238508782068401</v>
      </c>
      <c r="K21" s="352">
        <f t="shared" si="3"/>
        <v>12</v>
      </c>
      <c r="L21" s="352">
        <f t="shared" si="4"/>
        <v>205.63000000000011</v>
      </c>
      <c r="M21" s="352">
        <f t="shared" si="5"/>
        <v>0.12</v>
      </c>
      <c r="N21" s="352">
        <f t="shared" si="6"/>
        <v>2.0563000000000011</v>
      </c>
      <c r="O21" s="271">
        <f>'CD Ratio_2'!C21+'CD Ratio_2'!D21+'CD Ratio_2'!E21</f>
        <v>5018.1499999999996</v>
      </c>
      <c r="P21" s="271">
        <f>'CD Ratio_2'!F21+'CD Ratio_2'!G21+'CD Ratio_2'!H21</f>
        <v>1718.15</v>
      </c>
      <c r="Q21" s="352">
        <f t="shared" si="7"/>
        <v>3.0000000000654836E-2</v>
      </c>
      <c r="R21" s="352">
        <f t="shared" si="8"/>
        <v>0</v>
      </c>
    </row>
    <row r="22" spans="1:18" s="271" customFormat="1" ht="14.1" customHeight="1" x14ac:dyDescent="0.2">
      <c r="A22" s="278">
        <v>16</v>
      </c>
      <c r="B22" s="283" t="s">
        <v>46</v>
      </c>
      <c r="C22" s="284">
        <v>7511.55</v>
      </c>
      <c r="D22" s="281">
        <v>6959.54</v>
      </c>
      <c r="E22" s="281">
        <v>12834.78</v>
      </c>
      <c r="F22" s="281">
        <v>12932.11</v>
      </c>
      <c r="G22" s="63"/>
      <c r="H22" s="280">
        <f t="shared" si="0"/>
        <v>170.86726441280427</v>
      </c>
      <c r="I22" s="280">
        <f t="shared" si="1"/>
        <v>185.81845926598598</v>
      </c>
      <c r="J22" s="280">
        <f t="shared" si="2"/>
        <v>185.81845926598598</v>
      </c>
      <c r="K22" s="352">
        <f t="shared" si="3"/>
        <v>-552.01000000000022</v>
      </c>
      <c r="L22" s="352">
        <f t="shared" si="4"/>
        <v>97.329999999999927</v>
      </c>
      <c r="M22" s="352">
        <f t="shared" si="5"/>
        <v>-5.520100000000002</v>
      </c>
      <c r="N22" s="352">
        <f t="shared" si="6"/>
        <v>0.97329999999999928</v>
      </c>
      <c r="O22" s="271">
        <f>'CD Ratio_2'!C22+'CD Ratio_2'!D22+'CD Ratio_2'!E22</f>
        <v>6959.54</v>
      </c>
      <c r="P22" s="271">
        <f>'CD Ratio_2'!F22+'CD Ratio_2'!G22+'CD Ratio_2'!H22</f>
        <v>12932.11</v>
      </c>
      <c r="Q22" s="352">
        <f t="shared" si="7"/>
        <v>0</v>
      </c>
      <c r="R22" s="352">
        <f t="shared" si="8"/>
        <v>0</v>
      </c>
    </row>
    <row r="23" spans="1:18" s="271" customFormat="1" ht="14.1" customHeight="1" x14ac:dyDescent="0.2">
      <c r="A23" s="282">
        <v>17</v>
      </c>
      <c r="B23" s="283" t="s">
        <v>187</v>
      </c>
      <c r="C23" s="284">
        <v>34742.22</v>
      </c>
      <c r="D23" s="281">
        <v>35701</v>
      </c>
      <c r="E23" s="281">
        <v>104423.18</v>
      </c>
      <c r="F23" s="281">
        <v>107611</v>
      </c>
      <c r="G23" s="63"/>
      <c r="H23" s="280">
        <f t="shared" si="0"/>
        <v>300.56565182075298</v>
      </c>
      <c r="I23" s="280">
        <f t="shared" si="1"/>
        <v>301.42292932971066</v>
      </c>
      <c r="J23" s="280">
        <f t="shared" si="2"/>
        <v>301.42292932971066</v>
      </c>
      <c r="K23" s="352">
        <f t="shared" si="3"/>
        <v>958.77999999999884</v>
      </c>
      <c r="L23" s="352">
        <f t="shared" si="4"/>
        <v>3187.820000000007</v>
      </c>
      <c r="M23" s="352">
        <f t="shared" si="5"/>
        <v>9.587799999999989</v>
      </c>
      <c r="N23" s="352">
        <f t="shared" si="6"/>
        <v>31.878200000000071</v>
      </c>
      <c r="O23" s="271">
        <f>'CD Ratio_2'!C23+'CD Ratio_2'!D23+'CD Ratio_2'!E23</f>
        <v>35701</v>
      </c>
      <c r="P23" s="271">
        <f>'CD Ratio_2'!F23+'CD Ratio_2'!G23+'CD Ratio_2'!H23</f>
        <v>107611</v>
      </c>
      <c r="Q23" s="352">
        <f t="shared" si="7"/>
        <v>0</v>
      </c>
      <c r="R23" s="352">
        <f t="shared" si="8"/>
        <v>0</v>
      </c>
    </row>
    <row r="24" spans="1:18" s="288" customFormat="1" ht="14.1" customHeight="1" x14ac:dyDescent="0.2">
      <c r="A24" s="282">
        <v>18</v>
      </c>
      <c r="B24" s="8" t="s">
        <v>188</v>
      </c>
      <c r="C24" s="284">
        <v>2256</v>
      </c>
      <c r="D24" s="284">
        <v>2301</v>
      </c>
      <c r="E24" s="284">
        <v>295</v>
      </c>
      <c r="F24" s="284">
        <v>385</v>
      </c>
      <c r="G24" s="63"/>
      <c r="H24" s="280">
        <f t="shared" si="0"/>
        <v>13.076241134751774</v>
      </c>
      <c r="I24" s="280">
        <f t="shared" si="1"/>
        <v>16.731855714906562</v>
      </c>
      <c r="J24" s="280">
        <f t="shared" si="2"/>
        <v>16.731855714906562</v>
      </c>
      <c r="K24" s="352">
        <f t="shared" si="3"/>
        <v>45</v>
      </c>
      <c r="L24" s="352">
        <f t="shared" si="4"/>
        <v>90</v>
      </c>
      <c r="M24" s="352">
        <f t="shared" si="5"/>
        <v>0.45</v>
      </c>
      <c r="N24" s="352">
        <f t="shared" si="6"/>
        <v>0.9</v>
      </c>
      <c r="O24" s="271">
        <f>'CD Ratio_2'!C24+'CD Ratio_2'!D24+'CD Ratio_2'!E24</f>
        <v>2301</v>
      </c>
      <c r="P24" s="271">
        <f>'CD Ratio_2'!F24+'CD Ratio_2'!G24+'CD Ratio_2'!H24</f>
        <v>385</v>
      </c>
      <c r="Q24" s="352">
        <f t="shared" si="7"/>
        <v>0</v>
      </c>
      <c r="R24" s="352">
        <f t="shared" si="8"/>
        <v>0</v>
      </c>
    </row>
    <row r="25" spans="1:18" s="271" customFormat="1" ht="14.1" customHeight="1" x14ac:dyDescent="0.2">
      <c r="A25" s="278">
        <v>19</v>
      </c>
      <c r="B25" s="283" t="s">
        <v>189</v>
      </c>
      <c r="C25" s="284">
        <v>80038</v>
      </c>
      <c r="D25" s="281">
        <v>80660</v>
      </c>
      <c r="E25" s="281">
        <v>40904</v>
      </c>
      <c r="F25" s="281">
        <v>48632</v>
      </c>
      <c r="G25" s="63"/>
      <c r="H25" s="280">
        <f t="shared" si="0"/>
        <v>51.105724780729155</v>
      </c>
      <c r="I25" s="280">
        <f t="shared" si="1"/>
        <v>60.292586164145803</v>
      </c>
      <c r="J25" s="280">
        <f t="shared" si="2"/>
        <v>60.292586164145796</v>
      </c>
      <c r="K25" s="352">
        <f t="shared" si="3"/>
        <v>622</v>
      </c>
      <c r="L25" s="352">
        <f t="shared" si="4"/>
        <v>7728</v>
      </c>
      <c r="M25" s="352">
        <f t="shared" si="5"/>
        <v>6.22</v>
      </c>
      <c r="N25" s="352">
        <f t="shared" si="6"/>
        <v>77.28</v>
      </c>
      <c r="O25" s="271">
        <f>'CD Ratio_2'!C25+'CD Ratio_2'!D25+'CD Ratio_2'!E25</f>
        <v>80660</v>
      </c>
      <c r="P25" s="271">
        <f>'CD Ratio_2'!F25+'CD Ratio_2'!G25+'CD Ratio_2'!H25</f>
        <v>48632</v>
      </c>
      <c r="Q25" s="352">
        <f t="shared" si="7"/>
        <v>0</v>
      </c>
      <c r="R25" s="352">
        <f t="shared" si="8"/>
        <v>0</v>
      </c>
    </row>
    <row r="26" spans="1:18" s="271" customFormat="1" ht="14.1" customHeight="1" x14ac:dyDescent="0.2">
      <c r="A26" s="282">
        <v>20</v>
      </c>
      <c r="B26" s="283" t="s">
        <v>66</v>
      </c>
      <c r="C26" s="284">
        <v>1633843.15</v>
      </c>
      <c r="D26" s="281">
        <v>1685204.39</v>
      </c>
      <c r="E26" s="281">
        <v>2117242.02</v>
      </c>
      <c r="F26" s="281">
        <v>2189417.69</v>
      </c>
      <c r="G26" s="63"/>
      <c r="H26" s="280">
        <f t="shared" si="0"/>
        <v>129.58661423527712</v>
      </c>
      <c r="I26" s="280">
        <f t="shared" si="1"/>
        <v>129.9200086940196</v>
      </c>
      <c r="J26" s="280">
        <f t="shared" si="2"/>
        <v>129.9200086940196</v>
      </c>
      <c r="K26" s="352">
        <f t="shared" si="3"/>
        <v>51361.239999999991</v>
      </c>
      <c r="L26" s="352">
        <f t="shared" si="4"/>
        <v>72175.669999999925</v>
      </c>
      <c r="M26" s="352">
        <f t="shared" si="5"/>
        <v>513.61239999999987</v>
      </c>
      <c r="N26" s="352">
        <f t="shared" si="6"/>
        <v>721.75669999999923</v>
      </c>
      <c r="O26" s="271">
        <f>'CD Ratio_2'!C26+'CD Ratio_2'!D26+'CD Ratio_2'!E26</f>
        <v>1685204.3900000001</v>
      </c>
      <c r="P26" s="271">
        <f>'CD Ratio_2'!F26+'CD Ratio_2'!G26+'CD Ratio_2'!H26</f>
        <v>2189417.69</v>
      </c>
      <c r="Q26" s="352">
        <f t="shared" si="7"/>
        <v>0</v>
      </c>
      <c r="R26" s="352">
        <f t="shared" si="8"/>
        <v>0</v>
      </c>
    </row>
    <row r="27" spans="1:18" s="271" customFormat="1" ht="14.1" customHeight="1" x14ac:dyDescent="0.2">
      <c r="A27" s="278">
        <v>21</v>
      </c>
      <c r="B27" s="283" t="s">
        <v>67</v>
      </c>
      <c r="C27" s="284">
        <v>1352789</v>
      </c>
      <c r="D27" s="281">
        <v>1439012</v>
      </c>
      <c r="E27" s="281">
        <v>1882936</v>
      </c>
      <c r="F27" s="281">
        <v>1998608</v>
      </c>
      <c r="G27" s="63"/>
      <c r="H27" s="280">
        <f t="shared" si="0"/>
        <v>139.18918619237738</v>
      </c>
      <c r="I27" s="280">
        <f t="shared" si="1"/>
        <v>138.88751448910782</v>
      </c>
      <c r="J27" s="280">
        <f t="shared" si="2"/>
        <v>138.88751448910782</v>
      </c>
      <c r="K27" s="352">
        <f t="shared" si="3"/>
        <v>86223</v>
      </c>
      <c r="L27" s="352">
        <f t="shared" si="4"/>
        <v>115672</v>
      </c>
      <c r="M27" s="352">
        <f t="shared" si="5"/>
        <v>862.23</v>
      </c>
      <c r="N27" s="352">
        <f t="shared" si="6"/>
        <v>1156.72</v>
      </c>
      <c r="O27" s="271">
        <f>'CD Ratio_2'!C27+'CD Ratio_2'!D27+'CD Ratio_2'!E27</f>
        <v>1439012</v>
      </c>
      <c r="P27" s="271">
        <f>'CD Ratio_2'!F27+'CD Ratio_2'!G27+'CD Ratio_2'!H27</f>
        <v>1998608</v>
      </c>
      <c r="Q27" s="352">
        <f t="shared" si="7"/>
        <v>0</v>
      </c>
      <c r="R27" s="352">
        <f t="shared" si="8"/>
        <v>0</v>
      </c>
    </row>
    <row r="28" spans="1:18" s="271" customFormat="1" ht="14.1" customHeight="1" x14ac:dyDescent="0.2">
      <c r="A28" s="282">
        <v>22</v>
      </c>
      <c r="B28" s="283" t="s">
        <v>76</v>
      </c>
      <c r="C28" s="284">
        <v>874900</v>
      </c>
      <c r="D28" s="281">
        <v>875700</v>
      </c>
      <c r="E28" s="281">
        <v>450700</v>
      </c>
      <c r="F28" s="281">
        <v>450760</v>
      </c>
      <c r="G28" s="63"/>
      <c r="H28" s="280">
        <f t="shared" si="0"/>
        <v>51.514458795290892</v>
      </c>
      <c r="I28" s="280">
        <f t="shared" si="1"/>
        <v>51.4742491720909</v>
      </c>
      <c r="J28" s="280">
        <f t="shared" si="2"/>
        <v>51.4742491720909</v>
      </c>
      <c r="K28" s="352">
        <f t="shared" si="3"/>
        <v>800</v>
      </c>
      <c r="L28" s="352">
        <f t="shared" si="4"/>
        <v>60</v>
      </c>
      <c r="M28" s="352">
        <f t="shared" si="5"/>
        <v>8</v>
      </c>
      <c r="N28" s="352">
        <f t="shared" si="6"/>
        <v>0.6</v>
      </c>
      <c r="O28" s="271">
        <f>'CD Ratio_2'!C28+'CD Ratio_2'!D28+'CD Ratio_2'!E28</f>
        <v>875700</v>
      </c>
      <c r="P28" s="271">
        <f>'CD Ratio_2'!F28+'CD Ratio_2'!G28+'CD Ratio_2'!H28</f>
        <v>450760</v>
      </c>
      <c r="Q28" s="352">
        <f t="shared" si="7"/>
        <v>0</v>
      </c>
      <c r="R28" s="352">
        <f t="shared" si="8"/>
        <v>0</v>
      </c>
    </row>
    <row r="29" spans="1:18" s="271" customFormat="1" ht="14.1" customHeight="1" x14ac:dyDescent="0.2">
      <c r="A29" s="278">
        <v>23</v>
      </c>
      <c r="B29" s="283" t="s">
        <v>492</v>
      </c>
      <c r="C29" s="284">
        <v>99943</v>
      </c>
      <c r="D29" s="281">
        <v>124960</v>
      </c>
      <c r="E29" s="281">
        <v>266765</v>
      </c>
      <c r="F29" s="281">
        <v>286284</v>
      </c>
      <c r="G29" s="63"/>
      <c r="H29" s="280">
        <f t="shared" si="0"/>
        <v>266.9171427713797</v>
      </c>
      <c r="I29" s="280">
        <f t="shared" si="1"/>
        <v>229.10051216389243</v>
      </c>
      <c r="J29" s="280">
        <f t="shared" si="2"/>
        <v>229.10051216389243</v>
      </c>
      <c r="K29" s="352">
        <f t="shared" si="3"/>
        <v>25017</v>
      </c>
      <c r="L29" s="352">
        <f t="shared" si="4"/>
        <v>19519</v>
      </c>
      <c r="M29" s="352">
        <f t="shared" si="5"/>
        <v>250.17</v>
      </c>
      <c r="N29" s="352">
        <f t="shared" si="6"/>
        <v>195.19</v>
      </c>
      <c r="O29" s="271">
        <f>'CD Ratio_2'!C29+'CD Ratio_2'!D29+'CD Ratio_2'!E29</f>
        <v>124960</v>
      </c>
      <c r="P29" s="271">
        <f>'CD Ratio_2'!F29+'CD Ratio_2'!G29+'CD Ratio_2'!H29</f>
        <v>286284</v>
      </c>
      <c r="Q29" s="352">
        <f t="shared" si="7"/>
        <v>0</v>
      </c>
      <c r="R29" s="352">
        <f t="shared" si="8"/>
        <v>0</v>
      </c>
    </row>
    <row r="30" spans="1:18" s="271" customFormat="1" ht="14.1" customHeight="1" x14ac:dyDescent="0.2">
      <c r="A30" s="282">
        <v>24</v>
      </c>
      <c r="B30" s="283" t="s">
        <v>190</v>
      </c>
      <c r="C30" s="284">
        <v>295957.59999999998</v>
      </c>
      <c r="D30" s="281">
        <v>269524.25</v>
      </c>
      <c r="E30" s="281">
        <v>546956.76</v>
      </c>
      <c r="F30" s="281">
        <v>554480.94999999995</v>
      </c>
      <c r="G30" s="63"/>
      <c r="H30" s="280">
        <f t="shared" si="0"/>
        <v>184.80916185291409</v>
      </c>
      <c r="I30" s="280">
        <f t="shared" si="1"/>
        <v>205.72581131382424</v>
      </c>
      <c r="J30" s="280">
        <f t="shared" si="2"/>
        <v>205.72581131382424</v>
      </c>
      <c r="K30" s="352">
        <f t="shared" si="3"/>
        <v>-26433.349999999977</v>
      </c>
      <c r="L30" s="352">
        <f t="shared" si="4"/>
        <v>7524.1899999999441</v>
      </c>
      <c r="M30" s="352">
        <f t="shared" si="5"/>
        <v>-264.33349999999979</v>
      </c>
      <c r="N30" s="352">
        <f t="shared" si="6"/>
        <v>75.241899999999447</v>
      </c>
      <c r="O30" s="271">
        <f>'CD Ratio_2'!C30+'CD Ratio_2'!D30+'CD Ratio_2'!E30</f>
        <v>269524.24</v>
      </c>
      <c r="P30" s="271">
        <f>'CD Ratio_2'!F30+'CD Ratio_2'!G30+'CD Ratio_2'!H30</f>
        <v>554480.93999999994</v>
      </c>
      <c r="Q30" s="352">
        <f t="shared" si="7"/>
        <v>1.0000000009313226E-2</v>
      </c>
      <c r="R30" s="352">
        <f t="shared" si="8"/>
        <v>1.0000000009313226E-2</v>
      </c>
    </row>
    <row r="31" spans="1:18" s="271" customFormat="1" ht="14.1" customHeight="1" x14ac:dyDescent="0.2">
      <c r="A31" s="278">
        <v>25</v>
      </c>
      <c r="B31" s="283" t="s">
        <v>191</v>
      </c>
      <c r="C31" s="284">
        <v>5379.88</v>
      </c>
      <c r="D31" s="281">
        <v>5320.03</v>
      </c>
      <c r="E31" s="281">
        <v>3346.31</v>
      </c>
      <c r="F31" s="281">
        <v>3518.92</v>
      </c>
      <c r="G31" s="63"/>
      <c r="H31" s="280">
        <f t="shared" si="0"/>
        <v>62.200458002780728</v>
      </c>
      <c r="I31" s="280">
        <f t="shared" si="1"/>
        <v>66.144739785301965</v>
      </c>
      <c r="J31" s="280">
        <f t="shared" si="2"/>
        <v>66.144739785301965</v>
      </c>
      <c r="K31" s="352">
        <f t="shared" si="3"/>
        <v>-59.850000000000364</v>
      </c>
      <c r="L31" s="352">
        <f t="shared" si="4"/>
        <v>172.61000000000013</v>
      </c>
      <c r="M31" s="352">
        <f t="shared" si="5"/>
        <v>-0.59850000000000358</v>
      </c>
      <c r="N31" s="352">
        <f t="shared" si="6"/>
        <v>1.7261000000000013</v>
      </c>
      <c r="O31" s="271">
        <f>'CD Ratio_2'!C31+'CD Ratio_2'!D31+'CD Ratio_2'!E31</f>
        <v>5320.03</v>
      </c>
      <c r="P31" s="271">
        <f>'CD Ratio_2'!F31+'CD Ratio_2'!G31+'CD Ratio_2'!H31</f>
        <v>3518.92</v>
      </c>
      <c r="Q31" s="352">
        <f t="shared" si="7"/>
        <v>0</v>
      </c>
      <c r="R31" s="352">
        <f t="shared" si="8"/>
        <v>0</v>
      </c>
    </row>
    <row r="32" spans="1:18" s="271" customFormat="1" ht="14.1" customHeight="1" x14ac:dyDescent="0.2">
      <c r="A32" s="282">
        <v>26</v>
      </c>
      <c r="B32" s="283" t="s">
        <v>192</v>
      </c>
      <c r="C32" s="284">
        <v>26136</v>
      </c>
      <c r="D32" s="281">
        <v>24875.47</v>
      </c>
      <c r="E32" s="281">
        <v>41236</v>
      </c>
      <c r="F32" s="281">
        <v>44792.800000000003</v>
      </c>
      <c r="G32" s="63"/>
      <c r="H32" s="280">
        <f t="shared" si="0"/>
        <v>157.77471686562595</v>
      </c>
      <c r="I32" s="280">
        <f t="shared" si="1"/>
        <v>180.06815549615746</v>
      </c>
      <c r="J32" s="280">
        <f t="shared" si="2"/>
        <v>180.06815549615746</v>
      </c>
      <c r="K32" s="352">
        <f t="shared" si="3"/>
        <v>-1260.5299999999988</v>
      </c>
      <c r="L32" s="352">
        <f t="shared" si="4"/>
        <v>3556.8000000000029</v>
      </c>
      <c r="M32" s="352">
        <f t="shared" si="5"/>
        <v>-12.605299999999989</v>
      </c>
      <c r="N32" s="352">
        <f t="shared" si="6"/>
        <v>35.568000000000026</v>
      </c>
      <c r="O32" s="271">
        <f>'CD Ratio_2'!C32+'CD Ratio_2'!D32+'CD Ratio_2'!E32</f>
        <v>24875.47</v>
      </c>
      <c r="P32" s="271">
        <f>'CD Ratio_2'!F32+'CD Ratio_2'!G32+'CD Ratio_2'!H32</f>
        <v>44792.800000000003</v>
      </c>
      <c r="Q32" s="352">
        <f t="shared" si="7"/>
        <v>0</v>
      </c>
      <c r="R32" s="352">
        <f t="shared" si="8"/>
        <v>0</v>
      </c>
    </row>
    <row r="33" spans="1:18" s="271" customFormat="1" ht="14.1" customHeight="1" x14ac:dyDescent="0.2">
      <c r="A33" s="278">
        <v>27</v>
      </c>
      <c r="B33" s="283" t="s">
        <v>193</v>
      </c>
      <c r="C33" s="284">
        <v>18810.28</v>
      </c>
      <c r="D33" s="281">
        <v>19286.62</v>
      </c>
      <c r="E33" s="281">
        <v>7562.31</v>
      </c>
      <c r="F33" s="281">
        <v>7954.31</v>
      </c>
      <c r="G33" s="63"/>
      <c r="H33" s="280">
        <f t="shared" si="0"/>
        <v>40.203069810763054</v>
      </c>
      <c r="I33" s="280">
        <f t="shared" si="1"/>
        <v>41.242633494101092</v>
      </c>
      <c r="J33" s="280">
        <f t="shared" si="2"/>
        <v>41.242633494101092</v>
      </c>
      <c r="K33" s="352">
        <f t="shared" si="3"/>
        <v>476.34000000000015</v>
      </c>
      <c r="L33" s="352">
        <f t="shared" si="4"/>
        <v>392</v>
      </c>
      <c r="M33" s="352">
        <f t="shared" si="5"/>
        <v>4.7634000000000016</v>
      </c>
      <c r="N33" s="352">
        <f t="shared" si="6"/>
        <v>3.92</v>
      </c>
      <c r="O33" s="271">
        <f>'CD Ratio_2'!C33+'CD Ratio_2'!D33+'CD Ratio_2'!E33</f>
        <v>19286.62</v>
      </c>
      <c r="P33" s="271">
        <f>'CD Ratio_2'!F33+'CD Ratio_2'!G33+'CD Ratio_2'!H33</f>
        <v>7954.31</v>
      </c>
      <c r="Q33" s="352">
        <f t="shared" si="7"/>
        <v>0</v>
      </c>
      <c r="R33" s="352">
        <f t="shared" si="8"/>
        <v>0</v>
      </c>
    </row>
    <row r="34" spans="1:18" s="271" customFormat="1" ht="14.1" customHeight="1" x14ac:dyDescent="0.2">
      <c r="A34" s="282">
        <v>28</v>
      </c>
      <c r="B34" s="283" t="s">
        <v>68</v>
      </c>
      <c r="C34" s="284">
        <v>291825</v>
      </c>
      <c r="D34" s="281">
        <v>303396.8</v>
      </c>
      <c r="E34" s="281">
        <v>486205</v>
      </c>
      <c r="F34" s="281">
        <v>493996.16</v>
      </c>
      <c r="G34" s="63"/>
      <c r="H34" s="280">
        <f t="shared" si="0"/>
        <v>166.60841257603016</v>
      </c>
      <c r="I34" s="280">
        <f t="shared" si="1"/>
        <v>162.82180959060872</v>
      </c>
      <c r="J34" s="280">
        <f t="shared" si="2"/>
        <v>162.82180959060875</v>
      </c>
      <c r="K34" s="352">
        <f t="shared" si="3"/>
        <v>11571.799999999988</v>
      </c>
      <c r="L34" s="352">
        <f t="shared" si="4"/>
        <v>7791.1599999999744</v>
      </c>
      <c r="M34" s="352">
        <f t="shared" si="5"/>
        <v>115.71799999999989</v>
      </c>
      <c r="N34" s="352">
        <f t="shared" si="6"/>
        <v>77.911599999999737</v>
      </c>
      <c r="O34" s="271">
        <f>'CD Ratio_2'!C34+'CD Ratio_2'!D34+'CD Ratio_2'!E34</f>
        <v>303396.8</v>
      </c>
      <c r="P34" s="271">
        <f>'CD Ratio_2'!F34+'CD Ratio_2'!G34+'CD Ratio_2'!H34</f>
        <v>493996.16</v>
      </c>
      <c r="Q34" s="352">
        <f t="shared" si="7"/>
        <v>0</v>
      </c>
      <c r="R34" s="352">
        <f t="shared" si="8"/>
        <v>0</v>
      </c>
    </row>
    <row r="35" spans="1:18" s="271" customFormat="1" ht="14.1" customHeight="1" x14ac:dyDescent="0.2">
      <c r="A35" s="278">
        <v>29</v>
      </c>
      <c r="B35" s="37" t="s">
        <v>194</v>
      </c>
      <c r="C35" s="284">
        <v>6457</v>
      </c>
      <c r="D35" s="281">
        <v>6492</v>
      </c>
      <c r="E35" s="281">
        <v>6683</v>
      </c>
      <c r="F35" s="281">
        <v>6091</v>
      </c>
      <c r="G35" s="63"/>
      <c r="H35" s="280">
        <f t="shared" si="0"/>
        <v>103.5000774353415</v>
      </c>
      <c r="I35" s="280">
        <f t="shared" si="1"/>
        <v>93.823166974738143</v>
      </c>
      <c r="J35" s="280">
        <f t="shared" si="2"/>
        <v>93.823166974738143</v>
      </c>
      <c r="K35" s="352">
        <f t="shared" si="3"/>
        <v>35</v>
      </c>
      <c r="L35" s="352">
        <f t="shared" si="4"/>
        <v>-592</v>
      </c>
      <c r="M35" s="352">
        <f t="shared" si="5"/>
        <v>0.35</v>
      </c>
      <c r="N35" s="352">
        <f t="shared" si="6"/>
        <v>-5.92</v>
      </c>
      <c r="O35" s="271">
        <f>'CD Ratio_2'!C35+'CD Ratio_2'!D35+'CD Ratio_2'!E35</f>
        <v>6492</v>
      </c>
      <c r="P35" s="271">
        <f>'CD Ratio_2'!F35+'CD Ratio_2'!G35+'CD Ratio_2'!H35</f>
        <v>6091</v>
      </c>
      <c r="Q35" s="352">
        <f t="shared" si="7"/>
        <v>0</v>
      </c>
      <c r="R35" s="352">
        <f t="shared" si="8"/>
        <v>0</v>
      </c>
    </row>
    <row r="36" spans="1:18" s="271" customFormat="1" ht="14.1" customHeight="1" x14ac:dyDescent="0.2">
      <c r="A36" s="282">
        <v>30</v>
      </c>
      <c r="B36" s="283" t="s">
        <v>195</v>
      </c>
      <c r="C36" s="284">
        <v>44811</v>
      </c>
      <c r="D36" s="281">
        <v>46584</v>
      </c>
      <c r="E36" s="281">
        <v>81400</v>
      </c>
      <c r="F36" s="281">
        <v>84192</v>
      </c>
      <c r="G36" s="63"/>
      <c r="H36" s="280">
        <f t="shared" si="0"/>
        <v>181.65182656044274</v>
      </c>
      <c r="I36" s="280">
        <f t="shared" si="1"/>
        <v>180.73158165893869</v>
      </c>
      <c r="J36" s="280">
        <f t="shared" si="2"/>
        <v>180.73158165893869</v>
      </c>
      <c r="K36" s="352">
        <f t="shared" si="3"/>
        <v>1773</v>
      </c>
      <c r="L36" s="352">
        <f t="shared" si="4"/>
        <v>2792</v>
      </c>
      <c r="M36" s="352">
        <f t="shared" si="5"/>
        <v>17.73</v>
      </c>
      <c r="N36" s="352">
        <f t="shared" si="6"/>
        <v>27.92</v>
      </c>
      <c r="O36" s="271">
        <f>'CD Ratio_2'!C36+'CD Ratio_2'!D36+'CD Ratio_2'!E36</f>
        <v>46584</v>
      </c>
      <c r="P36" s="271">
        <f>'CD Ratio_2'!F36+'CD Ratio_2'!G36+'CD Ratio_2'!H36</f>
        <v>84192</v>
      </c>
      <c r="Q36" s="352">
        <f t="shared" si="7"/>
        <v>0</v>
      </c>
      <c r="R36" s="352">
        <f t="shared" si="8"/>
        <v>0</v>
      </c>
    </row>
    <row r="37" spans="1:18" s="271" customFormat="1" ht="14.1" customHeight="1" x14ac:dyDescent="0.2">
      <c r="A37" s="278">
        <v>31</v>
      </c>
      <c r="B37" s="283" t="s">
        <v>196</v>
      </c>
      <c r="C37" s="284">
        <v>41653.58</v>
      </c>
      <c r="D37" s="281">
        <v>42455</v>
      </c>
      <c r="E37" s="281">
        <v>9707.92</v>
      </c>
      <c r="F37" s="281">
        <v>10125</v>
      </c>
      <c r="G37" s="63"/>
      <c r="H37" s="280">
        <f t="shared" si="0"/>
        <v>23.30632805151442</v>
      </c>
      <c r="I37" s="280">
        <f t="shared" si="1"/>
        <v>23.84878106230126</v>
      </c>
      <c r="J37" s="280">
        <f t="shared" si="2"/>
        <v>23.84878106230126</v>
      </c>
      <c r="K37" s="352">
        <f t="shared" si="3"/>
        <v>801.41999999999825</v>
      </c>
      <c r="L37" s="352">
        <f t="shared" si="4"/>
        <v>417.07999999999993</v>
      </c>
      <c r="M37" s="352">
        <f t="shared" si="5"/>
        <v>8.0141999999999829</v>
      </c>
      <c r="N37" s="352">
        <f t="shared" si="6"/>
        <v>4.170799999999999</v>
      </c>
      <c r="O37" s="271">
        <f>'CD Ratio_2'!C37+'CD Ratio_2'!D37+'CD Ratio_2'!E37</f>
        <v>42455</v>
      </c>
      <c r="P37" s="271">
        <f>'CD Ratio_2'!F37+'CD Ratio_2'!G37+'CD Ratio_2'!H37</f>
        <v>10125</v>
      </c>
      <c r="Q37" s="352">
        <f t="shared" si="7"/>
        <v>0</v>
      </c>
      <c r="R37" s="352">
        <f t="shared" si="8"/>
        <v>0</v>
      </c>
    </row>
    <row r="38" spans="1:18" s="271" customFormat="1" ht="14.1" customHeight="1" x14ac:dyDescent="0.2">
      <c r="A38" s="282">
        <v>32</v>
      </c>
      <c r="B38" s="283" t="s">
        <v>72</v>
      </c>
      <c r="C38" s="284">
        <v>15166</v>
      </c>
      <c r="D38" s="281">
        <v>17135</v>
      </c>
      <c r="E38" s="281">
        <v>21100</v>
      </c>
      <c r="F38" s="281">
        <v>22793</v>
      </c>
      <c r="G38" s="63"/>
      <c r="H38" s="280">
        <f t="shared" si="0"/>
        <v>139.12699459316892</v>
      </c>
      <c r="I38" s="280">
        <f t="shared" si="1"/>
        <v>133.02013422818791</v>
      </c>
      <c r="J38" s="280">
        <f t="shared" si="2"/>
        <v>133.02013422818791</v>
      </c>
      <c r="K38" s="352">
        <f t="shared" si="3"/>
        <v>1969</v>
      </c>
      <c r="L38" s="352">
        <f t="shared" si="4"/>
        <v>1693</v>
      </c>
      <c r="M38" s="352">
        <f t="shared" si="5"/>
        <v>19.690000000000001</v>
      </c>
      <c r="N38" s="352">
        <f t="shared" si="6"/>
        <v>16.93</v>
      </c>
      <c r="O38" s="271">
        <f>'CD Ratio_2'!C38+'CD Ratio_2'!D38+'CD Ratio_2'!E38</f>
        <v>17135</v>
      </c>
      <c r="P38" s="271">
        <f>'CD Ratio_2'!F38+'CD Ratio_2'!G38+'CD Ratio_2'!H38</f>
        <v>22793</v>
      </c>
      <c r="Q38" s="352">
        <f t="shared" si="7"/>
        <v>0</v>
      </c>
      <c r="R38" s="352">
        <f t="shared" si="8"/>
        <v>0</v>
      </c>
    </row>
    <row r="39" spans="1:18" s="271" customFormat="1" ht="14.1" customHeight="1" x14ac:dyDescent="0.2">
      <c r="A39" s="278">
        <v>33</v>
      </c>
      <c r="B39" s="283" t="s">
        <v>197</v>
      </c>
      <c r="C39" s="284">
        <v>2409</v>
      </c>
      <c r="D39" s="281">
        <v>2660</v>
      </c>
      <c r="E39" s="281">
        <v>7038</v>
      </c>
      <c r="F39" s="281">
        <v>7201</v>
      </c>
      <c r="G39" s="63"/>
      <c r="H39" s="280">
        <f t="shared" si="0"/>
        <v>292.15442092154422</v>
      </c>
      <c r="I39" s="280">
        <f t="shared" si="1"/>
        <v>270.71428571428572</v>
      </c>
      <c r="J39" s="280">
        <f t="shared" si="2"/>
        <v>270.71428571428572</v>
      </c>
      <c r="K39" s="352">
        <f t="shared" si="3"/>
        <v>251</v>
      </c>
      <c r="L39" s="352">
        <f t="shared" si="4"/>
        <v>163</v>
      </c>
      <c r="M39" s="352">
        <f t="shared" si="5"/>
        <v>2.5099999999999998</v>
      </c>
      <c r="N39" s="352">
        <f t="shared" si="6"/>
        <v>1.63</v>
      </c>
      <c r="O39" s="271">
        <f>'CD Ratio_2'!C39+'CD Ratio_2'!D39+'CD Ratio_2'!E39</f>
        <v>2660</v>
      </c>
      <c r="P39" s="271">
        <f>'CD Ratio_2'!F39+'CD Ratio_2'!G39+'CD Ratio_2'!H39</f>
        <v>7201</v>
      </c>
      <c r="Q39" s="352">
        <f t="shared" si="7"/>
        <v>0</v>
      </c>
      <c r="R39" s="352">
        <f t="shared" si="8"/>
        <v>0</v>
      </c>
    </row>
    <row r="40" spans="1:18" s="271" customFormat="1" ht="14.1" customHeight="1" x14ac:dyDescent="0.2">
      <c r="A40" s="282">
        <v>34</v>
      </c>
      <c r="B40" s="283" t="s">
        <v>71</v>
      </c>
      <c r="C40" s="284">
        <v>144942</v>
      </c>
      <c r="D40" s="281">
        <v>154007</v>
      </c>
      <c r="E40" s="281">
        <v>178135</v>
      </c>
      <c r="F40" s="281">
        <v>178702</v>
      </c>
      <c r="G40" s="63"/>
      <c r="H40" s="280">
        <f t="shared" si="0"/>
        <v>122.90088449172772</v>
      </c>
      <c r="I40" s="280">
        <f t="shared" si="1"/>
        <v>116.03498542274053</v>
      </c>
      <c r="J40" s="280">
        <f t="shared" si="2"/>
        <v>116.03498542274052</v>
      </c>
      <c r="K40" s="352">
        <f t="shared" si="3"/>
        <v>9065</v>
      </c>
      <c r="L40" s="352">
        <f t="shared" si="4"/>
        <v>567</v>
      </c>
      <c r="M40" s="352">
        <f t="shared" si="5"/>
        <v>90.65</v>
      </c>
      <c r="N40" s="352">
        <f t="shared" si="6"/>
        <v>5.67</v>
      </c>
      <c r="O40" s="271">
        <f>'CD Ratio_2'!C40+'CD Ratio_2'!D40+'CD Ratio_2'!E40</f>
        <v>154007</v>
      </c>
      <c r="P40" s="271">
        <f>'CD Ratio_2'!F40+'CD Ratio_2'!G40+'CD Ratio_2'!H40</f>
        <v>178702</v>
      </c>
      <c r="Q40" s="352">
        <f t="shared" si="7"/>
        <v>0</v>
      </c>
      <c r="R40" s="352">
        <f t="shared" si="8"/>
        <v>0</v>
      </c>
    </row>
    <row r="41" spans="1:18" s="288" customFormat="1" ht="14.1" customHeight="1" x14ac:dyDescent="0.2">
      <c r="A41" s="290"/>
      <c r="B41" s="289" t="s">
        <v>219</v>
      </c>
      <c r="C41" s="286">
        <f>SUM(C19:C40)</f>
        <v>6177399.6099999994</v>
      </c>
      <c r="D41" s="286">
        <f>SUM(D19:D40)</f>
        <v>6402568.3899999997</v>
      </c>
      <c r="E41" s="344">
        <f>SUM(E19:E40)</f>
        <v>7861394.7499999991</v>
      </c>
      <c r="F41" s="344">
        <f>SUM(F19:F40)</f>
        <v>8150921.3599999994</v>
      </c>
      <c r="G41" s="344">
        <f>SUM(G19:G40)</f>
        <v>55622.07</v>
      </c>
      <c r="H41" s="287">
        <f t="shared" si="0"/>
        <v>127.26058287169801</v>
      </c>
      <c r="I41" s="287">
        <f t="shared" si="1"/>
        <v>127.30705653579126</v>
      </c>
      <c r="J41" s="287">
        <f t="shared" si="2"/>
        <v>128.17580274218673</v>
      </c>
      <c r="K41" s="352">
        <f t="shared" si="3"/>
        <v>225168.78000000026</v>
      </c>
      <c r="L41" s="352">
        <f t="shared" si="4"/>
        <v>289526.61000000034</v>
      </c>
      <c r="M41" s="352">
        <f t="shared" si="5"/>
        <v>2251.6878000000024</v>
      </c>
      <c r="N41" s="352">
        <f t="shared" si="6"/>
        <v>2895.2661000000035</v>
      </c>
      <c r="O41" s="271">
        <f>'CD Ratio_2'!C41+'CD Ratio_2'!D41+'CD Ratio_2'!E41</f>
        <v>6402568.3500000006</v>
      </c>
      <c r="P41" s="271">
        <f>'CD Ratio_2'!F41+'CD Ratio_2'!G41+'CD Ratio_2'!H41</f>
        <v>8150921.3499999996</v>
      </c>
      <c r="Q41" s="352">
        <f t="shared" si="7"/>
        <v>3.9999999105930328E-2</v>
      </c>
      <c r="R41" s="352">
        <f t="shared" si="8"/>
        <v>9.9999997764825821E-3</v>
      </c>
    </row>
    <row r="42" spans="1:18" s="288" customFormat="1" ht="14.1" customHeight="1" x14ac:dyDescent="0.2">
      <c r="A42" s="285"/>
      <c r="B42" s="289" t="s">
        <v>417</v>
      </c>
      <c r="C42" s="286">
        <f>C41+C18</f>
        <v>39381483.609999999</v>
      </c>
      <c r="D42" s="286">
        <f t="shared" ref="D42:F42" si="10">D41+D18</f>
        <v>40089686.390000001</v>
      </c>
      <c r="E42" s="286">
        <f t="shared" si="10"/>
        <v>29878985.75</v>
      </c>
      <c r="F42" s="286">
        <f t="shared" si="10"/>
        <v>28282329.359999999</v>
      </c>
      <c r="G42" s="344">
        <f>G41+G18</f>
        <v>1146442.07</v>
      </c>
      <c r="H42" s="287">
        <f t="shared" si="0"/>
        <v>75.870645316198647</v>
      </c>
      <c r="I42" s="287">
        <f t="shared" si="1"/>
        <v>70.547644311467508</v>
      </c>
      <c r="J42" s="287">
        <f t="shared" si="2"/>
        <v>73.407337597284709</v>
      </c>
      <c r="K42" s="352">
        <f t="shared" si="3"/>
        <v>708202.78000000119</v>
      </c>
      <c r="L42" s="352">
        <f t="shared" si="4"/>
        <v>-1596656.3900000006</v>
      </c>
      <c r="M42" s="352">
        <f t="shared" si="5"/>
        <v>7082.0278000000117</v>
      </c>
      <c r="N42" s="352">
        <f t="shared" si="6"/>
        <v>-15966.563900000006</v>
      </c>
      <c r="O42" s="271">
        <f>'CD Ratio_2'!C42+'CD Ratio_2'!D42+'CD Ratio_2'!E42</f>
        <v>40089687.350000001</v>
      </c>
      <c r="P42" s="271">
        <f>'CD Ratio_2'!F42+'CD Ratio_2'!G42+'CD Ratio_2'!H42</f>
        <v>28282329.350000001</v>
      </c>
      <c r="Q42" s="352">
        <f t="shared" si="7"/>
        <v>-0.96000000089406967</v>
      </c>
      <c r="R42" s="352">
        <f t="shared" si="8"/>
        <v>9.9999979138374329E-3</v>
      </c>
    </row>
    <row r="43" spans="1:18" s="271" customFormat="1" ht="14.1" customHeight="1" x14ac:dyDescent="0.2">
      <c r="A43" s="278">
        <v>35</v>
      </c>
      <c r="B43" s="283" t="s">
        <v>198</v>
      </c>
      <c r="C43" s="284">
        <v>855349</v>
      </c>
      <c r="D43" s="281">
        <v>869370</v>
      </c>
      <c r="E43" s="281">
        <v>242359</v>
      </c>
      <c r="F43" s="281">
        <v>244277</v>
      </c>
      <c r="G43" s="63"/>
      <c r="H43" s="280">
        <f t="shared" si="0"/>
        <v>28.334516086416187</v>
      </c>
      <c r="I43" s="280">
        <f t="shared" si="1"/>
        <v>28.098163037601942</v>
      </c>
      <c r="J43" s="280">
        <f t="shared" si="2"/>
        <v>28.098163037601942</v>
      </c>
      <c r="K43" s="352">
        <f t="shared" si="3"/>
        <v>14021</v>
      </c>
      <c r="L43" s="352">
        <f t="shared" si="4"/>
        <v>1918</v>
      </c>
      <c r="M43" s="352">
        <f t="shared" si="5"/>
        <v>140.21</v>
      </c>
      <c r="N43" s="352">
        <f t="shared" si="6"/>
        <v>19.18</v>
      </c>
      <c r="O43" s="271">
        <f>'CD Ratio_2'!C43+'CD Ratio_2'!D43+'CD Ratio_2'!E43</f>
        <v>869370</v>
      </c>
      <c r="P43" s="271">
        <f>'CD Ratio_2'!F43+'CD Ratio_2'!G43+'CD Ratio_2'!H43</f>
        <v>244277</v>
      </c>
      <c r="Q43" s="352">
        <f t="shared" si="7"/>
        <v>0</v>
      </c>
      <c r="R43" s="352">
        <f t="shared" si="8"/>
        <v>0</v>
      </c>
    </row>
    <row r="44" spans="1:18" s="271" customFormat="1" ht="14.1" customHeight="1" x14ac:dyDescent="0.2">
      <c r="A44" s="282">
        <v>36</v>
      </c>
      <c r="B44" s="283" t="s">
        <v>499</v>
      </c>
      <c r="C44" s="284">
        <v>1587152.05</v>
      </c>
      <c r="D44" s="281">
        <v>1596401.72</v>
      </c>
      <c r="E44" s="281">
        <v>981759.33</v>
      </c>
      <c r="F44" s="281">
        <v>991503.17</v>
      </c>
      <c r="G44" s="63"/>
      <c r="H44" s="280">
        <f t="shared" si="0"/>
        <v>61.856665213644774</v>
      </c>
      <c r="I44" s="280">
        <f t="shared" si="1"/>
        <v>62.10862576620125</v>
      </c>
      <c r="J44" s="280">
        <f t="shared" si="2"/>
        <v>62.108625766201257</v>
      </c>
      <c r="K44" s="352">
        <f t="shared" si="3"/>
        <v>9249.6699999999255</v>
      </c>
      <c r="L44" s="352">
        <f t="shared" si="4"/>
        <v>9743.8400000000838</v>
      </c>
      <c r="M44" s="352">
        <f t="shared" si="5"/>
        <v>92.496699999999251</v>
      </c>
      <c r="N44" s="352">
        <f t="shared" si="6"/>
        <v>97.43840000000084</v>
      </c>
      <c r="O44" s="271">
        <f>'CD Ratio_2'!C44+'CD Ratio_2'!D44+'CD Ratio_2'!E44</f>
        <v>1596401.72</v>
      </c>
      <c r="P44" s="271">
        <f>'CD Ratio_2'!F44+'CD Ratio_2'!G44+'CD Ratio_2'!H44</f>
        <v>991503.17</v>
      </c>
      <c r="Q44" s="352">
        <f t="shared" si="7"/>
        <v>0</v>
      </c>
      <c r="R44" s="352">
        <f t="shared" si="8"/>
        <v>0</v>
      </c>
    </row>
    <row r="45" spans="1:18" s="288" customFormat="1" ht="14.1" customHeight="1" x14ac:dyDescent="0.2">
      <c r="A45" s="290"/>
      <c r="B45" s="289" t="s">
        <v>223</v>
      </c>
      <c r="C45" s="286">
        <f>SUM(C43:C44)</f>
        <v>2442501.0499999998</v>
      </c>
      <c r="D45" s="286">
        <f t="shared" ref="D45:G45" si="11">SUM(D43:D44)</f>
        <v>2465771.7199999997</v>
      </c>
      <c r="E45" s="286">
        <f t="shared" si="11"/>
        <v>1224118.33</v>
      </c>
      <c r="F45" s="286">
        <f t="shared" si="11"/>
        <v>1235780.17</v>
      </c>
      <c r="G45" s="286">
        <f t="shared" si="11"/>
        <v>0</v>
      </c>
      <c r="H45" s="287">
        <f t="shared" si="0"/>
        <v>50.117412641439813</v>
      </c>
      <c r="I45" s="280">
        <f t="shared" si="1"/>
        <v>50.117379479070358</v>
      </c>
      <c r="J45" s="287">
        <f t="shared" si="2"/>
        <v>50.117379479070358</v>
      </c>
      <c r="K45" s="352">
        <f t="shared" si="3"/>
        <v>23270.669999999925</v>
      </c>
      <c r="L45" s="352">
        <f t="shared" si="4"/>
        <v>11661.839999999851</v>
      </c>
      <c r="M45" s="352">
        <f t="shared" si="5"/>
        <v>232.70669999999924</v>
      </c>
      <c r="N45" s="352">
        <f t="shared" si="6"/>
        <v>116.61839999999852</v>
      </c>
      <c r="O45" s="271">
        <f>'CD Ratio_2'!C45+'CD Ratio_2'!D45+'CD Ratio_2'!E45</f>
        <v>2465771.7199999997</v>
      </c>
      <c r="P45" s="271">
        <f>'CD Ratio_2'!F45+'CD Ratio_2'!G45+'CD Ratio_2'!H45</f>
        <v>1235780.1700000002</v>
      </c>
      <c r="Q45" s="352">
        <f t="shared" si="7"/>
        <v>0</v>
      </c>
      <c r="R45" s="352">
        <f t="shared" si="8"/>
        <v>0</v>
      </c>
    </row>
    <row r="46" spans="1:18" s="271" customFormat="1" ht="14.1" customHeight="1" x14ac:dyDescent="0.2">
      <c r="A46" s="282">
        <v>37</v>
      </c>
      <c r="B46" s="283" t="s">
        <v>418</v>
      </c>
      <c r="C46" s="284">
        <v>3267370</v>
      </c>
      <c r="D46" s="281">
        <v>3029266</v>
      </c>
      <c r="E46" s="281">
        <v>3584960</v>
      </c>
      <c r="F46" s="281">
        <v>3668432</v>
      </c>
      <c r="G46" s="63"/>
      <c r="H46" s="280">
        <f t="shared" si="0"/>
        <v>109.7200500708521</v>
      </c>
      <c r="I46" s="280">
        <f t="shared" si="1"/>
        <v>121.09969873890243</v>
      </c>
      <c r="J46" s="280">
        <f t="shared" si="2"/>
        <v>121.09969873890243</v>
      </c>
      <c r="K46" s="352">
        <f t="shared" si="3"/>
        <v>-238104</v>
      </c>
      <c r="L46" s="352">
        <f t="shared" si="4"/>
        <v>83472</v>
      </c>
      <c r="M46" s="352">
        <f t="shared" si="5"/>
        <v>-2381.04</v>
      </c>
      <c r="N46" s="352">
        <f t="shared" si="6"/>
        <v>834.72</v>
      </c>
      <c r="O46" s="271">
        <f>'CD Ratio_2'!C46+'CD Ratio_2'!D46+'CD Ratio_2'!E46</f>
        <v>3029266</v>
      </c>
      <c r="P46" s="271">
        <f>'CD Ratio_2'!F46+'CD Ratio_2'!G46+'CD Ratio_2'!H46</f>
        <v>3668432</v>
      </c>
      <c r="Q46" s="352">
        <f t="shared" si="7"/>
        <v>0</v>
      </c>
      <c r="R46" s="352">
        <f t="shared" si="8"/>
        <v>0</v>
      </c>
    </row>
    <row r="47" spans="1:18" s="288" customFormat="1" ht="14.1" customHeight="1" x14ac:dyDescent="0.2">
      <c r="A47" s="285"/>
      <c r="B47" s="289" t="s">
        <v>221</v>
      </c>
      <c r="C47" s="286">
        <f>C46</f>
        <v>3267370</v>
      </c>
      <c r="D47" s="286">
        <f t="shared" ref="D47:G47" si="12">D46</f>
        <v>3029266</v>
      </c>
      <c r="E47" s="286">
        <f t="shared" si="12"/>
        <v>3584960</v>
      </c>
      <c r="F47" s="286">
        <f t="shared" si="12"/>
        <v>3668432</v>
      </c>
      <c r="G47" s="286">
        <f t="shared" si="12"/>
        <v>0</v>
      </c>
      <c r="H47" s="287">
        <f t="shared" si="0"/>
        <v>109.7200500708521</v>
      </c>
      <c r="I47" s="287">
        <f t="shared" si="1"/>
        <v>121.09969873890243</v>
      </c>
      <c r="J47" s="287">
        <f t="shared" si="2"/>
        <v>121.09969873890243</v>
      </c>
      <c r="K47" s="352">
        <f t="shared" si="3"/>
        <v>-238104</v>
      </c>
      <c r="L47" s="352">
        <f t="shared" si="4"/>
        <v>83472</v>
      </c>
      <c r="M47" s="352">
        <f t="shared" si="5"/>
        <v>-2381.04</v>
      </c>
      <c r="N47" s="352">
        <f t="shared" si="6"/>
        <v>834.72</v>
      </c>
      <c r="O47" s="271">
        <f>'CD Ratio_2'!C47+'CD Ratio_2'!D47+'CD Ratio_2'!E47</f>
        <v>3029266</v>
      </c>
      <c r="P47" s="271">
        <f>'CD Ratio_2'!F47+'CD Ratio_2'!G47+'CD Ratio_2'!H47</f>
        <v>3668432</v>
      </c>
      <c r="Q47" s="352">
        <f t="shared" si="7"/>
        <v>0</v>
      </c>
      <c r="R47" s="352">
        <f t="shared" si="8"/>
        <v>0</v>
      </c>
    </row>
    <row r="48" spans="1:18" s="288" customFormat="1" ht="14.1" customHeight="1" x14ac:dyDescent="0.2">
      <c r="A48" s="282">
        <v>38</v>
      </c>
      <c r="B48" s="283" t="s">
        <v>410</v>
      </c>
      <c r="C48" s="284">
        <v>94101</v>
      </c>
      <c r="D48" s="284">
        <v>114626.72</v>
      </c>
      <c r="E48" s="284">
        <v>411313</v>
      </c>
      <c r="F48" s="284">
        <v>437608.04</v>
      </c>
      <c r="G48" s="63"/>
      <c r="H48" s="280">
        <f t="shared" si="0"/>
        <v>437.09737409804359</v>
      </c>
      <c r="I48" s="280">
        <f t="shared" si="1"/>
        <v>381.76791589255976</v>
      </c>
      <c r="J48" s="280">
        <f t="shared" si="2"/>
        <v>381.76791589255976</v>
      </c>
      <c r="K48" s="352">
        <f t="shared" si="3"/>
        <v>20525.72</v>
      </c>
      <c r="L48" s="352">
        <f t="shared" si="4"/>
        <v>26295.039999999979</v>
      </c>
      <c r="M48" s="352">
        <f t="shared" si="5"/>
        <v>205.25720000000001</v>
      </c>
      <c r="N48" s="352">
        <f t="shared" si="6"/>
        <v>262.95039999999977</v>
      </c>
      <c r="O48" s="271">
        <f>'CD Ratio_2'!C48+'CD Ratio_2'!D48+'CD Ratio_2'!E48</f>
        <v>114626.72</v>
      </c>
      <c r="P48" s="271">
        <f>'CD Ratio_2'!F48+'CD Ratio_2'!G48+'CD Ratio_2'!H48</f>
        <v>437608.04000000004</v>
      </c>
      <c r="Q48" s="352">
        <f t="shared" si="7"/>
        <v>0</v>
      </c>
      <c r="R48" s="352">
        <f t="shared" si="8"/>
        <v>0</v>
      </c>
    </row>
    <row r="49" spans="1:18" s="271" customFormat="1" ht="14.1" customHeight="1" x14ac:dyDescent="0.2">
      <c r="A49" s="282">
        <v>39</v>
      </c>
      <c r="B49" s="283" t="s">
        <v>411</v>
      </c>
      <c r="C49" s="284">
        <v>37239</v>
      </c>
      <c r="D49" s="281">
        <v>43633</v>
      </c>
      <c r="E49" s="281">
        <v>55242</v>
      </c>
      <c r="F49" s="281">
        <v>58633</v>
      </c>
      <c r="G49" s="63"/>
      <c r="H49" s="280">
        <f t="shared" si="0"/>
        <v>148.34447756384435</v>
      </c>
      <c r="I49" s="280">
        <f t="shared" si="1"/>
        <v>134.37764994384983</v>
      </c>
      <c r="J49" s="280">
        <f t="shared" si="2"/>
        <v>134.37764994384983</v>
      </c>
      <c r="K49" s="352">
        <f t="shared" si="3"/>
        <v>6394</v>
      </c>
      <c r="L49" s="352">
        <f t="shared" si="4"/>
        <v>3391</v>
      </c>
      <c r="M49" s="352">
        <f t="shared" si="5"/>
        <v>63.94</v>
      </c>
      <c r="N49" s="352">
        <f t="shared" si="6"/>
        <v>33.909999999999997</v>
      </c>
      <c r="O49" s="271">
        <f>'CD Ratio_2'!C49+'CD Ratio_2'!D49+'CD Ratio_2'!E49</f>
        <v>43633</v>
      </c>
      <c r="P49" s="271">
        <f>'CD Ratio_2'!F49+'CD Ratio_2'!G49+'CD Ratio_2'!H49</f>
        <v>58633</v>
      </c>
      <c r="Q49" s="352">
        <f t="shared" si="7"/>
        <v>0</v>
      </c>
      <c r="R49" s="352">
        <f t="shared" si="8"/>
        <v>0</v>
      </c>
    </row>
    <row r="50" spans="1:18" s="271" customFormat="1" ht="14.1" customHeight="1" x14ac:dyDescent="0.2">
      <c r="A50" s="278">
        <v>40</v>
      </c>
      <c r="B50" s="283" t="s">
        <v>501</v>
      </c>
      <c r="C50" s="284">
        <v>2194</v>
      </c>
      <c r="D50" s="281">
        <v>3462</v>
      </c>
      <c r="E50" s="281">
        <v>27634</v>
      </c>
      <c r="F50" s="281">
        <v>29786</v>
      </c>
      <c r="G50" s="63"/>
      <c r="H50" s="280">
        <f t="shared" si="0"/>
        <v>1259.5259799453054</v>
      </c>
      <c r="I50" s="280">
        <f t="shared" si="1"/>
        <v>860.36972848064704</v>
      </c>
      <c r="J50" s="280">
        <f t="shared" si="2"/>
        <v>860.36972848064704</v>
      </c>
      <c r="K50" s="352">
        <f t="shared" si="3"/>
        <v>1268</v>
      </c>
      <c r="L50" s="352">
        <f t="shared" si="4"/>
        <v>2152</v>
      </c>
      <c r="M50" s="352">
        <f t="shared" si="5"/>
        <v>12.68</v>
      </c>
      <c r="N50" s="352">
        <f t="shared" si="6"/>
        <v>21.52</v>
      </c>
      <c r="O50" s="271">
        <f>'CD Ratio_2'!C50+'CD Ratio_2'!D50+'CD Ratio_2'!E50</f>
        <v>3462</v>
      </c>
      <c r="P50" s="271">
        <f>'CD Ratio_2'!F50+'CD Ratio_2'!G50+'CD Ratio_2'!H50</f>
        <v>29786</v>
      </c>
      <c r="Q50" s="352">
        <f t="shared" si="7"/>
        <v>0</v>
      </c>
      <c r="R50" s="352">
        <f t="shared" si="8"/>
        <v>0</v>
      </c>
    </row>
    <row r="51" spans="1:18" s="288" customFormat="1" ht="14.1" customHeight="1" x14ac:dyDescent="0.2">
      <c r="A51" s="282">
        <v>41</v>
      </c>
      <c r="B51" s="8" t="s">
        <v>412</v>
      </c>
      <c r="C51" s="284">
        <v>11410.16</v>
      </c>
      <c r="D51" s="284">
        <v>9841.5400000000009</v>
      </c>
      <c r="E51" s="284">
        <v>52213.45</v>
      </c>
      <c r="F51" s="284">
        <v>49795.34</v>
      </c>
      <c r="G51" s="63"/>
      <c r="H51" s="280">
        <f t="shared" si="0"/>
        <v>457.60488897614056</v>
      </c>
      <c r="I51" s="280">
        <f t="shared" si="1"/>
        <v>505.97101673112127</v>
      </c>
      <c r="J51" s="280">
        <f t="shared" si="2"/>
        <v>505.97101673112132</v>
      </c>
      <c r="K51" s="352">
        <f t="shared" si="3"/>
        <v>-1568.619999999999</v>
      </c>
      <c r="L51" s="352">
        <f t="shared" si="4"/>
        <v>-2418.1100000000006</v>
      </c>
      <c r="M51" s="352">
        <f t="shared" si="5"/>
        <v>-15.686199999999991</v>
      </c>
      <c r="N51" s="352">
        <f t="shared" si="6"/>
        <v>-24.181100000000004</v>
      </c>
      <c r="O51" s="271">
        <f>'CD Ratio_2'!C51+'CD Ratio_2'!D51+'CD Ratio_2'!E51</f>
        <v>9841.5400000000009</v>
      </c>
      <c r="P51" s="271">
        <f>'CD Ratio_2'!F51+'CD Ratio_2'!G51+'CD Ratio_2'!H51</f>
        <v>49795.340000000004</v>
      </c>
      <c r="Q51" s="352">
        <f t="shared" si="7"/>
        <v>0</v>
      </c>
      <c r="R51" s="352">
        <f t="shared" si="8"/>
        <v>0</v>
      </c>
    </row>
    <row r="52" spans="1:18" s="271" customFormat="1" ht="14.1" customHeight="1" x14ac:dyDescent="0.2">
      <c r="A52" s="282">
        <v>42</v>
      </c>
      <c r="B52" s="283" t="s">
        <v>413</v>
      </c>
      <c r="C52" s="284">
        <v>28264</v>
      </c>
      <c r="D52" s="281">
        <v>30903</v>
      </c>
      <c r="E52" s="281">
        <v>79479</v>
      </c>
      <c r="F52" s="281">
        <v>77847</v>
      </c>
      <c r="G52" s="63"/>
      <c r="H52" s="280">
        <f t="shared" si="0"/>
        <v>281.20223606000565</v>
      </c>
      <c r="I52" s="280">
        <f t="shared" si="1"/>
        <v>251.90758178817592</v>
      </c>
      <c r="J52" s="280">
        <f t="shared" si="2"/>
        <v>251.90758178817592</v>
      </c>
      <c r="K52" s="352">
        <f t="shared" si="3"/>
        <v>2639</v>
      </c>
      <c r="L52" s="352">
        <f t="shared" si="4"/>
        <v>-1632</v>
      </c>
      <c r="M52" s="352">
        <f t="shared" si="5"/>
        <v>26.39</v>
      </c>
      <c r="N52" s="352">
        <f t="shared" si="6"/>
        <v>-16.32</v>
      </c>
      <c r="O52" s="271">
        <f>'CD Ratio_2'!C52+'CD Ratio_2'!D52+'CD Ratio_2'!E52</f>
        <v>30903</v>
      </c>
      <c r="P52" s="271">
        <f>'CD Ratio_2'!F52+'CD Ratio_2'!G52+'CD Ratio_2'!H52</f>
        <v>77847</v>
      </c>
      <c r="Q52" s="352">
        <f t="shared" si="7"/>
        <v>0</v>
      </c>
      <c r="R52" s="352">
        <f t="shared" si="8"/>
        <v>0</v>
      </c>
    </row>
    <row r="53" spans="1:18" s="288" customFormat="1" ht="14.1" customHeight="1" x14ac:dyDescent="0.2">
      <c r="A53" s="278">
        <v>43</v>
      </c>
      <c r="B53" s="283" t="s">
        <v>414</v>
      </c>
      <c r="C53" s="284">
        <v>4077.83</v>
      </c>
      <c r="D53" s="284">
        <v>4871.34</v>
      </c>
      <c r="E53" s="284">
        <v>19857.07</v>
      </c>
      <c r="F53" s="284">
        <v>20814.64</v>
      </c>
      <c r="G53" s="63"/>
      <c r="H53" s="280">
        <f t="shared" si="0"/>
        <v>486.95188372247003</v>
      </c>
      <c r="I53" s="280">
        <f t="shared" si="1"/>
        <v>427.28776886852484</v>
      </c>
      <c r="J53" s="280">
        <f t="shared" si="2"/>
        <v>427.28776886852489</v>
      </c>
      <c r="K53" s="352">
        <f t="shared" si="3"/>
        <v>793.51000000000022</v>
      </c>
      <c r="L53" s="352">
        <f t="shared" si="4"/>
        <v>957.56999999999971</v>
      </c>
      <c r="M53" s="352">
        <f t="shared" si="5"/>
        <v>7.935100000000002</v>
      </c>
      <c r="N53" s="352">
        <f t="shared" si="6"/>
        <v>9.5756999999999977</v>
      </c>
      <c r="O53" s="271">
        <f>'CD Ratio_2'!C53+'CD Ratio_2'!D53+'CD Ratio_2'!E53</f>
        <v>4871.3399999999992</v>
      </c>
      <c r="P53" s="271">
        <f>'CD Ratio_2'!F53+'CD Ratio_2'!G53+'CD Ratio_2'!H53</f>
        <v>20814.629999999997</v>
      </c>
      <c r="Q53" s="352">
        <f t="shared" si="7"/>
        <v>0</v>
      </c>
      <c r="R53" s="352">
        <f t="shared" si="8"/>
        <v>1.0000000002037268E-2</v>
      </c>
    </row>
    <row r="54" spans="1:18" s="271" customFormat="1" ht="14.1" customHeight="1" x14ac:dyDescent="0.2">
      <c r="A54" s="282">
        <v>44</v>
      </c>
      <c r="B54" s="283" t="s">
        <v>406</v>
      </c>
      <c r="C54" s="284">
        <v>5572</v>
      </c>
      <c r="D54" s="281">
        <v>6150.1</v>
      </c>
      <c r="E54" s="284">
        <v>21614.39</v>
      </c>
      <c r="F54" s="281">
        <v>21456.51</v>
      </c>
      <c r="G54" s="63"/>
      <c r="H54" s="280">
        <f t="shared" si="0"/>
        <v>387.9108040201005</v>
      </c>
      <c r="I54" s="280">
        <f t="shared" si="1"/>
        <v>348.88066860701446</v>
      </c>
      <c r="J54" s="280">
        <f t="shared" si="2"/>
        <v>348.88066860701451</v>
      </c>
      <c r="K54" s="352">
        <f t="shared" si="3"/>
        <v>578.10000000000036</v>
      </c>
      <c r="L54" s="352">
        <f t="shared" si="4"/>
        <v>-157.88000000000102</v>
      </c>
      <c r="M54" s="352">
        <f t="shared" si="5"/>
        <v>5.7810000000000032</v>
      </c>
      <c r="N54" s="352">
        <f t="shared" si="6"/>
        <v>-1.5788000000000102</v>
      </c>
      <c r="O54" s="271">
        <f>'CD Ratio_2'!C54+'CD Ratio_2'!D54+'CD Ratio_2'!E54</f>
        <v>6150.11</v>
      </c>
      <c r="P54" s="271">
        <f>'CD Ratio_2'!F54+'CD Ratio_2'!G54+'CD Ratio_2'!H54</f>
        <v>21456.52</v>
      </c>
      <c r="Q54" s="352">
        <f t="shared" si="7"/>
        <v>-9.999999999308784E-3</v>
      </c>
      <c r="R54" s="352">
        <f t="shared" si="8"/>
        <v>-1.0000000002037268E-2</v>
      </c>
    </row>
    <row r="55" spans="1:18" ht="14.1" customHeight="1" x14ac:dyDescent="0.2">
      <c r="A55" s="282">
        <v>45</v>
      </c>
      <c r="B55" s="283" t="s">
        <v>415</v>
      </c>
      <c r="C55" s="284">
        <v>15323</v>
      </c>
      <c r="D55" s="284">
        <v>16191</v>
      </c>
      <c r="E55" s="281">
        <v>20978</v>
      </c>
      <c r="F55" s="281">
        <v>21789</v>
      </c>
      <c r="G55" s="63"/>
      <c r="H55" s="280">
        <f t="shared" si="0"/>
        <v>136.90530574952686</v>
      </c>
      <c r="I55" s="280">
        <f t="shared" si="1"/>
        <v>134.57476375764315</v>
      </c>
      <c r="J55" s="280">
        <f t="shared" si="2"/>
        <v>134.57476375764313</v>
      </c>
      <c r="K55" s="352">
        <f t="shared" si="3"/>
        <v>868</v>
      </c>
      <c r="L55" s="352">
        <f t="shared" si="4"/>
        <v>811</v>
      </c>
      <c r="M55" s="352">
        <f t="shared" si="5"/>
        <v>8.68</v>
      </c>
      <c r="N55" s="352">
        <f t="shared" si="6"/>
        <v>8.11</v>
      </c>
      <c r="O55" s="271">
        <f>'CD Ratio_2'!C55+'CD Ratio_2'!D55+'CD Ratio_2'!E55</f>
        <v>16191</v>
      </c>
      <c r="P55" s="271">
        <f>'CD Ratio_2'!F55+'CD Ratio_2'!G55+'CD Ratio_2'!H55</f>
        <v>21789</v>
      </c>
      <c r="Q55" s="352">
        <f t="shared" si="7"/>
        <v>0</v>
      </c>
      <c r="R55" s="352">
        <f t="shared" si="8"/>
        <v>0</v>
      </c>
    </row>
    <row r="56" spans="1:18" s="291" customFormat="1" ht="14.1" customHeight="1" x14ac:dyDescent="0.2">
      <c r="A56" s="285"/>
      <c r="B56" s="289" t="s">
        <v>416</v>
      </c>
      <c r="C56" s="286">
        <f>SUM(C48:C55)</f>
        <v>198180.99</v>
      </c>
      <c r="D56" s="286">
        <f t="shared" ref="D56:G56" si="13">SUM(D48:D55)</f>
        <v>229678.7</v>
      </c>
      <c r="E56" s="286">
        <f t="shared" si="13"/>
        <v>688330.90999999992</v>
      </c>
      <c r="F56" s="286">
        <f t="shared" si="13"/>
        <v>717729.53</v>
      </c>
      <c r="G56" s="286">
        <f t="shared" si="13"/>
        <v>0</v>
      </c>
      <c r="H56" s="287">
        <f t="shared" si="0"/>
        <v>347.32438767209703</v>
      </c>
      <c r="I56" s="287">
        <f t="shared" si="1"/>
        <v>312.49285632494434</v>
      </c>
      <c r="J56" s="287">
        <f t="shared" si="2"/>
        <v>312.49285632494434</v>
      </c>
      <c r="K56" s="352">
        <f t="shared" si="3"/>
        <v>31497.710000000021</v>
      </c>
      <c r="L56" s="352">
        <f t="shared" si="4"/>
        <v>29398.620000000112</v>
      </c>
      <c r="M56" s="352">
        <f t="shared" si="5"/>
        <v>314.97710000000023</v>
      </c>
      <c r="N56" s="352">
        <f t="shared" si="6"/>
        <v>293.98620000000113</v>
      </c>
      <c r="O56" s="271">
        <f>'CD Ratio_2'!C56+'CD Ratio_2'!D56+'CD Ratio_2'!E56</f>
        <v>229678.70999999996</v>
      </c>
      <c r="P56" s="271">
        <f>'CD Ratio_2'!F56+'CD Ratio_2'!G56+'CD Ratio_2'!H56</f>
        <v>717729.53</v>
      </c>
      <c r="Q56" s="352">
        <f t="shared" si="7"/>
        <v>-9.9999999511055648E-3</v>
      </c>
      <c r="R56" s="352">
        <f t="shared" si="8"/>
        <v>0</v>
      </c>
    </row>
    <row r="57" spans="1:18" s="291" customFormat="1" ht="14.1" customHeight="1" x14ac:dyDescent="0.25">
      <c r="A57" s="285"/>
      <c r="B57" s="37" t="s">
        <v>504</v>
      </c>
      <c r="C57" s="362">
        <v>5334.61</v>
      </c>
      <c r="D57" s="363">
        <v>7931.58</v>
      </c>
      <c r="E57" s="344">
        <v>0</v>
      </c>
      <c r="F57" s="344">
        <v>0</v>
      </c>
      <c r="G57" s="63"/>
      <c r="H57" s="287"/>
      <c r="I57" s="280">
        <f t="shared" si="1"/>
        <v>0</v>
      </c>
      <c r="J57" s="280">
        <f t="shared" si="2"/>
        <v>0</v>
      </c>
      <c r="K57" s="352">
        <f t="shared" si="3"/>
        <v>2596.9700000000003</v>
      </c>
      <c r="L57" s="352">
        <f t="shared" si="4"/>
        <v>0</v>
      </c>
      <c r="M57" s="352">
        <f t="shared" si="5"/>
        <v>25.969700000000003</v>
      </c>
      <c r="N57" s="352">
        <f t="shared" si="6"/>
        <v>0</v>
      </c>
      <c r="O57" s="271">
        <f>'CD Ratio_2'!C57+'CD Ratio_2'!D57+'CD Ratio_2'!E57</f>
        <v>7931.58</v>
      </c>
      <c r="P57" s="271">
        <f>'CD Ratio_2'!F57+'CD Ratio_2'!G57+'CD Ratio_2'!H57</f>
        <v>0</v>
      </c>
      <c r="Q57" s="352">
        <f t="shared" si="7"/>
        <v>0</v>
      </c>
      <c r="R57" s="352">
        <f t="shared" si="8"/>
        <v>0</v>
      </c>
    </row>
    <row r="58" spans="1:18" s="291" customFormat="1" ht="14.1" customHeight="1" x14ac:dyDescent="0.2">
      <c r="A58" s="285"/>
      <c r="B58" s="94" t="s">
        <v>505</v>
      </c>
      <c r="C58" s="286">
        <f>C57</f>
        <v>5334.61</v>
      </c>
      <c r="D58" s="286">
        <f t="shared" ref="D58:G58" si="14">D57</f>
        <v>7931.58</v>
      </c>
      <c r="E58" s="286">
        <f t="shared" si="14"/>
        <v>0</v>
      </c>
      <c r="F58" s="286">
        <f t="shared" si="14"/>
        <v>0</v>
      </c>
      <c r="G58" s="286">
        <f t="shared" si="14"/>
        <v>0</v>
      </c>
      <c r="H58" s="287"/>
      <c r="I58" s="287">
        <f t="shared" si="1"/>
        <v>0</v>
      </c>
      <c r="J58" s="280">
        <f t="shared" si="2"/>
        <v>0</v>
      </c>
      <c r="K58" s="352">
        <f t="shared" si="3"/>
        <v>2596.9700000000003</v>
      </c>
      <c r="L58" s="352">
        <f t="shared" si="4"/>
        <v>0</v>
      </c>
      <c r="M58" s="352">
        <f t="shared" si="5"/>
        <v>25.969700000000003</v>
      </c>
      <c r="N58" s="352">
        <f t="shared" si="6"/>
        <v>0</v>
      </c>
      <c r="O58" s="271">
        <f>'CD Ratio_2'!C58+'CD Ratio_2'!D58+'CD Ratio_2'!E58</f>
        <v>7931.58</v>
      </c>
      <c r="P58" s="271">
        <f>'CD Ratio_2'!F58+'CD Ratio_2'!G58+'CD Ratio_2'!H58</f>
        <v>0</v>
      </c>
      <c r="Q58" s="352">
        <f t="shared" si="7"/>
        <v>0</v>
      </c>
      <c r="R58" s="352">
        <f t="shared" si="8"/>
        <v>0</v>
      </c>
    </row>
    <row r="59" spans="1:18" s="291" customFormat="1" ht="14.1" customHeight="1" x14ac:dyDescent="0.2">
      <c r="A59" s="285"/>
      <c r="B59" s="289" t="s">
        <v>0</v>
      </c>
      <c r="C59" s="286">
        <f>C58+C56+C47+C45+C42</f>
        <v>45294870.259999998</v>
      </c>
      <c r="D59" s="286">
        <f>D58+D56+D47+D45+D42</f>
        <v>45822334.390000001</v>
      </c>
      <c r="E59" s="286">
        <f t="shared" ref="E59:G59" si="15">E58+E56+E47+E45+E42</f>
        <v>35376394.990000002</v>
      </c>
      <c r="F59" s="286">
        <f t="shared" si="15"/>
        <v>33904271.060000002</v>
      </c>
      <c r="G59" s="286">
        <f t="shared" si="15"/>
        <v>1146442.07</v>
      </c>
      <c r="H59" s="287">
        <f t="shared" si="0"/>
        <v>78.102431438557346</v>
      </c>
      <c r="I59" s="287">
        <f t="shared" si="1"/>
        <v>73.990711104842958</v>
      </c>
      <c r="J59" s="287">
        <f t="shared" si="2"/>
        <v>76.492639662743301</v>
      </c>
      <c r="K59" s="352">
        <f t="shared" si="3"/>
        <v>527464.13000000268</v>
      </c>
      <c r="L59" s="352">
        <f t="shared" si="4"/>
        <v>-1472123.9299999997</v>
      </c>
      <c r="M59" s="352">
        <f t="shared" si="5"/>
        <v>5274.6413000000266</v>
      </c>
      <c r="N59" s="352">
        <f t="shared" si="6"/>
        <v>-14721.239299999997</v>
      </c>
      <c r="O59" s="271">
        <f>'CD Ratio_2'!C59+'CD Ratio_2'!D59+'CD Ratio_2'!E59</f>
        <v>45822335.359999999</v>
      </c>
      <c r="P59" s="271">
        <f>'CD Ratio_2'!F59+'CD Ratio_2'!G59+'CD Ratio_2'!H59</f>
        <v>33904271.049999997</v>
      </c>
      <c r="Q59" s="352">
        <f t="shared" si="7"/>
        <v>-0.9699999988079071</v>
      </c>
      <c r="R59" s="352">
        <f t="shared" si="8"/>
        <v>1.000000536441803E-2</v>
      </c>
    </row>
    <row r="60" spans="1:18" ht="14.1" customHeight="1" x14ac:dyDescent="0.2">
      <c r="C60" s="292"/>
      <c r="D60" s="292"/>
      <c r="E60" s="292"/>
      <c r="F60" s="292" t="s">
        <v>487</v>
      </c>
      <c r="G60" s="292"/>
      <c r="H60" s="292"/>
      <c r="I60" s="293"/>
      <c r="K60" s="352"/>
      <c r="L60" s="352"/>
      <c r="M60" s="352"/>
      <c r="N60" s="352"/>
      <c r="O60" s="271" t="e">
        <f>'CD Ratio_2'!C60+'CD Ratio_2'!D60+'CD Ratio_2'!E60</f>
        <v>#VALUE!</v>
      </c>
      <c r="P60" s="271">
        <f>'CD Ratio_2'!F60+'CD Ratio_2'!G60+'CD Ratio_2'!H60</f>
        <v>0</v>
      </c>
      <c r="Q60" s="352" t="e">
        <f t="shared" si="7"/>
        <v>#VALUE!</v>
      </c>
      <c r="R60" s="352" t="e">
        <f t="shared" si="8"/>
        <v>#VALUE!</v>
      </c>
    </row>
    <row r="61" spans="1:18" x14ac:dyDescent="0.2">
      <c r="C61" s="294"/>
      <c r="D61" s="294"/>
      <c r="E61" s="294"/>
      <c r="F61" s="294"/>
      <c r="H61" s="277"/>
    </row>
    <row r="62" spans="1:18" x14ac:dyDescent="0.2">
      <c r="F62" s="276"/>
      <c r="G62" s="296"/>
    </row>
    <row r="63" spans="1:18" x14ac:dyDescent="0.2">
      <c r="D63" s="302"/>
      <c r="E63" s="294"/>
      <c r="F63" s="296"/>
      <c r="G63" s="296"/>
      <c r="H63" s="295"/>
      <c r="I63" s="295"/>
      <c r="J63" s="295"/>
    </row>
    <row r="64" spans="1:18" x14ac:dyDescent="0.2">
      <c r="H64" s="295"/>
    </row>
    <row r="65" spans="8:8" x14ac:dyDescent="0.2">
      <c r="H65" s="295"/>
    </row>
  </sheetData>
  <sheetProtection formatCells="0" formatColumns="0" formatRows="0" insertColumns="0" insertRows="0" insertHyperlinks="0" deleteColumns="0" deleteRows="0" selectLockedCells="1" sort="0" autoFilter="0" pivotTables="0"/>
  <autoFilter ref="C5:J55"/>
  <mergeCells count="9">
    <mergeCell ref="Q4:R4"/>
    <mergeCell ref="A1:J1"/>
    <mergeCell ref="H3:J3"/>
    <mergeCell ref="A2:J2"/>
    <mergeCell ref="A4:A5"/>
    <mergeCell ref="B4:B5"/>
    <mergeCell ref="C4:D4"/>
    <mergeCell ref="H4:J4"/>
    <mergeCell ref="E4:G4"/>
  </mergeCells>
  <phoneticPr fontId="10" type="noConversion"/>
  <pageMargins left="1.25" right="0.25" top="0.5" bottom="0.5" header="0.3" footer="0.3"/>
  <pageSetup scale="6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view="pageBreakPreview" zoomScale="60" zoomScaleNormal="100" workbookViewId="0">
      <pane xSplit="2" ySplit="3" topLeftCell="C34" activePane="bottomRight" state="frozen"/>
      <selection pane="topRight" activeCell="C1" sqref="C1"/>
      <selection pane="bottomLeft" activeCell="A4" sqref="A4"/>
      <selection pane="bottomRight" activeCell="C2" sqref="C2:D2"/>
    </sheetView>
  </sheetViews>
  <sheetFormatPr defaultColWidth="7.85546875" defaultRowHeight="12.75" x14ac:dyDescent="0.2"/>
  <cols>
    <col min="1" max="1" width="4.7109375" style="114" customWidth="1"/>
    <col min="2" max="2" width="14.28515625" style="114" customWidth="1"/>
    <col min="3" max="5" width="7.85546875" style="114"/>
    <col min="6" max="6" width="9" style="114" customWidth="1"/>
    <col min="7" max="13" width="7.85546875" style="114"/>
    <col min="14" max="14" width="8.5703125" style="114" customWidth="1"/>
    <col min="15" max="15" width="8.85546875" style="114" customWidth="1"/>
    <col min="16" max="16384" width="7.85546875" style="114"/>
  </cols>
  <sheetData>
    <row r="1" spans="1:19" ht="53.25" customHeight="1" x14ac:dyDescent="0.2">
      <c r="A1" s="549" t="s">
        <v>600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</row>
    <row r="2" spans="1:19" ht="24" customHeight="1" x14ac:dyDescent="0.2">
      <c r="A2" s="388" t="s">
        <v>601</v>
      </c>
      <c r="B2" s="388" t="s">
        <v>236</v>
      </c>
      <c r="C2" s="547" t="s">
        <v>602</v>
      </c>
      <c r="D2" s="547"/>
      <c r="E2" s="548" t="s">
        <v>603</v>
      </c>
      <c r="F2" s="548"/>
      <c r="G2" s="548"/>
      <c r="H2" s="548"/>
      <c r="I2" s="548"/>
      <c r="J2" s="548"/>
      <c r="K2" s="548"/>
      <c r="L2" s="548"/>
      <c r="M2" s="548" t="s">
        <v>604</v>
      </c>
      <c r="N2" s="548"/>
      <c r="O2" s="548"/>
      <c r="P2" s="548"/>
      <c r="Q2" s="548"/>
      <c r="R2" s="548"/>
    </row>
    <row r="3" spans="1:19" ht="38.25" x14ac:dyDescent="0.2">
      <c r="A3" s="390"/>
      <c r="B3" s="390"/>
      <c r="C3" s="391" t="s">
        <v>237</v>
      </c>
      <c r="D3" s="391" t="s">
        <v>605</v>
      </c>
      <c r="E3" s="388" t="s">
        <v>606</v>
      </c>
      <c r="F3" s="391" t="s">
        <v>607</v>
      </c>
      <c r="G3" s="388" t="s">
        <v>238</v>
      </c>
      <c r="H3" s="388" t="s">
        <v>239</v>
      </c>
      <c r="I3" s="388" t="s">
        <v>230</v>
      </c>
      <c r="J3" s="388" t="s">
        <v>231</v>
      </c>
      <c r="K3" s="388" t="s">
        <v>240</v>
      </c>
      <c r="L3" s="388" t="s">
        <v>241</v>
      </c>
      <c r="M3" s="388" t="s">
        <v>237</v>
      </c>
      <c r="N3" s="391" t="s">
        <v>242</v>
      </c>
      <c r="O3" s="391" t="s">
        <v>243</v>
      </c>
      <c r="P3" s="388" t="s">
        <v>244</v>
      </c>
      <c r="Q3" s="388" t="s">
        <v>245</v>
      </c>
      <c r="R3" s="388" t="s">
        <v>246</v>
      </c>
    </row>
    <row r="4" spans="1:19" ht="12" customHeight="1" x14ac:dyDescent="0.2">
      <c r="A4" s="386">
        <v>1</v>
      </c>
      <c r="B4" s="389" t="s">
        <v>247</v>
      </c>
      <c r="C4" s="392">
        <v>25</v>
      </c>
      <c r="D4" s="392">
        <v>750</v>
      </c>
      <c r="E4" s="393"/>
      <c r="F4" s="393"/>
      <c r="G4" s="393"/>
      <c r="H4" s="393"/>
      <c r="I4" s="393"/>
      <c r="J4" s="393"/>
      <c r="K4" s="393"/>
      <c r="L4" s="393"/>
      <c r="M4" s="393" t="s">
        <v>608</v>
      </c>
      <c r="N4" s="393" t="s">
        <v>609</v>
      </c>
      <c r="O4" s="393" t="s">
        <v>610</v>
      </c>
      <c r="P4" s="393" t="s">
        <v>611</v>
      </c>
      <c r="Q4" s="393" t="s">
        <v>612</v>
      </c>
      <c r="R4" s="393" t="s">
        <v>613</v>
      </c>
      <c r="S4" s="163" t="s">
        <v>344</v>
      </c>
    </row>
    <row r="5" spans="1:19" ht="12" customHeight="1" x14ac:dyDescent="0.2">
      <c r="A5" s="386">
        <v>2</v>
      </c>
      <c r="B5" s="389" t="s">
        <v>248</v>
      </c>
      <c r="C5" s="392">
        <v>25</v>
      </c>
      <c r="D5" s="392">
        <v>705</v>
      </c>
      <c r="E5" s="393">
        <v>1</v>
      </c>
      <c r="F5" s="393">
        <v>35</v>
      </c>
      <c r="G5" s="393">
        <v>35</v>
      </c>
      <c r="H5" s="393"/>
      <c r="I5" s="393"/>
      <c r="J5" s="393">
        <v>35</v>
      </c>
      <c r="K5" s="393"/>
      <c r="L5" s="393"/>
      <c r="M5" s="393" t="s">
        <v>614</v>
      </c>
      <c r="N5" s="393" t="s">
        <v>615</v>
      </c>
      <c r="O5" s="393" t="s">
        <v>616</v>
      </c>
      <c r="P5" s="393" t="s">
        <v>617</v>
      </c>
      <c r="Q5" s="393" t="s">
        <v>618</v>
      </c>
      <c r="R5" s="393" t="s">
        <v>619</v>
      </c>
      <c r="S5" s="114" t="s">
        <v>345</v>
      </c>
    </row>
    <row r="6" spans="1:19" ht="12" customHeight="1" x14ac:dyDescent="0.2">
      <c r="A6" s="386">
        <v>3</v>
      </c>
      <c r="B6" s="389" t="s">
        <v>249</v>
      </c>
      <c r="C6" s="162">
        <v>19</v>
      </c>
      <c r="D6" s="162">
        <v>650</v>
      </c>
      <c r="E6" s="393">
        <v>1</v>
      </c>
      <c r="F6" s="393">
        <v>20</v>
      </c>
      <c r="G6" s="393">
        <v>20</v>
      </c>
      <c r="H6" s="393">
        <v>0</v>
      </c>
      <c r="I6" s="393">
        <v>0</v>
      </c>
      <c r="J6" s="393">
        <v>19</v>
      </c>
      <c r="K6" s="393">
        <v>1</v>
      </c>
      <c r="L6" s="393"/>
      <c r="M6" s="393" t="s">
        <v>608</v>
      </c>
      <c r="N6" s="393" t="s">
        <v>620</v>
      </c>
      <c r="O6" s="393" t="s">
        <v>621</v>
      </c>
      <c r="P6" s="393" t="s">
        <v>622</v>
      </c>
      <c r="Q6" s="393" t="s">
        <v>623</v>
      </c>
      <c r="R6" s="393" t="s">
        <v>624</v>
      </c>
      <c r="S6" s="114" t="s">
        <v>346</v>
      </c>
    </row>
    <row r="7" spans="1:19" ht="12" customHeight="1" x14ac:dyDescent="0.2">
      <c r="A7" s="386">
        <v>4</v>
      </c>
      <c r="B7" s="389" t="s">
        <v>250</v>
      </c>
      <c r="C7" s="392">
        <v>25</v>
      </c>
      <c r="D7" s="392">
        <v>700</v>
      </c>
      <c r="E7" s="393">
        <v>1</v>
      </c>
      <c r="F7" s="393">
        <v>25</v>
      </c>
      <c r="G7" s="393">
        <v>23</v>
      </c>
      <c r="H7" s="393">
        <v>0</v>
      </c>
      <c r="I7" s="393">
        <v>0</v>
      </c>
      <c r="J7" s="393">
        <v>25</v>
      </c>
      <c r="K7" s="393">
        <v>0</v>
      </c>
      <c r="L7" s="393"/>
      <c r="M7" s="393" t="s">
        <v>625</v>
      </c>
      <c r="N7" s="393" t="s">
        <v>626</v>
      </c>
      <c r="O7" s="393" t="s">
        <v>627</v>
      </c>
      <c r="P7" s="393" t="s">
        <v>628</v>
      </c>
      <c r="Q7" s="393" t="s">
        <v>629</v>
      </c>
      <c r="R7" s="393" t="s">
        <v>630</v>
      </c>
    </row>
    <row r="8" spans="1:19" ht="12" customHeight="1" x14ac:dyDescent="0.2">
      <c r="A8" s="386">
        <v>5</v>
      </c>
      <c r="B8" s="389" t="s">
        <v>251</v>
      </c>
      <c r="C8" s="392">
        <v>0</v>
      </c>
      <c r="D8" s="392">
        <v>0</v>
      </c>
      <c r="E8" s="393">
        <v>0</v>
      </c>
      <c r="F8" s="393">
        <v>0</v>
      </c>
      <c r="G8" s="393">
        <v>0</v>
      </c>
      <c r="H8" s="393">
        <v>0</v>
      </c>
      <c r="I8" s="393">
        <v>0</v>
      </c>
      <c r="J8" s="393">
        <v>0</v>
      </c>
      <c r="K8" s="393">
        <v>0</v>
      </c>
      <c r="L8" s="393">
        <v>0</v>
      </c>
      <c r="M8" s="393" t="s">
        <v>631</v>
      </c>
      <c r="N8" s="393" t="s">
        <v>632</v>
      </c>
      <c r="O8" s="393" t="s">
        <v>633</v>
      </c>
      <c r="P8" s="393" t="s">
        <v>634</v>
      </c>
      <c r="Q8" s="393" t="s">
        <v>635</v>
      </c>
      <c r="R8" s="393" t="s">
        <v>636</v>
      </c>
    </row>
    <row r="9" spans="1:19" ht="12" customHeight="1" x14ac:dyDescent="0.2">
      <c r="A9" s="386">
        <v>6</v>
      </c>
      <c r="B9" s="389" t="s">
        <v>252</v>
      </c>
      <c r="C9" s="162">
        <v>25</v>
      </c>
      <c r="D9" s="162">
        <v>655</v>
      </c>
      <c r="E9" s="393"/>
      <c r="F9" s="393"/>
      <c r="G9" s="393"/>
      <c r="H9" s="393"/>
      <c r="I9" s="393"/>
      <c r="J9" s="393"/>
      <c r="K9" s="393"/>
      <c r="L9" s="393"/>
      <c r="M9" s="393" t="s">
        <v>637</v>
      </c>
      <c r="N9" s="393" t="s">
        <v>638</v>
      </c>
      <c r="O9" s="393" t="s">
        <v>639</v>
      </c>
      <c r="P9" s="393" t="s">
        <v>640</v>
      </c>
      <c r="Q9" s="393" t="s">
        <v>641</v>
      </c>
      <c r="R9" s="393" t="s">
        <v>642</v>
      </c>
    </row>
    <row r="10" spans="1:19" ht="12" customHeight="1" x14ac:dyDescent="0.2">
      <c r="A10" s="386">
        <v>7</v>
      </c>
      <c r="B10" s="389" t="s">
        <v>253</v>
      </c>
      <c r="C10" s="162">
        <v>24</v>
      </c>
      <c r="D10" s="162">
        <v>700</v>
      </c>
      <c r="E10" s="393">
        <v>3</v>
      </c>
      <c r="F10" s="393">
        <v>81</v>
      </c>
      <c r="G10" s="393">
        <v>80</v>
      </c>
      <c r="H10" s="393">
        <v>1</v>
      </c>
      <c r="I10" s="393">
        <v>42</v>
      </c>
      <c r="J10" s="393">
        <v>4</v>
      </c>
      <c r="K10" s="393">
        <v>32</v>
      </c>
      <c r="L10" s="393"/>
      <c r="M10" s="393" t="s">
        <v>643</v>
      </c>
      <c r="N10" s="393" t="s">
        <v>644</v>
      </c>
      <c r="O10" s="393" t="s">
        <v>645</v>
      </c>
      <c r="P10" s="393" t="s">
        <v>646</v>
      </c>
      <c r="Q10" s="393" t="s">
        <v>647</v>
      </c>
      <c r="R10" s="393" t="s">
        <v>648</v>
      </c>
    </row>
    <row r="11" spans="1:19" ht="12" customHeight="1" x14ac:dyDescent="0.2">
      <c r="A11" s="386">
        <v>8</v>
      </c>
      <c r="B11" s="389" t="s">
        <v>254</v>
      </c>
      <c r="C11" s="162">
        <v>25</v>
      </c>
      <c r="D11" s="162">
        <v>750</v>
      </c>
      <c r="E11" s="393"/>
      <c r="F11" s="393"/>
      <c r="G11" s="393"/>
      <c r="H11" s="393"/>
      <c r="I11" s="393"/>
      <c r="J11" s="393"/>
      <c r="K11" s="393"/>
      <c r="L11" s="393"/>
      <c r="M11" s="393" t="s">
        <v>649</v>
      </c>
      <c r="N11" s="393" t="s">
        <v>650</v>
      </c>
      <c r="O11" s="393" t="s">
        <v>651</v>
      </c>
      <c r="P11" s="393" t="s">
        <v>652</v>
      </c>
      <c r="Q11" s="393" t="s">
        <v>653</v>
      </c>
      <c r="R11" s="393" t="s">
        <v>654</v>
      </c>
    </row>
    <row r="12" spans="1:19" ht="12" customHeight="1" x14ac:dyDescent="0.2">
      <c r="A12" s="386">
        <v>9</v>
      </c>
      <c r="B12" s="389" t="s">
        <v>255</v>
      </c>
      <c r="C12" s="392">
        <v>25</v>
      </c>
      <c r="D12" s="392">
        <v>750</v>
      </c>
      <c r="E12" s="393">
        <v>1</v>
      </c>
      <c r="F12" s="393">
        <v>20</v>
      </c>
      <c r="G12" s="393">
        <v>14</v>
      </c>
      <c r="H12" s="393">
        <v>0</v>
      </c>
      <c r="I12" s="393">
        <v>1</v>
      </c>
      <c r="J12" s="393">
        <v>8</v>
      </c>
      <c r="K12" s="393">
        <v>10</v>
      </c>
      <c r="L12" s="393"/>
      <c r="M12" s="393" t="s">
        <v>655</v>
      </c>
      <c r="N12" s="393" t="s">
        <v>656</v>
      </c>
      <c r="O12" s="393" t="s">
        <v>657</v>
      </c>
      <c r="P12" s="393" t="s">
        <v>658</v>
      </c>
      <c r="Q12" s="393" t="s">
        <v>659</v>
      </c>
      <c r="R12" s="393" t="s">
        <v>660</v>
      </c>
    </row>
    <row r="13" spans="1:19" ht="12" customHeight="1" x14ac:dyDescent="0.2">
      <c r="A13" s="386">
        <v>10</v>
      </c>
      <c r="B13" s="389" t="s">
        <v>256</v>
      </c>
      <c r="C13" s="392">
        <v>25</v>
      </c>
      <c r="D13" s="392">
        <v>750</v>
      </c>
      <c r="E13" s="393"/>
      <c r="F13" s="393"/>
      <c r="G13" s="393"/>
      <c r="H13" s="393"/>
      <c r="I13" s="393"/>
      <c r="J13" s="393"/>
      <c r="K13" s="393"/>
      <c r="L13" s="393"/>
      <c r="M13" s="393" t="s">
        <v>661</v>
      </c>
      <c r="N13" s="393" t="s">
        <v>662</v>
      </c>
      <c r="O13" s="393" t="s">
        <v>663</v>
      </c>
      <c r="P13" s="393" t="s">
        <v>664</v>
      </c>
      <c r="Q13" s="393" t="s">
        <v>665</v>
      </c>
      <c r="R13" s="393" t="s">
        <v>666</v>
      </c>
    </row>
    <row r="14" spans="1:19" ht="12" customHeight="1" x14ac:dyDescent="0.2">
      <c r="A14" s="386">
        <v>11</v>
      </c>
      <c r="B14" s="389" t="s">
        <v>257</v>
      </c>
      <c r="C14" s="392">
        <v>26</v>
      </c>
      <c r="D14" s="392">
        <v>750</v>
      </c>
      <c r="E14" s="393"/>
      <c r="F14" s="393"/>
      <c r="G14" s="393"/>
      <c r="H14" s="393"/>
      <c r="I14" s="393"/>
      <c r="J14" s="393"/>
      <c r="K14" s="393"/>
      <c r="L14" s="393"/>
      <c r="M14" s="393" t="s">
        <v>667</v>
      </c>
      <c r="N14" s="393" t="s">
        <v>668</v>
      </c>
      <c r="O14" s="393" t="s">
        <v>669</v>
      </c>
      <c r="P14" s="393" t="s">
        <v>670</v>
      </c>
      <c r="Q14" s="393" t="s">
        <v>671</v>
      </c>
      <c r="R14" s="393" t="s">
        <v>637</v>
      </c>
    </row>
    <row r="15" spans="1:19" ht="12" customHeight="1" x14ac:dyDescent="0.2">
      <c r="A15" s="386">
        <v>12</v>
      </c>
      <c r="B15" s="389" t="s">
        <v>258</v>
      </c>
      <c r="C15" s="392">
        <v>23</v>
      </c>
      <c r="D15" s="392">
        <v>550</v>
      </c>
      <c r="E15" s="393">
        <v>2</v>
      </c>
      <c r="F15" s="393">
        <v>44</v>
      </c>
      <c r="G15" s="393">
        <v>37</v>
      </c>
      <c r="H15" s="393">
        <v>7</v>
      </c>
      <c r="I15" s="393">
        <v>8</v>
      </c>
      <c r="J15" s="393">
        <v>0</v>
      </c>
      <c r="K15" s="393">
        <v>34</v>
      </c>
      <c r="L15" s="393">
        <v>1</v>
      </c>
      <c r="M15" s="393" t="s">
        <v>672</v>
      </c>
      <c r="N15" s="393" t="s">
        <v>673</v>
      </c>
      <c r="O15" s="393" t="s">
        <v>674</v>
      </c>
      <c r="P15" s="393" t="s">
        <v>675</v>
      </c>
      <c r="Q15" s="393" t="s">
        <v>676</v>
      </c>
      <c r="R15" s="393" t="s">
        <v>677</v>
      </c>
    </row>
    <row r="16" spans="1:19" ht="12" customHeight="1" x14ac:dyDescent="0.2">
      <c r="A16" s="386">
        <v>13</v>
      </c>
      <c r="B16" s="389" t="s">
        <v>259</v>
      </c>
      <c r="C16" s="162">
        <v>24</v>
      </c>
      <c r="D16" s="162">
        <v>750</v>
      </c>
      <c r="E16" s="393">
        <v>4</v>
      </c>
      <c r="F16" s="393">
        <v>118</v>
      </c>
      <c r="G16" s="393">
        <v>83</v>
      </c>
      <c r="H16" s="393">
        <v>35</v>
      </c>
      <c r="I16" s="393">
        <v>47</v>
      </c>
      <c r="J16" s="393">
        <v>1</v>
      </c>
      <c r="K16" s="393">
        <v>52</v>
      </c>
      <c r="L16" s="393">
        <v>1</v>
      </c>
      <c r="M16" s="393" t="s">
        <v>661</v>
      </c>
      <c r="N16" s="393" t="s">
        <v>678</v>
      </c>
      <c r="O16" s="393" t="s">
        <v>679</v>
      </c>
      <c r="P16" s="393" t="s">
        <v>680</v>
      </c>
      <c r="Q16" s="393" t="s">
        <v>681</v>
      </c>
      <c r="R16" s="393" t="s">
        <v>682</v>
      </c>
    </row>
    <row r="17" spans="1:18" ht="12" customHeight="1" x14ac:dyDescent="0.2">
      <c r="A17" s="386">
        <v>14</v>
      </c>
      <c r="B17" s="389" t="s">
        <v>260</v>
      </c>
      <c r="C17" s="162">
        <v>24</v>
      </c>
      <c r="D17" s="162">
        <v>700</v>
      </c>
      <c r="E17" s="393"/>
      <c r="F17" s="393"/>
      <c r="G17" s="393"/>
      <c r="H17" s="393"/>
      <c r="I17" s="393"/>
      <c r="J17" s="393"/>
      <c r="K17" s="393"/>
      <c r="L17" s="393"/>
      <c r="M17" s="393" t="s">
        <v>683</v>
      </c>
      <c r="N17" s="393" t="s">
        <v>684</v>
      </c>
      <c r="O17" s="393" t="s">
        <v>685</v>
      </c>
      <c r="P17" s="393" t="s">
        <v>686</v>
      </c>
      <c r="Q17" s="393" t="s">
        <v>687</v>
      </c>
      <c r="R17" s="393" t="s">
        <v>688</v>
      </c>
    </row>
    <row r="18" spans="1:18" ht="12" customHeight="1" x14ac:dyDescent="0.2">
      <c r="A18" s="386">
        <v>15</v>
      </c>
      <c r="B18" s="389" t="s">
        <v>261</v>
      </c>
      <c r="C18" s="162">
        <v>25</v>
      </c>
      <c r="D18" s="162">
        <v>750</v>
      </c>
      <c r="E18" s="393"/>
      <c r="F18" s="393"/>
      <c r="G18" s="393"/>
      <c r="H18" s="393"/>
      <c r="I18" s="393"/>
      <c r="J18" s="393"/>
      <c r="K18" s="393"/>
      <c r="L18" s="393"/>
      <c r="M18" s="393" t="s">
        <v>689</v>
      </c>
      <c r="N18" s="393" t="s">
        <v>690</v>
      </c>
      <c r="O18" s="393" t="s">
        <v>691</v>
      </c>
      <c r="P18" s="393" t="s">
        <v>692</v>
      </c>
      <c r="Q18" s="393" t="s">
        <v>693</v>
      </c>
      <c r="R18" s="393" t="s">
        <v>694</v>
      </c>
    </row>
    <row r="19" spans="1:18" ht="12" customHeight="1" x14ac:dyDescent="0.2">
      <c r="A19" s="386">
        <v>16</v>
      </c>
      <c r="B19" s="389" t="s">
        <v>262</v>
      </c>
      <c r="C19" s="392">
        <v>26</v>
      </c>
      <c r="D19" s="392">
        <v>750</v>
      </c>
      <c r="E19" s="393"/>
      <c r="F19" s="393"/>
      <c r="G19" s="393"/>
      <c r="H19" s="393"/>
      <c r="I19" s="393"/>
      <c r="J19" s="393"/>
      <c r="K19" s="393"/>
      <c r="L19" s="393"/>
      <c r="M19" s="393" t="s">
        <v>695</v>
      </c>
      <c r="N19" s="393" t="s">
        <v>696</v>
      </c>
      <c r="O19" s="393" t="s">
        <v>697</v>
      </c>
      <c r="P19" s="393" t="s">
        <v>698</v>
      </c>
      <c r="Q19" s="393" t="s">
        <v>699</v>
      </c>
      <c r="R19" s="393" t="s">
        <v>700</v>
      </c>
    </row>
    <row r="20" spans="1:18" ht="12" customHeight="1" x14ac:dyDescent="0.2">
      <c r="A20" s="386">
        <v>17</v>
      </c>
      <c r="B20" s="389" t="s">
        <v>263</v>
      </c>
      <c r="C20" s="162">
        <v>28</v>
      </c>
      <c r="D20" s="162">
        <v>850</v>
      </c>
      <c r="E20" s="393">
        <v>5</v>
      </c>
      <c r="F20" s="393">
        <v>145</v>
      </c>
      <c r="G20" s="393">
        <v>37</v>
      </c>
      <c r="H20" s="393">
        <v>108</v>
      </c>
      <c r="I20" s="393">
        <v>24</v>
      </c>
      <c r="J20" s="393">
        <v>88</v>
      </c>
      <c r="K20" s="393">
        <v>26</v>
      </c>
      <c r="L20" s="393">
        <v>4</v>
      </c>
      <c r="M20" s="393" t="s">
        <v>614</v>
      </c>
      <c r="N20" s="393" t="s">
        <v>701</v>
      </c>
      <c r="O20" s="393" t="s">
        <v>702</v>
      </c>
      <c r="P20" s="393" t="s">
        <v>703</v>
      </c>
      <c r="Q20" s="393" t="s">
        <v>704</v>
      </c>
      <c r="R20" s="393" t="s">
        <v>705</v>
      </c>
    </row>
    <row r="21" spans="1:18" ht="12" customHeight="1" x14ac:dyDescent="0.2">
      <c r="A21" s="386">
        <v>18</v>
      </c>
      <c r="B21" s="389" t="s">
        <v>264</v>
      </c>
      <c r="C21" s="392">
        <v>20</v>
      </c>
      <c r="D21" s="392">
        <v>600</v>
      </c>
      <c r="E21" s="393">
        <v>1</v>
      </c>
      <c r="F21" s="393">
        <v>24</v>
      </c>
      <c r="G21" s="393">
        <v>4</v>
      </c>
      <c r="H21" s="393">
        <v>20</v>
      </c>
      <c r="I21" s="393">
        <v>1</v>
      </c>
      <c r="J21" s="393">
        <v>0</v>
      </c>
      <c r="K21" s="393">
        <v>2</v>
      </c>
      <c r="L21" s="393"/>
      <c r="M21" s="393" t="s">
        <v>706</v>
      </c>
      <c r="N21" s="393" t="s">
        <v>707</v>
      </c>
      <c r="O21" s="393" t="s">
        <v>708</v>
      </c>
      <c r="P21" s="393" t="s">
        <v>709</v>
      </c>
      <c r="Q21" s="393" t="s">
        <v>692</v>
      </c>
      <c r="R21" s="393" t="s">
        <v>710</v>
      </c>
    </row>
    <row r="22" spans="1:18" ht="12" customHeight="1" x14ac:dyDescent="0.2">
      <c r="A22" s="386">
        <v>19</v>
      </c>
      <c r="B22" s="389" t="s">
        <v>265</v>
      </c>
      <c r="C22" s="392">
        <v>25</v>
      </c>
      <c r="D22" s="392">
        <v>750</v>
      </c>
      <c r="E22" s="393"/>
      <c r="F22" s="393"/>
      <c r="G22" s="393"/>
      <c r="H22" s="393"/>
      <c r="I22" s="393"/>
      <c r="J22" s="393"/>
      <c r="K22" s="393"/>
      <c r="L22" s="393"/>
      <c r="M22" s="393" t="s">
        <v>711</v>
      </c>
      <c r="N22" s="393" t="s">
        <v>712</v>
      </c>
      <c r="O22" s="393" t="s">
        <v>713</v>
      </c>
      <c r="P22" s="393" t="s">
        <v>714</v>
      </c>
      <c r="Q22" s="393" t="s">
        <v>715</v>
      </c>
      <c r="R22" s="393" t="s">
        <v>716</v>
      </c>
    </row>
    <row r="23" spans="1:18" ht="12" customHeight="1" x14ac:dyDescent="0.2">
      <c r="A23" s="386">
        <v>20</v>
      </c>
      <c r="B23" s="389" t="s">
        <v>266</v>
      </c>
      <c r="C23" s="392">
        <v>25</v>
      </c>
      <c r="D23" s="392">
        <v>850</v>
      </c>
      <c r="E23" s="393">
        <v>1</v>
      </c>
      <c r="F23" s="393">
        <v>27</v>
      </c>
      <c r="G23" s="393">
        <v>26</v>
      </c>
      <c r="H23" s="393">
        <v>1</v>
      </c>
      <c r="I23" s="393">
        <v>2</v>
      </c>
      <c r="J23" s="393">
        <v>15</v>
      </c>
      <c r="K23" s="393">
        <v>10</v>
      </c>
      <c r="L23" s="393"/>
      <c r="M23" s="393" t="s">
        <v>717</v>
      </c>
      <c r="N23" s="393" t="s">
        <v>718</v>
      </c>
      <c r="O23" s="393" t="s">
        <v>719</v>
      </c>
      <c r="P23" s="393" t="s">
        <v>720</v>
      </c>
      <c r="Q23" s="393" t="s">
        <v>721</v>
      </c>
      <c r="R23" s="393" t="s">
        <v>722</v>
      </c>
    </row>
    <row r="24" spans="1:18" ht="12" customHeight="1" x14ac:dyDescent="0.2">
      <c r="A24" s="386">
        <v>21</v>
      </c>
      <c r="B24" s="389" t="s">
        <v>267</v>
      </c>
      <c r="C24" s="162">
        <v>20</v>
      </c>
      <c r="D24" s="162">
        <v>600</v>
      </c>
      <c r="E24" s="393">
        <v>3</v>
      </c>
      <c r="F24" s="393">
        <v>49</v>
      </c>
      <c r="G24" s="393">
        <v>10</v>
      </c>
      <c r="H24" s="393">
        <v>39</v>
      </c>
      <c r="I24" s="393">
        <v>5</v>
      </c>
      <c r="J24" s="393">
        <v>2</v>
      </c>
      <c r="K24" s="393">
        <v>29</v>
      </c>
      <c r="L24" s="393"/>
      <c r="M24" s="393" t="s">
        <v>723</v>
      </c>
      <c r="N24" s="393" t="s">
        <v>644</v>
      </c>
      <c r="O24" s="393" t="s">
        <v>724</v>
      </c>
      <c r="P24" s="393" t="s">
        <v>725</v>
      </c>
      <c r="Q24" s="393" t="s">
        <v>726</v>
      </c>
      <c r="R24" s="393" t="s">
        <v>727</v>
      </c>
    </row>
    <row r="25" spans="1:18" ht="12" customHeight="1" x14ac:dyDescent="0.2">
      <c r="A25" s="386">
        <v>22</v>
      </c>
      <c r="B25" s="389" t="s">
        <v>268</v>
      </c>
      <c r="C25" s="392">
        <v>24</v>
      </c>
      <c r="D25" s="392">
        <v>680</v>
      </c>
      <c r="E25" s="393"/>
      <c r="F25" s="393"/>
      <c r="G25" s="393"/>
      <c r="H25" s="393"/>
      <c r="I25" s="393"/>
      <c r="J25" s="393"/>
      <c r="K25" s="393"/>
      <c r="L25" s="393"/>
      <c r="M25" s="393" t="s">
        <v>717</v>
      </c>
      <c r="N25" s="393" t="s">
        <v>678</v>
      </c>
      <c r="O25" s="393" t="s">
        <v>728</v>
      </c>
      <c r="P25" s="393" t="s">
        <v>729</v>
      </c>
      <c r="Q25" s="393" t="s">
        <v>730</v>
      </c>
      <c r="R25" s="393" t="s">
        <v>731</v>
      </c>
    </row>
    <row r="26" spans="1:18" ht="12" customHeight="1" x14ac:dyDescent="0.2">
      <c r="A26" s="386">
        <v>23</v>
      </c>
      <c r="B26" s="389" t="s">
        <v>269</v>
      </c>
      <c r="C26" s="162">
        <v>25</v>
      </c>
      <c r="D26" s="162">
        <v>750</v>
      </c>
      <c r="E26" s="393">
        <v>2</v>
      </c>
      <c r="F26" s="393">
        <v>50</v>
      </c>
      <c r="G26" s="393">
        <v>40</v>
      </c>
      <c r="H26" s="393">
        <v>10</v>
      </c>
      <c r="I26" s="393">
        <v>8</v>
      </c>
      <c r="J26" s="393">
        <v>3</v>
      </c>
      <c r="K26" s="393">
        <v>33</v>
      </c>
      <c r="L26" s="393"/>
      <c r="M26" s="393" t="s">
        <v>732</v>
      </c>
      <c r="N26" s="393" t="s">
        <v>733</v>
      </c>
      <c r="O26" s="393" t="s">
        <v>734</v>
      </c>
      <c r="P26" s="393" t="s">
        <v>735</v>
      </c>
      <c r="Q26" s="393" t="s">
        <v>736</v>
      </c>
      <c r="R26" s="393" t="s">
        <v>737</v>
      </c>
    </row>
    <row r="27" spans="1:18" ht="12" customHeight="1" x14ac:dyDescent="0.2">
      <c r="A27" s="386">
        <v>24</v>
      </c>
      <c r="B27" s="389" t="s">
        <v>270</v>
      </c>
      <c r="C27" s="162">
        <v>28</v>
      </c>
      <c r="D27" s="162">
        <v>850</v>
      </c>
      <c r="E27" s="393">
        <v>1</v>
      </c>
      <c r="F27" s="393">
        <v>25</v>
      </c>
      <c r="G27" s="393">
        <v>14</v>
      </c>
      <c r="H27" s="393">
        <v>11</v>
      </c>
      <c r="I27" s="393">
        <v>0</v>
      </c>
      <c r="J27" s="393">
        <v>15</v>
      </c>
      <c r="K27" s="393">
        <v>10</v>
      </c>
      <c r="L27" s="393"/>
      <c r="M27" s="393" t="s">
        <v>738</v>
      </c>
      <c r="N27" s="393" t="s">
        <v>739</v>
      </c>
      <c r="O27" s="393" t="s">
        <v>740</v>
      </c>
      <c r="P27" s="393" t="s">
        <v>741</v>
      </c>
      <c r="Q27" s="393" t="s">
        <v>742</v>
      </c>
      <c r="R27" s="393" t="s">
        <v>743</v>
      </c>
    </row>
    <row r="28" spans="1:18" ht="12" customHeight="1" x14ac:dyDescent="0.2">
      <c r="A28" s="386">
        <v>25</v>
      </c>
      <c r="B28" s="389" t="s">
        <v>271</v>
      </c>
      <c r="C28" s="392">
        <v>22</v>
      </c>
      <c r="D28" s="392">
        <v>650</v>
      </c>
      <c r="E28" s="393">
        <v>2</v>
      </c>
      <c r="F28" s="393">
        <v>49</v>
      </c>
      <c r="G28" s="393">
        <v>19</v>
      </c>
      <c r="H28" s="393">
        <v>14</v>
      </c>
      <c r="I28" s="393">
        <v>10</v>
      </c>
      <c r="J28" s="393">
        <v>0</v>
      </c>
      <c r="K28" s="393">
        <v>25</v>
      </c>
      <c r="L28" s="393"/>
      <c r="M28" s="393" t="s">
        <v>643</v>
      </c>
      <c r="N28" s="393" t="s">
        <v>744</v>
      </c>
      <c r="O28" s="393" t="s">
        <v>745</v>
      </c>
      <c r="P28" s="393" t="s">
        <v>746</v>
      </c>
      <c r="Q28" s="393" t="s">
        <v>747</v>
      </c>
      <c r="R28" s="393" t="s">
        <v>748</v>
      </c>
    </row>
    <row r="29" spans="1:18" ht="12" customHeight="1" x14ac:dyDescent="0.2">
      <c r="A29" s="386">
        <v>26</v>
      </c>
      <c r="B29" s="389" t="s">
        <v>272</v>
      </c>
      <c r="C29" s="392">
        <v>25</v>
      </c>
      <c r="D29" s="392">
        <v>750</v>
      </c>
      <c r="E29" s="393"/>
      <c r="F29" s="393"/>
      <c r="G29" s="393"/>
      <c r="H29" s="393"/>
      <c r="I29" s="393"/>
      <c r="J29" s="393"/>
      <c r="K29" s="393"/>
      <c r="L29" s="393"/>
      <c r="M29" s="393" t="s">
        <v>711</v>
      </c>
      <c r="N29" s="393" t="s">
        <v>749</v>
      </c>
      <c r="O29" s="393" t="s">
        <v>750</v>
      </c>
      <c r="P29" s="393" t="s">
        <v>751</v>
      </c>
      <c r="Q29" s="393" t="s">
        <v>752</v>
      </c>
      <c r="R29" s="393" t="s">
        <v>753</v>
      </c>
    </row>
    <row r="30" spans="1:18" ht="12" customHeight="1" x14ac:dyDescent="0.2">
      <c r="A30" s="386">
        <v>27</v>
      </c>
      <c r="B30" s="389" t="s">
        <v>273</v>
      </c>
      <c r="C30" s="392">
        <v>25</v>
      </c>
      <c r="D30" s="392">
        <v>750</v>
      </c>
      <c r="E30" s="393"/>
      <c r="F30" s="393"/>
      <c r="G30" s="393"/>
      <c r="H30" s="393"/>
      <c r="I30" s="393"/>
      <c r="J30" s="393"/>
      <c r="K30" s="393"/>
      <c r="L30" s="393"/>
      <c r="M30" s="393" t="s">
        <v>717</v>
      </c>
      <c r="N30" s="393" t="s">
        <v>754</v>
      </c>
      <c r="O30" s="393" t="s">
        <v>755</v>
      </c>
      <c r="P30" s="393" t="s">
        <v>756</v>
      </c>
      <c r="Q30" s="393" t="s">
        <v>757</v>
      </c>
      <c r="R30" s="393" t="s">
        <v>758</v>
      </c>
    </row>
    <row r="31" spans="1:18" ht="12" customHeight="1" x14ac:dyDescent="0.2">
      <c r="A31" s="386">
        <v>28</v>
      </c>
      <c r="B31" s="389" t="s">
        <v>274</v>
      </c>
      <c r="C31" s="392">
        <v>20</v>
      </c>
      <c r="D31" s="392">
        <v>600</v>
      </c>
      <c r="E31" s="393">
        <v>1</v>
      </c>
      <c r="F31" s="393">
        <v>24</v>
      </c>
      <c r="G31" s="393">
        <v>24</v>
      </c>
      <c r="H31" s="393">
        <v>0</v>
      </c>
      <c r="I31" s="393">
        <v>0</v>
      </c>
      <c r="J31" s="393">
        <v>24</v>
      </c>
      <c r="K31" s="393">
        <v>0</v>
      </c>
      <c r="L31" s="393"/>
      <c r="M31" s="393" t="s">
        <v>759</v>
      </c>
      <c r="N31" s="393" t="s">
        <v>760</v>
      </c>
      <c r="O31" s="393" t="s">
        <v>761</v>
      </c>
      <c r="P31" s="393" t="s">
        <v>762</v>
      </c>
      <c r="Q31" s="393" t="s">
        <v>763</v>
      </c>
      <c r="R31" s="393" t="s">
        <v>764</v>
      </c>
    </row>
    <row r="32" spans="1:18" ht="12" customHeight="1" x14ac:dyDescent="0.2">
      <c r="A32" s="386">
        <v>29</v>
      </c>
      <c r="B32" s="389" t="s">
        <v>275</v>
      </c>
      <c r="C32" s="162">
        <v>23</v>
      </c>
      <c r="D32" s="162">
        <v>650</v>
      </c>
      <c r="E32" s="393">
        <v>1</v>
      </c>
      <c r="F32" s="393">
        <v>28</v>
      </c>
      <c r="G32" s="393">
        <v>20</v>
      </c>
      <c r="H32" s="393">
        <v>7</v>
      </c>
      <c r="I32" s="393">
        <v>27</v>
      </c>
      <c r="J32" s="393">
        <v>1</v>
      </c>
      <c r="K32" s="393">
        <v>0</v>
      </c>
      <c r="L32" s="393"/>
      <c r="M32" s="393" t="s">
        <v>765</v>
      </c>
      <c r="N32" s="393" t="s">
        <v>766</v>
      </c>
      <c r="O32" s="393" t="s">
        <v>767</v>
      </c>
      <c r="P32" s="393" t="s">
        <v>768</v>
      </c>
      <c r="Q32" s="393" t="s">
        <v>769</v>
      </c>
      <c r="R32" s="393" t="s">
        <v>770</v>
      </c>
    </row>
    <row r="33" spans="1:18" ht="12" customHeight="1" x14ac:dyDescent="0.2">
      <c r="A33" s="386">
        <v>30</v>
      </c>
      <c r="B33" s="389" t="s">
        <v>276</v>
      </c>
      <c r="C33" s="162">
        <v>25</v>
      </c>
      <c r="D33" s="162">
        <v>750</v>
      </c>
      <c r="E33" s="393"/>
      <c r="F33" s="393"/>
      <c r="G33" s="393"/>
      <c r="H33" s="393"/>
      <c r="I33" s="393"/>
      <c r="J33" s="393"/>
      <c r="K33" s="393"/>
      <c r="L33" s="393"/>
      <c r="M33" s="393" t="s">
        <v>655</v>
      </c>
      <c r="N33" s="393" t="s">
        <v>771</v>
      </c>
      <c r="O33" s="393" t="s">
        <v>772</v>
      </c>
      <c r="P33" s="393" t="s">
        <v>773</v>
      </c>
      <c r="Q33" s="393" t="s">
        <v>774</v>
      </c>
      <c r="R33" s="393" t="s">
        <v>775</v>
      </c>
    </row>
    <row r="34" spans="1:18" ht="12" customHeight="1" x14ac:dyDescent="0.2">
      <c r="A34" s="386">
        <v>31</v>
      </c>
      <c r="B34" s="389" t="s">
        <v>277</v>
      </c>
      <c r="C34" s="392">
        <v>25</v>
      </c>
      <c r="D34" s="392">
        <v>750</v>
      </c>
      <c r="E34" s="393"/>
      <c r="F34" s="393"/>
      <c r="G34" s="393"/>
      <c r="H34" s="393"/>
      <c r="I34" s="393"/>
      <c r="J34" s="393"/>
      <c r="K34" s="393"/>
      <c r="L34" s="393"/>
      <c r="M34" s="393" t="s">
        <v>776</v>
      </c>
      <c r="N34" s="393" t="s">
        <v>777</v>
      </c>
      <c r="O34" s="393" t="s">
        <v>778</v>
      </c>
      <c r="P34" s="393" t="s">
        <v>779</v>
      </c>
      <c r="Q34" s="393" t="s">
        <v>780</v>
      </c>
      <c r="R34" s="393" t="s">
        <v>781</v>
      </c>
    </row>
    <row r="35" spans="1:18" ht="12" customHeight="1" x14ac:dyDescent="0.2">
      <c r="A35" s="386">
        <v>32</v>
      </c>
      <c r="B35" s="389" t="s">
        <v>278</v>
      </c>
      <c r="C35" s="392">
        <v>28</v>
      </c>
      <c r="D35" s="392">
        <v>850</v>
      </c>
      <c r="E35" s="393"/>
      <c r="F35" s="393"/>
      <c r="G35" s="393"/>
      <c r="H35" s="393"/>
      <c r="I35" s="393"/>
      <c r="J35" s="393"/>
      <c r="K35" s="393"/>
      <c r="L35" s="393"/>
      <c r="M35" s="393" t="s">
        <v>782</v>
      </c>
      <c r="N35" s="393" t="s">
        <v>783</v>
      </c>
      <c r="O35" s="393" t="s">
        <v>784</v>
      </c>
      <c r="P35" s="393" t="s">
        <v>785</v>
      </c>
      <c r="Q35" s="393" t="s">
        <v>786</v>
      </c>
      <c r="R35" s="393" t="s">
        <v>787</v>
      </c>
    </row>
    <row r="36" spans="1:18" ht="12" customHeight="1" x14ac:dyDescent="0.2">
      <c r="A36" s="386">
        <v>33</v>
      </c>
      <c r="B36" s="389" t="s">
        <v>279</v>
      </c>
      <c r="C36" s="392">
        <v>25</v>
      </c>
      <c r="D36" s="392">
        <v>750</v>
      </c>
      <c r="E36" s="393">
        <v>3</v>
      </c>
      <c r="F36" s="393">
        <v>76</v>
      </c>
      <c r="G36" s="393">
        <v>61</v>
      </c>
      <c r="H36" s="393">
        <v>15</v>
      </c>
      <c r="I36" s="393">
        <v>16</v>
      </c>
      <c r="J36" s="393">
        <v>0</v>
      </c>
      <c r="K36" s="393">
        <v>42</v>
      </c>
      <c r="L36" s="393">
        <v>3</v>
      </c>
      <c r="M36" s="393" t="s">
        <v>788</v>
      </c>
      <c r="N36" s="393" t="s">
        <v>789</v>
      </c>
      <c r="O36" s="393" t="s">
        <v>790</v>
      </c>
      <c r="P36" s="393" t="s">
        <v>791</v>
      </c>
      <c r="Q36" s="393" t="s">
        <v>792</v>
      </c>
      <c r="R36" s="393" t="s">
        <v>793</v>
      </c>
    </row>
    <row r="37" spans="1:18" ht="12" customHeight="1" x14ac:dyDescent="0.2">
      <c r="A37" s="386">
        <v>34</v>
      </c>
      <c r="B37" s="387" t="s">
        <v>280</v>
      </c>
      <c r="C37" s="162">
        <v>26</v>
      </c>
      <c r="D37" s="162">
        <v>780</v>
      </c>
      <c r="E37" s="393">
        <v>5</v>
      </c>
      <c r="F37" s="393">
        <v>173</v>
      </c>
      <c r="G37" s="393">
        <v>173</v>
      </c>
      <c r="H37" s="393">
        <v>0</v>
      </c>
      <c r="I37" s="393">
        <v>30</v>
      </c>
      <c r="J37" s="393">
        <v>26</v>
      </c>
      <c r="K37" s="393">
        <v>106</v>
      </c>
      <c r="L37" s="393">
        <v>6</v>
      </c>
      <c r="M37" s="393" t="s">
        <v>794</v>
      </c>
      <c r="N37" s="393" t="s">
        <v>795</v>
      </c>
      <c r="O37" s="393" t="s">
        <v>796</v>
      </c>
      <c r="P37" s="393" t="s">
        <v>797</v>
      </c>
      <c r="Q37" s="393" t="s">
        <v>798</v>
      </c>
      <c r="R37" s="393" t="s">
        <v>799</v>
      </c>
    </row>
    <row r="38" spans="1:18" ht="12" customHeight="1" x14ac:dyDescent="0.2">
      <c r="A38" s="386">
        <v>35</v>
      </c>
      <c r="B38" s="387" t="s">
        <v>281</v>
      </c>
      <c r="C38" s="392">
        <v>20</v>
      </c>
      <c r="D38" s="392">
        <v>500</v>
      </c>
      <c r="E38" s="393">
        <v>1</v>
      </c>
      <c r="F38" s="393">
        <v>20</v>
      </c>
      <c r="G38" s="393">
        <v>19</v>
      </c>
      <c r="H38" s="393">
        <v>1</v>
      </c>
      <c r="I38" s="393">
        <v>10</v>
      </c>
      <c r="J38" s="393">
        <v>0</v>
      </c>
      <c r="K38" s="393">
        <v>10</v>
      </c>
      <c r="L38" s="393"/>
      <c r="M38" s="393" t="s">
        <v>661</v>
      </c>
      <c r="N38" s="393" t="s">
        <v>800</v>
      </c>
      <c r="O38" s="393" t="s">
        <v>801</v>
      </c>
      <c r="P38" s="393" t="s">
        <v>802</v>
      </c>
      <c r="Q38" s="393" t="s">
        <v>803</v>
      </c>
      <c r="R38" s="393" t="s">
        <v>804</v>
      </c>
    </row>
    <row r="39" spans="1:18" ht="12" customHeight="1" x14ac:dyDescent="0.2">
      <c r="A39" s="386">
        <v>36</v>
      </c>
      <c r="B39" s="387" t="s">
        <v>282</v>
      </c>
      <c r="C39" s="162">
        <v>20</v>
      </c>
      <c r="D39" s="162">
        <v>600</v>
      </c>
      <c r="E39" s="393">
        <v>2</v>
      </c>
      <c r="F39" s="393">
        <v>46</v>
      </c>
      <c r="G39" s="393">
        <v>46</v>
      </c>
      <c r="H39" s="393">
        <v>0</v>
      </c>
      <c r="I39" s="393">
        <v>18</v>
      </c>
      <c r="J39" s="393">
        <v>1</v>
      </c>
      <c r="K39" s="393">
        <v>26</v>
      </c>
      <c r="L39" s="393"/>
      <c r="M39" s="393" t="s">
        <v>805</v>
      </c>
      <c r="N39" s="393" t="s">
        <v>806</v>
      </c>
      <c r="O39" s="393" t="s">
        <v>807</v>
      </c>
      <c r="P39" s="393" t="s">
        <v>808</v>
      </c>
      <c r="Q39" s="393" t="s">
        <v>809</v>
      </c>
      <c r="R39" s="393" t="s">
        <v>810</v>
      </c>
    </row>
    <row r="40" spans="1:18" ht="12" customHeight="1" x14ac:dyDescent="0.2">
      <c r="A40" s="386">
        <v>37</v>
      </c>
      <c r="B40" s="387" t="s">
        <v>283</v>
      </c>
      <c r="C40" s="392">
        <v>20</v>
      </c>
      <c r="D40" s="392">
        <v>600</v>
      </c>
      <c r="E40" s="393"/>
      <c r="F40" s="393"/>
      <c r="G40" s="393"/>
      <c r="H40" s="393"/>
      <c r="I40" s="393"/>
      <c r="J40" s="393"/>
      <c r="K40" s="393"/>
      <c r="L40" s="393"/>
      <c r="M40" s="393" t="s">
        <v>811</v>
      </c>
      <c r="N40" s="393" t="s">
        <v>812</v>
      </c>
      <c r="O40" s="393" t="s">
        <v>813</v>
      </c>
      <c r="P40" s="393" t="s">
        <v>814</v>
      </c>
      <c r="Q40" s="393" t="s">
        <v>750</v>
      </c>
      <c r="R40" s="393" t="s">
        <v>815</v>
      </c>
    </row>
    <row r="41" spans="1:18" ht="12" customHeight="1" x14ac:dyDescent="0.2">
      <c r="A41" s="386">
        <v>38</v>
      </c>
      <c r="B41" s="387" t="s">
        <v>284</v>
      </c>
      <c r="C41" s="162">
        <v>20</v>
      </c>
      <c r="D41" s="162">
        <v>500</v>
      </c>
      <c r="E41" s="393"/>
      <c r="F41" s="393"/>
      <c r="G41" s="393"/>
      <c r="H41" s="393"/>
      <c r="I41" s="393"/>
      <c r="J41" s="393"/>
      <c r="K41" s="393"/>
      <c r="L41" s="393"/>
      <c r="M41" s="393" t="s">
        <v>816</v>
      </c>
      <c r="N41" s="393" t="s">
        <v>817</v>
      </c>
      <c r="O41" s="393" t="s">
        <v>818</v>
      </c>
      <c r="P41" s="393" t="s">
        <v>819</v>
      </c>
      <c r="Q41" s="393" t="s">
        <v>820</v>
      </c>
      <c r="R41" s="393" t="s">
        <v>821</v>
      </c>
    </row>
    <row r="42" spans="1:18" ht="12" customHeight="1" x14ac:dyDescent="0.2">
      <c r="A42" s="386">
        <v>39</v>
      </c>
      <c r="B42" s="387" t="s">
        <v>285</v>
      </c>
      <c r="C42" s="392">
        <v>21</v>
      </c>
      <c r="D42" s="392">
        <v>550</v>
      </c>
      <c r="E42" s="393"/>
      <c r="F42" s="393"/>
      <c r="G42" s="393"/>
      <c r="H42" s="393"/>
      <c r="I42" s="393"/>
      <c r="J42" s="393"/>
      <c r="K42" s="393"/>
      <c r="L42" s="393"/>
      <c r="M42" s="393" t="s">
        <v>822</v>
      </c>
      <c r="N42" s="393" t="s">
        <v>823</v>
      </c>
      <c r="O42" s="393" t="s">
        <v>824</v>
      </c>
      <c r="P42" s="393" t="s">
        <v>825</v>
      </c>
      <c r="Q42" s="393" t="s">
        <v>826</v>
      </c>
      <c r="R42" s="393" t="s">
        <v>827</v>
      </c>
    </row>
    <row r="43" spans="1:18" ht="12" customHeight="1" x14ac:dyDescent="0.2">
      <c r="A43" s="386">
        <v>40</v>
      </c>
      <c r="B43" s="387" t="s">
        <v>286</v>
      </c>
      <c r="C43" s="162">
        <v>25</v>
      </c>
      <c r="D43" s="162">
        <v>750</v>
      </c>
      <c r="E43" s="393">
        <v>4</v>
      </c>
      <c r="F43" s="393">
        <v>111</v>
      </c>
      <c r="G43" s="393">
        <v>111</v>
      </c>
      <c r="H43" s="393">
        <v>0</v>
      </c>
      <c r="I43" s="393">
        <v>29</v>
      </c>
      <c r="J43" s="393">
        <v>33</v>
      </c>
      <c r="K43" s="393">
        <v>44</v>
      </c>
      <c r="L43" s="393">
        <v>2</v>
      </c>
      <c r="M43" s="393" t="s">
        <v>828</v>
      </c>
      <c r="N43" s="393" t="s">
        <v>829</v>
      </c>
      <c r="O43" s="393" t="s">
        <v>830</v>
      </c>
      <c r="P43" s="393" t="s">
        <v>831</v>
      </c>
      <c r="Q43" s="393" t="s">
        <v>832</v>
      </c>
      <c r="R43" s="393" t="s">
        <v>833</v>
      </c>
    </row>
    <row r="44" spans="1:18" ht="12" customHeight="1" x14ac:dyDescent="0.2">
      <c r="A44" s="386">
        <v>41</v>
      </c>
      <c r="B44" s="387" t="s">
        <v>287</v>
      </c>
      <c r="C44" s="392">
        <v>20</v>
      </c>
      <c r="D44" s="392">
        <v>500</v>
      </c>
      <c r="E44" s="393">
        <v>4</v>
      </c>
      <c r="F44" s="393">
        <v>93</v>
      </c>
      <c r="G44" s="393">
        <v>48</v>
      </c>
      <c r="H44" s="393">
        <v>21</v>
      </c>
      <c r="I44" s="393">
        <v>23</v>
      </c>
      <c r="J44" s="393">
        <v>8</v>
      </c>
      <c r="K44" s="393">
        <v>49</v>
      </c>
      <c r="L44" s="393"/>
      <c r="M44" s="393" t="s">
        <v>834</v>
      </c>
      <c r="N44" s="393" t="s">
        <v>835</v>
      </c>
      <c r="O44" s="393" t="s">
        <v>836</v>
      </c>
      <c r="P44" s="393" t="s">
        <v>837</v>
      </c>
      <c r="Q44" s="393" t="s">
        <v>838</v>
      </c>
      <c r="R44" s="393" t="s">
        <v>839</v>
      </c>
    </row>
    <row r="45" spans="1:18" ht="12" customHeight="1" x14ac:dyDescent="0.2">
      <c r="A45" s="386">
        <v>42</v>
      </c>
      <c r="B45" s="387" t="s">
        <v>288</v>
      </c>
      <c r="C45" s="162">
        <v>20</v>
      </c>
      <c r="D45" s="162">
        <v>500</v>
      </c>
      <c r="E45" s="393"/>
      <c r="F45" s="393"/>
      <c r="G45" s="393"/>
      <c r="H45" s="393"/>
      <c r="I45" s="393"/>
      <c r="J45" s="393"/>
      <c r="K45" s="393"/>
      <c r="L45" s="393"/>
      <c r="M45" s="393" t="s">
        <v>840</v>
      </c>
      <c r="N45" s="393" t="s">
        <v>841</v>
      </c>
      <c r="O45" s="393" t="s">
        <v>842</v>
      </c>
      <c r="P45" s="393" t="s">
        <v>843</v>
      </c>
      <c r="Q45" s="393" t="s">
        <v>844</v>
      </c>
      <c r="R45" s="393" t="s">
        <v>845</v>
      </c>
    </row>
    <row r="46" spans="1:18" ht="12" customHeight="1" x14ac:dyDescent="0.2">
      <c r="A46" s="386">
        <v>43</v>
      </c>
      <c r="B46" s="387" t="s">
        <v>289</v>
      </c>
      <c r="C46" s="162">
        <v>20</v>
      </c>
      <c r="D46" s="162">
        <v>600</v>
      </c>
      <c r="E46" s="393">
        <v>1</v>
      </c>
      <c r="F46" s="393">
        <v>15</v>
      </c>
      <c r="G46" s="393">
        <v>15</v>
      </c>
      <c r="H46" s="393">
        <v>0</v>
      </c>
      <c r="I46" s="393">
        <v>3</v>
      </c>
      <c r="J46" s="393">
        <v>0</v>
      </c>
      <c r="K46" s="393">
        <v>10</v>
      </c>
      <c r="L46" s="393"/>
      <c r="M46" s="393" t="s">
        <v>828</v>
      </c>
      <c r="N46" s="393" t="s">
        <v>846</v>
      </c>
      <c r="O46" s="393" t="s">
        <v>847</v>
      </c>
      <c r="P46" s="393" t="s">
        <v>848</v>
      </c>
      <c r="Q46" s="393" t="s">
        <v>849</v>
      </c>
      <c r="R46" s="393" t="s">
        <v>654</v>
      </c>
    </row>
    <row r="47" spans="1:18" ht="12" customHeight="1" x14ac:dyDescent="0.2">
      <c r="A47" s="386">
        <v>44</v>
      </c>
      <c r="B47" s="387" t="s">
        <v>290</v>
      </c>
      <c r="C47" s="392">
        <v>20</v>
      </c>
      <c r="D47" s="392">
        <v>600</v>
      </c>
      <c r="E47" s="393"/>
      <c r="F47" s="393"/>
      <c r="G47" s="393"/>
      <c r="H47" s="393"/>
      <c r="I47" s="393"/>
      <c r="J47" s="393"/>
      <c r="K47" s="393"/>
      <c r="L47" s="393"/>
      <c r="M47" s="393" t="s">
        <v>695</v>
      </c>
      <c r="N47" s="393" t="s">
        <v>850</v>
      </c>
      <c r="O47" s="393" t="s">
        <v>851</v>
      </c>
      <c r="P47" s="393" t="s">
        <v>852</v>
      </c>
      <c r="Q47" s="393" t="s">
        <v>853</v>
      </c>
      <c r="R47" s="393" t="s">
        <v>854</v>
      </c>
    </row>
    <row r="48" spans="1:18" ht="12" customHeight="1" x14ac:dyDescent="0.2">
      <c r="A48" s="386">
        <v>45</v>
      </c>
      <c r="B48" s="387" t="s">
        <v>291</v>
      </c>
      <c r="C48" s="162">
        <v>20</v>
      </c>
      <c r="D48" s="162">
        <v>600</v>
      </c>
      <c r="E48" s="393">
        <v>1</v>
      </c>
      <c r="F48" s="393">
        <v>35</v>
      </c>
      <c r="G48" s="393">
        <v>16</v>
      </c>
      <c r="H48" s="393">
        <v>0</v>
      </c>
      <c r="I48" s="393">
        <v>13</v>
      </c>
      <c r="J48" s="393">
        <v>0</v>
      </c>
      <c r="K48" s="393">
        <v>22</v>
      </c>
      <c r="L48" s="393"/>
      <c r="M48" s="393" t="s">
        <v>855</v>
      </c>
      <c r="N48" s="393" t="s">
        <v>856</v>
      </c>
      <c r="O48" s="393" t="s">
        <v>857</v>
      </c>
      <c r="P48" s="393" t="s">
        <v>814</v>
      </c>
      <c r="Q48" s="393" t="s">
        <v>858</v>
      </c>
      <c r="R48" s="393" t="s">
        <v>859</v>
      </c>
    </row>
    <row r="49" spans="1:18" ht="12" customHeight="1" x14ac:dyDescent="0.2">
      <c r="A49" s="386">
        <v>46</v>
      </c>
      <c r="B49" s="387" t="s">
        <v>292</v>
      </c>
      <c r="C49" s="162">
        <v>20</v>
      </c>
      <c r="D49" s="162">
        <v>600</v>
      </c>
      <c r="E49" s="393">
        <v>3</v>
      </c>
      <c r="F49" s="393">
        <v>90</v>
      </c>
      <c r="G49" s="393">
        <v>87</v>
      </c>
      <c r="H49" s="393">
        <v>0</v>
      </c>
      <c r="I49" s="393">
        <v>10</v>
      </c>
      <c r="J49" s="393">
        <v>72</v>
      </c>
      <c r="K49" s="393">
        <v>6</v>
      </c>
      <c r="L49" s="393"/>
      <c r="M49" s="393" t="s">
        <v>683</v>
      </c>
      <c r="N49" s="393" t="s">
        <v>860</v>
      </c>
      <c r="O49" s="393" t="s">
        <v>861</v>
      </c>
      <c r="P49" s="393" t="s">
        <v>862</v>
      </c>
      <c r="Q49" s="393" t="s">
        <v>863</v>
      </c>
      <c r="R49" s="393" t="s">
        <v>864</v>
      </c>
    </row>
    <row r="50" spans="1:18" ht="12" customHeight="1" x14ac:dyDescent="0.2">
      <c r="A50" s="386">
        <v>47</v>
      </c>
      <c r="B50" s="387" t="s">
        <v>293</v>
      </c>
      <c r="C50" s="392">
        <v>20</v>
      </c>
      <c r="D50" s="392">
        <v>600</v>
      </c>
      <c r="E50" s="393">
        <v>1</v>
      </c>
      <c r="F50" s="393">
        <v>32</v>
      </c>
      <c r="G50" s="393">
        <v>32</v>
      </c>
      <c r="H50" s="393">
        <v>0</v>
      </c>
      <c r="I50" s="393">
        <v>0</v>
      </c>
      <c r="J50" s="393">
        <v>0</v>
      </c>
      <c r="K50" s="393">
        <v>25</v>
      </c>
      <c r="L50" s="393">
        <v>5</v>
      </c>
      <c r="M50" s="393" t="s">
        <v>840</v>
      </c>
      <c r="N50" s="393" t="s">
        <v>865</v>
      </c>
      <c r="O50" s="393" t="s">
        <v>866</v>
      </c>
      <c r="P50" s="393" t="s">
        <v>867</v>
      </c>
      <c r="Q50" s="393" t="s">
        <v>868</v>
      </c>
      <c r="R50" s="393" t="s">
        <v>869</v>
      </c>
    </row>
    <row r="51" spans="1:18" ht="12" customHeight="1" x14ac:dyDescent="0.2">
      <c r="A51" s="386">
        <v>48</v>
      </c>
      <c r="B51" s="387" t="s">
        <v>294</v>
      </c>
      <c r="C51" s="162">
        <v>24</v>
      </c>
      <c r="D51" s="162">
        <v>600</v>
      </c>
      <c r="E51" s="393">
        <v>1</v>
      </c>
      <c r="F51" s="393">
        <v>35</v>
      </c>
      <c r="G51" s="393">
        <v>25</v>
      </c>
      <c r="H51" s="393">
        <v>10</v>
      </c>
      <c r="I51" s="393">
        <v>21</v>
      </c>
      <c r="J51" s="393">
        <v>5</v>
      </c>
      <c r="K51" s="393">
        <v>3</v>
      </c>
      <c r="L51" s="393"/>
      <c r="M51" s="393" t="s">
        <v>870</v>
      </c>
      <c r="N51" s="393" t="s">
        <v>871</v>
      </c>
      <c r="O51" s="393" t="s">
        <v>872</v>
      </c>
      <c r="P51" s="393" t="s">
        <v>873</v>
      </c>
      <c r="Q51" s="393" t="s">
        <v>874</v>
      </c>
      <c r="R51" s="393" t="s">
        <v>875</v>
      </c>
    </row>
    <row r="52" spans="1:18" ht="12" customHeight="1" x14ac:dyDescent="0.2">
      <c r="A52" s="386">
        <v>49</v>
      </c>
      <c r="B52" s="387" t="s">
        <v>295</v>
      </c>
      <c r="C52" s="392">
        <v>25</v>
      </c>
      <c r="D52" s="392">
        <v>750</v>
      </c>
      <c r="E52" s="393">
        <v>5</v>
      </c>
      <c r="F52" s="393">
        <v>147</v>
      </c>
      <c r="G52" s="393">
        <v>143</v>
      </c>
      <c r="H52" s="393">
        <v>3</v>
      </c>
      <c r="I52" s="393">
        <v>20</v>
      </c>
      <c r="J52" s="393">
        <v>89</v>
      </c>
      <c r="K52" s="393">
        <v>26</v>
      </c>
      <c r="L52" s="393"/>
      <c r="M52" s="393" t="s">
        <v>613</v>
      </c>
      <c r="N52" s="393" t="s">
        <v>876</v>
      </c>
      <c r="O52" s="393" t="s">
        <v>877</v>
      </c>
      <c r="P52" s="393" t="s">
        <v>878</v>
      </c>
      <c r="Q52" s="393" t="s">
        <v>633</v>
      </c>
      <c r="R52" s="393" t="s">
        <v>879</v>
      </c>
    </row>
    <row r="53" spans="1:18" ht="12" customHeight="1" x14ac:dyDescent="0.2">
      <c r="A53" s="386">
        <v>50</v>
      </c>
      <c r="B53" s="387" t="s">
        <v>296</v>
      </c>
      <c r="C53" s="162">
        <v>25</v>
      </c>
      <c r="D53" s="162">
        <v>750</v>
      </c>
      <c r="E53" s="393"/>
      <c r="F53" s="393"/>
      <c r="G53" s="393"/>
      <c r="H53" s="393"/>
      <c r="I53" s="393"/>
      <c r="J53" s="393"/>
      <c r="K53" s="393"/>
      <c r="L53" s="393"/>
      <c r="M53" s="393" t="s">
        <v>880</v>
      </c>
      <c r="N53" s="393" t="s">
        <v>881</v>
      </c>
      <c r="O53" s="393" t="s">
        <v>882</v>
      </c>
      <c r="P53" s="393" t="s">
        <v>883</v>
      </c>
      <c r="Q53" s="393" t="s">
        <v>884</v>
      </c>
      <c r="R53" s="393" t="s">
        <v>885</v>
      </c>
    </row>
    <row r="54" spans="1:18" ht="12" customHeight="1" x14ac:dyDescent="0.2">
      <c r="A54" s="386">
        <v>51</v>
      </c>
      <c r="B54" s="389" t="s">
        <v>886</v>
      </c>
      <c r="C54" s="162">
        <v>25</v>
      </c>
      <c r="D54" s="162">
        <v>650</v>
      </c>
      <c r="E54" s="393">
        <v>1</v>
      </c>
      <c r="F54" s="393">
        <v>28</v>
      </c>
      <c r="G54" s="393">
        <v>25</v>
      </c>
      <c r="H54" s="393">
        <v>3</v>
      </c>
      <c r="I54" s="393">
        <v>27</v>
      </c>
      <c r="J54" s="393">
        <v>0</v>
      </c>
      <c r="K54" s="393">
        <v>0</v>
      </c>
      <c r="L54" s="393"/>
      <c r="M54" s="393" t="s">
        <v>887</v>
      </c>
      <c r="N54" s="393" t="s">
        <v>626</v>
      </c>
      <c r="O54" s="393" t="s">
        <v>651</v>
      </c>
      <c r="P54" s="393" t="s">
        <v>888</v>
      </c>
      <c r="Q54" s="393" t="s">
        <v>889</v>
      </c>
      <c r="R54" s="393" t="s">
        <v>890</v>
      </c>
    </row>
    <row r="55" spans="1:18" s="117" customFormat="1" ht="12" customHeight="1" x14ac:dyDescent="0.2">
      <c r="A55" s="387"/>
      <c r="B55" s="387" t="s">
        <v>0</v>
      </c>
      <c r="C55" s="394">
        <f>SUM(C4:C54)</f>
        <v>1170</v>
      </c>
      <c r="D55" s="394">
        <f>SUM(D4:D54)</f>
        <v>34120</v>
      </c>
      <c r="E55" s="394">
        <f>SUM(E4:E54)</f>
        <v>62</v>
      </c>
      <c r="F55" s="394">
        <f>SUM(F4:F54)</f>
        <v>1665</v>
      </c>
      <c r="G55" s="394">
        <f t="shared" ref="G55:L55" si="0">SUM(G4:G54)</f>
        <v>1287</v>
      </c>
      <c r="H55" s="394">
        <f t="shared" si="0"/>
        <v>306</v>
      </c>
      <c r="I55" s="394">
        <f t="shared" si="0"/>
        <v>395</v>
      </c>
      <c r="J55" s="394">
        <f t="shared" si="0"/>
        <v>474</v>
      </c>
      <c r="K55" s="394">
        <f t="shared" si="0"/>
        <v>633</v>
      </c>
      <c r="L55" s="394">
        <f t="shared" si="0"/>
        <v>22</v>
      </c>
      <c r="M55" s="395" t="s">
        <v>891</v>
      </c>
      <c r="N55" s="395" t="s">
        <v>892</v>
      </c>
      <c r="O55" s="395" t="s">
        <v>893</v>
      </c>
      <c r="P55" s="395" t="s">
        <v>894</v>
      </c>
      <c r="Q55" s="395" t="s">
        <v>895</v>
      </c>
      <c r="R55" s="395" t="s">
        <v>896</v>
      </c>
    </row>
    <row r="56" spans="1:18" x14ac:dyDescent="0.2">
      <c r="I56" s="117" t="s">
        <v>487</v>
      </c>
    </row>
  </sheetData>
  <mergeCells count="4">
    <mergeCell ref="C2:D2"/>
    <mergeCell ref="E2:L2"/>
    <mergeCell ref="M2:R2"/>
    <mergeCell ref="A1:R1"/>
  </mergeCells>
  <pageMargins left="1.45" right="0.7" top="0.25" bottom="0.25" header="0.3" footer="0.3"/>
  <pageSetup scale="7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40" sqref="K40"/>
    </sheetView>
  </sheetViews>
  <sheetFormatPr defaultColWidth="9.140625" defaultRowHeight="12.75" x14ac:dyDescent="0.2"/>
  <cols>
    <col min="1" max="1" width="4.140625" style="134" customWidth="1"/>
    <col min="2" max="2" width="30.140625" style="134" customWidth="1"/>
    <col min="3" max="3" width="10" style="134" customWidth="1"/>
    <col min="4" max="4" width="10" style="138" customWidth="1"/>
    <col min="5" max="5" width="9.5703125" style="134" customWidth="1"/>
    <col min="6" max="6" width="9.140625" style="138"/>
    <col min="7" max="7" width="8.42578125" style="134" customWidth="1"/>
    <col min="8" max="8" width="9.140625" style="138"/>
    <col min="9" max="9" width="8" style="134" bestFit="1" customWidth="1"/>
    <col min="10" max="10" width="9.140625" style="138"/>
    <col min="11" max="11" width="18.42578125" style="134" customWidth="1"/>
    <col min="12" max="16384" width="9.140625" style="134"/>
  </cols>
  <sheetData>
    <row r="1" spans="1:10" ht="18.75" x14ac:dyDescent="0.2">
      <c r="A1" s="430" t="s">
        <v>503</v>
      </c>
      <c r="B1" s="430"/>
      <c r="C1" s="430"/>
      <c r="D1" s="430"/>
      <c r="E1" s="430"/>
      <c r="F1" s="430"/>
      <c r="G1" s="430"/>
      <c r="H1" s="430"/>
      <c r="I1" s="430"/>
      <c r="J1" s="430"/>
    </row>
    <row r="2" spans="1:10" x14ac:dyDescent="0.2">
      <c r="A2" s="158" t="s">
        <v>497</v>
      </c>
      <c r="B2" s="158"/>
      <c r="H2" s="560" t="s">
        <v>582</v>
      </c>
      <c r="I2" s="560"/>
      <c r="J2" s="560"/>
    </row>
    <row r="3" spans="1:10" x14ac:dyDescent="0.2">
      <c r="A3" s="561" t="s">
        <v>111</v>
      </c>
      <c r="B3" s="562" t="s">
        <v>95</v>
      </c>
      <c r="C3" s="564" t="s">
        <v>310</v>
      </c>
      <c r="D3" s="564"/>
      <c r="E3" s="564" t="s">
        <v>311</v>
      </c>
      <c r="F3" s="564"/>
      <c r="G3" s="564" t="s">
        <v>312</v>
      </c>
      <c r="H3" s="564"/>
      <c r="I3" s="564" t="s">
        <v>1</v>
      </c>
      <c r="J3" s="564"/>
    </row>
    <row r="4" spans="1:10" ht="20.100000000000001" customHeight="1" x14ac:dyDescent="0.2">
      <c r="A4" s="561"/>
      <c r="B4" s="563"/>
      <c r="C4" s="135" t="s">
        <v>313</v>
      </c>
      <c r="D4" s="137" t="s">
        <v>94</v>
      </c>
      <c r="E4" s="135" t="s">
        <v>313</v>
      </c>
      <c r="F4" s="137" t="s">
        <v>94</v>
      </c>
      <c r="G4" s="135" t="s">
        <v>313</v>
      </c>
      <c r="H4" s="137" t="s">
        <v>94</v>
      </c>
      <c r="I4" s="135" t="s">
        <v>313</v>
      </c>
      <c r="J4" s="137" t="s">
        <v>94</v>
      </c>
    </row>
    <row r="5" spans="1:10" x14ac:dyDescent="0.2">
      <c r="A5" s="551" t="s">
        <v>227</v>
      </c>
      <c r="B5" s="552"/>
      <c r="C5" s="552"/>
      <c r="D5" s="552"/>
      <c r="E5" s="552"/>
      <c r="F5" s="552"/>
      <c r="G5" s="552"/>
      <c r="H5" s="552"/>
      <c r="I5" s="552"/>
      <c r="J5" s="553"/>
    </row>
    <row r="6" spans="1:10" x14ac:dyDescent="0.2">
      <c r="A6" s="326">
        <v>1</v>
      </c>
      <c r="B6" s="327" t="s">
        <v>65</v>
      </c>
      <c r="C6" s="139">
        <v>58457</v>
      </c>
      <c r="D6" s="139">
        <v>69.36</v>
      </c>
      <c r="E6" s="139">
        <v>16598</v>
      </c>
      <c r="F6" s="139">
        <v>453.23</v>
      </c>
      <c r="G6" s="139">
        <v>10342</v>
      </c>
      <c r="H6" s="139">
        <v>774.14</v>
      </c>
      <c r="I6" s="139">
        <v>85397</v>
      </c>
      <c r="J6" s="139">
        <v>1296.73</v>
      </c>
    </row>
    <row r="7" spans="1:10" x14ac:dyDescent="0.2">
      <c r="A7" s="326">
        <v>2</v>
      </c>
      <c r="B7" s="327" t="s">
        <v>52</v>
      </c>
      <c r="C7" s="139">
        <v>1095</v>
      </c>
      <c r="D7" s="139">
        <v>2.2599999999999998</v>
      </c>
      <c r="E7" s="139">
        <v>1026</v>
      </c>
      <c r="F7" s="139">
        <v>23.77</v>
      </c>
      <c r="G7" s="139">
        <v>412</v>
      </c>
      <c r="H7" s="139">
        <v>33.26</v>
      </c>
      <c r="I7" s="139">
        <v>2533</v>
      </c>
      <c r="J7" s="139">
        <v>59.3</v>
      </c>
    </row>
    <row r="8" spans="1:10" x14ac:dyDescent="0.2">
      <c r="A8" s="326">
        <v>3</v>
      </c>
      <c r="B8" s="327" t="s">
        <v>53</v>
      </c>
      <c r="C8" s="139">
        <v>64684</v>
      </c>
      <c r="D8" s="139">
        <v>59.54</v>
      </c>
      <c r="E8" s="139">
        <v>17009</v>
      </c>
      <c r="F8" s="139">
        <v>234.5</v>
      </c>
      <c r="G8" s="139">
        <v>1881</v>
      </c>
      <c r="H8" s="139">
        <v>91.63</v>
      </c>
      <c r="I8" s="139">
        <v>83574</v>
      </c>
      <c r="J8" s="139">
        <v>385.68</v>
      </c>
    </row>
    <row r="9" spans="1:10" x14ac:dyDescent="0.2">
      <c r="A9" s="326">
        <v>4</v>
      </c>
      <c r="B9" s="327" t="s">
        <v>54</v>
      </c>
      <c r="C9" s="139">
        <v>3527</v>
      </c>
      <c r="D9" s="139">
        <v>3.32</v>
      </c>
      <c r="E9" s="139">
        <v>1686</v>
      </c>
      <c r="F9" s="139">
        <v>33.520000000000003</v>
      </c>
      <c r="G9" s="139">
        <v>239</v>
      </c>
      <c r="H9" s="139">
        <v>18.27</v>
      </c>
      <c r="I9" s="139">
        <v>5452</v>
      </c>
      <c r="J9" s="139">
        <v>55.12</v>
      </c>
    </row>
    <row r="10" spans="1:10" x14ac:dyDescent="0.2">
      <c r="A10" s="326">
        <v>5</v>
      </c>
      <c r="B10" s="327" t="s">
        <v>55</v>
      </c>
      <c r="C10" s="139">
        <v>6200</v>
      </c>
      <c r="D10" s="139">
        <v>9.73</v>
      </c>
      <c r="E10" s="139">
        <v>3928</v>
      </c>
      <c r="F10" s="139">
        <v>101.23</v>
      </c>
      <c r="G10" s="139">
        <v>1472</v>
      </c>
      <c r="H10" s="139">
        <v>102.49</v>
      </c>
      <c r="I10" s="139">
        <v>11600</v>
      </c>
      <c r="J10" s="139">
        <v>213.45</v>
      </c>
    </row>
    <row r="11" spans="1:10" x14ac:dyDescent="0.2">
      <c r="A11" s="326">
        <v>6</v>
      </c>
      <c r="B11" s="327" t="s">
        <v>56</v>
      </c>
      <c r="C11" s="139">
        <v>56819</v>
      </c>
      <c r="D11" s="139">
        <v>49.78</v>
      </c>
      <c r="E11" s="139">
        <v>14321</v>
      </c>
      <c r="F11" s="139">
        <v>224.74</v>
      </c>
      <c r="G11" s="139">
        <v>2849</v>
      </c>
      <c r="H11" s="139">
        <v>188.96</v>
      </c>
      <c r="I11" s="139">
        <v>73989</v>
      </c>
      <c r="J11" s="139">
        <v>463.49</v>
      </c>
    </row>
    <row r="12" spans="1:10" x14ac:dyDescent="0.2">
      <c r="A12" s="326">
        <v>7</v>
      </c>
      <c r="B12" s="327" t="s">
        <v>57</v>
      </c>
      <c r="C12" s="139">
        <v>1512</v>
      </c>
      <c r="D12" s="139">
        <v>2.87</v>
      </c>
      <c r="E12" s="139">
        <v>2048</v>
      </c>
      <c r="F12" s="139">
        <v>36.51</v>
      </c>
      <c r="G12" s="139">
        <v>246</v>
      </c>
      <c r="H12" s="139">
        <v>17.850000000000001</v>
      </c>
      <c r="I12" s="139">
        <v>3806</v>
      </c>
      <c r="J12" s="139">
        <v>57.23</v>
      </c>
    </row>
    <row r="13" spans="1:10" x14ac:dyDescent="0.2">
      <c r="A13" s="326">
        <v>8</v>
      </c>
      <c r="B13" s="327" t="s">
        <v>58</v>
      </c>
      <c r="C13" s="139">
        <v>2411</v>
      </c>
      <c r="D13" s="139">
        <v>3.15</v>
      </c>
      <c r="E13" s="139">
        <v>512</v>
      </c>
      <c r="F13" s="139">
        <v>8.51</v>
      </c>
      <c r="G13" s="139">
        <v>58</v>
      </c>
      <c r="H13" s="139">
        <v>4.43</v>
      </c>
      <c r="I13" s="139">
        <v>2981</v>
      </c>
      <c r="J13" s="139">
        <v>16.09</v>
      </c>
    </row>
    <row r="14" spans="1:10" x14ac:dyDescent="0.2">
      <c r="A14" s="326">
        <v>9</v>
      </c>
      <c r="B14" s="327" t="s">
        <v>59</v>
      </c>
      <c r="C14" s="139">
        <v>4991</v>
      </c>
      <c r="D14" s="139">
        <v>4.57</v>
      </c>
      <c r="E14" s="139">
        <v>3622</v>
      </c>
      <c r="F14" s="139">
        <v>29.94</v>
      </c>
      <c r="G14" s="139">
        <v>1645</v>
      </c>
      <c r="H14" s="139">
        <v>25.78</v>
      </c>
      <c r="I14" s="139">
        <v>10258</v>
      </c>
      <c r="J14" s="139">
        <v>60.29</v>
      </c>
    </row>
    <row r="15" spans="1:10" x14ac:dyDescent="0.2">
      <c r="A15" s="326">
        <v>10</v>
      </c>
      <c r="B15" s="327" t="s">
        <v>61</v>
      </c>
      <c r="C15" s="139">
        <v>19361</v>
      </c>
      <c r="D15" s="139">
        <v>15.47</v>
      </c>
      <c r="E15" s="139">
        <v>4389</v>
      </c>
      <c r="F15" s="139">
        <v>71.8</v>
      </c>
      <c r="G15" s="139">
        <v>1035</v>
      </c>
      <c r="H15" s="139">
        <v>70.680000000000007</v>
      </c>
      <c r="I15" s="139">
        <v>24785</v>
      </c>
      <c r="J15" s="139">
        <v>157.94999999999999</v>
      </c>
    </row>
    <row r="16" spans="1:10" x14ac:dyDescent="0.2">
      <c r="A16" s="326">
        <v>11</v>
      </c>
      <c r="B16" s="327" t="s">
        <v>78</v>
      </c>
      <c r="C16" s="139">
        <v>4612</v>
      </c>
      <c r="D16" s="139">
        <v>2.34</v>
      </c>
      <c r="E16" s="139">
        <v>400</v>
      </c>
      <c r="F16" s="139">
        <v>7.04</v>
      </c>
      <c r="G16" s="139">
        <v>67</v>
      </c>
      <c r="H16" s="139">
        <v>4.8600000000000003</v>
      </c>
      <c r="I16" s="139">
        <v>5079</v>
      </c>
      <c r="J16" s="139">
        <v>14.25</v>
      </c>
    </row>
    <row r="17" spans="1:10" x14ac:dyDescent="0.2">
      <c r="A17" s="326">
        <v>12</v>
      </c>
      <c r="B17" s="327" t="s">
        <v>184</v>
      </c>
      <c r="C17" s="139">
        <v>11132</v>
      </c>
      <c r="D17" s="139">
        <v>7.14</v>
      </c>
      <c r="E17" s="139">
        <v>2128</v>
      </c>
      <c r="F17" s="139">
        <v>26.84</v>
      </c>
      <c r="G17" s="139">
        <v>416</v>
      </c>
      <c r="H17" s="139">
        <v>27.1</v>
      </c>
      <c r="I17" s="139">
        <v>13676</v>
      </c>
      <c r="J17" s="139">
        <v>61.08</v>
      </c>
    </row>
    <row r="18" spans="1:10" x14ac:dyDescent="0.2">
      <c r="A18" s="328"/>
      <c r="B18" s="329" t="s">
        <v>1</v>
      </c>
      <c r="C18" s="140">
        <v>234801</v>
      </c>
      <c r="D18" s="140">
        <v>229.52999999999997</v>
      </c>
      <c r="E18" s="140">
        <v>67667</v>
      </c>
      <c r="F18" s="140">
        <v>1251.6299999999999</v>
      </c>
      <c r="G18" s="140">
        <v>20662</v>
      </c>
      <c r="H18" s="140">
        <v>1359.4499999999998</v>
      </c>
      <c r="I18" s="140">
        <v>323130</v>
      </c>
      <c r="J18" s="140">
        <v>2840.66</v>
      </c>
    </row>
    <row r="19" spans="1:10" x14ac:dyDescent="0.2">
      <c r="A19" s="554" t="s">
        <v>316</v>
      </c>
      <c r="B19" s="555"/>
      <c r="C19" s="555"/>
      <c r="D19" s="555"/>
      <c r="E19" s="555"/>
      <c r="F19" s="555"/>
      <c r="G19" s="555"/>
      <c r="H19" s="555"/>
      <c r="I19" s="555"/>
      <c r="J19" s="556"/>
    </row>
    <row r="20" spans="1:10" x14ac:dyDescent="0.2">
      <c r="A20" s="326">
        <v>13</v>
      </c>
      <c r="B20" s="327" t="s">
        <v>317</v>
      </c>
      <c r="C20" s="139">
        <v>15</v>
      </c>
      <c r="D20" s="139">
        <v>0.03</v>
      </c>
      <c r="E20" s="139">
        <v>6</v>
      </c>
      <c r="F20" s="139">
        <v>0.17</v>
      </c>
      <c r="G20" s="139">
        <v>1</v>
      </c>
      <c r="H20" s="139">
        <v>0.06</v>
      </c>
      <c r="I20" s="139">
        <v>22</v>
      </c>
      <c r="J20" s="139">
        <v>0.26</v>
      </c>
    </row>
    <row r="21" spans="1:10" x14ac:dyDescent="0.2">
      <c r="A21" s="326">
        <v>14</v>
      </c>
      <c r="B21" s="327" t="s">
        <v>898</v>
      </c>
      <c r="C21" s="139">
        <v>0</v>
      </c>
      <c r="D21" s="139">
        <v>0</v>
      </c>
      <c r="E21" s="139">
        <v>1</v>
      </c>
      <c r="F21" s="139">
        <v>0.02</v>
      </c>
      <c r="G21" s="139">
        <v>0</v>
      </c>
      <c r="H21" s="139">
        <v>0</v>
      </c>
      <c r="I21" s="139">
        <v>1</v>
      </c>
      <c r="J21" s="139">
        <v>0.02</v>
      </c>
    </row>
    <row r="22" spans="1:10" x14ac:dyDescent="0.2">
      <c r="A22" s="326">
        <v>15</v>
      </c>
      <c r="B22" s="327" t="s">
        <v>319</v>
      </c>
      <c r="C22" s="139">
        <v>21</v>
      </c>
      <c r="D22" s="139">
        <v>0.04</v>
      </c>
      <c r="E22" s="139">
        <v>78</v>
      </c>
      <c r="F22" s="139">
        <v>1.72</v>
      </c>
      <c r="G22" s="139">
        <v>15</v>
      </c>
      <c r="H22" s="139">
        <v>1.1200000000000001</v>
      </c>
      <c r="I22" s="139">
        <v>114</v>
      </c>
      <c r="J22" s="139">
        <v>2.88</v>
      </c>
    </row>
    <row r="23" spans="1:10" x14ac:dyDescent="0.2">
      <c r="A23" s="326">
        <v>16</v>
      </c>
      <c r="B23" s="327" t="s">
        <v>320</v>
      </c>
      <c r="C23" s="139">
        <v>12</v>
      </c>
      <c r="D23" s="139">
        <v>0.02</v>
      </c>
      <c r="E23" s="139">
        <v>42</v>
      </c>
      <c r="F23" s="139">
        <v>0.52</v>
      </c>
      <c r="G23" s="139">
        <v>27</v>
      </c>
      <c r="H23" s="139">
        <v>0.55000000000000004</v>
      </c>
      <c r="I23" s="139">
        <v>81</v>
      </c>
      <c r="J23" s="139">
        <v>1.08</v>
      </c>
    </row>
    <row r="24" spans="1:10" x14ac:dyDescent="0.2">
      <c r="A24" s="326">
        <v>17</v>
      </c>
      <c r="B24" s="327" t="s">
        <v>70</v>
      </c>
      <c r="C24" s="139">
        <v>4566</v>
      </c>
      <c r="D24" s="139">
        <v>7.85</v>
      </c>
      <c r="E24" s="139">
        <v>83</v>
      </c>
      <c r="F24" s="139">
        <v>2.61</v>
      </c>
      <c r="G24" s="139">
        <v>28</v>
      </c>
      <c r="H24" s="139">
        <v>1.83</v>
      </c>
      <c r="I24" s="139">
        <v>4677</v>
      </c>
      <c r="J24" s="139">
        <v>12.29</v>
      </c>
    </row>
    <row r="25" spans="1:10" x14ac:dyDescent="0.2">
      <c r="A25" s="326">
        <v>18</v>
      </c>
      <c r="B25" s="327" t="s">
        <v>67</v>
      </c>
      <c r="C25" s="139">
        <v>140</v>
      </c>
      <c r="D25" s="139">
        <v>0.54</v>
      </c>
      <c r="E25" s="139">
        <v>3375</v>
      </c>
      <c r="F25" s="139">
        <v>114.48</v>
      </c>
      <c r="G25" s="139">
        <v>1483</v>
      </c>
      <c r="H25" s="139">
        <v>88.05</v>
      </c>
      <c r="I25" s="139">
        <v>4998</v>
      </c>
      <c r="J25" s="139">
        <v>203.06</v>
      </c>
    </row>
    <row r="26" spans="1:10" x14ac:dyDescent="0.2">
      <c r="A26" s="326">
        <v>19</v>
      </c>
      <c r="B26" s="327" t="s">
        <v>42</v>
      </c>
      <c r="C26" s="139">
        <v>19778</v>
      </c>
      <c r="D26" s="139">
        <v>74.099999999999994</v>
      </c>
      <c r="E26" s="139">
        <v>72</v>
      </c>
      <c r="F26" s="139">
        <v>2.5099999999999998</v>
      </c>
      <c r="G26" s="139">
        <v>109</v>
      </c>
      <c r="H26" s="139">
        <v>9.41</v>
      </c>
      <c r="I26" s="139">
        <v>19959</v>
      </c>
      <c r="J26" s="139">
        <v>86.02</v>
      </c>
    </row>
    <row r="27" spans="1:10" x14ac:dyDescent="0.2">
      <c r="A27" s="326">
        <v>20</v>
      </c>
      <c r="B27" s="327" t="s">
        <v>235</v>
      </c>
      <c r="C27" s="139">
        <v>224517</v>
      </c>
      <c r="D27" s="139">
        <v>523.27</v>
      </c>
      <c r="E27" s="139">
        <v>23414</v>
      </c>
      <c r="F27" s="139">
        <v>255.25</v>
      </c>
      <c r="G27" s="139">
        <v>2315</v>
      </c>
      <c r="H27" s="139">
        <v>100.89</v>
      </c>
      <c r="I27" s="139">
        <v>250246</v>
      </c>
      <c r="J27" s="139">
        <v>879.41</v>
      </c>
    </row>
    <row r="28" spans="1:10" x14ac:dyDescent="0.2">
      <c r="A28" s="326">
        <v>21</v>
      </c>
      <c r="B28" s="327" t="s">
        <v>71</v>
      </c>
      <c r="C28" s="139">
        <v>19565</v>
      </c>
      <c r="D28" s="139">
        <v>64.94</v>
      </c>
      <c r="E28" s="139">
        <v>0</v>
      </c>
      <c r="F28" s="139">
        <v>0</v>
      </c>
      <c r="G28" s="139">
        <v>0</v>
      </c>
      <c r="H28" s="139">
        <v>0</v>
      </c>
      <c r="I28" s="139">
        <v>19565</v>
      </c>
      <c r="J28" s="139">
        <v>64.94</v>
      </c>
    </row>
    <row r="29" spans="1:10" x14ac:dyDescent="0.2">
      <c r="A29" s="326">
        <v>22</v>
      </c>
      <c r="B29" s="327" t="s">
        <v>66</v>
      </c>
      <c r="C29" s="139">
        <v>13546</v>
      </c>
      <c r="D29" s="139">
        <v>38.96</v>
      </c>
      <c r="E29" s="139">
        <v>919</v>
      </c>
      <c r="F29" s="139">
        <v>25.35</v>
      </c>
      <c r="G29" s="139">
        <v>661</v>
      </c>
      <c r="H29" s="139">
        <v>38.840000000000003</v>
      </c>
      <c r="I29" s="139">
        <v>15126</v>
      </c>
      <c r="J29" s="139">
        <v>103.15</v>
      </c>
    </row>
    <row r="30" spans="1:10" x14ac:dyDescent="0.2">
      <c r="A30" s="326">
        <v>23</v>
      </c>
      <c r="B30" s="327" t="s">
        <v>68</v>
      </c>
      <c r="C30" s="139">
        <v>6</v>
      </c>
      <c r="D30" s="139">
        <v>0.03</v>
      </c>
      <c r="E30" s="139">
        <v>45</v>
      </c>
      <c r="F30" s="139">
        <v>0.44</v>
      </c>
      <c r="G30" s="139">
        <v>1</v>
      </c>
      <c r="H30" s="139">
        <v>0.06</v>
      </c>
      <c r="I30" s="139">
        <v>52</v>
      </c>
      <c r="J30" s="139">
        <v>0.53</v>
      </c>
    </row>
    <row r="31" spans="1:10" x14ac:dyDescent="0.2">
      <c r="A31" s="326">
        <v>24</v>
      </c>
      <c r="B31" s="327" t="s">
        <v>185</v>
      </c>
      <c r="C31" s="139">
        <v>85509</v>
      </c>
      <c r="D31" s="139">
        <v>272.29000000000002</v>
      </c>
      <c r="E31" s="139">
        <v>46350</v>
      </c>
      <c r="F31" s="139">
        <v>443.93</v>
      </c>
      <c r="G31" s="139">
        <v>659</v>
      </c>
      <c r="H31" s="139">
        <v>55.18</v>
      </c>
      <c r="I31" s="139">
        <v>132518</v>
      </c>
      <c r="J31" s="139">
        <v>771.41</v>
      </c>
    </row>
    <row r="32" spans="1:10" x14ac:dyDescent="0.2">
      <c r="A32" s="326">
        <v>25</v>
      </c>
      <c r="B32" s="327" t="s">
        <v>318</v>
      </c>
      <c r="C32" s="139">
        <v>35924</v>
      </c>
      <c r="D32" s="139">
        <v>119.01</v>
      </c>
      <c r="E32" s="139">
        <v>20119</v>
      </c>
      <c r="F32" s="139">
        <v>218.52</v>
      </c>
      <c r="G32" s="139">
        <v>232</v>
      </c>
      <c r="H32" s="139">
        <v>13.33</v>
      </c>
      <c r="I32" s="139">
        <v>56275</v>
      </c>
      <c r="J32" s="139">
        <v>350.85</v>
      </c>
    </row>
    <row r="33" spans="1:11" x14ac:dyDescent="0.2">
      <c r="A33" s="326">
        <v>26</v>
      </c>
      <c r="B33" s="327" t="s">
        <v>314</v>
      </c>
      <c r="C33" s="139">
        <v>2144</v>
      </c>
      <c r="D33" s="139">
        <v>3.87</v>
      </c>
      <c r="E33" s="139">
        <v>1484</v>
      </c>
      <c r="F33" s="139">
        <v>10.91</v>
      </c>
      <c r="G33" s="139">
        <v>1285</v>
      </c>
      <c r="H33" s="139">
        <v>24.37</v>
      </c>
      <c r="I33" s="139">
        <v>4913</v>
      </c>
      <c r="J33" s="139">
        <v>39.15</v>
      </c>
    </row>
    <row r="34" spans="1:11" x14ac:dyDescent="0.2">
      <c r="A34" s="332"/>
      <c r="B34" s="333" t="s">
        <v>315</v>
      </c>
      <c r="C34" s="142">
        <f t="shared" ref="C34:J34" si="0">SUM(C20:C33)</f>
        <v>405743</v>
      </c>
      <c r="D34" s="142">
        <f t="shared" si="0"/>
        <v>1104.9499999999998</v>
      </c>
      <c r="E34" s="142">
        <f t="shared" si="0"/>
        <v>95988</v>
      </c>
      <c r="F34" s="142">
        <f t="shared" si="0"/>
        <v>1076.43</v>
      </c>
      <c r="G34" s="142">
        <f t="shared" si="0"/>
        <v>6816</v>
      </c>
      <c r="H34" s="142">
        <f t="shared" si="0"/>
        <v>333.69</v>
      </c>
      <c r="I34" s="142">
        <f t="shared" si="0"/>
        <v>508547</v>
      </c>
      <c r="J34" s="142">
        <f t="shared" si="0"/>
        <v>2515.0500000000002</v>
      </c>
    </row>
    <row r="35" spans="1:11" x14ac:dyDescent="0.2">
      <c r="A35" s="557" t="s">
        <v>309</v>
      </c>
      <c r="B35" s="558"/>
      <c r="C35" s="558"/>
      <c r="D35" s="558"/>
      <c r="E35" s="558"/>
      <c r="F35" s="558"/>
      <c r="G35" s="558"/>
      <c r="H35" s="558"/>
      <c r="I35" s="558"/>
      <c r="J35" s="559"/>
    </row>
    <row r="36" spans="1:11" x14ac:dyDescent="0.2">
      <c r="A36" s="326">
        <v>27</v>
      </c>
      <c r="B36" s="327" t="s">
        <v>502</v>
      </c>
      <c r="C36" s="139">
        <v>3673</v>
      </c>
      <c r="D36" s="139">
        <v>12.25</v>
      </c>
      <c r="E36" s="139">
        <v>1247</v>
      </c>
      <c r="F36" s="139">
        <v>20.74</v>
      </c>
      <c r="G36" s="139">
        <v>77</v>
      </c>
      <c r="H36" s="139">
        <v>5.48</v>
      </c>
      <c r="I36" s="139">
        <v>4997</v>
      </c>
      <c r="J36" s="139">
        <v>38.479999999999997</v>
      </c>
    </row>
    <row r="37" spans="1:11" x14ac:dyDescent="0.2">
      <c r="A37" s="330">
        <v>28</v>
      </c>
      <c r="B37" s="331" t="s">
        <v>472</v>
      </c>
      <c r="C37" s="141">
        <v>37470</v>
      </c>
      <c r="D37" s="141">
        <v>62.59</v>
      </c>
      <c r="E37" s="141">
        <v>21651</v>
      </c>
      <c r="F37" s="141">
        <v>286.49</v>
      </c>
      <c r="G37" s="141">
        <v>1386</v>
      </c>
      <c r="H37" s="141">
        <v>85.29</v>
      </c>
      <c r="I37" s="139">
        <v>60507</v>
      </c>
      <c r="J37" s="139">
        <v>434.37</v>
      </c>
    </row>
    <row r="38" spans="1:11" x14ac:dyDescent="0.2">
      <c r="A38" s="334"/>
      <c r="B38" s="333" t="s">
        <v>315</v>
      </c>
      <c r="C38" s="142">
        <f t="shared" ref="C38:J38" si="1">SUM(C36:C37)</f>
        <v>41143</v>
      </c>
      <c r="D38" s="142">
        <f t="shared" si="1"/>
        <v>74.84</v>
      </c>
      <c r="E38" s="142">
        <f t="shared" si="1"/>
        <v>22898</v>
      </c>
      <c r="F38" s="142">
        <f t="shared" si="1"/>
        <v>307.23</v>
      </c>
      <c r="G38" s="142">
        <f t="shared" si="1"/>
        <v>1463</v>
      </c>
      <c r="H38" s="142">
        <f t="shared" si="1"/>
        <v>90.77000000000001</v>
      </c>
      <c r="I38" s="142">
        <f t="shared" si="1"/>
        <v>65504</v>
      </c>
      <c r="J38" s="142">
        <f t="shared" si="1"/>
        <v>472.85</v>
      </c>
    </row>
    <row r="39" spans="1:11" x14ac:dyDescent="0.2">
      <c r="A39" s="334">
        <v>41</v>
      </c>
      <c r="B39" s="143" t="s">
        <v>425</v>
      </c>
      <c r="C39" s="143">
        <v>115471</v>
      </c>
      <c r="D39" s="143">
        <v>371.12</v>
      </c>
      <c r="E39" s="143">
        <v>8092</v>
      </c>
      <c r="F39" s="143">
        <v>62.23</v>
      </c>
      <c r="G39" s="143">
        <v>224</v>
      </c>
      <c r="H39" s="143">
        <v>14.23</v>
      </c>
      <c r="I39" s="143">
        <v>123787</v>
      </c>
      <c r="J39" s="143">
        <v>447.58</v>
      </c>
    </row>
    <row r="40" spans="1:11" x14ac:dyDescent="0.2">
      <c r="A40" s="334"/>
      <c r="B40" s="333" t="s">
        <v>328</v>
      </c>
      <c r="C40" s="142">
        <f t="shared" ref="C40:J40" si="2">C39+C38+C34+C18</f>
        <v>797158</v>
      </c>
      <c r="D40" s="142">
        <f t="shared" si="2"/>
        <v>1780.4399999999998</v>
      </c>
      <c r="E40" s="142">
        <f t="shared" si="2"/>
        <v>194645</v>
      </c>
      <c r="F40" s="142">
        <f t="shared" si="2"/>
        <v>2697.52</v>
      </c>
      <c r="G40" s="142">
        <f t="shared" si="2"/>
        <v>29165</v>
      </c>
      <c r="H40" s="142">
        <f t="shared" si="2"/>
        <v>1798.1399999999999</v>
      </c>
      <c r="I40" s="142">
        <f t="shared" si="2"/>
        <v>1020968</v>
      </c>
      <c r="J40" s="142">
        <f t="shared" si="2"/>
        <v>6276.14</v>
      </c>
    </row>
    <row r="41" spans="1:11" x14ac:dyDescent="0.2">
      <c r="A41" s="335">
        <v>42</v>
      </c>
      <c r="B41" s="143" t="s">
        <v>424</v>
      </c>
      <c r="C41" s="143">
        <v>532844</v>
      </c>
      <c r="D41" s="143">
        <v>1710.85</v>
      </c>
      <c r="E41" s="143">
        <v>56512</v>
      </c>
      <c r="F41" s="143">
        <v>389.92</v>
      </c>
      <c r="G41" s="143">
        <v>238</v>
      </c>
      <c r="H41" s="143">
        <v>16.54</v>
      </c>
      <c r="I41" s="143">
        <v>589594</v>
      </c>
      <c r="J41" s="143">
        <v>2117.31</v>
      </c>
    </row>
    <row r="42" spans="1:11" s="136" customFormat="1" x14ac:dyDescent="0.2">
      <c r="A42" s="336"/>
      <c r="B42" s="214" t="s">
        <v>329</v>
      </c>
      <c r="C42" s="214">
        <f>C40+C41</f>
        <v>1330002</v>
      </c>
      <c r="D42" s="214">
        <f t="shared" ref="D42:J42" si="3">D40+D41</f>
        <v>3491.29</v>
      </c>
      <c r="E42" s="214">
        <f t="shared" si="3"/>
        <v>251157</v>
      </c>
      <c r="F42" s="214">
        <f t="shared" si="3"/>
        <v>3087.44</v>
      </c>
      <c r="G42" s="214">
        <f t="shared" si="3"/>
        <v>29403</v>
      </c>
      <c r="H42" s="214">
        <f t="shared" si="3"/>
        <v>1814.6799999999998</v>
      </c>
      <c r="I42" s="214">
        <f t="shared" si="3"/>
        <v>1610562</v>
      </c>
      <c r="J42" s="214">
        <f t="shared" si="3"/>
        <v>8393.4500000000007</v>
      </c>
      <c r="K42" s="134"/>
    </row>
    <row r="43" spans="1:11" x14ac:dyDescent="0.2">
      <c r="D43" s="258" t="s">
        <v>487</v>
      </c>
    </row>
  </sheetData>
  <sortState ref="B30:J45">
    <sortCondition ref="B30:B45"/>
  </sortState>
  <mergeCells count="11">
    <mergeCell ref="A5:J5"/>
    <mergeCell ref="A19:J19"/>
    <mergeCell ref="A35:J35"/>
    <mergeCell ref="A1:J1"/>
    <mergeCell ref="H2:J2"/>
    <mergeCell ref="A3:A4"/>
    <mergeCell ref="B3:B4"/>
    <mergeCell ref="C3:D3"/>
    <mergeCell ref="E3:F3"/>
    <mergeCell ref="G3:H3"/>
    <mergeCell ref="I3:J3"/>
  </mergeCells>
  <pageMargins left="0.7" right="0.5" top="1" bottom="0.25" header="0.3" footer="0.3"/>
  <pageSetup paperSize="9" scale="9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ColWidth="9.140625" defaultRowHeight="15" x14ac:dyDescent="0.2"/>
  <cols>
    <col min="1" max="1" width="4.5703125" style="133" customWidth="1"/>
    <col min="2" max="2" width="21.7109375" style="132" customWidth="1"/>
    <col min="3" max="3" width="9.7109375" style="160" customWidth="1"/>
    <col min="4" max="4" width="8.85546875" style="240" customWidth="1"/>
    <col min="5" max="5" width="10.5703125" style="160" customWidth="1"/>
    <col min="6" max="6" width="8.5703125" style="240" customWidth="1"/>
    <col min="7" max="7" width="8.42578125" style="160" customWidth="1"/>
    <col min="8" max="8" width="9.28515625" style="240" customWidth="1"/>
    <col min="9" max="9" width="7.5703125" style="160" customWidth="1"/>
    <col min="10" max="10" width="9.85546875" style="160" customWidth="1"/>
    <col min="11" max="11" width="7.5703125" style="160" customWidth="1"/>
    <col min="12" max="12" width="7.42578125" style="160" customWidth="1"/>
    <col min="13" max="13" width="8" style="160" customWidth="1"/>
    <col min="14" max="14" width="8.5703125" style="160" customWidth="1"/>
    <col min="15" max="16384" width="9.140625" style="132"/>
  </cols>
  <sheetData>
    <row r="1" spans="1:14" ht="16.5" x14ac:dyDescent="0.2">
      <c r="A1" s="566" t="s">
        <v>433</v>
      </c>
      <c r="B1" s="566"/>
      <c r="C1" s="566"/>
      <c r="D1" s="566"/>
      <c r="E1" s="566"/>
      <c r="F1" s="566"/>
      <c r="G1" s="566"/>
      <c r="H1" s="566"/>
      <c r="I1" s="174"/>
      <c r="J1" s="174"/>
      <c r="K1" s="174"/>
      <c r="L1" s="174"/>
      <c r="M1" s="174"/>
      <c r="N1" s="174"/>
    </row>
    <row r="2" spans="1:14" ht="16.5" x14ac:dyDescent="0.2">
      <c r="A2" s="566" t="s">
        <v>488</v>
      </c>
      <c r="B2" s="566"/>
      <c r="C2" s="566"/>
      <c r="D2" s="566"/>
      <c r="E2" s="566"/>
      <c r="F2" s="566"/>
      <c r="G2" s="566"/>
      <c r="H2" s="566"/>
      <c r="I2" s="174"/>
      <c r="J2" s="174"/>
      <c r="K2" s="174"/>
      <c r="L2" s="174"/>
      <c r="M2" s="174"/>
      <c r="N2" s="174"/>
    </row>
    <row r="3" spans="1:14" ht="16.5" x14ac:dyDescent="0.2">
      <c r="A3" s="213"/>
      <c r="B3" s="213"/>
      <c r="C3" s="213"/>
      <c r="D3" s="213"/>
      <c r="E3" s="213"/>
      <c r="F3" s="213"/>
      <c r="G3" s="213"/>
      <c r="H3" s="213"/>
      <c r="I3" s="174"/>
      <c r="J3" s="174"/>
      <c r="K3" s="174"/>
      <c r="L3" s="174"/>
      <c r="M3" s="174"/>
      <c r="N3" s="174"/>
    </row>
    <row r="4" spans="1:14" x14ac:dyDescent="0.2">
      <c r="A4" s="113"/>
      <c r="B4" s="112"/>
      <c r="C4" s="161"/>
      <c r="D4" s="236"/>
      <c r="E4" s="159"/>
      <c r="F4" s="240" t="s">
        <v>405</v>
      </c>
    </row>
    <row r="6" spans="1:14" x14ac:dyDescent="0.2">
      <c r="A6" s="569" t="s">
        <v>111</v>
      </c>
      <c r="B6" s="567" t="s">
        <v>347</v>
      </c>
      <c r="C6" s="565" t="s">
        <v>430</v>
      </c>
      <c r="D6" s="565"/>
      <c r="E6" s="565" t="s">
        <v>431</v>
      </c>
      <c r="F6" s="565"/>
      <c r="G6" s="565" t="s">
        <v>1</v>
      </c>
      <c r="H6" s="565"/>
    </row>
    <row r="7" spans="1:14" ht="28.5" x14ac:dyDescent="0.2">
      <c r="A7" s="570"/>
      <c r="B7" s="568"/>
      <c r="C7" s="235" t="s">
        <v>115</v>
      </c>
      <c r="D7" s="237" t="s">
        <v>432</v>
      </c>
      <c r="E7" s="235" t="s">
        <v>115</v>
      </c>
      <c r="F7" s="237" t="s">
        <v>432</v>
      </c>
      <c r="G7" s="235" t="s">
        <v>115</v>
      </c>
      <c r="H7" s="237" t="s">
        <v>432</v>
      </c>
    </row>
    <row r="8" spans="1:14" x14ac:dyDescent="0.2">
      <c r="A8" s="231">
        <v>1</v>
      </c>
      <c r="B8" s="232" t="s">
        <v>359</v>
      </c>
      <c r="C8" s="232"/>
      <c r="D8" s="238"/>
      <c r="E8" s="232"/>
      <c r="F8" s="238"/>
      <c r="G8" s="232"/>
      <c r="H8" s="238"/>
    </row>
    <row r="9" spans="1:14" x14ac:dyDescent="0.2">
      <c r="A9" s="231">
        <v>2</v>
      </c>
      <c r="B9" s="232" t="s">
        <v>362</v>
      </c>
      <c r="C9" s="232"/>
      <c r="D9" s="238"/>
      <c r="E9" s="232"/>
      <c r="F9" s="238"/>
      <c r="G9" s="232"/>
      <c r="H9" s="238"/>
    </row>
    <row r="10" spans="1:14" x14ac:dyDescent="0.2">
      <c r="A10" s="231">
        <v>3</v>
      </c>
      <c r="B10" s="232" t="s">
        <v>364</v>
      </c>
      <c r="C10" s="232"/>
      <c r="D10" s="238"/>
      <c r="E10" s="232"/>
      <c r="F10" s="238"/>
      <c r="G10" s="232"/>
      <c r="H10" s="238"/>
    </row>
    <row r="11" spans="1:14" x14ac:dyDescent="0.2">
      <c r="A11" s="231">
        <v>4</v>
      </c>
      <c r="B11" s="232" t="s">
        <v>368</v>
      </c>
      <c r="C11" s="232"/>
      <c r="D11" s="238"/>
      <c r="E11" s="232"/>
      <c r="F11" s="238"/>
      <c r="G11" s="232"/>
      <c r="H11" s="238"/>
    </row>
    <row r="12" spans="1:14" x14ac:dyDescent="0.2">
      <c r="A12" s="231">
        <v>5</v>
      </c>
      <c r="B12" s="232" t="s">
        <v>369</v>
      </c>
      <c r="C12" s="232"/>
      <c r="D12" s="238"/>
      <c r="E12" s="232"/>
      <c r="F12" s="238"/>
      <c r="G12" s="232"/>
      <c r="H12" s="238"/>
    </row>
    <row r="13" spans="1:14" x14ac:dyDescent="0.2">
      <c r="A13" s="231">
        <v>6</v>
      </c>
      <c r="B13" s="232" t="s">
        <v>372</v>
      </c>
      <c r="C13" s="232"/>
      <c r="D13" s="238"/>
      <c r="E13" s="232"/>
      <c r="F13" s="238"/>
      <c r="G13" s="232"/>
      <c r="H13" s="238"/>
    </row>
    <row r="14" spans="1:14" x14ac:dyDescent="0.2">
      <c r="A14" s="231">
        <v>7</v>
      </c>
      <c r="B14" s="232" t="s">
        <v>375</v>
      </c>
      <c r="C14" s="232"/>
      <c r="D14" s="238"/>
      <c r="E14" s="232"/>
      <c r="F14" s="238"/>
      <c r="G14" s="232"/>
      <c r="H14" s="238"/>
    </row>
    <row r="15" spans="1:14" x14ac:dyDescent="0.2">
      <c r="A15" s="231">
        <v>8</v>
      </c>
      <c r="B15" s="232" t="s">
        <v>376</v>
      </c>
      <c r="C15" s="232"/>
      <c r="D15" s="238"/>
      <c r="E15" s="232"/>
      <c r="F15" s="238"/>
      <c r="G15" s="232"/>
      <c r="H15" s="238"/>
    </row>
    <row r="16" spans="1:14" x14ac:dyDescent="0.2">
      <c r="A16" s="231">
        <v>9</v>
      </c>
      <c r="B16" s="232" t="s">
        <v>378</v>
      </c>
      <c r="C16" s="232"/>
      <c r="D16" s="238"/>
      <c r="E16" s="232"/>
      <c r="F16" s="238"/>
      <c r="G16" s="232"/>
      <c r="H16" s="238"/>
    </row>
    <row r="17" spans="1:8" x14ac:dyDescent="0.2">
      <c r="A17" s="231">
        <v>10</v>
      </c>
      <c r="B17" s="232" t="s">
        <v>381</v>
      </c>
      <c r="C17" s="232"/>
      <c r="D17" s="238"/>
      <c r="E17" s="232"/>
      <c r="F17" s="238"/>
      <c r="G17" s="232"/>
      <c r="H17" s="238"/>
    </row>
    <row r="18" spans="1:8" x14ac:dyDescent="0.2">
      <c r="A18" s="231">
        <v>11</v>
      </c>
      <c r="B18" s="232" t="s">
        <v>386</v>
      </c>
      <c r="C18" s="232"/>
      <c r="D18" s="238"/>
      <c r="E18" s="232"/>
      <c r="F18" s="238"/>
      <c r="G18" s="232"/>
      <c r="H18" s="238"/>
    </row>
    <row r="19" spans="1:8" x14ac:dyDescent="0.2">
      <c r="A19" s="231">
        <v>12</v>
      </c>
      <c r="B19" s="232" t="s">
        <v>388</v>
      </c>
      <c r="C19" s="232"/>
      <c r="D19" s="238"/>
      <c r="E19" s="232"/>
      <c r="F19" s="238"/>
      <c r="G19" s="232"/>
      <c r="H19" s="238"/>
    </row>
    <row r="20" spans="1:8" x14ac:dyDescent="0.2">
      <c r="A20" s="231">
        <v>13</v>
      </c>
      <c r="B20" s="232" t="s">
        <v>389</v>
      </c>
      <c r="C20" s="232"/>
      <c r="D20" s="238"/>
      <c r="E20" s="232"/>
      <c r="F20" s="238"/>
      <c r="G20" s="232"/>
      <c r="H20" s="238"/>
    </row>
    <row r="21" spans="1:8" x14ac:dyDescent="0.2">
      <c r="A21" s="231">
        <v>14</v>
      </c>
      <c r="B21" s="232" t="s">
        <v>393</v>
      </c>
      <c r="C21" s="232"/>
      <c r="D21" s="238"/>
      <c r="E21" s="232"/>
      <c r="F21" s="238"/>
      <c r="G21" s="232"/>
      <c r="H21" s="238"/>
    </row>
    <row r="22" spans="1:8" x14ac:dyDescent="0.2">
      <c r="A22" s="231">
        <v>15</v>
      </c>
      <c r="B22" s="232" t="s">
        <v>394</v>
      </c>
      <c r="C22" s="232"/>
      <c r="D22" s="238"/>
      <c r="E22" s="232"/>
      <c r="F22" s="238"/>
      <c r="G22" s="232"/>
      <c r="H22" s="238"/>
    </row>
    <row r="23" spans="1:8" x14ac:dyDescent="0.2">
      <c r="A23" s="231">
        <v>16</v>
      </c>
      <c r="B23" s="232" t="s">
        <v>398</v>
      </c>
      <c r="C23" s="232"/>
      <c r="D23" s="238"/>
      <c r="E23" s="232"/>
      <c r="F23" s="238"/>
      <c r="G23" s="232"/>
      <c r="H23" s="238"/>
    </row>
    <row r="24" spans="1:8" x14ac:dyDescent="0.2">
      <c r="A24" s="231">
        <v>17</v>
      </c>
      <c r="B24" s="232" t="s">
        <v>399</v>
      </c>
      <c r="C24" s="232"/>
      <c r="D24" s="238"/>
      <c r="E24" s="232"/>
      <c r="F24" s="238"/>
      <c r="G24" s="232"/>
      <c r="H24" s="238"/>
    </row>
    <row r="25" spans="1:8" x14ac:dyDescent="0.2">
      <c r="A25" s="231">
        <v>18</v>
      </c>
      <c r="B25" s="232" t="s">
        <v>401</v>
      </c>
      <c r="C25" s="232"/>
      <c r="D25" s="238"/>
      <c r="E25" s="232"/>
      <c r="F25" s="238"/>
      <c r="G25" s="232"/>
      <c r="H25" s="238"/>
    </row>
    <row r="26" spans="1:8" x14ac:dyDescent="0.2">
      <c r="A26" s="233"/>
      <c r="B26" s="234" t="s">
        <v>0</v>
      </c>
      <c r="C26" s="234">
        <f>SUM(C8:C25)</f>
        <v>0</v>
      </c>
      <c r="D26" s="239">
        <f t="shared" ref="D26:F26" si="0">SUM(D8:D25)</f>
        <v>0</v>
      </c>
      <c r="E26" s="234">
        <f t="shared" si="0"/>
        <v>0</v>
      </c>
      <c r="F26" s="239">
        <f t="shared" si="0"/>
        <v>0</v>
      </c>
      <c r="G26" s="234">
        <f t="shared" ref="G26" si="1">SUM(G8:G25)</f>
        <v>0</v>
      </c>
      <c r="H26" s="239">
        <f t="shared" ref="H26" si="2">SUM(H8:H25)</f>
        <v>0</v>
      </c>
    </row>
    <row r="27" spans="1:8" x14ac:dyDescent="0.2">
      <c r="D27" s="259" t="s">
        <v>487</v>
      </c>
    </row>
  </sheetData>
  <sortState ref="B5:N55">
    <sortCondition ref="B5:B55"/>
  </sortState>
  <mergeCells count="7">
    <mergeCell ref="C6:D6"/>
    <mergeCell ref="E6:F6"/>
    <mergeCell ref="G6:H6"/>
    <mergeCell ref="A1:H1"/>
    <mergeCell ref="B6:B7"/>
    <mergeCell ref="A6:A7"/>
    <mergeCell ref="A2:H2"/>
  </mergeCells>
  <pageMargins left="1.2" right="0.7" top="1.25" bottom="0.75" header="0.3" footer="0.3"/>
  <pageSetup paperSize="9" scale="101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2.75" x14ac:dyDescent="0.2"/>
  <cols>
    <col min="1" max="1" width="4.42578125" style="114" customWidth="1"/>
    <col min="2" max="2" width="41.85546875" style="114" customWidth="1"/>
    <col min="3" max="3" width="16.140625" style="114" customWidth="1"/>
    <col min="4" max="4" width="15.5703125" style="114" bestFit="1" customWidth="1"/>
    <col min="5" max="5" width="16.5703125" style="114" bestFit="1" customWidth="1"/>
    <col min="6" max="16384" width="9.140625" style="114"/>
  </cols>
  <sheetData>
    <row r="1" spans="1:5" ht="15.75" x14ac:dyDescent="0.2">
      <c r="A1" s="467" t="s">
        <v>489</v>
      </c>
      <c r="B1" s="467"/>
      <c r="C1" s="467"/>
      <c r="D1" s="467"/>
      <c r="E1" s="467"/>
    </row>
    <row r="2" spans="1:5" x14ac:dyDescent="0.2">
      <c r="E2" s="250" t="s">
        <v>437</v>
      </c>
    </row>
    <row r="3" spans="1:5" s="222" customFormat="1" ht="30" customHeight="1" x14ac:dyDescent="0.2">
      <c r="A3" s="217" t="s">
        <v>214</v>
      </c>
      <c r="B3" s="217" t="s">
        <v>438</v>
      </c>
      <c r="C3" s="217" t="s">
        <v>439</v>
      </c>
      <c r="D3" s="217" t="s">
        <v>440</v>
      </c>
      <c r="E3" s="217" t="s">
        <v>441</v>
      </c>
    </row>
    <row r="4" spans="1:5" x14ac:dyDescent="0.2">
      <c r="A4" s="251">
        <v>1</v>
      </c>
      <c r="B4" s="252" t="s">
        <v>446</v>
      </c>
      <c r="C4" s="252"/>
      <c r="D4" s="253"/>
      <c r="E4" s="253"/>
    </row>
    <row r="5" spans="1:5" x14ac:dyDescent="0.2">
      <c r="A5" s="251">
        <v>2</v>
      </c>
      <c r="B5" s="252" t="s">
        <v>477</v>
      </c>
      <c r="C5" s="252"/>
      <c r="D5" s="253"/>
      <c r="E5" s="253"/>
    </row>
    <row r="6" spans="1:5" x14ac:dyDescent="0.2">
      <c r="A6" s="251">
        <v>3</v>
      </c>
      <c r="B6" s="252" t="s">
        <v>50</v>
      </c>
      <c r="C6" s="252"/>
      <c r="D6" s="253"/>
      <c r="E6" s="253"/>
    </row>
    <row r="7" spans="1:5" x14ac:dyDescent="0.2">
      <c r="A7" s="251">
        <v>4</v>
      </c>
      <c r="B7" s="252" t="s">
        <v>451</v>
      </c>
      <c r="C7" s="252"/>
      <c r="D7" s="253"/>
      <c r="E7" s="253"/>
    </row>
    <row r="8" spans="1:5" x14ac:dyDescent="0.2">
      <c r="A8" s="251">
        <v>5</v>
      </c>
      <c r="B8" s="252" t="s">
        <v>455</v>
      </c>
      <c r="C8" s="252"/>
      <c r="D8" s="253"/>
      <c r="E8" s="253"/>
    </row>
    <row r="9" spans="1:5" x14ac:dyDescent="0.2">
      <c r="A9" s="251">
        <v>6</v>
      </c>
      <c r="B9" s="252" t="s">
        <v>450</v>
      </c>
      <c r="C9" s="252"/>
      <c r="D9" s="253"/>
      <c r="E9" s="253"/>
    </row>
    <row r="10" spans="1:5" x14ac:dyDescent="0.2">
      <c r="A10" s="251">
        <v>7</v>
      </c>
      <c r="B10" s="252" t="s">
        <v>52</v>
      </c>
      <c r="C10" s="252"/>
      <c r="D10" s="253"/>
      <c r="E10" s="253"/>
    </row>
    <row r="11" spans="1:5" x14ac:dyDescent="0.2">
      <c r="A11" s="251">
        <v>8</v>
      </c>
      <c r="B11" s="252" t="s">
        <v>54</v>
      </c>
      <c r="C11" s="252"/>
      <c r="D11" s="253"/>
      <c r="E11" s="253"/>
    </row>
    <row r="12" spans="1:5" x14ac:dyDescent="0.2">
      <c r="A12" s="251">
        <v>9</v>
      </c>
      <c r="B12" s="252" t="s">
        <v>481</v>
      </c>
      <c r="C12" s="252"/>
      <c r="D12" s="253"/>
      <c r="E12" s="253"/>
    </row>
    <row r="13" spans="1:5" x14ac:dyDescent="0.2">
      <c r="A13" s="251">
        <v>10</v>
      </c>
      <c r="B13" s="252" t="s">
        <v>459</v>
      </c>
      <c r="C13" s="252"/>
      <c r="D13" s="253"/>
      <c r="E13" s="253"/>
    </row>
    <row r="14" spans="1:5" x14ac:dyDescent="0.2">
      <c r="A14" s="251">
        <v>11</v>
      </c>
      <c r="B14" s="252" t="s">
        <v>55</v>
      </c>
      <c r="C14" s="252"/>
      <c r="D14" s="253"/>
      <c r="E14" s="253"/>
    </row>
    <row r="15" spans="1:5" x14ac:dyDescent="0.2">
      <c r="A15" s="251">
        <v>12</v>
      </c>
      <c r="B15" s="252" t="s">
        <v>478</v>
      </c>
      <c r="C15" s="252"/>
      <c r="D15" s="253"/>
      <c r="E15" s="253"/>
    </row>
    <row r="16" spans="1:5" x14ac:dyDescent="0.2">
      <c r="A16" s="251">
        <v>13</v>
      </c>
      <c r="B16" s="252" t="s">
        <v>464</v>
      </c>
      <c r="C16" s="252"/>
      <c r="D16" s="253"/>
      <c r="E16" s="253"/>
    </row>
    <row r="17" spans="1:5" x14ac:dyDescent="0.2">
      <c r="A17" s="251">
        <v>14</v>
      </c>
      <c r="B17" s="252" t="s">
        <v>56</v>
      </c>
      <c r="C17" s="252"/>
      <c r="D17" s="253"/>
      <c r="E17" s="253"/>
    </row>
    <row r="18" spans="1:5" x14ac:dyDescent="0.2">
      <c r="A18" s="251">
        <v>15</v>
      </c>
      <c r="B18" s="252" t="s">
        <v>473</v>
      </c>
      <c r="C18" s="252"/>
      <c r="D18" s="253"/>
      <c r="E18" s="253"/>
    </row>
    <row r="19" spans="1:5" x14ac:dyDescent="0.2">
      <c r="A19" s="251">
        <v>16</v>
      </c>
      <c r="B19" s="252" t="s">
        <v>463</v>
      </c>
      <c r="C19" s="252"/>
      <c r="D19" s="253"/>
      <c r="E19" s="253"/>
    </row>
    <row r="20" spans="1:5" x14ac:dyDescent="0.2">
      <c r="A20" s="251">
        <v>17</v>
      </c>
      <c r="B20" s="252" t="s">
        <v>43</v>
      </c>
      <c r="C20" s="252"/>
      <c r="D20" s="253"/>
      <c r="E20" s="253"/>
    </row>
    <row r="21" spans="1:5" x14ac:dyDescent="0.2">
      <c r="A21" s="251">
        <v>18</v>
      </c>
      <c r="B21" s="252" t="s">
        <v>44</v>
      </c>
      <c r="C21" s="252"/>
      <c r="D21" s="253"/>
      <c r="E21" s="253"/>
    </row>
    <row r="22" spans="1:5" x14ac:dyDescent="0.2">
      <c r="A22" s="251">
        <v>19</v>
      </c>
      <c r="B22" s="252" t="s">
        <v>448</v>
      </c>
      <c r="C22" s="252"/>
      <c r="D22" s="253"/>
      <c r="E22" s="253"/>
    </row>
    <row r="23" spans="1:5" x14ac:dyDescent="0.2">
      <c r="A23" s="251">
        <v>20</v>
      </c>
      <c r="B23" s="252" t="s">
        <v>470</v>
      </c>
      <c r="C23" s="252"/>
      <c r="D23" s="253"/>
      <c r="E23" s="253"/>
    </row>
    <row r="24" spans="1:5" x14ac:dyDescent="0.2">
      <c r="A24" s="251">
        <v>21</v>
      </c>
      <c r="B24" s="252" t="s">
        <v>471</v>
      </c>
      <c r="C24" s="252"/>
      <c r="D24" s="253"/>
      <c r="E24" s="253"/>
    </row>
    <row r="25" spans="1:5" x14ac:dyDescent="0.2">
      <c r="A25" s="251">
        <v>22</v>
      </c>
      <c r="B25" s="252" t="s">
        <v>465</v>
      </c>
      <c r="C25" s="252"/>
      <c r="D25" s="253"/>
      <c r="E25" s="253"/>
    </row>
    <row r="26" spans="1:5" x14ac:dyDescent="0.2">
      <c r="A26" s="251">
        <v>23</v>
      </c>
      <c r="B26" s="252" t="s">
        <v>442</v>
      </c>
      <c r="C26" s="252"/>
      <c r="D26" s="253"/>
      <c r="E26" s="253"/>
    </row>
    <row r="27" spans="1:5" x14ac:dyDescent="0.2">
      <c r="A27" s="251">
        <v>24</v>
      </c>
      <c r="B27" s="252" t="s">
        <v>453</v>
      </c>
      <c r="C27" s="252"/>
      <c r="D27" s="253"/>
      <c r="E27" s="253"/>
    </row>
    <row r="28" spans="1:5" x14ac:dyDescent="0.2">
      <c r="A28" s="251">
        <v>25</v>
      </c>
      <c r="B28" s="252" t="s">
        <v>443</v>
      </c>
      <c r="C28" s="252"/>
      <c r="D28" s="253"/>
      <c r="E28" s="253"/>
    </row>
    <row r="29" spans="1:5" x14ac:dyDescent="0.2">
      <c r="A29" s="251">
        <v>26</v>
      </c>
      <c r="B29" s="252" t="s">
        <v>454</v>
      </c>
      <c r="C29" s="252"/>
      <c r="D29" s="253"/>
      <c r="E29" s="253"/>
    </row>
    <row r="30" spans="1:5" x14ac:dyDescent="0.2">
      <c r="A30" s="251">
        <v>27</v>
      </c>
      <c r="B30" s="252" t="s">
        <v>466</v>
      </c>
      <c r="C30" s="252"/>
      <c r="D30" s="253"/>
      <c r="E30" s="253"/>
    </row>
    <row r="31" spans="1:5" x14ac:dyDescent="0.2">
      <c r="A31" s="251">
        <v>28</v>
      </c>
      <c r="B31" s="252" t="s">
        <v>445</v>
      </c>
      <c r="C31" s="252"/>
      <c r="D31" s="253"/>
      <c r="E31" s="253"/>
    </row>
    <row r="32" spans="1:5" x14ac:dyDescent="0.2">
      <c r="A32" s="251">
        <v>29</v>
      </c>
      <c r="B32" s="252" t="s">
        <v>444</v>
      </c>
      <c r="C32" s="252"/>
      <c r="D32" s="253"/>
      <c r="E32" s="253"/>
    </row>
    <row r="33" spans="1:5" x14ac:dyDescent="0.2">
      <c r="A33" s="251">
        <v>30</v>
      </c>
      <c r="B33" s="252" t="s">
        <v>482</v>
      </c>
      <c r="C33" s="252"/>
      <c r="D33" s="253"/>
      <c r="E33" s="253"/>
    </row>
    <row r="34" spans="1:5" x14ac:dyDescent="0.2">
      <c r="A34" s="251">
        <v>31</v>
      </c>
      <c r="B34" s="252" t="s">
        <v>58</v>
      </c>
      <c r="C34" s="252"/>
      <c r="D34" s="253"/>
      <c r="E34" s="253"/>
    </row>
    <row r="35" spans="1:5" x14ac:dyDescent="0.2">
      <c r="A35" s="251">
        <v>32</v>
      </c>
      <c r="B35" s="252" t="s">
        <v>479</v>
      </c>
      <c r="C35" s="252"/>
      <c r="D35" s="253"/>
      <c r="E35" s="253"/>
    </row>
    <row r="36" spans="1:5" x14ac:dyDescent="0.2">
      <c r="A36" s="251">
        <v>33</v>
      </c>
      <c r="B36" s="252" t="s">
        <v>474</v>
      </c>
      <c r="C36" s="252"/>
      <c r="D36" s="253"/>
      <c r="E36" s="253"/>
    </row>
    <row r="37" spans="1:5" x14ac:dyDescent="0.2">
      <c r="A37" s="251">
        <v>34</v>
      </c>
      <c r="B37" s="252" t="s">
        <v>452</v>
      </c>
      <c r="C37" s="252"/>
      <c r="D37" s="253"/>
      <c r="E37" s="253"/>
    </row>
    <row r="38" spans="1:5" x14ac:dyDescent="0.2">
      <c r="A38" s="251">
        <v>35</v>
      </c>
      <c r="B38" s="252" t="s">
        <v>472</v>
      </c>
      <c r="C38" s="252"/>
      <c r="D38" s="253"/>
      <c r="E38" s="253"/>
    </row>
    <row r="39" spans="1:5" x14ac:dyDescent="0.2">
      <c r="A39" s="251">
        <v>36</v>
      </c>
      <c r="B39" s="252" t="s">
        <v>483</v>
      </c>
      <c r="C39" s="252"/>
      <c r="D39" s="253"/>
      <c r="E39" s="253"/>
    </row>
    <row r="40" spans="1:5" x14ac:dyDescent="0.2">
      <c r="A40" s="251">
        <v>37</v>
      </c>
      <c r="B40" s="252" t="s">
        <v>475</v>
      </c>
      <c r="C40" s="252"/>
      <c r="D40" s="253"/>
      <c r="E40" s="253"/>
    </row>
    <row r="41" spans="1:5" x14ac:dyDescent="0.2">
      <c r="A41" s="251">
        <v>38</v>
      </c>
      <c r="B41" s="252" t="s">
        <v>458</v>
      </c>
      <c r="C41" s="252"/>
      <c r="D41" s="253"/>
      <c r="E41" s="253"/>
    </row>
    <row r="42" spans="1:5" x14ac:dyDescent="0.2">
      <c r="A42" s="251">
        <v>39</v>
      </c>
      <c r="B42" s="252" t="s">
        <v>457</v>
      </c>
      <c r="C42" s="252"/>
      <c r="D42" s="253"/>
      <c r="E42" s="253"/>
    </row>
    <row r="43" spans="1:5" x14ac:dyDescent="0.2">
      <c r="A43" s="251">
        <v>40</v>
      </c>
      <c r="B43" s="252" t="s">
        <v>484</v>
      </c>
      <c r="C43" s="252"/>
      <c r="D43" s="253"/>
      <c r="E43" s="253"/>
    </row>
    <row r="44" spans="1:5" x14ac:dyDescent="0.2">
      <c r="A44" s="251">
        <v>41</v>
      </c>
      <c r="B44" s="252" t="s">
        <v>468</v>
      </c>
      <c r="C44" s="252"/>
      <c r="D44" s="253"/>
      <c r="E44" s="253"/>
    </row>
    <row r="45" spans="1:5" x14ac:dyDescent="0.2">
      <c r="A45" s="251">
        <v>42</v>
      </c>
      <c r="B45" s="252" t="s">
        <v>456</v>
      </c>
      <c r="C45" s="252"/>
      <c r="D45" s="253"/>
      <c r="E45" s="253"/>
    </row>
    <row r="46" spans="1:5" x14ac:dyDescent="0.2">
      <c r="A46" s="251">
        <v>43</v>
      </c>
      <c r="B46" s="252" t="s">
        <v>77</v>
      </c>
      <c r="C46" s="252"/>
      <c r="D46" s="253"/>
      <c r="E46" s="253"/>
    </row>
    <row r="47" spans="1:5" x14ac:dyDescent="0.2">
      <c r="A47" s="251">
        <v>44</v>
      </c>
      <c r="B47" s="252" t="s">
        <v>460</v>
      </c>
      <c r="C47" s="252"/>
      <c r="D47" s="253"/>
      <c r="E47" s="253"/>
    </row>
    <row r="48" spans="1:5" x14ac:dyDescent="0.2">
      <c r="A48" s="251">
        <v>45</v>
      </c>
      <c r="B48" s="252" t="s">
        <v>59</v>
      </c>
      <c r="C48" s="252"/>
      <c r="D48" s="253"/>
      <c r="E48" s="253"/>
    </row>
    <row r="49" spans="1:5" x14ac:dyDescent="0.2">
      <c r="A49" s="251">
        <v>46</v>
      </c>
      <c r="B49" s="252" t="s">
        <v>461</v>
      </c>
      <c r="C49" s="252"/>
      <c r="D49" s="253"/>
      <c r="E49" s="253"/>
    </row>
    <row r="50" spans="1:5" x14ac:dyDescent="0.2">
      <c r="A50" s="251">
        <v>47</v>
      </c>
      <c r="B50" s="252" t="s">
        <v>467</v>
      </c>
      <c r="C50" s="252"/>
      <c r="D50" s="253"/>
      <c r="E50" s="253"/>
    </row>
    <row r="51" spans="1:5" x14ac:dyDescent="0.2">
      <c r="A51" s="251">
        <v>48</v>
      </c>
      <c r="B51" s="252" t="s">
        <v>469</v>
      </c>
      <c r="C51" s="252"/>
      <c r="D51" s="253"/>
      <c r="E51" s="253"/>
    </row>
    <row r="52" spans="1:5" x14ac:dyDescent="0.2">
      <c r="A52" s="251">
        <v>49</v>
      </c>
      <c r="B52" s="252" t="s">
        <v>485</v>
      </c>
      <c r="C52" s="252"/>
      <c r="D52" s="253"/>
      <c r="E52" s="253"/>
    </row>
    <row r="53" spans="1:5" x14ac:dyDescent="0.2">
      <c r="A53" s="251">
        <v>50</v>
      </c>
      <c r="B53" s="252" t="s">
        <v>462</v>
      </c>
      <c r="C53" s="252"/>
      <c r="D53" s="253"/>
      <c r="E53" s="253"/>
    </row>
    <row r="54" spans="1:5" x14ac:dyDescent="0.2">
      <c r="A54" s="251">
        <v>51</v>
      </c>
      <c r="B54" s="252" t="s">
        <v>449</v>
      </c>
      <c r="C54" s="252"/>
      <c r="D54" s="253"/>
      <c r="E54" s="253"/>
    </row>
    <row r="55" spans="1:5" x14ac:dyDescent="0.2">
      <c r="A55" s="251">
        <v>52</v>
      </c>
      <c r="B55" s="252" t="s">
        <v>65</v>
      </c>
      <c r="C55" s="252"/>
      <c r="D55" s="253"/>
      <c r="E55" s="253"/>
    </row>
    <row r="56" spans="1:5" x14ac:dyDescent="0.2">
      <c r="A56" s="251">
        <v>53</v>
      </c>
      <c r="B56" s="252" t="s">
        <v>486</v>
      </c>
      <c r="C56" s="252"/>
      <c r="D56" s="253"/>
      <c r="E56" s="253"/>
    </row>
    <row r="57" spans="1:5" x14ac:dyDescent="0.2">
      <c r="A57" s="251">
        <v>54</v>
      </c>
      <c r="B57" s="252" t="s">
        <v>476</v>
      </c>
      <c r="C57" s="252"/>
      <c r="D57" s="253"/>
      <c r="E57" s="253"/>
    </row>
    <row r="58" spans="1:5" x14ac:dyDescent="0.2">
      <c r="A58" s="251">
        <v>55</v>
      </c>
      <c r="B58" s="252" t="s">
        <v>60</v>
      </c>
      <c r="C58" s="252"/>
      <c r="D58" s="253"/>
      <c r="E58" s="253"/>
    </row>
    <row r="59" spans="1:5" x14ac:dyDescent="0.2">
      <c r="A59" s="251">
        <v>56</v>
      </c>
      <c r="B59" s="252" t="s">
        <v>447</v>
      </c>
      <c r="C59" s="252"/>
      <c r="D59" s="253"/>
      <c r="E59" s="253"/>
    </row>
    <row r="60" spans="1:5" x14ac:dyDescent="0.2">
      <c r="A60" s="251">
        <v>57</v>
      </c>
      <c r="B60" s="252" t="s">
        <v>184</v>
      </c>
      <c r="C60" s="252"/>
      <c r="D60" s="253"/>
      <c r="E60" s="253"/>
    </row>
    <row r="61" spans="1:5" x14ac:dyDescent="0.2">
      <c r="A61" s="251">
        <v>58</v>
      </c>
      <c r="B61" s="252" t="s">
        <v>406</v>
      </c>
      <c r="C61" s="252"/>
      <c r="D61" s="253"/>
      <c r="E61" s="253"/>
    </row>
    <row r="62" spans="1:5" x14ac:dyDescent="0.2">
      <c r="A62" s="251">
        <v>59</v>
      </c>
      <c r="B62" s="252" t="s">
        <v>61</v>
      </c>
      <c r="C62" s="252"/>
      <c r="D62" s="253"/>
      <c r="E62" s="253"/>
    </row>
    <row r="63" spans="1:5" x14ac:dyDescent="0.2">
      <c r="A63" s="251">
        <v>60</v>
      </c>
      <c r="B63" s="252" t="s">
        <v>62</v>
      </c>
      <c r="C63" s="252"/>
      <c r="D63" s="253"/>
      <c r="E63" s="253"/>
    </row>
    <row r="64" spans="1:5" x14ac:dyDescent="0.2">
      <c r="A64" s="251">
        <v>61</v>
      </c>
      <c r="B64" s="252" t="s">
        <v>480</v>
      </c>
      <c r="C64" s="252"/>
      <c r="D64" s="253"/>
      <c r="E64" s="253"/>
    </row>
    <row r="65" spans="1:5" x14ac:dyDescent="0.2">
      <c r="A65" s="251">
        <v>62</v>
      </c>
      <c r="B65" s="252" t="s">
        <v>45</v>
      </c>
      <c r="C65" s="252"/>
      <c r="D65" s="253"/>
      <c r="E65" s="253"/>
    </row>
    <row r="66" spans="1:5" x14ac:dyDescent="0.2">
      <c r="A66" s="251">
        <v>63</v>
      </c>
      <c r="B66" s="252" t="s">
        <v>71</v>
      </c>
      <c r="C66" s="252"/>
      <c r="D66" s="253"/>
      <c r="E66" s="253"/>
    </row>
    <row r="67" spans="1:5" ht="14.25" x14ac:dyDescent="0.2">
      <c r="A67" s="252"/>
      <c r="B67" s="245" t="s">
        <v>1</v>
      </c>
      <c r="C67" s="245">
        <f>SUM(C4:C66)</f>
        <v>0</v>
      </c>
      <c r="D67" s="246">
        <f t="shared" ref="D67:E67" si="0">SUM(D4:D66)</f>
        <v>0</v>
      </c>
      <c r="E67" s="246">
        <f t="shared" si="0"/>
        <v>0</v>
      </c>
    </row>
    <row r="68" spans="1:5" x14ac:dyDescent="0.2">
      <c r="C68" s="117" t="s">
        <v>487</v>
      </c>
    </row>
  </sheetData>
  <sortState ref="B4:E66">
    <sortCondition ref="B4:B66"/>
  </sortState>
  <mergeCells count="1">
    <mergeCell ref="A1:E1"/>
  </mergeCells>
  <pageMargins left="0.7" right="0.7" top="0.75" bottom="0.75" header="0.3" footer="0.3"/>
  <pageSetup scale="73" orientation="portrait" verticalDpi="0" r:id="rId1"/>
  <colBreaks count="1" manualBreakCount="1">
    <brk id="9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47" sqref="I47"/>
    </sheetView>
  </sheetViews>
  <sheetFormatPr defaultRowHeight="15" customHeight="1" x14ac:dyDescent="0.2"/>
  <cols>
    <col min="1" max="1" width="6.85546875" style="216" customWidth="1"/>
    <col min="2" max="2" width="25" style="215" customWidth="1"/>
    <col min="3" max="3" width="13.42578125" style="215" customWidth="1"/>
    <col min="4" max="4" width="12.42578125" style="215" customWidth="1"/>
    <col min="5" max="5" width="12.7109375" style="215" customWidth="1"/>
    <col min="6" max="16384" width="9.140625" style="215"/>
  </cols>
  <sheetData>
    <row r="1" spans="1:5" ht="15" customHeight="1" x14ac:dyDescent="0.2">
      <c r="A1" s="571" t="s">
        <v>583</v>
      </c>
      <c r="B1" s="571"/>
      <c r="C1" s="571"/>
      <c r="D1" s="571"/>
      <c r="E1" s="571"/>
    </row>
    <row r="2" spans="1:5" ht="15" customHeight="1" x14ac:dyDescent="0.2">
      <c r="D2" s="572" t="s">
        <v>426</v>
      </c>
      <c r="E2" s="572"/>
    </row>
    <row r="3" spans="1:5" s="219" customFormat="1" ht="15" customHeight="1" x14ac:dyDescent="0.2">
      <c r="A3" s="217" t="s">
        <v>111</v>
      </c>
      <c r="B3" s="218" t="s">
        <v>347</v>
      </c>
      <c r="C3" s="217" t="s">
        <v>228</v>
      </c>
      <c r="D3" s="217" t="s">
        <v>229</v>
      </c>
      <c r="E3" s="217" t="s">
        <v>1</v>
      </c>
    </row>
    <row r="4" spans="1:5" ht="15" customHeight="1" x14ac:dyDescent="0.2">
      <c r="A4" s="220">
        <v>1</v>
      </c>
      <c r="B4" s="221" t="s">
        <v>354</v>
      </c>
      <c r="C4" s="221">
        <v>17804</v>
      </c>
      <c r="D4" s="221">
        <v>63971</v>
      </c>
      <c r="E4" s="221">
        <f>C4+D4</f>
        <v>81775</v>
      </c>
    </row>
    <row r="5" spans="1:5" ht="15" customHeight="1" x14ac:dyDescent="0.2">
      <c r="A5" s="220">
        <v>2</v>
      </c>
      <c r="B5" s="221" t="s">
        <v>355</v>
      </c>
      <c r="C5" s="221">
        <v>59134</v>
      </c>
      <c r="D5" s="221">
        <v>132828</v>
      </c>
      <c r="E5" s="221">
        <f t="shared" ref="E5:E55" si="0">C5+D5</f>
        <v>191962</v>
      </c>
    </row>
    <row r="6" spans="1:5" ht="15" customHeight="1" x14ac:dyDescent="0.2">
      <c r="A6" s="220">
        <v>3</v>
      </c>
      <c r="B6" s="221" t="s">
        <v>356</v>
      </c>
      <c r="C6" s="221">
        <v>37835</v>
      </c>
      <c r="D6" s="221">
        <v>107543</v>
      </c>
      <c r="E6" s="221">
        <f t="shared" si="0"/>
        <v>145378</v>
      </c>
    </row>
    <row r="7" spans="1:5" ht="15" customHeight="1" x14ac:dyDescent="0.2">
      <c r="A7" s="220">
        <v>4</v>
      </c>
      <c r="B7" s="221" t="s">
        <v>357</v>
      </c>
      <c r="C7" s="221">
        <v>19286</v>
      </c>
      <c r="D7" s="221">
        <v>143663</v>
      </c>
      <c r="E7" s="221">
        <f t="shared" si="0"/>
        <v>162949</v>
      </c>
    </row>
    <row r="8" spans="1:5" ht="15" customHeight="1" x14ac:dyDescent="0.2">
      <c r="A8" s="220">
        <v>5</v>
      </c>
      <c r="B8" s="221" t="s">
        <v>358</v>
      </c>
      <c r="C8" s="221">
        <v>120757</v>
      </c>
      <c r="D8" s="221">
        <v>315102</v>
      </c>
      <c r="E8" s="221">
        <f t="shared" si="0"/>
        <v>435859</v>
      </c>
    </row>
    <row r="9" spans="1:5" ht="15" customHeight="1" x14ac:dyDescent="0.2">
      <c r="A9" s="220">
        <v>6</v>
      </c>
      <c r="B9" s="221" t="s">
        <v>359</v>
      </c>
      <c r="C9" s="221">
        <v>59289</v>
      </c>
      <c r="D9" s="221">
        <v>197713</v>
      </c>
      <c r="E9" s="221">
        <f t="shared" si="0"/>
        <v>257002</v>
      </c>
    </row>
    <row r="10" spans="1:5" ht="15" customHeight="1" x14ac:dyDescent="0.2">
      <c r="A10" s="220">
        <v>7</v>
      </c>
      <c r="B10" s="221" t="s">
        <v>360</v>
      </c>
      <c r="C10" s="221">
        <v>80205</v>
      </c>
      <c r="D10" s="221">
        <v>309604</v>
      </c>
      <c r="E10" s="221">
        <f t="shared" si="0"/>
        <v>389809</v>
      </c>
    </row>
    <row r="11" spans="1:5" ht="15" customHeight="1" x14ac:dyDescent="0.2">
      <c r="A11" s="220">
        <v>8</v>
      </c>
      <c r="B11" s="221" t="s">
        <v>361</v>
      </c>
      <c r="C11" s="221">
        <v>42445</v>
      </c>
      <c r="D11" s="221">
        <v>175867</v>
      </c>
      <c r="E11" s="221">
        <f t="shared" si="0"/>
        <v>218312</v>
      </c>
    </row>
    <row r="12" spans="1:5" ht="15" customHeight="1" x14ac:dyDescent="0.2">
      <c r="A12" s="220">
        <v>9</v>
      </c>
      <c r="B12" s="221" t="s">
        <v>362</v>
      </c>
      <c r="C12" s="221">
        <v>147765</v>
      </c>
      <c r="D12" s="221">
        <v>546564</v>
      </c>
      <c r="E12" s="221">
        <f t="shared" si="0"/>
        <v>694329</v>
      </c>
    </row>
    <row r="13" spans="1:5" ht="15" customHeight="1" x14ac:dyDescent="0.2">
      <c r="A13" s="220">
        <v>10</v>
      </c>
      <c r="B13" s="221" t="s">
        <v>363</v>
      </c>
      <c r="C13" s="221">
        <v>32691</v>
      </c>
      <c r="D13" s="221">
        <v>126603</v>
      </c>
      <c r="E13" s="221">
        <f t="shared" si="0"/>
        <v>159294</v>
      </c>
    </row>
    <row r="14" spans="1:5" ht="15" customHeight="1" x14ac:dyDescent="0.2">
      <c r="A14" s="220">
        <v>11</v>
      </c>
      <c r="B14" s="221" t="s">
        <v>364</v>
      </c>
      <c r="C14" s="221">
        <v>51639</v>
      </c>
      <c r="D14" s="221">
        <v>236359</v>
      </c>
      <c r="E14" s="221">
        <f t="shared" si="0"/>
        <v>287998</v>
      </c>
    </row>
    <row r="15" spans="1:5" ht="15" customHeight="1" x14ac:dyDescent="0.2">
      <c r="A15" s="220">
        <v>12</v>
      </c>
      <c r="B15" s="221" t="s">
        <v>365</v>
      </c>
      <c r="C15" s="221">
        <v>155758</v>
      </c>
      <c r="D15" s="221">
        <v>498455</v>
      </c>
      <c r="E15" s="221">
        <f t="shared" si="0"/>
        <v>654213</v>
      </c>
    </row>
    <row r="16" spans="1:5" ht="15" customHeight="1" x14ac:dyDescent="0.2">
      <c r="A16" s="220">
        <v>13</v>
      </c>
      <c r="B16" s="221" t="s">
        <v>366</v>
      </c>
      <c r="C16" s="221">
        <v>29063</v>
      </c>
      <c r="D16" s="221">
        <v>276124</v>
      </c>
      <c r="E16" s="221">
        <f t="shared" si="0"/>
        <v>305187</v>
      </c>
    </row>
    <row r="17" spans="1:5" ht="15" customHeight="1" x14ac:dyDescent="0.2">
      <c r="A17" s="220">
        <v>14</v>
      </c>
      <c r="B17" s="221" t="s">
        <v>367</v>
      </c>
      <c r="C17" s="221">
        <v>14738</v>
      </c>
      <c r="D17" s="221">
        <v>82628</v>
      </c>
      <c r="E17" s="221">
        <f t="shared" si="0"/>
        <v>97366</v>
      </c>
    </row>
    <row r="18" spans="1:5" ht="15" customHeight="1" x14ac:dyDescent="0.2">
      <c r="A18" s="220">
        <v>15</v>
      </c>
      <c r="B18" s="221" t="s">
        <v>368</v>
      </c>
      <c r="C18" s="221">
        <v>101223</v>
      </c>
      <c r="D18" s="221">
        <v>300294</v>
      </c>
      <c r="E18" s="221">
        <f t="shared" si="0"/>
        <v>401517</v>
      </c>
    </row>
    <row r="19" spans="1:5" ht="15" customHeight="1" x14ac:dyDescent="0.2">
      <c r="A19" s="220">
        <v>16</v>
      </c>
      <c r="B19" s="221" t="s">
        <v>369</v>
      </c>
      <c r="C19" s="221">
        <v>172565</v>
      </c>
      <c r="D19" s="221">
        <v>431626</v>
      </c>
      <c r="E19" s="221">
        <f t="shared" si="0"/>
        <v>604191</v>
      </c>
    </row>
    <row r="20" spans="1:5" ht="15" customHeight="1" x14ac:dyDescent="0.2">
      <c r="A20" s="220">
        <v>17</v>
      </c>
      <c r="B20" s="221" t="s">
        <v>370</v>
      </c>
      <c r="C20" s="221">
        <v>34710</v>
      </c>
      <c r="D20" s="221">
        <v>88591</v>
      </c>
      <c r="E20" s="221">
        <f t="shared" si="0"/>
        <v>123301</v>
      </c>
    </row>
    <row r="21" spans="1:5" ht="15" customHeight="1" x14ac:dyDescent="0.2">
      <c r="A21" s="220">
        <v>18</v>
      </c>
      <c r="B21" s="221" t="s">
        <v>371</v>
      </c>
      <c r="C21" s="221">
        <v>32804</v>
      </c>
      <c r="D21" s="221">
        <v>258962</v>
      </c>
      <c r="E21" s="221">
        <f t="shared" si="0"/>
        <v>291766</v>
      </c>
    </row>
    <row r="22" spans="1:5" ht="15" customHeight="1" x14ac:dyDescent="0.2">
      <c r="A22" s="220">
        <v>19</v>
      </c>
      <c r="B22" s="221" t="s">
        <v>372</v>
      </c>
      <c r="C22" s="221">
        <v>77715</v>
      </c>
      <c r="D22" s="221">
        <v>306142</v>
      </c>
      <c r="E22" s="221">
        <f t="shared" si="0"/>
        <v>383857</v>
      </c>
    </row>
    <row r="23" spans="1:5" ht="15" customHeight="1" x14ac:dyDescent="0.2">
      <c r="A23" s="220">
        <v>20</v>
      </c>
      <c r="B23" s="221" t="s">
        <v>373</v>
      </c>
      <c r="C23" s="221">
        <v>30269</v>
      </c>
      <c r="D23" s="221">
        <v>105723</v>
      </c>
      <c r="E23" s="221">
        <f t="shared" si="0"/>
        <v>135992</v>
      </c>
    </row>
    <row r="24" spans="1:5" ht="15" customHeight="1" x14ac:dyDescent="0.2">
      <c r="A24" s="220">
        <v>21</v>
      </c>
      <c r="B24" s="221" t="s">
        <v>374</v>
      </c>
      <c r="C24" s="221">
        <v>84234</v>
      </c>
      <c r="D24" s="221">
        <v>300099</v>
      </c>
      <c r="E24" s="221">
        <f t="shared" si="0"/>
        <v>384333</v>
      </c>
    </row>
    <row r="25" spans="1:5" ht="15" customHeight="1" x14ac:dyDescent="0.2">
      <c r="A25" s="220">
        <v>22</v>
      </c>
      <c r="B25" s="221" t="s">
        <v>375</v>
      </c>
      <c r="C25" s="221">
        <v>264944</v>
      </c>
      <c r="D25" s="221">
        <v>626041</v>
      </c>
      <c r="E25" s="221">
        <f t="shared" si="0"/>
        <v>890985</v>
      </c>
    </row>
    <row r="26" spans="1:5" ht="15" customHeight="1" x14ac:dyDescent="0.2">
      <c r="A26" s="220">
        <v>23</v>
      </c>
      <c r="B26" s="221" t="s">
        <v>376</v>
      </c>
      <c r="C26" s="221">
        <v>159359</v>
      </c>
      <c r="D26" s="221">
        <v>489483</v>
      </c>
      <c r="E26" s="221">
        <f t="shared" si="0"/>
        <v>648842</v>
      </c>
    </row>
    <row r="27" spans="1:5" ht="15" customHeight="1" x14ac:dyDescent="0.2">
      <c r="A27" s="220">
        <v>24</v>
      </c>
      <c r="B27" s="221" t="s">
        <v>377</v>
      </c>
      <c r="C27" s="221">
        <v>70987</v>
      </c>
      <c r="D27" s="221">
        <v>190692</v>
      </c>
      <c r="E27" s="221">
        <f t="shared" si="0"/>
        <v>261679</v>
      </c>
    </row>
    <row r="28" spans="1:5" ht="15" customHeight="1" x14ac:dyDescent="0.2">
      <c r="A28" s="220">
        <v>25</v>
      </c>
      <c r="B28" s="221" t="s">
        <v>378</v>
      </c>
      <c r="C28" s="221">
        <v>71921</v>
      </c>
      <c r="D28" s="221">
        <v>207190</v>
      </c>
      <c r="E28" s="221">
        <f t="shared" si="0"/>
        <v>279111</v>
      </c>
    </row>
    <row r="29" spans="1:5" ht="15" customHeight="1" x14ac:dyDescent="0.2">
      <c r="A29" s="220">
        <v>26</v>
      </c>
      <c r="B29" s="221" t="s">
        <v>379</v>
      </c>
      <c r="C29" s="221">
        <v>55473</v>
      </c>
      <c r="D29" s="221">
        <v>217262</v>
      </c>
      <c r="E29" s="221">
        <f t="shared" si="0"/>
        <v>272735</v>
      </c>
    </row>
    <row r="30" spans="1:5" ht="15" customHeight="1" x14ac:dyDescent="0.2">
      <c r="A30" s="220">
        <v>27</v>
      </c>
      <c r="B30" s="221" t="s">
        <v>380</v>
      </c>
      <c r="C30" s="221">
        <v>76467</v>
      </c>
      <c r="D30" s="221">
        <v>183266</v>
      </c>
      <c r="E30" s="221">
        <f t="shared" si="0"/>
        <v>259733</v>
      </c>
    </row>
    <row r="31" spans="1:5" ht="15" customHeight="1" x14ac:dyDescent="0.2">
      <c r="A31" s="220">
        <v>28</v>
      </c>
      <c r="B31" s="221" t="s">
        <v>381</v>
      </c>
      <c r="C31" s="221">
        <v>70243</v>
      </c>
      <c r="D31" s="221">
        <v>214251</v>
      </c>
      <c r="E31" s="221">
        <f t="shared" si="0"/>
        <v>284494</v>
      </c>
    </row>
    <row r="32" spans="1:5" ht="15" customHeight="1" x14ac:dyDescent="0.2">
      <c r="A32" s="220">
        <v>29</v>
      </c>
      <c r="B32" s="221" t="s">
        <v>382</v>
      </c>
      <c r="C32" s="221">
        <v>35497</v>
      </c>
      <c r="D32" s="221">
        <v>203513</v>
      </c>
      <c r="E32" s="221">
        <f t="shared" si="0"/>
        <v>239010</v>
      </c>
    </row>
    <row r="33" spans="1:5" ht="15" customHeight="1" x14ac:dyDescent="0.2">
      <c r="A33" s="220">
        <v>30</v>
      </c>
      <c r="B33" s="221" t="s">
        <v>383</v>
      </c>
      <c r="C33" s="221">
        <v>72247</v>
      </c>
      <c r="D33" s="221">
        <v>259830</v>
      </c>
      <c r="E33" s="221">
        <f t="shared" si="0"/>
        <v>332077</v>
      </c>
    </row>
    <row r="34" spans="1:5" ht="15" customHeight="1" x14ac:dyDescent="0.2">
      <c r="A34" s="220">
        <v>31</v>
      </c>
      <c r="B34" s="221" t="s">
        <v>384</v>
      </c>
      <c r="C34" s="221">
        <v>54292</v>
      </c>
      <c r="D34" s="221">
        <v>146907</v>
      </c>
      <c r="E34" s="221">
        <f t="shared" si="0"/>
        <v>201199</v>
      </c>
    </row>
    <row r="35" spans="1:5" ht="15" customHeight="1" x14ac:dyDescent="0.2">
      <c r="A35" s="220">
        <v>32</v>
      </c>
      <c r="B35" s="221" t="s">
        <v>385</v>
      </c>
      <c r="C35" s="221">
        <v>19348</v>
      </c>
      <c r="D35" s="221">
        <v>148068</v>
      </c>
      <c r="E35" s="221">
        <f t="shared" si="0"/>
        <v>167416</v>
      </c>
    </row>
    <row r="36" spans="1:5" ht="15" customHeight="1" x14ac:dyDescent="0.2">
      <c r="A36" s="220">
        <v>33</v>
      </c>
      <c r="B36" s="221" t="s">
        <v>386</v>
      </c>
      <c r="C36" s="221">
        <v>56956</v>
      </c>
      <c r="D36" s="221">
        <v>212917</v>
      </c>
      <c r="E36" s="221">
        <f t="shared" si="0"/>
        <v>269873</v>
      </c>
    </row>
    <row r="37" spans="1:5" ht="15" customHeight="1" x14ac:dyDescent="0.2">
      <c r="A37" s="220">
        <v>34</v>
      </c>
      <c r="B37" s="221" t="s">
        <v>387</v>
      </c>
      <c r="C37" s="221">
        <v>59297</v>
      </c>
      <c r="D37" s="221">
        <v>264789</v>
      </c>
      <c r="E37" s="221">
        <f t="shared" si="0"/>
        <v>324086</v>
      </c>
    </row>
    <row r="38" spans="1:5" ht="15" customHeight="1" x14ac:dyDescent="0.2">
      <c r="A38" s="220">
        <v>35</v>
      </c>
      <c r="B38" s="221" t="s">
        <v>388</v>
      </c>
      <c r="C38" s="221">
        <v>82504</v>
      </c>
      <c r="D38" s="221">
        <v>223643</v>
      </c>
      <c r="E38" s="221">
        <f t="shared" si="0"/>
        <v>306147</v>
      </c>
    </row>
    <row r="39" spans="1:5" ht="15" customHeight="1" x14ac:dyDescent="0.2">
      <c r="A39" s="220">
        <v>36</v>
      </c>
      <c r="B39" s="221" t="s">
        <v>389</v>
      </c>
      <c r="C39" s="221">
        <v>57570</v>
      </c>
      <c r="D39" s="221">
        <v>264638</v>
      </c>
      <c r="E39" s="221">
        <f t="shared" si="0"/>
        <v>322208</v>
      </c>
    </row>
    <row r="40" spans="1:5" ht="15" customHeight="1" x14ac:dyDescent="0.2">
      <c r="A40" s="220">
        <v>37</v>
      </c>
      <c r="B40" s="221" t="s">
        <v>390</v>
      </c>
      <c r="C40" s="221">
        <v>70619</v>
      </c>
      <c r="D40" s="221">
        <v>352906</v>
      </c>
      <c r="E40" s="221">
        <f t="shared" si="0"/>
        <v>423525</v>
      </c>
    </row>
    <row r="41" spans="1:5" ht="15" customHeight="1" x14ac:dyDescent="0.2">
      <c r="A41" s="220">
        <v>38</v>
      </c>
      <c r="B41" s="221" t="s">
        <v>391</v>
      </c>
      <c r="C41" s="221">
        <v>67034</v>
      </c>
      <c r="D41" s="221">
        <v>298322</v>
      </c>
      <c r="E41" s="221">
        <f t="shared" si="0"/>
        <v>365356</v>
      </c>
    </row>
    <row r="42" spans="1:5" ht="15" customHeight="1" x14ac:dyDescent="0.2">
      <c r="A42" s="220">
        <v>39</v>
      </c>
      <c r="B42" s="221" t="s">
        <v>392</v>
      </c>
      <c r="C42" s="221">
        <v>55985</v>
      </c>
      <c r="D42" s="221">
        <v>250878</v>
      </c>
      <c r="E42" s="221">
        <f t="shared" si="0"/>
        <v>306863</v>
      </c>
    </row>
    <row r="43" spans="1:5" ht="15" customHeight="1" x14ac:dyDescent="0.2">
      <c r="A43" s="220">
        <v>40</v>
      </c>
      <c r="B43" s="221" t="s">
        <v>393</v>
      </c>
      <c r="C43" s="221">
        <v>74926</v>
      </c>
      <c r="D43" s="221">
        <v>212442</v>
      </c>
      <c r="E43" s="221">
        <f t="shared" si="0"/>
        <v>287368</v>
      </c>
    </row>
    <row r="44" spans="1:5" ht="15" customHeight="1" x14ac:dyDescent="0.2">
      <c r="A44" s="220">
        <v>41</v>
      </c>
      <c r="B44" s="221" t="s">
        <v>394</v>
      </c>
      <c r="C44" s="221">
        <v>58593</v>
      </c>
      <c r="D44" s="221">
        <v>185790</v>
      </c>
      <c r="E44" s="221">
        <f t="shared" si="0"/>
        <v>244383</v>
      </c>
    </row>
    <row r="45" spans="1:5" ht="15" customHeight="1" x14ac:dyDescent="0.2">
      <c r="A45" s="220">
        <v>42</v>
      </c>
      <c r="B45" s="221" t="s">
        <v>395</v>
      </c>
      <c r="C45" s="221">
        <v>68247</v>
      </c>
      <c r="D45" s="221">
        <v>252971</v>
      </c>
      <c r="E45" s="221">
        <f t="shared" si="0"/>
        <v>321218</v>
      </c>
    </row>
    <row r="46" spans="1:5" ht="15" customHeight="1" x14ac:dyDescent="0.2">
      <c r="A46" s="220">
        <v>43</v>
      </c>
      <c r="B46" s="221" t="s">
        <v>396</v>
      </c>
      <c r="C46" s="221">
        <v>15691</v>
      </c>
      <c r="D46" s="221">
        <v>88383</v>
      </c>
      <c r="E46" s="221">
        <f t="shared" si="0"/>
        <v>104074</v>
      </c>
    </row>
    <row r="47" spans="1:5" ht="15" customHeight="1" x14ac:dyDescent="0.2">
      <c r="A47" s="220">
        <v>44</v>
      </c>
      <c r="B47" s="221" t="s">
        <v>397</v>
      </c>
      <c r="C47" s="221">
        <v>42700</v>
      </c>
      <c r="D47" s="221">
        <v>202302</v>
      </c>
      <c r="E47" s="221">
        <f t="shared" si="0"/>
        <v>245002</v>
      </c>
    </row>
    <row r="48" spans="1:5" ht="15" customHeight="1" x14ac:dyDescent="0.2">
      <c r="A48" s="220">
        <v>45</v>
      </c>
      <c r="B48" s="221" t="s">
        <v>398</v>
      </c>
      <c r="C48" s="221">
        <v>40748</v>
      </c>
      <c r="D48" s="221">
        <v>220123</v>
      </c>
      <c r="E48" s="221">
        <f t="shared" si="0"/>
        <v>260871</v>
      </c>
    </row>
    <row r="49" spans="1:5" ht="15" customHeight="1" x14ac:dyDescent="0.2">
      <c r="A49" s="220">
        <v>46</v>
      </c>
      <c r="B49" s="221" t="s">
        <v>399</v>
      </c>
      <c r="C49" s="221">
        <v>25171</v>
      </c>
      <c r="D49" s="221">
        <v>131694</v>
      </c>
      <c r="E49" s="221">
        <f t="shared" si="0"/>
        <v>156865</v>
      </c>
    </row>
    <row r="50" spans="1:5" ht="15" customHeight="1" x14ac:dyDescent="0.2">
      <c r="A50" s="220">
        <v>47</v>
      </c>
      <c r="B50" s="221" t="s">
        <v>400</v>
      </c>
      <c r="C50" s="221">
        <v>29410</v>
      </c>
      <c r="D50" s="221">
        <v>198668</v>
      </c>
      <c r="E50" s="221">
        <f t="shared" si="0"/>
        <v>228078</v>
      </c>
    </row>
    <row r="51" spans="1:5" ht="15" customHeight="1" x14ac:dyDescent="0.2">
      <c r="A51" s="220">
        <v>48</v>
      </c>
      <c r="B51" s="221" t="s">
        <v>401</v>
      </c>
      <c r="C51" s="221">
        <v>108407</v>
      </c>
      <c r="D51" s="221">
        <v>325404</v>
      </c>
      <c r="E51" s="221">
        <f t="shared" si="0"/>
        <v>433811</v>
      </c>
    </row>
    <row r="52" spans="1:5" ht="15" customHeight="1" x14ac:dyDescent="0.2">
      <c r="A52" s="220">
        <v>49</v>
      </c>
      <c r="B52" s="221" t="s">
        <v>402</v>
      </c>
      <c r="C52" s="221">
        <v>33974</v>
      </c>
      <c r="D52" s="221">
        <v>92449</v>
      </c>
      <c r="E52" s="221">
        <f t="shared" si="0"/>
        <v>126423</v>
      </c>
    </row>
    <row r="53" spans="1:5" ht="15" customHeight="1" x14ac:dyDescent="0.2">
      <c r="A53" s="220">
        <v>50</v>
      </c>
      <c r="B53" s="221" t="s">
        <v>403</v>
      </c>
      <c r="C53" s="221">
        <v>42760</v>
      </c>
      <c r="D53" s="221">
        <v>267736</v>
      </c>
      <c r="E53" s="221">
        <f t="shared" si="0"/>
        <v>310496</v>
      </c>
    </row>
    <row r="54" spans="1:5" ht="15" customHeight="1" x14ac:dyDescent="0.2">
      <c r="A54" s="220">
        <v>51</v>
      </c>
      <c r="B54" s="221" t="s">
        <v>404</v>
      </c>
      <c r="C54" s="221">
        <v>97532</v>
      </c>
      <c r="D54" s="221">
        <v>328223</v>
      </c>
      <c r="E54" s="221">
        <f t="shared" si="0"/>
        <v>425755</v>
      </c>
    </row>
    <row r="55" spans="1:5" s="219" customFormat="1" ht="15" customHeight="1" x14ac:dyDescent="0.2">
      <c r="A55" s="217"/>
      <c r="B55" s="218" t="s">
        <v>1</v>
      </c>
      <c r="C55" s="218">
        <f>SUM(C4:C54)</f>
        <v>3440831</v>
      </c>
      <c r="D55" s="218">
        <f>SUM(D4:D54)</f>
        <v>12265242</v>
      </c>
      <c r="E55" s="218">
        <f t="shared" si="0"/>
        <v>15706073</v>
      </c>
    </row>
    <row r="56" spans="1:5" ht="15" customHeight="1" x14ac:dyDescent="0.2">
      <c r="C56" s="219" t="s">
        <v>487</v>
      </c>
      <c r="E56" s="221"/>
    </row>
  </sheetData>
  <sortState ref="B4:E54">
    <sortCondition ref="B4:B54"/>
  </sortState>
  <mergeCells count="2">
    <mergeCell ref="A1:E1"/>
    <mergeCell ref="D2:E2"/>
  </mergeCells>
  <pageMargins left="1.95" right="0.7" top="0.5" bottom="0.5" header="0.3" footer="0.3"/>
  <pageSetup scale="83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>
      <pane xSplit="2" ySplit="3" topLeftCell="C36" activePane="bottomRight" state="frozen"/>
      <selection pane="topRight" activeCell="B1" sqref="B1"/>
      <selection pane="bottomLeft" activeCell="A4" sqref="A4"/>
      <selection pane="bottomRight" activeCell="K47" sqref="K47"/>
    </sheetView>
  </sheetViews>
  <sheetFormatPr defaultRowHeight="12.75" x14ac:dyDescent="0.2"/>
  <cols>
    <col min="1" max="1" width="6.85546875" style="222" customWidth="1"/>
    <col min="2" max="2" width="28.85546875" style="223" bestFit="1" customWidth="1"/>
    <col min="3" max="3" width="13.140625" style="230" customWidth="1"/>
    <col min="4" max="4" width="11.28515625" style="230" customWidth="1"/>
    <col min="5" max="5" width="10.5703125" style="230" customWidth="1"/>
    <col min="6" max="6" width="11.28515625" style="230" customWidth="1"/>
    <col min="7" max="7" width="9.140625" style="230"/>
    <col min="8" max="16384" width="9.140625" style="223"/>
  </cols>
  <sheetData>
    <row r="1" spans="1:14" ht="15.75" x14ac:dyDescent="0.2">
      <c r="B1" s="571" t="s">
        <v>490</v>
      </c>
      <c r="C1" s="571"/>
      <c r="D1" s="571"/>
      <c r="E1" s="571"/>
      <c r="F1" s="571"/>
      <c r="G1" s="571"/>
    </row>
    <row r="2" spans="1:14" x14ac:dyDescent="0.2">
      <c r="F2" s="573" t="s">
        <v>409</v>
      </c>
      <c r="G2" s="573"/>
    </row>
    <row r="3" spans="1:14" ht="54" x14ac:dyDescent="0.2">
      <c r="A3" s="212" t="s">
        <v>111</v>
      </c>
      <c r="B3" s="212" t="s">
        <v>330</v>
      </c>
      <c r="C3" s="211" t="s">
        <v>331</v>
      </c>
      <c r="D3" s="211" t="s">
        <v>332</v>
      </c>
      <c r="E3" s="211" t="s">
        <v>333</v>
      </c>
      <c r="F3" s="211" t="s">
        <v>334</v>
      </c>
      <c r="G3" s="211" t="s">
        <v>335</v>
      </c>
      <c r="H3" s="79"/>
      <c r="I3" s="79"/>
      <c r="J3" s="79"/>
      <c r="K3" s="79"/>
      <c r="L3" s="79"/>
      <c r="M3" s="79"/>
      <c r="N3" s="79"/>
    </row>
    <row r="4" spans="1:14" ht="13.5" x14ac:dyDescent="0.2">
      <c r="A4" s="225">
        <v>1</v>
      </c>
      <c r="B4" s="37" t="s">
        <v>50</v>
      </c>
      <c r="C4" s="48"/>
      <c r="D4" s="48"/>
      <c r="E4" s="48"/>
      <c r="F4" s="48"/>
      <c r="G4" s="48"/>
      <c r="H4" s="79"/>
      <c r="I4" s="79"/>
      <c r="J4" s="79"/>
      <c r="K4" s="79"/>
      <c r="L4" s="79"/>
      <c r="M4" s="79"/>
      <c r="N4" s="79"/>
    </row>
    <row r="5" spans="1:14" ht="13.5" x14ac:dyDescent="0.2">
      <c r="A5" s="225">
        <v>2</v>
      </c>
      <c r="B5" s="37" t="s">
        <v>51</v>
      </c>
      <c r="C5" s="48"/>
      <c r="D5" s="48"/>
      <c r="E5" s="48"/>
      <c r="F5" s="48"/>
      <c r="G5" s="48"/>
      <c r="H5" s="79"/>
      <c r="I5" s="79"/>
      <c r="J5" s="79"/>
      <c r="K5" s="79"/>
      <c r="L5" s="79"/>
      <c r="M5" s="79"/>
      <c r="N5" s="79"/>
    </row>
    <row r="6" spans="1:14" ht="13.5" x14ac:dyDescent="0.2">
      <c r="A6" s="225">
        <v>3</v>
      </c>
      <c r="B6" s="37" t="s">
        <v>52</v>
      </c>
      <c r="C6" s="48"/>
      <c r="D6" s="48"/>
      <c r="E6" s="48"/>
      <c r="F6" s="48"/>
      <c r="G6" s="48"/>
      <c r="H6" s="79"/>
      <c r="I6" s="79"/>
      <c r="J6" s="79"/>
      <c r="K6" s="79"/>
      <c r="L6" s="79"/>
      <c r="M6" s="79"/>
      <c r="N6" s="79"/>
    </row>
    <row r="7" spans="1:14" ht="13.5" x14ac:dyDescent="0.2">
      <c r="A7" s="225">
        <v>4</v>
      </c>
      <c r="B7" s="37" t="s">
        <v>53</v>
      </c>
      <c r="C7" s="48"/>
      <c r="D7" s="48"/>
      <c r="E7" s="48"/>
      <c r="F7" s="48"/>
      <c r="G7" s="48"/>
      <c r="H7" s="79"/>
      <c r="I7" s="79"/>
      <c r="J7" s="79"/>
      <c r="K7" s="79"/>
      <c r="L7" s="79"/>
      <c r="M7" s="79"/>
      <c r="N7" s="79"/>
    </row>
    <row r="8" spans="1:14" ht="13.5" x14ac:dyDescent="0.2">
      <c r="A8" s="225">
        <v>5</v>
      </c>
      <c r="B8" s="37" t="s">
        <v>54</v>
      </c>
      <c r="C8" s="48"/>
      <c r="D8" s="48"/>
      <c r="E8" s="48"/>
      <c r="F8" s="48"/>
      <c r="G8" s="48"/>
      <c r="H8" s="79"/>
      <c r="I8" s="79"/>
      <c r="J8" s="79"/>
      <c r="K8" s="79"/>
      <c r="L8" s="79"/>
      <c r="M8" s="79"/>
      <c r="N8" s="79"/>
    </row>
    <row r="9" spans="1:14" ht="13.5" x14ac:dyDescent="0.2">
      <c r="A9" s="225">
        <v>6</v>
      </c>
      <c r="B9" s="37" t="s">
        <v>55</v>
      </c>
      <c r="C9" s="48"/>
      <c r="D9" s="48"/>
      <c r="E9" s="48"/>
      <c r="F9" s="48"/>
      <c r="G9" s="48"/>
      <c r="H9" s="79"/>
      <c r="I9" s="79"/>
      <c r="J9" s="79"/>
      <c r="K9" s="79"/>
      <c r="L9" s="79"/>
      <c r="M9" s="79"/>
      <c r="N9" s="79"/>
    </row>
    <row r="10" spans="1:14" ht="13.5" x14ac:dyDescent="0.2">
      <c r="A10" s="225">
        <v>7</v>
      </c>
      <c r="B10" s="37" t="s">
        <v>56</v>
      </c>
      <c r="C10" s="48"/>
      <c r="D10" s="48"/>
      <c r="E10" s="48"/>
      <c r="F10" s="48"/>
      <c r="G10" s="48"/>
      <c r="H10" s="79"/>
      <c r="I10" s="79"/>
      <c r="J10" s="79"/>
      <c r="K10" s="79"/>
      <c r="L10" s="79"/>
      <c r="M10" s="79"/>
      <c r="N10" s="79"/>
    </row>
    <row r="11" spans="1:14" ht="13.5" x14ac:dyDescent="0.2">
      <c r="A11" s="225">
        <v>8</v>
      </c>
      <c r="B11" s="37" t="s">
        <v>43</v>
      </c>
      <c r="C11" s="48"/>
      <c r="D11" s="48"/>
      <c r="E11" s="48"/>
      <c r="F11" s="48"/>
      <c r="G11" s="48"/>
      <c r="H11" s="79"/>
      <c r="I11" s="79"/>
      <c r="J11" s="79"/>
      <c r="K11" s="79"/>
      <c r="L11" s="79"/>
      <c r="M11" s="79"/>
      <c r="N11" s="79"/>
    </row>
    <row r="12" spans="1:14" ht="13.5" x14ac:dyDescent="0.2">
      <c r="A12" s="225">
        <v>9</v>
      </c>
      <c r="B12" s="37" t="s">
        <v>44</v>
      </c>
      <c r="C12" s="48"/>
      <c r="D12" s="48"/>
      <c r="E12" s="48"/>
      <c r="F12" s="48"/>
      <c r="G12" s="48"/>
      <c r="H12" s="79"/>
      <c r="I12" s="79"/>
      <c r="J12" s="79"/>
      <c r="K12" s="79"/>
      <c r="L12" s="79"/>
      <c r="M12" s="79"/>
      <c r="N12" s="79"/>
    </row>
    <row r="13" spans="1:14" ht="13.5" x14ac:dyDescent="0.2">
      <c r="A13" s="225">
        <v>10</v>
      </c>
      <c r="B13" s="37" t="s">
        <v>234</v>
      </c>
      <c r="C13" s="48"/>
      <c r="D13" s="48"/>
      <c r="E13" s="48"/>
      <c r="F13" s="48"/>
      <c r="G13" s="48"/>
      <c r="H13" s="79"/>
      <c r="I13" s="79"/>
      <c r="J13" s="79"/>
      <c r="K13" s="79"/>
      <c r="L13" s="79"/>
      <c r="M13" s="79"/>
      <c r="N13" s="79"/>
    </row>
    <row r="14" spans="1:14" ht="13.5" x14ac:dyDescent="0.2">
      <c r="A14" s="225">
        <v>11</v>
      </c>
      <c r="B14" s="37" t="s">
        <v>57</v>
      </c>
      <c r="C14" s="48"/>
      <c r="D14" s="48"/>
      <c r="E14" s="48"/>
      <c r="F14" s="48"/>
      <c r="G14" s="48"/>
      <c r="H14" s="79"/>
      <c r="I14" s="79"/>
      <c r="J14" s="79"/>
      <c r="K14" s="79"/>
      <c r="L14" s="79"/>
      <c r="M14" s="79"/>
      <c r="N14" s="79"/>
    </row>
    <row r="15" spans="1:14" ht="13.5" x14ac:dyDescent="0.2">
      <c r="A15" s="225">
        <v>12</v>
      </c>
      <c r="B15" s="37" t="s">
        <v>58</v>
      </c>
      <c r="C15" s="48"/>
      <c r="D15" s="48"/>
      <c r="E15" s="48"/>
      <c r="F15" s="48"/>
      <c r="G15" s="48"/>
      <c r="H15" s="79"/>
      <c r="I15" s="79"/>
      <c r="J15" s="79"/>
      <c r="K15" s="79"/>
      <c r="L15" s="79"/>
      <c r="M15" s="79"/>
      <c r="N15" s="79"/>
    </row>
    <row r="16" spans="1:14" ht="13.5" x14ac:dyDescent="0.2">
      <c r="A16" s="225">
        <v>13</v>
      </c>
      <c r="B16" s="37" t="s">
        <v>77</v>
      </c>
      <c r="C16" s="48"/>
      <c r="D16" s="48"/>
      <c r="E16" s="48"/>
      <c r="F16" s="48"/>
      <c r="G16" s="48"/>
      <c r="H16" s="79"/>
      <c r="I16" s="79"/>
      <c r="J16" s="79"/>
      <c r="K16" s="79"/>
      <c r="L16" s="79"/>
      <c r="M16" s="79"/>
      <c r="N16" s="79"/>
    </row>
    <row r="17" spans="1:14" ht="13.5" x14ac:dyDescent="0.2">
      <c r="A17" s="225">
        <v>14</v>
      </c>
      <c r="B17" s="37" t="s">
        <v>78</v>
      </c>
      <c r="C17" s="48"/>
      <c r="D17" s="48"/>
      <c r="E17" s="48"/>
      <c r="F17" s="48"/>
      <c r="G17" s="48"/>
      <c r="H17" s="79"/>
      <c r="I17" s="79"/>
      <c r="J17" s="79"/>
      <c r="K17" s="79"/>
      <c r="L17" s="79"/>
      <c r="M17" s="79"/>
      <c r="N17" s="79"/>
    </row>
    <row r="18" spans="1:14" ht="13.5" x14ac:dyDescent="0.2">
      <c r="A18" s="225">
        <v>15</v>
      </c>
      <c r="B18" s="37" t="s">
        <v>59</v>
      </c>
      <c r="C18" s="48"/>
      <c r="D18" s="48"/>
      <c r="E18" s="48"/>
      <c r="F18" s="48"/>
      <c r="G18" s="48"/>
      <c r="H18" s="79"/>
      <c r="I18" s="79"/>
      <c r="J18" s="79"/>
      <c r="K18" s="79"/>
      <c r="L18" s="79"/>
      <c r="M18" s="79"/>
      <c r="N18" s="79"/>
    </row>
    <row r="19" spans="1:14" ht="13.5" x14ac:dyDescent="0.2">
      <c r="A19" s="225">
        <v>16</v>
      </c>
      <c r="B19" s="37" t="s">
        <v>65</v>
      </c>
      <c r="C19" s="48"/>
      <c r="D19" s="48"/>
      <c r="E19" s="48"/>
      <c r="F19" s="48"/>
      <c r="G19" s="48"/>
      <c r="H19" s="79"/>
      <c r="I19" s="79"/>
      <c r="J19" s="79"/>
      <c r="K19" s="79"/>
      <c r="L19" s="79"/>
      <c r="M19" s="79"/>
      <c r="N19" s="79"/>
    </row>
    <row r="20" spans="1:14" ht="13.5" x14ac:dyDescent="0.2">
      <c r="A20" s="225">
        <v>17</v>
      </c>
      <c r="B20" s="37" t="s">
        <v>60</v>
      </c>
      <c r="C20" s="48"/>
      <c r="D20" s="48"/>
      <c r="E20" s="48"/>
      <c r="F20" s="48"/>
      <c r="G20" s="48"/>
      <c r="H20" s="79"/>
      <c r="I20" s="79"/>
      <c r="J20" s="79"/>
      <c r="K20" s="79"/>
      <c r="L20" s="79"/>
      <c r="M20" s="79"/>
      <c r="N20" s="79"/>
    </row>
    <row r="21" spans="1:14" ht="13.5" x14ac:dyDescent="0.2">
      <c r="A21" s="225">
        <v>18</v>
      </c>
      <c r="B21" s="37" t="s">
        <v>184</v>
      </c>
      <c r="C21" s="48"/>
      <c r="D21" s="48"/>
      <c r="E21" s="48"/>
      <c r="F21" s="48"/>
      <c r="G21" s="48"/>
      <c r="H21" s="79"/>
      <c r="I21" s="79"/>
      <c r="J21" s="79"/>
      <c r="K21" s="79"/>
      <c r="L21" s="79"/>
      <c r="M21" s="79"/>
      <c r="N21" s="79"/>
    </row>
    <row r="22" spans="1:14" ht="13.5" x14ac:dyDescent="0.2">
      <c r="A22" s="225">
        <v>19</v>
      </c>
      <c r="B22" s="37" t="s">
        <v>61</v>
      </c>
      <c r="C22" s="48"/>
      <c r="D22" s="48"/>
      <c r="E22" s="48"/>
      <c r="F22" s="48"/>
      <c r="G22" s="48"/>
      <c r="H22" s="79"/>
      <c r="I22" s="79"/>
      <c r="J22" s="79"/>
      <c r="K22" s="79"/>
      <c r="L22" s="79"/>
      <c r="M22" s="79"/>
      <c r="N22" s="79"/>
    </row>
    <row r="23" spans="1:14" ht="13.5" x14ac:dyDescent="0.2">
      <c r="A23" s="225">
        <v>20</v>
      </c>
      <c r="B23" s="37" t="s">
        <v>62</v>
      </c>
      <c r="C23" s="48"/>
      <c r="D23" s="48"/>
      <c r="E23" s="48"/>
      <c r="F23" s="48"/>
      <c r="G23" s="48"/>
      <c r="H23" s="79"/>
      <c r="I23" s="79"/>
      <c r="J23" s="79"/>
      <c r="K23" s="79"/>
      <c r="L23" s="79"/>
      <c r="M23" s="79"/>
      <c r="N23" s="79"/>
    </row>
    <row r="24" spans="1:14" ht="13.5" x14ac:dyDescent="0.2">
      <c r="A24" s="225">
        <v>21</v>
      </c>
      <c r="B24" s="37" t="s">
        <v>45</v>
      </c>
      <c r="C24" s="48"/>
      <c r="D24" s="48"/>
      <c r="E24" s="48"/>
      <c r="F24" s="48"/>
      <c r="G24" s="48"/>
      <c r="H24" s="79"/>
      <c r="I24" s="79"/>
      <c r="J24" s="79"/>
      <c r="K24" s="79"/>
      <c r="L24" s="79"/>
      <c r="M24" s="79"/>
      <c r="N24" s="79"/>
    </row>
    <row r="25" spans="1:14" s="227" customFormat="1" ht="13.5" x14ac:dyDescent="0.2">
      <c r="A25" s="212"/>
      <c r="B25" s="94" t="s">
        <v>427</v>
      </c>
      <c r="C25" s="46"/>
      <c r="D25" s="46"/>
      <c r="E25" s="46"/>
      <c r="F25" s="46"/>
      <c r="G25" s="46"/>
      <c r="H25" s="226"/>
      <c r="I25" s="226"/>
      <c r="J25" s="226"/>
      <c r="K25" s="226"/>
      <c r="L25" s="226"/>
      <c r="M25" s="226"/>
      <c r="N25" s="226"/>
    </row>
    <row r="26" spans="1:14" ht="13.5" x14ac:dyDescent="0.2">
      <c r="A26" s="225">
        <v>22</v>
      </c>
      <c r="B26" s="37" t="s">
        <v>336</v>
      </c>
      <c r="C26" s="48"/>
      <c r="D26" s="48"/>
      <c r="E26" s="48"/>
      <c r="F26" s="48"/>
      <c r="G26" s="48"/>
      <c r="H26" s="79"/>
      <c r="I26" s="79"/>
      <c r="J26" s="79"/>
      <c r="K26" s="79"/>
      <c r="L26" s="79"/>
      <c r="M26" s="79"/>
      <c r="N26" s="79"/>
    </row>
    <row r="27" spans="1:14" ht="13.5" x14ac:dyDescent="0.2">
      <c r="A27" s="225">
        <v>23</v>
      </c>
      <c r="B27" s="37" t="s">
        <v>297</v>
      </c>
      <c r="C27" s="48"/>
      <c r="D27" s="48"/>
      <c r="E27" s="48"/>
      <c r="F27" s="48"/>
      <c r="G27" s="48"/>
      <c r="H27" s="79"/>
      <c r="I27" s="79"/>
      <c r="J27" s="79"/>
      <c r="K27" s="79"/>
      <c r="L27" s="79"/>
      <c r="M27" s="79"/>
      <c r="N27" s="79"/>
    </row>
    <row r="28" spans="1:14" ht="13.5" x14ac:dyDescent="0.2">
      <c r="A28" s="225">
        <v>24</v>
      </c>
      <c r="B28" s="37" t="s">
        <v>185</v>
      </c>
      <c r="C28" s="48"/>
      <c r="D28" s="48"/>
      <c r="E28" s="48"/>
      <c r="F28" s="48"/>
      <c r="G28" s="48"/>
      <c r="H28" s="79"/>
      <c r="I28" s="79"/>
      <c r="J28" s="79"/>
      <c r="K28" s="79"/>
      <c r="L28" s="79"/>
      <c r="M28" s="79"/>
      <c r="N28" s="79"/>
    </row>
    <row r="29" spans="1:14" ht="13.5" x14ac:dyDescent="0.2">
      <c r="A29" s="225">
        <v>25</v>
      </c>
      <c r="B29" s="37" t="s">
        <v>407</v>
      </c>
      <c r="C29" s="48"/>
      <c r="D29" s="48"/>
      <c r="E29" s="48"/>
      <c r="F29" s="48"/>
      <c r="G29" s="48"/>
      <c r="H29" s="79"/>
      <c r="I29" s="79"/>
      <c r="J29" s="79"/>
      <c r="K29" s="79"/>
      <c r="L29" s="79"/>
      <c r="M29" s="79"/>
      <c r="N29" s="79"/>
    </row>
    <row r="30" spans="1:14" ht="13.5" x14ac:dyDescent="0.2">
      <c r="A30" s="225">
        <v>26</v>
      </c>
      <c r="B30" s="37" t="s">
        <v>298</v>
      </c>
      <c r="C30" s="48"/>
      <c r="D30" s="48"/>
      <c r="E30" s="48"/>
      <c r="F30" s="48"/>
      <c r="G30" s="48"/>
      <c r="H30" s="79"/>
      <c r="I30" s="79"/>
      <c r="J30" s="79"/>
      <c r="K30" s="79"/>
      <c r="L30" s="79"/>
      <c r="M30" s="79"/>
      <c r="N30" s="79"/>
    </row>
    <row r="31" spans="1:14" ht="13.5" x14ac:dyDescent="0.2">
      <c r="A31" s="225">
        <v>27</v>
      </c>
      <c r="B31" s="37" t="s">
        <v>337</v>
      </c>
      <c r="C31" s="48"/>
      <c r="D31" s="48"/>
      <c r="E31" s="48"/>
      <c r="F31" s="48"/>
      <c r="G31" s="48"/>
      <c r="H31" s="79"/>
      <c r="I31" s="79"/>
      <c r="J31" s="79"/>
      <c r="K31" s="79"/>
      <c r="L31" s="79"/>
      <c r="M31" s="79"/>
      <c r="N31" s="79"/>
    </row>
    <row r="32" spans="1:14" ht="13.5" x14ac:dyDescent="0.2">
      <c r="A32" s="225">
        <v>28</v>
      </c>
      <c r="B32" s="37" t="s">
        <v>338</v>
      </c>
      <c r="C32" s="48"/>
      <c r="D32" s="48"/>
      <c r="E32" s="48"/>
      <c r="F32" s="48"/>
      <c r="G32" s="48"/>
      <c r="H32" s="79"/>
      <c r="I32" s="79"/>
      <c r="J32" s="79"/>
      <c r="K32" s="79"/>
      <c r="L32" s="79"/>
      <c r="M32" s="79"/>
      <c r="N32" s="79"/>
    </row>
    <row r="33" spans="1:14" ht="13.5" x14ac:dyDescent="0.2">
      <c r="A33" s="225">
        <v>29</v>
      </c>
      <c r="B33" s="37" t="s">
        <v>299</v>
      </c>
      <c r="C33" s="48"/>
      <c r="D33" s="48"/>
      <c r="E33" s="48"/>
      <c r="F33" s="48"/>
      <c r="G33" s="48"/>
      <c r="H33" s="79"/>
      <c r="I33" s="79"/>
      <c r="J33" s="79"/>
      <c r="K33" s="79"/>
      <c r="L33" s="79"/>
      <c r="M33" s="79"/>
      <c r="N33" s="79"/>
    </row>
    <row r="34" spans="1:14" ht="13.5" x14ac:dyDescent="0.2">
      <c r="A34" s="225">
        <v>30</v>
      </c>
      <c r="B34" s="37" t="s">
        <v>300</v>
      </c>
      <c r="C34" s="48"/>
      <c r="D34" s="48"/>
      <c r="E34" s="48"/>
      <c r="F34" s="48"/>
      <c r="G34" s="48"/>
      <c r="H34" s="79"/>
      <c r="I34" s="79"/>
      <c r="J34" s="79"/>
      <c r="K34" s="79"/>
      <c r="L34" s="79"/>
      <c r="M34" s="79"/>
      <c r="N34" s="79"/>
    </row>
    <row r="35" spans="1:14" ht="13.5" x14ac:dyDescent="0.2">
      <c r="A35" s="225">
        <v>31</v>
      </c>
      <c r="B35" s="37" t="s">
        <v>301</v>
      </c>
      <c r="C35" s="48"/>
      <c r="D35" s="48"/>
      <c r="E35" s="48"/>
      <c r="F35" s="48"/>
      <c r="G35" s="48"/>
      <c r="H35" s="79"/>
      <c r="I35" s="79"/>
      <c r="J35" s="79"/>
      <c r="K35" s="79"/>
      <c r="L35" s="79"/>
      <c r="M35" s="79"/>
      <c r="N35" s="79"/>
    </row>
    <row r="36" spans="1:14" ht="13.5" x14ac:dyDescent="0.2">
      <c r="A36" s="225">
        <v>32</v>
      </c>
      <c r="B36" s="37" t="s">
        <v>339</v>
      </c>
      <c r="C36" s="48"/>
      <c r="D36" s="48"/>
      <c r="E36" s="48"/>
      <c r="F36" s="48"/>
      <c r="G36" s="48"/>
      <c r="H36" s="79"/>
      <c r="I36" s="79"/>
      <c r="J36" s="79"/>
      <c r="K36" s="79"/>
      <c r="L36" s="79"/>
      <c r="M36" s="79"/>
      <c r="N36" s="79"/>
    </row>
    <row r="37" spans="1:14" ht="13.5" x14ac:dyDescent="0.2">
      <c r="A37" s="225">
        <v>33</v>
      </c>
      <c r="B37" s="37" t="s">
        <v>302</v>
      </c>
      <c r="C37" s="48"/>
      <c r="D37" s="48"/>
      <c r="E37" s="48"/>
      <c r="F37" s="48"/>
      <c r="G37" s="48"/>
      <c r="H37" s="79"/>
      <c r="I37" s="79"/>
      <c r="J37" s="79"/>
      <c r="K37" s="79"/>
      <c r="L37" s="79"/>
      <c r="M37" s="79"/>
      <c r="N37" s="79"/>
    </row>
    <row r="38" spans="1:14" ht="13.5" x14ac:dyDescent="0.2">
      <c r="A38" s="225">
        <v>34</v>
      </c>
      <c r="B38" s="37" t="s">
        <v>303</v>
      </c>
      <c r="C38" s="48"/>
      <c r="D38" s="48"/>
      <c r="E38" s="48"/>
      <c r="F38" s="48"/>
      <c r="G38" s="48"/>
      <c r="H38" s="79"/>
      <c r="I38" s="79"/>
      <c r="J38" s="79"/>
      <c r="K38" s="79"/>
      <c r="L38" s="79"/>
      <c r="M38" s="79"/>
      <c r="N38" s="79"/>
    </row>
    <row r="39" spans="1:14" ht="13.5" x14ac:dyDescent="0.2">
      <c r="A39" s="225">
        <v>35</v>
      </c>
      <c r="B39" s="37" t="s">
        <v>83</v>
      </c>
      <c r="C39" s="48"/>
      <c r="D39" s="48"/>
      <c r="E39" s="48"/>
      <c r="F39" s="48"/>
      <c r="G39" s="48"/>
      <c r="H39" s="79"/>
      <c r="I39" s="79"/>
      <c r="J39" s="79"/>
      <c r="K39" s="79"/>
      <c r="L39" s="79"/>
      <c r="M39" s="79"/>
      <c r="N39" s="79"/>
    </row>
    <row r="40" spans="1:14" ht="13.5" x14ac:dyDescent="0.2">
      <c r="A40" s="225">
        <v>36</v>
      </c>
      <c r="B40" s="37" t="s">
        <v>88</v>
      </c>
      <c r="C40" s="48"/>
      <c r="D40" s="48"/>
      <c r="E40" s="48"/>
      <c r="F40" s="48"/>
      <c r="G40" s="48"/>
      <c r="H40" s="79"/>
      <c r="I40" s="79"/>
      <c r="J40" s="79"/>
      <c r="K40" s="79"/>
      <c r="L40" s="79"/>
      <c r="M40" s="79"/>
      <c r="N40" s="79"/>
    </row>
    <row r="41" spans="1:14" ht="13.5" x14ac:dyDescent="0.2">
      <c r="A41" s="225">
        <v>37</v>
      </c>
      <c r="B41" s="37" t="s">
        <v>304</v>
      </c>
      <c r="C41" s="48"/>
      <c r="D41" s="48"/>
      <c r="E41" s="48"/>
      <c r="F41" s="48"/>
      <c r="G41" s="48"/>
      <c r="H41" s="79"/>
      <c r="I41" s="79"/>
      <c r="J41" s="79"/>
      <c r="K41" s="79"/>
      <c r="L41" s="79"/>
      <c r="M41" s="79"/>
      <c r="N41" s="79"/>
    </row>
    <row r="42" spans="1:14" ht="13.5" x14ac:dyDescent="0.2">
      <c r="A42" s="225">
        <v>38</v>
      </c>
      <c r="B42" s="37" t="s">
        <v>305</v>
      </c>
      <c r="C42" s="48"/>
      <c r="D42" s="48"/>
      <c r="E42" s="48"/>
      <c r="F42" s="48"/>
      <c r="G42" s="48"/>
      <c r="H42" s="79"/>
      <c r="I42" s="79"/>
      <c r="J42" s="79"/>
      <c r="K42" s="79"/>
      <c r="L42" s="79"/>
      <c r="M42" s="79"/>
      <c r="N42" s="79"/>
    </row>
    <row r="43" spans="1:14" ht="13.5" x14ac:dyDescent="0.2">
      <c r="A43" s="225">
        <v>39</v>
      </c>
      <c r="B43" s="37" t="s">
        <v>306</v>
      </c>
      <c r="C43" s="48"/>
      <c r="D43" s="48"/>
      <c r="E43" s="48"/>
      <c r="F43" s="48"/>
      <c r="G43" s="48"/>
      <c r="H43" s="79"/>
      <c r="I43" s="79"/>
      <c r="J43" s="79"/>
      <c r="K43" s="79"/>
      <c r="L43" s="79"/>
      <c r="M43" s="79"/>
      <c r="N43" s="79"/>
    </row>
    <row r="44" spans="1:14" ht="13.5" x14ac:dyDescent="0.2">
      <c r="A44" s="225">
        <v>40</v>
      </c>
      <c r="B44" s="37" t="s">
        <v>307</v>
      </c>
      <c r="C44" s="48"/>
      <c r="D44" s="48"/>
      <c r="E44" s="48"/>
      <c r="F44" s="48"/>
      <c r="G44" s="48"/>
      <c r="H44" s="79"/>
      <c r="I44" s="79"/>
      <c r="J44" s="79"/>
      <c r="K44" s="79"/>
      <c r="L44" s="79"/>
      <c r="M44" s="79"/>
      <c r="N44" s="79"/>
    </row>
    <row r="45" spans="1:14" ht="13.5" x14ac:dyDescent="0.2">
      <c r="A45" s="225">
        <v>41</v>
      </c>
      <c r="B45" s="37" t="s">
        <v>408</v>
      </c>
      <c r="C45" s="48"/>
      <c r="D45" s="48"/>
      <c r="E45" s="48"/>
      <c r="F45" s="48"/>
      <c r="G45" s="48"/>
      <c r="H45" s="79"/>
      <c r="I45" s="79"/>
      <c r="J45" s="79"/>
      <c r="K45" s="79"/>
      <c r="L45" s="79"/>
      <c r="M45" s="79"/>
      <c r="N45" s="79"/>
    </row>
    <row r="46" spans="1:14" ht="13.5" x14ac:dyDescent="0.2">
      <c r="A46" s="225">
        <v>42</v>
      </c>
      <c r="B46" s="37" t="s">
        <v>308</v>
      </c>
      <c r="C46" s="48"/>
      <c r="D46" s="48"/>
      <c r="E46" s="48"/>
      <c r="F46" s="48"/>
      <c r="G46" s="48"/>
      <c r="H46" s="79"/>
      <c r="I46" s="79"/>
      <c r="J46" s="79"/>
      <c r="K46" s="79"/>
      <c r="L46" s="79"/>
      <c r="M46" s="79"/>
      <c r="N46" s="79"/>
    </row>
    <row r="47" spans="1:14" ht="13.5" x14ac:dyDescent="0.2">
      <c r="A47" s="225"/>
      <c r="B47" s="94" t="s">
        <v>428</v>
      </c>
      <c r="C47" s="46"/>
      <c r="D47" s="46"/>
      <c r="E47" s="46"/>
      <c r="F47" s="46"/>
      <c r="G47" s="46"/>
      <c r="H47" s="79"/>
      <c r="I47" s="79"/>
      <c r="J47" s="79"/>
      <c r="K47" s="79"/>
      <c r="L47" s="79"/>
      <c r="M47" s="79"/>
      <c r="N47" s="79"/>
    </row>
    <row r="48" spans="1:14" ht="13.5" x14ac:dyDescent="0.2">
      <c r="A48" s="225">
        <v>43</v>
      </c>
      <c r="B48" s="37" t="s">
        <v>47</v>
      </c>
      <c r="C48" s="48"/>
      <c r="D48" s="48"/>
      <c r="E48" s="48"/>
      <c r="F48" s="48"/>
      <c r="G48" s="48"/>
      <c r="H48" s="79"/>
      <c r="I48" s="79"/>
      <c r="J48" s="79"/>
      <c r="K48" s="79"/>
      <c r="L48" s="79"/>
      <c r="M48" s="79"/>
      <c r="N48" s="79"/>
    </row>
    <row r="49" spans="1:14" ht="13.5" x14ac:dyDescent="0.2">
      <c r="A49" s="225">
        <v>44</v>
      </c>
      <c r="B49" s="37" t="s">
        <v>41</v>
      </c>
      <c r="C49" s="48"/>
      <c r="D49" s="48"/>
      <c r="E49" s="48"/>
      <c r="F49" s="48"/>
      <c r="G49" s="48"/>
      <c r="H49" s="79"/>
      <c r="I49" s="79"/>
      <c r="J49" s="79"/>
      <c r="K49" s="79"/>
      <c r="L49" s="79"/>
      <c r="M49" s="79"/>
      <c r="N49" s="79"/>
    </row>
    <row r="50" spans="1:14" ht="13.5" x14ac:dyDescent="0.2">
      <c r="A50" s="225">
        <v>45</v>
      </c>
      <c r="B50" s="37" t="s">
        <v>198</v>
      </c>
      <c r="C50" s="48"/>
      <c r="D50" s="48"/>
      <c r="E50" s="48"/>
      <c r="F50" s="48"/>
      <c r="G50" s="48"/>
      <c r="H50" s="79"/>
      <c r="I50" s="79"/>
      <c r="J50" s="79"/>
      <c r="K50" s="79"/>
      <c r="L50" s="79"/>
      <c r="M50" s="79"/>
      <c r="N50" s="79"/>
    </row>
    <row r="51" spans="1:14" s="227" customFormat="1" ht="13.5" x14ac:dyDescent="0.2">
      <c r="A51" s="212"/>
      <c r="B51" s="94" t="s">
        <v>429</v>
      </c>
      <c r="C51" s="46"/>
      <c r="D51" s="46"/>
      <c r="E51" s="46"/>
      <c r="F51" s="46"/>
      <c r="G51" s="46"/>
      <c r="H51" s="226"/>
      <c r="I51" s="226"/>
      <c r="J51" s="226"/>
      <c r="K51" s="226"/>
      <c r="L51" s="226"/>
      <c r="M51" s="226"/>
      <c r="N51" s="226"/>
    </row>
    <row r="52" spans="1:14" ht="13.5" x14ac:dyDescent="0.2">
      <c r="A52" s="212"/>
      <c r="B52" s="228" t="s">
        <v>0</v>
      </c>
      <c r="C52" s="229">
        <f>C51+C47+C25</f>
        <v>0</v>
      </c>
      <c r="D52" s="229">
        <f t="shared" ref="D52:F52" si="0">D51+D47+D25</f>
        <v>0</v>
      </c>
      <c r="E52" s="46" t="e">
        <f t="shared" ref="E52" si="1">D52*100/C52</f>
        <v>#DIV/0!</v>
      </c>
      <c r="F52" s="229">
        <f t="shared" si="0"/>
        <v>0</v>
      </c>
      <c r="G52" s="46" t="e">
        <f t="shared" ref="G52" si="2">F52*100/C52</f>
        <v>#DIV/0!</v>
      </c>
      <c r="H52" s="79"/>
      <c r="I52" s="79"/>
      <c r="J52" s="79"/>
      <c r="K52" s="79"/>
      <c r="L52" s="79"/>
      <c r="M52" s="79"/>
      <c r="N52" s="79"/>
    </row>
    <row r="53" spans="1:14" ht="13.5" x14ac:dyDescent="0.2">
      <c r="A53" s="224"/>
      <c r="B53" s="79"/>
      <c r="C53" s="153"/>
      <c r="D53" s="260" t="s">
        <v>487</v>
      </c>
      <c r="E53" s="153"/>
      <c r="F53" s="153"/>
      <c r="G53" s="153"/>
      <c r="H53" s="79"/>
      <c r="I53" s="79"/>
      <c r="J53" s="79"/>
      <c r="K53" s="79"/>
      <c r="L53" s="79"/>
      <c r="M53" s="79"/>
      <c r="N53" s="79"/>
    </row>
    <row r="54" spans="1:14" ht="13.5" x14ac:dyDescent="0.2">
      <c r="A54" s="224"/>
      <c r="B54" s="79"/>
      <c r="C54" s="153"/>
      <c r="D54" s="153"/>
      <c r="E54" s="153"/>
      <c r="F54" s="153"/>
      <c r="G54" s="153"/>
      <c r="H54" s="79"/>
      <c r="I54" s="79"/>
      <c r="J54" s="79"/>
      <c r="K54" s="79"/>
      <c r="L54" s="79"/>
      <c r="M54" s="79"/>
      <c r="N54" s="79"/>
    </row>
    <row r="55" spans="1:14" ht="13.5" x14ac:dyDescent="0.2">
      <c r="A55" s="224"/>
      <c r="B55" s="79"/>
      <c r="C55" s="153"/>
      <c r="D55" s="153"/>
      <c r="E55" s="153"/>
      <c r="F55" s="153"/>
      <c r="G55" s="153"/>
      <c r="H55" s="79"/>
      <c r="I55" s="79"/>
      <c r="J55" s="79"/>
      <c r="K55" s="79"/>
      <c r="L55" s="79"/>
      <c r="M55" s="79"/>
      <c r="N55" s="79"/>
    </row>
    <row r="56" spans="1:14" ht="13.5" x14ac:dyDescent="0.2">
      <c r="A56" s="224"/>
      <c r="B56" s="79"/>
      <c r="C56" s="153"/>
      <c r="D56" s="153"/>
      <c r="E56" s="153"/>
      <c r="F56" s="153"/>
      <c r="G56" s="153"/>
      <c r="H56" s="79"/>
      <c r="I56" s="79"/>
      <c r="J56" s="79"/>
      <c r="K56" s="79"/>
      <c r="L56" s="79"/>
      <c r="M56" s="79"/>
      <c r="N56" s="79"/>
    </row>
    <row r="57" spans="1:14" ht="13.5" x14ac:dyDescent="0.2">
      <c r="A57" s="224"/>
      <c r="B57" s="79"/>
      <c r="C57" s="153"/>
      <c r="D57" s="153"/>
      <c r="E57" s="153"/>
      <c r="F57" s="153"/>
      <c r="G57" s="153"/>
      <c r="H57" s="79"/>
      <c r="I57" s="79"/>
      <c r="J57" s="79"/>
      <c r="K57" s="79"/>
      <c r="L57" s="79"/>
      <c r="M57" s="79"/>
      <c r="N57" s="79"/>
    </row>
    <row r="58" spans="1:14" ht="13.5" x14ac:dyDescent="0.2">
      <c r="A58" s="224"/>
      <c r="B58" s="79"/>
      <c r="C58" s="153"/>
      <c r="D58" s="153"/>
      <c r="E58" s="153"/>
      <c r="F58" s="153"/>
      <c r="G58" s="153"/>
      <c r="H58" s="79"/>
      <c r="I58" s="79"/>
      <c r="J58" s="79"/>
      <c r="K58" s="79"/>
      <c r="L58" s="79"/>
      <c r="M58" s="79"/>
      <c r="N58" s="79"/>
    </row>
    <row r="59" spans="1:14" ht="13.5" x14ac:dyDescent="0.2">
      <c r="A59" s="224"/>
      <c r="B59" s="79"/>
      <c r="C59" s="153"/>
      <c r="D59" s="153"/>
      <c r="E59" s="153"/>
      <c r="F59" s="153"/>
      <c r="G59" s="153"/>
      <c r="H59" s="79"/>
      <c r="I59" s="79"/>
      <c r="J59" s="79"/>
      <c r="K59" s="79"/>
      <c r="L59" s="79"/>
      <c r="M59" s="79"/>
      <c r="N59" s="79"/>
    </row>
    <row r="60" spans="1:14" ht="13.5" x14ac:dyDescent="0.2">
      <c r="A60" s="224"/>
      <c r="B60" s="79"/>
      <c r="C60" s="153"/>
      <c r="D60" s="153"/>
      <c r="E60" s="153"/>
      <c r="F60" s="153"/>
      <c r="G60" s="153"/>
      <c r="H60" s="79"/>
      <c r="I60" s="79"/>
      <c r="J60" s="79"/>
      <c r="K60" s="79"/>
      <c r="L60" s="79"/>
      <c r="M60" s="79"/>
      <c r="N60" s="79"/>
    </row>
    <row r="61" spans="1:14" ht="13.5" x14ac:dyDescent="0.2">
      <c r="A61" s="224"/>
      <c r="B61" s="79"/>
      <c r="C61" s="153"/>
      <c r="D61" s="153"/>
      <c r="E61" s="153"/>
      <c r="F61" s="153"/>
      <c r="G61" s="153"/>
      <c r="H61" s="79"/>
      <c r="I61" s="79"/>
      <c r="J61" s="79"/>
      <c r="K61" s="79"/>
      <c r="L61" s="79"/>
      <c r="M61" s="79"/>
      <c r="N61" s="79"/>
    </row>
    <row r="62" spans="1:14" ht="13.5" x14ac:dyDescent="0.2">
      <c r="A62" s="224"/>
      <c r="B62" s="79"/>
      <c r="C62" s="153"/>
      <c r="D62" s="153"/>
      <c r="E62" s="153"/>
      <c r="F62" s="153"/>
      <c r="G62" s="153"/>
      <c r="H62" s="79"/>
      <c r="I62" s="79"/>
      <c r="J62" s="79"/>
      <c r="K62" s="79"/>
      <c r="L62" s="79"/>
      <c r="M62" s="79"/>
      <c r="N62" s="79"/>
    </row>
    <row r="63" spans="1:14" ht="13.5" x14ac:dyDescent="0.2">
      <c r="A63" s="224"/>
      <c r="B63" s="79"/>
      <c r="C63" s="153"/>
      <c r="D63" s="153"/>
      <c r="E63" s="153"/>
      <c r="F63" s="153"/>
      <c r="G63" s="153"/>
      <c r="H63" s="79"/>
      <c r="I63" s="79"/>
      <c r="J63" s="79"/>
      <c r="K63" s="79"/>
      <c r="L63" s="79"/>
      <c r="M63" s="79"/>
      <c r="N63" s="79"/>
    </row>
    <row r="64" spans="1:14" ht="13.5" x14ac:dyDescent="0.2">
      <c r="A64" s="224"/>
      <c r="B64" s="79"/>
      <c r="C64" s="153"/>
      <c r="D64" s="153"/>
      <c r="E64" s="153"/>
      <c r="F64" s="153"/>
      <c r="G64" s="153"/>
      <c r="H64" s="79"/>
      <c r="I64" s="79"/>
      <c r="J64" s="79"/>
      <c r="K64" s="79"/>
      <c r="L64" s="79"/>
      <c r="M64" s="79"/>
      <c r="N64" s="79"/>
    </row>
    <row r="65" spans="1:14" ht="13.5" x14ac:dyDescent="0.2">
      <c r="A65" s="224"/>
      <c r="B65" s="79"/>
      <c r="C65" s="153"/>
      <c r="D65" s="153"/>
      <c r="E65" s="153"/>
      <c r="F65" s="153"/>
      <c r="G65" s="153"/>
      <c r="H65" s="79"/>
      <c r="I65" s="79"/>
      <c r="J65" s="79"/>
      <c r="K65" s="79"/>
      <c r="L65" s="79"/>
      <c r="M65" s="79"/>
      <c r="N65" s="79"/>
    </row>
    <row r="66" spans="1:14" ht="13.5" x14ac:dyDescent="0.2">
      <c r="A66" s="224"/>
      <c r="B66" s="79"/>
      <c r="C66" s="153"/>
      <c r="D66" s="153"/>
      <c r="E66" s="153"/>
      <c r="F66" s="153"/>
      <c r="G66" s="153"/>
      <c r="H66" s="79"/>
      <c r="I66" s="79"/>
      <c r="J66" s="79"/>
      <c r="K66" s="79"/>
      <c r="L66" s="79"/>
      <c r="M66" s="79"/>
      <c r="N66" s="79"/>
    </row>
    <row r="67" spans="1:14" ht="13.5" x14ac:dyDescent="0.2">
      <c r="A67" s="224"/>
      <c r="B67" s="79"/>
      <c r="C67" s="153"/>
      <c r="D67" s="153"/>
      <c r="E67" s="153"/>
      <c r="F67" s="153"/>
      <c r="G67" s="153"/>
      <c r="H67" s="79"/>
      <c r="I67" s="79"/>
      <c r="J67" s="79"/>
      <c r="K67" s="79"/>
      <c r="L67" s="79"/>
      <c r="M67" s="79"/>
      <c r="N67" s="79"/>
    </row>
    <row r="68" spans="1:14" ht="13.5" x14ac:dyDescent="0.2">
      <c r="A68" s="224"/>
      <c r="B68" s="79"/>
      <c r="C68" s="153"/>
      <c r="D68" s="153"/>
      <c r="E68" s="153"/>
      <c r="F68" s="153"/>
      <c r="G68" s="153"/>
      <c r="H68" s="79"/>
      <c r="I68" s="79"/>
      <c r="J68" s="79"/>
      <c r="K68" s="79"/>
      <c r="L68" s="79"/>
      <c r="M68" s="79"/>
      <c r="N68" s="79"/>
    </row>
  </sheetData>
  <mergeCells count="2">
    <mergeCell ref="B1:G1"/>
    <mergeCell ref="F2:G2"/>
  </mergeCells>
  <pageMargins left="1.45" right="0.7" top="0.5" bottom="0.5" header="0.3" footer="0.3"/>
  <pageSetup scale="92" orientation="portrait" verticalDpi="0" r:id="rId1"/>
  <rowBreaks count="1" manualBreakCount="1">
    <brk id="53" max="6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52" sqref="C52"/>
    </sheetView>
  </sheetViews>
  <sheetFormatPr defaultRowHeight="12.75" x14ac:dyDescent="0.2"/>
  <cols>
    <col min="1" max="1" width="35.7109375" style="134" customWidth="1"/>
    <col min="2" max="2" width="10.85546875" style="134" customWidth="1"/>
    <col min="3" max="16384" width="9.140625" style="134"/>
  </cols>
  <sheetData>
    <row r="1" spans="1:6" ht="15.75" x14ac:dyDescent="0.25">
      <c r="A1" s="574" t="s">
        <v>341</v>
      </c>
      <c r="B1" s="574"/>
      <c r="C1" s="574"/>
      <c r="D1" s="574"/>
      <c r="E1" s="574"/>
      <c r="F1" s="574"/>
    </row>
    <row r="2" spans="1:6" ht="13.5" thickBot="1" x14ac:dyDescent="0.25">
      <c r="D2" s="134" t="s">
        <v>340</v>
      </c>
    </row>
    <row r="3" spans="1:6" ht="72" thickBot="1" x14ac:dyDescent="0.25">
      <c r="A3" s="147" t="s">
        <v>330</v>
      </c>
      <c r="B3" s="148" t="s">
        <v>331</v>
      </c>
      <c r="C3" s="148" t="s">
        <v>332</v>
      </c>
      <c r="D3" s="148" t="s">
        <v>333</v>
      </c>
      <c r="E3" s="148" t="s">
        <v>334</v>
      </c>
      <c r="F3" s="148" t="s">
        <v>335</v>
      </c>
    </row>
    <row r="4" spans="1:6" ht="15" customHeight="1" thickBot="1" x14ac:dyDescent="0.25">
      <c r="A4" s="149" t="s">
        <v>50</v>
      </c>
      <c r="B4" s="150">
        <v>17.739999999999998</v>
      </c>
      <c r="C4" s="150">
        <v>15.53</v>
      </c>
      <c r="D4" s="150">
        <v>87.5</v>
      </c>
      <c r="E4" s="150">
        <v>10.43</v>
      </c>
      <c r="F4" s="150">
        <v>58.8</v>
      </c>
    </row>
    <row r="5" spans="1:6" ht="15" customHeight="1" thickBot="1" x14ac:dyDescent="0.25">
      <c r="A5" s="149" t="s">
        <v>51</v>
      </c>
      <c r="B5" s="150">
        <v>1.46</v>
      </c>
      <c r="C5" s="150">
        <v>1.01</v>
      </c>
      <c r="D5" s="150">
        <v>69.3</v>
      </c>
      <c r="E5" s="150">
        <v>0.94</v>
      </c>
      <c r="F5" s="150">
        <v>64.5</v>
      </c>
    </row>
    <row r="6" spans="1:6" ht="15" customHeight="1" thickBot="1" x14ac:dyDescent="0.25">
      <c r="A6" s="149" t="s">
        <v>52</v>
      </c>
      <c r="B6" s="150">
        <v>20.89</v>
      </c>
      <c r="C6" s="150">
        <v>16.18</v>
      </c>
      <c r="D6" s="150">
        <v>77.400000000000006</v>
      </c>
      <c r="E6" s="150">
        <v>12.2</v>
      </c>
      <c r="F6" s="150">
        <v>58.4</v>
      </c>
    </row>
    <row r="7" spans="1:6" ht="15" customHeight="1" thickBot="1" x14ac:dyDescent="0.25">
      <c r="A7" s="149" t="s">
        <v>53</v>
      </c>
      <c r="B7" s="150">
        <v>66.290000000000006</v>
      </c>
      <c r="C7" s="150">
        <v>54.92</v>
      </c>
      <c r="D7" s="150">
        <v>82.8</v>
      </c>
      <c r="E7" s="150">
        <v>33.21</v>
      </c>
      <c r="F7" s="150">
        <v>50.1</v>
      </c>
    </row>
    <row r="8" spans="1:6" ht="15" customHeight="1" thickBot="1" x14ac:dyDescent="0.25">
      <c r="A8" s="149" t="s">
        <v>54</v>
      </c>
      <c r="B8" s="150">
        <v>14.13</v>
      </c>
      <c r="C8" s="150">
        <v>10.57</v>
      </c>
      <c r="D8" s="150">
        <v>74.8</v>
      </c>
      <c r="E8" s="150">
        <v>5.85</v>
      </c>
      <c r="F8" s="150">
        <v>41.4</v>
      </c>
    </row>
    <row r="9" spans="1:6" ht="15" customHeight="1" thickBot="1" x14ac:dyDescent="0.25">
      <c r="A9" s="149" t="s">
        <v>55</v>
      </c>
      <c r="B9" s="150">
        <v>20.29</v>
      </c>
      <c r="C9" s="150">
        <v>15.96</v>
      </c>
      <c r="D9" s="150">
        <v>78.599999999999994</v>
      </c>
      <c r="E9" s="150">
        <v>10.93</v>
      </c>
      <c r="F9" s="150">
        <v>53.8</v>
      </c>
    </row>
    <row r="10" spans="1:6" ht="15" customHeight="1" thickBot="1" x14ac:dyDescent="0.25">
      <c r="A10" s="149" t="s">
        <v>56</v>
      </c>
      <c r="B10" s="150">
        <v>40.770000000000003</v>
      </c>
      <c r="C10" s="150">
        <v>37.07</v>
      </c>
      <c r="D10" s="150">
        <v>90.9</v>
      </c>
      <c r="E10" s="150">
        <v>26.12</v>
      </c>
      <c r="F10" s="150">
        <v>64.099999999999994</v>
      </c>
    </row>
    <row r="11" spans="1:6" ht="15" customHeight="1" thickBot="1" x14ac:dyDescent="0.25">
      <c r="A11" s="149" t="s">
        <v>43</v>
      </c>
      <c r="B11" s="150">
        <v>4.05</v>
      </c>
      <c r="C11" s="150">
        <v>2.86</v>
      </c>
      <c r="D11" s="150">
        <v>70.5</v>
      </c>
      <c r="E11" s="150">
        <v>2.06</v>
      </c>
      <c r="F11" s="150">
        <v>50.8</v>
      </c>
    </row>
    <row r="12" spans="1:6" ht="15" customHeight="1" thickBot="1" x14ac:dyDescent="0.25">
      <c r="A12" s="149" t="s">
        <v>44</v>
      </c>
      <c r="B12" s="150">
        <v>3.59</v>
      </c>
      <c r="C12" s="150">
        <v>3.22</v>
      </c>
      <c r="D12" s="150">
        <v>89.9</v>
      </c>
      <c r="E12" s="150">
        <v>2.0699999999999998</v>
      </c>
      <c r="F12" s="150">
        <v>57.6</v>
      </c>
    </row>
    <row r="13" spans="1:6" ht="15" customHeight="1" thickBot="1" x14ac:dyDescent="0.25">
      <c r="A13" s="149" t="s">
        <v>234</v>
      </c>
      <c r="B13" s="150">
        <v>4.67</v>
      </c>
      <c r="C13" s="150">
        <v>3.31</v>
      </c>
      <c r="D13" s="150">
        <v>70.900000000000006</v>
      </c>
      <c r="E13" s="150">
        <v>2.4300000000000002</v>
      </c>
      <c r="F13" s="150">
        <v>52</v>
      </c>
    </row>
    <row r="14" spans="1:6" ht="15" customHeight="1" thickBot="1" x14ac:dyDescent="0.25">
      <c r="A14" s="149" t="s">
        <v>57</v>
      </c>
      <c r="B14" s="150">
        <v>1.79</v>
      </c>
      <c r="C14" s="150">
        <v>1.38</v>
      </c>
      <c r="D14" s="150">
        <v>77.099999999999994</v>
      </c>
      <c r="E14" s="150">
        <v>0.73</v>
      </c>
      <c r="F14" s="150">
        <v>41</v>
      </c>
    </row>
    <row r="15" spans="1:6" ht="15" customHeight="1" thickBot="1" x14ac:dyDescent="0.25">
      <c r="A15" s="149" t="s">
        <v>58</v>
      </c>
      <c r="B15" s="150">
        <v>1.91</v>
      </c>
      <c r="C15" s="150">
        <v>1.47</v>
      </c>
      <c r="D15" s="150">
        <v>77</v>
      </c>
      <c r="E15" s="150">
        <v>0.8</v>
      </c>
      <c r="F15" s="150">
        <v>42</v>
      </c>
    </row>
    <row r="16" spans="1:6" ht="15" customHeight="1" thickBot="1" x14ac:dyDescent="0.25">
      <c r="A16" s="149" t="s">
        <v>77</v>
      </c>
      <c r="B16" s="150">
        <v>4.3099999999999996</v>
      </c>
      <c r="C16" s="150">
        <v>2.92</v>
      </c>
      <c r="D16" s="150">
        <v>67.8</v>
      </c>
      <c r="E16" s="150">
        <v>2.62</v>
      </c>
      <c r="F16" s="150">
        <v>60.9</v>
      </c>
    </row>
    <row r="17" spans="1:6" ht="15" customHeight="1" thickBot="1" x14ac:dyDescent="0.25">
      <c r="A17" s="149" t="s">
        <v>78</v>
      </c>
      <c r="B17" s="150">
        <v>0.94</v>
      </c>
      <c r="C17" s="150">
        <v>0.81</v>
      </c>
      <c r="D17" s="150">
        <v>85.8</v>
      </c>
      <c r="E17" s="150">
        <v>0.62</v>
      </c>
      <c r="F17" s="150">
        <v>66.099999999999994</v>
      </c>
    </row>
    <row r="18" spans="1:6" ht="15" customHeight="1" thickBot="1" x14ac:dyDescent="0.25">
      <c r="A18" s="149" t="s">
        <v>59</v>
      </c>
      <c r="B18" s="150">
        <v>28.07</v>
      </c>
      <c r="C18" s="150">
        <v>25.99</v>
      </c>
      <c r="D18" s="150">
        <v>92.6</v>
      </c>
      <c r="E18" s="150">
        <v>19.03</v>
      </c>
      <c r="F18" s="150">
        <v>67.8</v>
      </c>
    </row>
    <row r="19" spans="1:6" ht="15" customHeight="1" thickBot="1" x14ac:dyDescent="0.25">
      <c r="A19" s="149" t="s">
        <v>65</v>
      </c>
      <c r="B19" s="150">
        <v>214.91</v>
      </c>
      <c r="C19" s="150">
        <v>173.98</v>
      </c>
      <c r="D19" s="150">
        <v>81</v>
      </c>
      <c r="E19" s="150">
        <v>88.35</v>
      </c>
      <c r="F19" s="150">
        <v>41.1</v>
      </c>
    </row>
    <row r="20" spans="1:6" ht="15" customHeight="1" thickBot="1" x14ac:dyDescent="0.25">
      <c r="A20" s="149" t="s">
        <v>60</v>
      </c>
      <c r="B20" s="150">
        <v>3.95</v>
      </c>
      <c r="C20" s="150">
        <v>3.28</v>
      </c>
      <c r="D20" s="150">
        <v>83.2</v>
      </c>
      <c r="E20" s="150">
        <v>2.34</v>
      </c>
      <c r="F20" s="150">
        <v>59.4</v>
      </c>
    </row>
    <row r="21" spans="1:6" ht="15" customHeight="1" thickBot="1" x14ac:dyDescent="0.25">
      <c r="A21" s="149" t="s">
        <v>184</v>
      </c>
      <c r="B21" s="150">
        <v>11.26</v>
      </c>
      <c r="C21" s="150">
        <v>9.08</v>
      </c>
      <c r="D21" s="150">
        <v>80.599999999999994</v>
      </c>
      <c r="E21" s="150">
        <v>3.11</v>
      </c>
      <c r="F21" s="150">
        <v>27.6</v>
      </c>
    </row>
    <row r="22" spans="1:6" ht="15" customHeight="1" thickBot="1" x14ac:dyDescent="0.25">
      <c r="A22" s="149" t="s">
        <v>61</v>
      </c>
      <c r="B22" s="150">
        <v>25.71</v>
      </c>
      <c r="C22" s="150">
        <v>20.68</v>
      </c>
      <c r="D22" s="150">
        <v>80.400000000000006</v>
      </c>
      <c r="E22" s="150">
        <v>9.66</v>
      </c>
      <c r="F22" s="150">
        <v>37.6</v>
      </c>
    </row>
    <row r="23" spans="1:6" ht="15" customHeight="1" thickBot="1" x14ac:dyDescent="0.25">
      <c r="A23" s="149" t="s">
        <v>62</v>
      </c>
      <c r="B23" s="150">
        <v>0.57999999999999996</v>
      </c>
      <c r="C23" s="150">
        <v>0.42</v>
      </c>
      <c r="D23" s="150">
        <v>71.3</v>
      </c>
      <c r="E23" s="150">
        <v>0.32</v>
      </c>
      <c r="F23" s="150">
        <v>55.6</v>
      </c>
    </row>
    <row r="24" spans="1:6" ht="15" customHeight="1" thickBot="1" x14ac:dyDescent="0.25">
      <c r="A24" s="149" t="s">
        <v>45</v>
      </c>
      <c r="B24" s="150">
        <v>2.44</v>
      </c>
      <c r="C24" s="150">
        <v>1.88</v>
      </c>
      <c r="D24" s="150">
        <v>77.099999999999994</v>
      </c>
      <c r="E24" s="150">
        <v>1.63</v>
      </c>
      <c r="F24" s="150">
        <v>66.900000000000006</v>
      </c>
    </row>
    <row r="25" spans="1:6" ht="15" customHeight="1" thickBot="1" x14ac:dyDescent="0.25">
      <c r="A25" s="149" t="s">
        <v>336</v>
      </c>
      <c r="B25" s="150">
        <v>7.22</v>
      </c>
      <c r="C25" s="150">
        <v>7.22</v>
      </c>
      <c r="D25" s="150">
        <v>100</v>
      </c>
      <c r="E25" s="150">
        <v>7.22</v>
      </c>
      <c r="F25" s="150">
        <v>100</v>
      </c>
    </row>
    <row r="26" spans="1:6" ht="15" customHeight="1" thickBot="1" x14ac:dyDescent="0.25">
      <c r="A26" s="149" t="s">
        <v>297</v>
      </c>
      <c r="B26" s="150">
        <v>6.09</v>
      </c>
      <c r="C26" s="150">
        <v>4.16</v>
      </c>
      <c r="D26" s="150">
        <v>68.3</v>
      </c>
      <c r="E26" s="150">
        <v>4</v>
      </c>
      <c r="F26" s="150">
        <v>65.7</v>
      </c>
    </row>
    <row r="27" spans="1:6" ht="15" customHeight="1" thickBot="1" x14ac:dyDescent="0.25">
      <c r="A27" s="149" t="s">
        <v>185</v>
      </c>
      <c r="B27" s="150">
        <v>4.16</v>
      </c>
      <c r="C27" s="150">
        <v>2.34</v>
      </c>
      <c r="D27" s="150">
        <v>56.2</v>
      </c>
      <c r="E27" s="150">
        <v>1.82</v>
      </c>
      <c r="F27" s="150">
        <v>43.7</v>
      </c>
    </row>
    <row r="28" spans="1:6" ht="15" customHeight="1" thickBot="1" x14ac:dyDescent="0.25">
      <c r="A28" s="149" t="s">
        <v>298</v>
      </c>
      <c r="B28" s="150">
        <v>0.04</v>
      </c>
      <c r="C28" s="150">
        <v>0.02</v>
      </c>
      <c r="D28" s="150">
        <v>63.3</v>
      </c>
      <c r="E28" s="150">
        <v>0.01</v>
      </c>
      <c r="F28" s="150">
        <v>15</v>
      </c>
    </row>
    <row r="29" spans="1:6" ht="15" customHeight="1" thickBot="1" x14ac:dyDescent="0.25">
      <c r="A29" s="149" t="s">
        <v>337</v>
      </c>
      <c r="B29" s="150">
        <v>0.36</v>
      </c>
      <c r="C29" s="150">
        <v>0.21</v>
      </c>
      <c r="D29" s="150">
        <v>57.4</v>
      </c>
      <c r="E29" s="150">
        <v>0.19</v>
      </c>
      <c r="F29" s="150">
        <v>52.9</v>
      </c>
    </row>
    <row r="30" spans="1:6" ht="15" customHeight="1" thickBot="1" x14ac:dyDescent="0.25">
      <c r="A30" s="149" t="s">
        <v>338</v>
      </c>
      <c r="B30" s="150">
        <v>0.01</v>
      </c>
      <c r="C30" s="150">
        <v>0</v>
      </c>
      <c r="D30" s="150">
        <v>56.6</v>
      </c>
      <c r="E30" s="150">
        <v>0</v>
      </c>
      <c r="F30" s="150">
        <v>46.2</v>
      </c>
    </row>
    <row r="31" spans="1:6" ht="15" customHeight="1" thickBot="1" x14ac:dyDescent="0.25">
      <c r="A31" s="149" t="s">
        <v>299</v>
      </c>
      <c r="B31" s="150">
        <v>0.28999999999999998</v>
      </c>
      <c r="C31" s="150">
        <v>0.23</v>
      </c>
      <c r="D31" s="150">
        <v>79.3</v>
      </c>
      <c r="E31" s="150">
        <v>0.18</v>
      </c>
      <c r="F31" s="150">
        <v>61.3</v>
      </c>
    </row>
    <row r="32" spans="1:6" ht="15" customHeight="1" thickBot="1" x14ac:dyDescent="0.25">
      <c r="A32" s="149" t="s">
        <v>300</v>
      </c>
      <c r="B32" s="150">
        <v>6.77</v>
      </c>
      <c r="C32" s="150">
        <v>4.76</v>
      </c>
      <c r="D32" s="150">
        <v>70.400000000000006</v>
      </c>
      <c r="E32" s="150">
        <v>4.62</v>
      </c>
      <c r="F32" s="150">
        <v>68.2</v>
      </c>
    </row>
    <row r="33" spans="1:6" ht="15" customHeight="1" thickBot="1" x14ac:dyDescent="0.25">
      <c r="A33" s="149" t="s">
        <v>301</v>
      </c>
      <c r="B33" s="150">
        <v>7.48</v>
      </c>
      <c r="C33" s="150">
        <v>5.14</v>
      </c>
      <c r="D33" s="150">
        <v>68.7</v>
      </c>
      <c r="E33" s="150">
        <v>4.82</v>
      </c>
      <c r="F33" s="150">
        <v>64.5</v>
      </c>
    </row>
    <row r="34" spans="1:6" ht="15" customHeight="1" thickBot="1" x14ac:dyDescent="0.25">
      <c r="A34" s="149" t="s">
        <v>339</v>
      </c>
      <c r="B34" s="150">
        <v>2.0299999999999998</v>
      </c>
      <c r="C34" s="150">
        <v>1.86</v>
      </c>
      <c r="D34" s="150">
        <v>91.4</v>
      </c>
      <c r="E34" s="150">
        <v>1.84</v>
      </c>
      <c r="F34" s="150">
        <v>90.7</v>
      </c>
    </row>
    <row r="35" spans="1:6" ht="15" customHeight="1" thickBot="1" x14ac:dyDescent="0.25">
      <c r="A35" s="149" t="s">
        <v>302</v>
      </c>
      <c r="B35" s="150">
        <v>1.07</v>
      </c>
      <c r="C35" s="150">
        <v>0.94</v>
      </c>
      <c r="D35" s="150">
        <v>87.3</v>
      </c>
      <c r="E35" s="150">
        <v>0.94</v>
      </c>
      <c r="F35" s="150">
        <v>87.3</v>
      </c>
    </row>
    <row r="36" spans="1:6" ht="15" customHeight="1" thickBot="1" x14ac:dyDescent="0.25">
      <c r="A36" s="149" t="s">
        <v>303</v>
      </c>
      <c r="B36" s="150">
        <v>0.03</v>
      </c>
      <c r="C36" s="150">
        <v>0.01</v>
      </c>
      <c r="D36" s="150">
        <v>47.9</v>
      </c>
      <c r="E36" s="150">
        <v>0</v>
      </c>
      <c r="F36" s="150">
        <v>0</v>
      </c>
    </row>
    <row r="37" spans="1:6" ht="15" customHeight="1" thickBot="1" x14ac:dyDescent="0.25">
      <c r="A37" s="149" t="s">
        <v>83</v>
      </c>
      <c r="B37" s="150">
        <v>0.36</v>
      </c>
      <c r="C37" s="150">
        <v>0.25</v>
      </c>
      <c r="D37" s="150">
        <v>69.900000000000006</v>
      </c>
      <c r="E37" s="150">
        <v>0.23</v>
      </c>
      <c r="F37" s="150">
        <v>62.5</v>
      </c>
    </row>
    <row r="38" spans="1:6" ht="15" customHeight="1" thickBot="1" x14ac:dyDescent="0.25">
      <c r="A38" s="149" t="s">
        <v>88</v>
      </c>
      <c r="B38" s="150">
        <v>0.12</v>
      </c>
      <c r="C38" s="150">
        <v>0.08</v>
      </c>
      <c r="D38" s="150">
        <v>61.4</v>
      </c>
      <c r="E38" s="150">
        <v>0.04</v>
      </c>
      <c r="F38" s="150">
        <v>29</v>
      </c>
    </row>
    <row r="39" spans="1:6" ht="15" customHeight="1" thickBot="1" x14ac:dyDescent="0.25">
      <c r="A39" s="149" t="s">
        <v>304</v>
      </c>
      <c r="B39" s="150">
        <v>1.08</v>
      </c>
      <c r="C39" s="150">
        <v>0.9</v>
      </c>
      <c r="D39" s="150">
        <v>82.6</v>
      </c>
      <c r="E39" s="150">
        <v>0.75</v>
      </c>
      <c r="F39" s="150">
        <v>69.599999999999994</v>
      </c>
    </row>
    <row r="40" spans="1:6" ht="15" customHeight="1" thickBot="1" x14ac:dyDescent="0.25">
      <c r="A40" s="149" t="s">
        <v>305</v>
      </c>
      <c r="B40" s="150">
        <v>0.05</v>
      </c>
      <c r="C40" s="150">
        <v>0.03</v>
      </c>
      <c r="D40" s="150">
        <v>55.4</v>
      </c>
      <c r="E40" s="150">
        <v>0.03</v>
      </c>
      <c r="F40" s="150">
        <v>49.2</v>
      </c>
    </row>
    <row r="41" spans="1:6" ht="15" customHeight="1" thickBot="1" x14ac:dyDescent="0.25">
      <c r="A41" s="149" t="s">
        <v>306</v>
      </c>
      <c r="B41" s="150">
        <v>1.56</v>
      </c>
      <c r="C41" s="150">
        <v>1.28</v>
      </c>
      <c r="D41" s="150">
        <v>82.3</v>
      </c>
      <c r="E41" s="150">
        <v>0.88</v>
      </c>
      <c r="F41" s="150">
        <v>56.4</v>
      </c>
    </row>
    <row r="42" spans="1:6" ht="15" customHeight="1" thickBot="1" x14ac:dyDescent="0.25">
      <c r="A42" s="149" t="s">
        <v>307</v>
      </c>
      <c r="B42" s="150">
        <v>7.0000000000000007E-2</v>
      </c>
      <c r="C42" s="150">
        <v>0.05</v>
      </c>
      <c r="D42" s="150">
        <v>66.8</v>
      </c>
      <c r="E42" s="150">
        <v>0.03</v>
      </c>
      <c r="F42" s="150">
        <v>35.299999999999997</v>
      </c>
    </row>
    <row r="43" spans="1:6" ht="15" customHeight="1" thickBot="1" x14ac:dyDescent="0.25">
      <c r="A43" s="149" t="s">
        <v>308</v>
      </c>
      <c r="B43" s="150">
        <v>0.54</v>
      </c>
      <c r="C43" s="150">
        <v>0.34</v>
      </c>
      <c r="D43" s="150">
        <v>62.8</v>
      </c>
      <c r="E43" s="150">
        <v>0.21</v>
      </c>
      <c r="F43" s="150">
        <v>38.5</v>
      </c>
    </row>
    <row r="44" spans="1:6" ht="15" customHeight="1" thickBot="1" x14ac:dyDescent="0.25">
      <c r="A44" s="149" t="s">
        <v>53</v>
      </c>
      <c r="B44" s="150">
        <v>20.8</v>
      </c>
      <c r="C44" s="150">
        <v>16.43</v>
      </c>
      <c r="D44" s="150">
        <v>79</v>
      </c>
      <c r="E44" s="150">
        <v>9.66</v>
      </c>
      <c r="F44" s="150">
        <v>46.4</v>
      </c>
    </row>
    <row r="45" spans="1:6" ht="15" customHeight="1" thickBot="1" x14ac:dyDescent="0.25">
      <c r="A45" s="149" t="s">
        <v>56</v>
      </c>
      <c r="B45" s="150">
        <v>8.77</v>
      </c>
      <c r="C45" s="150">
        <v>6.95</v>
      </c>
      <c r="D45" s="150">
        <v>79.2</v>
      </c>
      <c r="E45" s="150">
        <v>4.84</v>
      </c>
      <c r="F45" s="150">
        <v>55.2</v>
      </c>
    </row>
    <row r="46" spans="1:6" ht="15" customHeight="1" thickBot="1" x14ac:dyDescent="0.25">
      <c r="A46" s="149" t="s">
        <v>65</v>
      </c>
      <c r="B46" s="150">
        <v>22.89</v>
      </c>
      <c r="C46" s="150">
        <v>16.96</v>
      </c>
      <c r="D46" s="150">
        <v>74.099999999999994</v>
      </c>
      <c r="E46" s="150">
        <v>0</v>
      </c>
      <c r="F46" s="150">
        <v>0</v>
      </c>
    </row>
    <row r="47" spans="1:6" ht="15" customHeight="1" thickBot="1" x14ac:dyDescent="0.25">
      <c r="A47" s="151"/>
      <c r="B47" s="152">
        <v>581.55999999999995</v>
      </c>
      <c r="C47" s="152">
        <v>472.69</v>
      </c>
      <c r="D47" s="152">
        <v>81.28</v>
      </c>
      <c r="E47" s="152">
        <v>277.8</v>
      </c>
      <c r="F47" s="152">
        <v>47.77</v>
      </c>
    </row>
    <row r="48" spans="1:6" ht="15" customHeight="1" x14ac:dyDescent="0.2">
      <c r="C48" s="134" t="s">
        <v>342</v>
      </c>
    </row>
  </sheetData>
  <mergeCells count="1">
    <mergeCell ref="A1:F1"/>
  </mergeCells>
  <pageMargins left="1.45" right="0.7" top="0.75" bottom="0.75" header="0.3" footer="0.3"/>
  <pageSetup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zoomScaleNormal="100" workbookViewId="0">
      <pane xSplit="2" ySplit="3" topLeftCell="C34" activePane="bottomRight" state="frozen"/>
      <selection pane="topRight" activeCell="C1" sqref="C1"/>
      <selection pane="bottomLeft" activeCell="A4" sqref="A4"/>
      <selection pane="bottomRight" activeCell="C10" sqref="C10"/>
    </sheetView>
  </sheetViews>
  <sheetFormatPr defaultRowHeight="15" x14ac:dyDescent="0.2"/>
  <cols>
    <col min="1" max="1" width="5.28515625" style="244" customWidth="1"/>
    <col min="2" max="2" width="28.140625" style="243" customWidth="1"/>
    <col min="3" max="3" width="19" style="160" customWidth="1"/>
    <col min="4" max="4" width="19.28515625" style="160" customWidth="1"/>
    <col min="5" max="5" width="16.42578125" style="243" customWidth="1"/>
    <col min="6" max="16384" width="9.140625" style="243"/>
  </cols>
  <sheetData>
    <row r="1" spans="1:5" ht="15.75" x14ac:dyDescent="0.2">
      <c r="A1" s="428" t="s">
        <v>562</v>
      </c>
      <c r="B1" s="428"/>
      <c r="C1" s="428"/>
      <c r="D1" s="428"/>
      <c r="E1" s="428"/>
    </row>
    <row r="2" spans="1:5" ht="15" customHeight="1" x14ac:dyDescent="0.2">
      <c r="A2" s="364" t="s">
        <v>493</v>
      </c>
      <c r="B2" s="364"/>
      <c r="C2" s="364"/>
      <c r="D2" s="364"/>
      <c r="E2" s="365" t="s">
        <v>598</v>
      </c>
    </row>
    <row r="3" spans="1:5" s="247" customFormat="1" ht="20.100000000000001" customHeight="1" x14ac:dyDescent="0.2">
      <c r="A3" s="301" t="s">
        <v>111</v>
      </c>
      <c r="B3" s="245" t="s">
        <v>434</v>
      </c>
      <c r="C3" s="300" t="s">
        <v>217</v>
      </c>
      <c r="D3" s="300" t="s">
        <v>435</v>
      </c>
      <c r="E3" s="262" t="s">
        <v>436</v>
      </c>
    </row>
    <row r="4" spans="1:5" x14ac:dyDescent="0.2">
      <c r="A4" s="248">
        <v>1</v>
      </c>
      <c r="B4" s="1" t="s">
        <v>506</v>
      </c>
      <c r="C4" s="249">
        <v>94305.9</v>
      </c>
      <c r="D4" s="249">
        <v>159259.41999999998</v>
      </c>
      <c r="E4" s="238">
        <f>(D4/C4)*100</f>
        <v>168.8753513831054</v>
      </c>
    </row>
    <row r="5" spans="1:5" x14ac:dyDescent="0.2">
      <c r="A5" s="248">
        <v>2</v>
      </c>
      <c r="B5" s="1" t="s">
        <v>507</v>
      </c>
      <c r="C5" s="249">
        <v>137458.54999999999</v>
      </c>
      <c r="D5" s="249">
        <v>62383.040000000001</v>
      </c>
      <c r="E5" s="238">
        <f t="shared" ref="E5:E55" si="0">(D5/C5)*100</f>
        <v>45.383164597618702</v>
      </c>
    </row>
    <row r="6" spans="1:5" x14ac:dyDescent="0.2">
      <c r="A6" s="248">
        <v>3</v>
      </c>
      <c r="B6" s="1" t="s">
        <v>508</v>
      </c>
      <c r="C6" s="249">
        <v>381202.07</v>
      </c>
      <c r="D6" s="249">
        <v>85562.42</v>
      </c>
      <c r="E6" s="238">
        <f t="shared" si="0"/>
        <v>22.445423761733508</v>
      </c>
    </row>
    <row r="7" spans="1:5" x14ac:dyDescent="0.2">
      <c r="A7" s="248">
        <v>4</v>
      </c>
      <c r="B7" s="1" t="s">
        <v>509</v>
      </c>
      <c r="C7" s="249">
        <v>213933.89</v>
      </c>
      <c r="D7" s="249">
        <v>217156.05</v>
      </c>
      <c r="E7" s="238">
        <f t="shared" si="0"/>
        <v>101.50614752996825</v>
      </c>
    </row>
    <row r="8" spans="1:5" x14ac:dyDescent="0.2">
      <c r="A8" s="248">
        <v>5</v>
      </c>
      <c r="B8" s="1" t="s">
        <v>510</v>
      </c>
      <c r="C8" s="249">
        <v>523801.36</v>
      </c>
      <c r="D8" s="249">
        <v>254580.03</v>
      </c>
      <c r="E8" s="238">
        <f t="shared" si="0"/>
        <v>48.602399581398572</v>
      </c>
    </row>
    <row r="9" spans="1:5" x14ac:dyDescent="0.2">
      <c r="A9" s="248">
        <v>6</v>
      </c>
      <c r="B9" s="1" t="s">
        <v>511</v>
      </c>
      <c r="C9" s="249">
        <v>363842.92</v>
      </c>
      <c r="D9" s="249">
        <v>327836.59999999998</v>
      </c>
      <c r="E9" s="238">
        <f t="shared" si="0"/>
        <v>90.103883291174114</v>
      </c>
    </row>
    <row r="10" spans="1:5" x14ac:dyDescent="0.2">
      <c r="A10" s="248">
        <v>7</v>
      </c>
      <c r="B10" s="1" t="s">
        <v>512</v>
      </c>
      <c r="C10" s="249">
        <v>738605.99</v>
      </c>
      <c r="D10" s="249">
        <v>346981.65</v>
      </c>
      <c r="E10" s="238">
        <f t="shared" si="0"/>
        <v>46.977909020207107</v>
      </c>
    </row>
    <row r="11" spans="1:5" x14ac:dyDescent="0.2">
      <c r="A11" s="248">
        <v>8</v>
      </c>
      <c r="B11" s="1" t="s">
        <v>513</v>
      </c>
      <c r="C11" s="249">
        <v>427205.06</v>
      </c>
      <c r="D11" s="249">
        <v>171796</v>
      </c>
      <c r="E11" s="238">
        <f t="shared" si="0"/>
        <v>40.213943158819326</v>
      </c>
    </row>
    <row r="12" spans="1:5" x14ac:dyDescent="0.2">
      <c r="A12" s="248">
        <v>9</v>
      </c>
      <c r="B12" s="1" t="s">
        <v>514</v>
      </c>
      <c r="C12" s="249">
        <v>8942548.8897824101</v>
      </c>
      <c r="D12" s="249">
        <v>7861520.1378173865</v>
      </c>
      <c r="E12" s="238">
        <f t="shared" si="0"/>
        <v>87.911402383271437</v>
      </c>
    </row>
    <row r="13" spans="1:5" ht="15.75" customHeight="1" x14ac:dyDescent="0.2">
      <c r="A13" s="248">
        <v>10</v>
      </c>
      <c r="B13" s="1" t="s">
        <v>515</v>
      </c>
      <c r="C13" s="249">
        <v>321253.5424105</v>
      </c>
      <c r="D13" s="249">
        <v>247380.2897427</v>
      </c>
      <c r="E13" s="238">
        <f t="shared" si="0"/>
        <v>77.004688535572868</v>
      </c>
    </row>
    <row r="14" spans="1:5" x14ac:dyDescent="0.2">
      <c r="A14" s="248">
        <v>11</v>
      </c>
      <c r="B14" s="1" t="s">
        <v>516</v>
      </c>
      <c r="C14" s="249">
        <v>661172.78</v>
      </c>
      <c r="D14" s="249">
        <v>274625.33</v>
      </c>
      <c r="E14" s="238">
        <f t="shared" si="0"/>
        <v>41.536091367826728</v>
      </c>
    </row>
    <row r="15" spans="1:5" x14ac:dyDescent="0.2">
      <c r="A15" s="248">
        <v>12</v>
      </c>
      <c r="B15" s="1" t="s">
        <v>517</v>
      </c>
      <c r="C15" s="249">
        <v>1015508.73</v>
      </c>
      <c r="D15" s="249">
        <v>590759.03</v>
      </c>
      <c r="E15" s="238">
        <f t="shared" si="0"/>
        <v>58.173702750935483</v>
      </c>
    </row>
    <row r="16" spans="1:5" x14ac:dyDescent="0.2">
      <c r="A16" s="248">
        <v>13</v>
      </c>
      <c r="B16" s="1" t="s">
        <v>518</v>
      </c>
      <c r="C16" s="249">
        <v>386769.13</v>
      </c>
      <c r="D16" s="249">
        <v>219197.16</v>
      </c>
      <c r="E16" s="238">
        <f t="shared" si="0"/>
        <v>56.673902594035873</v>
      </c>
    </row>
    <row r="17" spans="1:5" x14ac:dyDescent="0.2">
      <c r="A17" s="248">
        <v>14</v>
      </c>
      <c r="B17" s="1" t="s">
        <v>519</v>
      </c>
      <c r="C17" s="249">
        <v>271121.15999999997</v>
      </c>
      <c r="D17" s="249">
        <v>180095.91</v>
      </c>
      <c r="E17" s="238">
        <f t="shared" si="0"/>
        <v>66.426357131254534</v>
      </c>
    </row>
    <row r="18" spans="1:5" x14ac:dyDescent="0.2">
      <c r="A18" s="248">
        <v>15</v>
      </c>
      <c r="B18" s="1" t="s">
        <v>520</v>
      </c>
      <c r="C18" s="249">
        <v>637404.77</v>
      </c>
      <c r="D18" s="249">
        <v>689439.27</v>
      </c>
      <c r="E18" s="238">
        <f t="shared" si="0"/>
        <v>108.16349397573539</v>
      </c>
    </row>
    <row r="19" spans="1:5" x14ac:dyDescent="0.2">
      <c r="A19" s="248">
        <v>16</v>
      </c>
      <c r="B19" s="1" t="s">
        <v>521</v>
      </c>
      <c r="C19" s="249">
        <v>870862.16</v>
      </c>
      <c r="D19" s="249">
        <v>833121.31</v>
      </c>
      <c r="E19" s="238">
        <f t="shared" si="0"/>
        <v>95.666265945003275</v>
      </c>
    </row>
    <row r="20" spans="1:5" x14ac:dyDescent="0.2">
      <c r="A20" s="248">
        <v>17</v>
      </c>
      <c r="B20" s="1" t="s">
        <v>522</v>
      </c>
      <c r="C20" s="249">
        <v>134376.13</v>
      </c>
      <c r="D20" s="249">
        <v>46997.29</v>
      </c>
      <c r="E20" s="238">
        <f t="shared" si="0"/>
        <v>34.974433331276913</v>
      </c>
    </row>
    <row r="21" spans="1:5" x14ac:dyDescent="0.2">
      <c r="A21" s="248">
        <v>18</v>
      </c>
      <c r="B21" s="1" t="s">
        <v>523</v>
      </c>
      <c r="C21" s="249">
        <v>416947.56</v>
      </c>
      <c r="D21" s="249">
        <v>361966.8</v>
      </c>
      <c r="E21" s="238">
        <f t="shared" si="0"/>
        <v>86.813507195005528</v>
      </c>
    </row>
    <row r="22" spans="1:5" x14ac:dyDescent="0.2">
      <c r="A22" s="248">
        <v>19</v>
      </c>
      <c r="B22" s="1" t="s">
        <v>524</v>
      </c>
      <c r="C22" s="249">
        <v>2501050.5577493999</v>
      </c>
      <c r="D22" s="249">
        <v>1207728.5459890999</v>
      </c>
      <c r="E22" s="238">
        <f t="shared" si="0"/>
        <v>48.288849749438448</v>
      </c>
    </row>
    <row r="23" spans="1:5" x14ac:dyDescent="0.2">
      <c r="A23" s="248">
        <v>20</v>
      </c>
      <c r="B23" s="1" t="s">
        <v>525</v>
      </c>
      <c r="C23" s="249">
        <v>243011.61</v>
      </c>
      <c r="D23" s="249">
        <v>282436.23</v>
      </c>
      <c r="E23" s="238">
        <f t="shared" si="0"/>
        <v>116.22334834125827</v>
      </c>
    </row>
    <row r="24" spans="1:5" x14ac:dyDescent="0.2">
      <c r="A24" s="248">
        <v>21</v>
      </c>
      <c r="B24" s="1" t="s">
        <v>526</v>
      </c>
      <c r="C24" s="249">
        <v>796065.02</v>
      </c>
      <c r="D24" s="249">
        <v>638682.5</v>
      </c>
      <c r="E24" s="238">
        <f t="shared" si="0"/>
        <v>80.229941519098531</v>
      </c>
    </row>
    <row r="25" spans="1:5" x14ac:dyDescent="0.2">
      <c r="A25" s="248">
        <v>22</v>
      </c>
      <c r="B25" s="1" t="s">
        <v>527</v>
      </c>
      <c r="C25" s="249">
        <v>6943056.9363783998</v>
      </c>
      <c r="D25" s="249">
        <v>5631062.5683094002</v>
      </c>
      <c r="E25" s="238">
        <f t="shared" si="0"/>
        <v>81.103505558268481</v>
      </c>
    </row>
    <row r="26" spans="1:5" x14ac:dyDescent="0.2">
      <c r="A26" s="248">
        <v>23</v>
      </c>
      <c r="B26" s="1" t="s">
        <v>528</v>
      </c>
      <c r="C26" s="249">
        <v>3095701.5533532999</v>
      </c>
      <c r="D26" s="249">
        <v>2083991.8647305998</v>
      </c>
      <c r="E26" s="238">
        <f t="shared" si="0"/>
        <v>67.31888810383532</v>
      </c>
    </row>
    <row r="27" spans="1:5" x14ac:dyDescent="0.2">
      <c r="A27" s="248">
        <v>24</v>
      </c>
      <c r="B27" s="1" t="s">
        <v>529</v>
      </c>
      <c r="C27" s="249">
        <v>233945.47999999998</v>
      </c>
      <c r="D27" s="249">
        <v>185441.64</v>
      </c>
      <c r="E27" s="238">
        <f t="shared" si="0"/>
        <v>79.267032643674085</v>
      </c>
    </row>
    <row r="28" spans="1:5" x14ac:dyDescent="0.2">
      <c r="A28" s="248">
        <v>25</v>
      </c>
      <c r="B28" s="1" t="s">
        <v>530</v>
      </c>
      <c r="C28" s="249">
        <v>620870.07999999996</v>
      </c>
      <c r="D28" s="249">
        <v>290994.09999999998</v>
      </c>
      <c r="E28" s="238">
        <f t="shared" si="0"/>
        <v>46.868758758676208</v>
      </c>
    </row>
    <row r="29" spans="1:5" x14ac:dyDescent="0.2">
      <c r="A29" s="248">
        <v>26</v>
      </c>
      <c r="B29" s="1" t="s">
        <v>531</v>
      </c>
      <c r="C29" s="249">
        <v>508959.83</v>
      </c>
      <c r="D29" s="249">
        <v>453411.70999999996</v>
      </c>
      <c r="E29" s="238">
        <f t="shared" si="0"/>
        <v>89.085952028866387</v>
      </c>
    </row>
    <row r="30" spans="1:5" x14ac:dyDescent="0.2">
      <c r="A30" s="248">
        <v>27</v>
      </c>
      <c r="B30" s="1" t="s">
        <v>532</v>
      </c>
      <c r="C30" s="249">
        <v>676637.12266350002</v>
      </c>
      <c r="D30" s="249">
        <v>826477.42965180008</v>
      </c>
      <c r="E30" s="238">
        <f t="shared" si="0"/>
        <v>122.14485460071593</v>
      </c>
    </row>
    <row r="31" spans="1:5" x14ac:dyDescent="0.2">
      <c r="A31" s="248">
        <v>28</v>
      </c>
      <c r="B31" s="1" t="s">
        <v>533</v>
      </c>
      <c r="C31" s="249">
        <v>346396.98</v>
      </c>
      <c r="D31" s="249">
        <v>130540.85</v>
      </c>
      <c r="E31" s="238">
        <f t="shared" si="0"/>
        <v>37.685331436781006</v>
      </c>
    </row>
    <row r="32" spans="1:5" x14ac:dyDescent="0.2">
      <c r="A32" s="248">
        <v>29</v>
      </c>
      <c r="B32" s="1" t="s">
        <v>534</v>
      </c>
      <c r="C32" s="249">
        <v>515754.78</v>
      </c>
      <c r="D32" s="249">
        <v>520918.27</v>
      </c>
      <c r="E32" s="238">
        <f t="shared" si="0"/>
        <v>101.00115213668015</v>
      </c>
    </row>
    <row r="33" spans="1:5" x14ac:dyDescent="0.2">
      <c r="A33" s="248">
        <v>30</v>
      </c>
      <c r="B33" s="1" t="s">
        <v>535</v>
      </c>
      <c r="C33" s="249">
        <v>476869</v>
      </c>
      <c r="D33" s="249">
        <v>256200.26</v>
      </c>
      <c r="E33" s="238">
        <f t="shared" si="0"/>
        <v>53.725501133434975</v>
      </c>
    </row>
    <row r="34" spans="1:5" x14ac:dyDescent="0.2">
      <c r="A34" s="248">
        <v>31</v>
      </c>
      <c r="B34" s="1" t="s">
        <v>536</v>
      </c>
      <c r="C34" s="249">
        <v>479096.70999999996</v>
      </c>
      <c r="D34" s="249">
        <v>565461.62</v>
      </c>
      <c r="E34" s="238">
        <f t="shared" si="0"/>
        <v>118.02661304019392</v>
      </c>
    </row>
    <row r="35" spans="1:5" x14ac:dyDescent="0.2">
      <c r="A35" s="248">
        <v>32</v>
      </c>
      <c r="B35" s="1" t="s">
        <v>537</v>
      </c>
      <c r="C35" s="249">
        <v>402507.55</v>
      </c>
      <c r="D35" s="249">
        <v>278589.87</v>
      </c>
      <c r="E35" s="238">
        <f t="shared" si="0"/>
        <v>69.213576242234467</v>
      </c>
    </row>
    <row r="36" spans="1:5" x14ac:dyDescent="0.2">
      <c r="A36" s="248">
        <v>33</v>
      </c>
      <c r="B36" s="1" t="s">
        <v>538</v>
      </c>
      <c r="C36" s="249">
        <v>117461</v>
      </c>
      <c r="D36" s="249">
        <v>41147</v>
      </c>
      <c r="E36" s="238">
        <f t="shared" si="0"/>
        <v>35.030350499314665</v>
      </c>
    </row>
    <row r="37" spans="1:5" x14ac:dyDescent="0.2">
      <c r="A37" s="248">
        <v>34</v>
      </c>
      <c r="B37" s="1" t="s">
        <v>539</v>
      </c>
      <c r="C37" s="249">
        <v>287766.32</v>
      </c>
      <c r="D37" s="249">
        <v>113389.62</v>
      </c>
      <c r="E37" s="238">
        <f t="shared" si="0"/>
        <v>39.403367287735406</v>
      </c>
    </row>
    <row r="38" spans="1:5" x14ac:dyDescent="0.2">
      <c r="A38" s="248">
        <v>35</v>
      </c>
      <c r="B38" s="1" t="s">
        <v>540</v>
      </c>
      <c r="C38" s="249">
        <v>395441</v>
      </c>
      <c r="D38" s="249">
        <v>612394.01</v>
      </c>
      <c r="E38" s="238">
        <f t="shared" si="0"/>
        <v>154.86355992423648</v>
      </c>
    </row>
    <row r="39" spans="1:5" x14ac:dyDescent="0.2">
      <c r="A39" s="248">
        <v>36</v>
      </c>
      <c r="B39" s="1" t="s">
        <v>541</v>
      </c>
      <c r="C39" s="249">
        <v>394987.35</v>
      </c>
      <c r="D39" s="249">
        <v>464154.51</v>
      </c>
      <c r="E39" s="238">
        <f t="shared" si="0"/>
        <v>117.51123422053897</v>
      </c>
    </row>
    <row r="40" spans="1:5" x14ac:dyDescent="0.2">
      <c r="A40" s="248">
        <v>37</v>
      </c>
      <c r="B40" s="1" t="s">
        <v>542</v>
      </c>
      <c r="C40" s="249">
        <v>710628.29</v>
      </c>
      <c r="D40" s="249">
        <v>655147.29999999993</v>
      </c>
      <c r="E40" s="238">
        <f t="shared" si="0"/>
        <v>92.192684870454556</v>
      </c>
    </row>
    <row r="41" spans="1:5" x14ac:dyDescent="0.2">
      <c r="A41" s="248">
        <v>38</v>
      </c>
      <c r="B41" s="1" t="s">
        <v>543</v>
      </c>
      <c r="C41" s="249">
        <v>1238853.4735341999</v>
      </c>
      <c r="D41" s="249">
        <v>395461.29997410002</v>
      </c>
      <c r="E41" s="238">
        <f t="shared" si="0"/>
        <v>31.921555569112499</v>
      </c>
    </row>
    <row r="42" spans="1:5" x14ac:dyDescent="0.2">
      <c r="A42" s="248">
        <v>39</v>
      </c>
      <c r="B42" s="1" t="s">
        <v>544</v>
      </c>
      <c r="C42" s="249">
        <v>1148549.3107898999</v>
      </c>
      <c r="D42" s="249">
        <v>588828.66590230004</v>
      </c>
      <c r="E42" s="238">
        <f t="shared" si="0"/>
        <v>51.267164619805548</v>
      </c>
    </row>
    <row r="43" spans="1:5" x14ac:dyDescent="0.2">
      <c r="A43" s="248">
        <v>40</v>
      </c>
      <c r="B43" s="1" t="s">
        <v>545</v>
      </c>
      <c r="C43" s="249">
        <v>1074896.3799999999</v>
      </c>
      <c r="D43" s="249">
        <v>440334.04</v>
      </c>
      <c r="E43" s="238">
        <f t="shared" si="0"/>
        <v>40.965254715994114</v>
      </c>
    </row>
    <row r="44" spans="1:5" x14ac:dyDescent="0.2">
      <c r="A44" s="248">
        <v>41</v>
      </c>
      <c r="B44" s="1" t="s">
        <v>546</v>
      </c>
      <c r="C44" s="249">
        <v>475045.17</v>
      </c>
      <c r="D44" s="249">
        <v>586530.48</v>
      </c>
      <c r="E44" s="238">
        <f t="shared" si="0"/>
        <v>123.46835986144222</v>
      </c>
    </row>
    <row r="45" spans="1:5" x14ac:dyDescent="0.2">
      <c r="A45" s="248">
        <v>42</v>
      </c>
      <c r="B45" s="1" t="s">
        <v>547</v>
      </c>
      <c r="C45" s="249">
        <v>436130.96</v>
      </c>
      <c r="D45" s="249">
        <v>249086.65</v>
      </c>
      <c r="E45" s="238">
        <f t="shared" si="0"/>
        <v>57.112810794262344</v>
      </c>
    </row>
    <row r="46" spans="1:5" x14ac:dyDescent="0.2">
      <c r="A46" s="248">
        <v>43</v>
      </c>
      <c r="B46" s="1" t="s">
        <v>548</v>
      </c>
      <c r="C46" s="249">
        <v>512984.28</v>
      </c>
      <c r="D46" s="249">
        <v>156441.34</v>
      </c>
      <c r="E46" s="238">
        <f t="shared" si="0"/>
        <v>30.496322421420007</v>
      </c>
    </row>
    <row r="47" spans="1:5" x14ac:dyDescent="0.2">
      <c r="A47" s="248">
        <v>44</v>
      </c>
      <c r="B47" s="1" t="s">
        <v>549</v>
      </c>
      <c r="C47" s="249">
        <v>332492.09999999998</v>
      </c>
      <c r="D47" s="249">
        <v>535005.55000000005</v>
      </c>
      <c r="E47" s="238">
        <f t="shared" si="0"/>
        <v>160.9077478833332</v>
      </c>
    </row>
    <row r="48" spans="1:5" x14ac:dyDescent="0.2">
      <c r="A48" s="248">
        <v>45</v>
      </c>
      <c r="B48" s="1" t="s">
        <v>550</v>
      </c>
      <c r="C48" s="249">
        <v>129471.4</v>
      </c>
      <c r="D48" s="249">
        <v>110105.68</v>
      </c>
      <c r="E48" s="238">
        <f t="shared" si="0"/>
        <v>85.042472700534631</v>
      </c>
    </row>
    <row r="49" spans="1:5" x14ac:dyDescent="0.2">
      <c r="A49" s="248">
        <v>46</v>
      </c>
      <c r="B49" s="1" t="s">
        <v>551</v>
      </c>
      <c r="C49" s="249">
        <v>476028.65</v>
      </c>
      <c r="D49" s="249">
        <v>268642.71999999997</v>
      </c>
      <c r="E49" s="238">
        <f t="shared" si="0"/>
        <v>56.434149499195051</v>
      </c>
    </row>
    <row r="50" spans="1:5" x14ac:dyDescent="0.2">
      <c r="A50" s="248">
        <v>47</v>
      </c>
      <c r="B50" s="1" t="s">
        <v>552</v>
      </c>
      <c r="C50" s="249">
        <v>370599.37</v>
      </c>
      <c r="D50" s="249">
        <v>135796.85</v>
      </c>
      <c r="E50" s="238">
        <f t="shared" si="0"/>
        <v>36.642493482922006</v>
      </c>
    </row>
    <row r="51" spans="1:5" x14ac:dyDescent="0.2">
      <c r="A51" s="248">
        <v>48</v>
      </c>
      <c r="B51" s="1" t="s">
        <v>553</v>
      </c>
      <c r="C51" s="249">
        <v>840073.29</v>
      </c>
      <c r="D51" s="249">
        <v>189092.8</v>
      </c>
      <c r="E51" s="238">
        <f t="shared" si="0"/>
        <v>22.50908370149466</v>
      </c>
    </row>
    <row r="52" spans="1:5" x14ac:dyDescent="0.2">
      <c r="A52" s="248">
        <v>49</v>
      </c>
      <c r="B52" s="1" t="s">
        <v>554</v>
      </c>
      <c r="C52" s="249">
        <v>314365.78000000003</v>
      </c>
      <c r="D52" s="249">
        <v>112495.35999999999</v>
      </c>
      <c r="E52" s="238">
        <f t="shared" si="0"/>
        <v>35.784861825609639</v>
      </c>
    </row>
    <row r="53" spans="1:5" x14ac:dyDescent="0.2">
      <c r="A53" s="248">
        <v>50</v>
      </c>
      <c r="B53" s="1" t="s">
        <v>555</v>
      </c>
      <c r="C53" s="249">
        <v>1385258.6533383999</v>
      </c>
      <c r="D53" s="249">
        <v>1337480.0978826</v>
      </c>
      <c r="E53" s="238">
        <f t="shared" si="0"/>
        <v>96.550928930084197</v>
      </c>
    </row>
    <row r="54" spans="1:5" x14ac:dyDescent="0.2">
      <c r="A54" s="248">
        <v>51</v>
      </c>
      <c r="B54" s="1" t="s">
        <v>556</v>
      </c>
      <c r="C54" s="249">
        <v>258269.26</v>
      </c>
      <c r="D54" s="249">
        <v>66086.929999999993</v>
      </c>
      <c r="E54" s="238">
        <f t="shared" si="0"/>
        <v>25.588383998931963</v>
      </c>
    </row>
    <row r="55" spans="1:5" x14ac:dyDescent="0.2">
      <c r="A55" s="248">
        <v>52</v>
      </c>
      <c r="B55" s="1" t="s">
        <v>557</v>
      </c>
      <c r="C55" s="249">
        <v>544788.16</v>
      </c>
      <c r="D55" s="249">
        <v>564054.64</v>
      </c>
      <c r="E55" s="238">
        <f t="shared" si="0"/>
        <v>103.53650857610415</v>
      </c>
    </row>
    <row r="56" spans="1:5" s="247" customFormat="1" ht="14.25" x14ac:dyDescent="0.2">
      <c r="A56" s="301"/>
      <c r="B56" s="245" t="s">
        <v>1</v>
      </c>
      <c r="C56" s="246">
        <f>SUM(C4:C55)</f>
        <v>45822334</v>
      </c>
      <c r="D56" s="246">
        <f>SUM(D4:D55)</f>
        <v>33904270.740000002</v>
      </c>
      <c r="E56" s="239">
        <f>(D56/C56)*100</f>
        <v>73.990711036238352</v>
      </c>
    </row>
    <row r="57" spans="1:5" x14ac:dyDescent="0.2">
      <c r="C57" s="160" t="s">
        <v>487</v>
      </c>
    </row>
    <row r="58" spans="1:5" x14ac:dyDescent="0.2">
      <c r="D58" s="243"/>
    </row>
  </sheetData>
  <mergeCells count="1">
    <mergeCell ref="A1:E1"/>
  </mergeCells>
  <conditionalFormatting sqref="E3:E56">
    <cfRule type="cellIs" dxfId="9" priority="1" operator="lessThan">
      <formula>40</formula>
    </cfRule>
  </conditionalFormatting>
  <pageMargins left="1.45" right="0.7" top="0.75" bottom="0.75" header="0.3" footer="0.3"/>
  <pageSetup scale="7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63"/>
  <sheetViews>
    <sheetView zoomScale="90" zoomScaleNormal="90" workbookViewId="0">
      <pane xSplit="2" ySplit="5" topLeftCell="C57" activePane="bottomRight" state="frozen"/>
      <selection pane="topRight" activeCell="C1" sqref="C1"/>
      <selection pane="bottomLeft" activeCell="A6" sqref="A6"/>
      <selection pane="bottomRight" activeCell="G57" sqref="G57:J57"/>
    </sheetView>
  </sheetViews>
  <sheetFormatPr defaultColWidth="4.42578125" defaultRowHeight="13.5" x14ac:dyDescent="0.2"/>
  <cols>
    <col min="1" max="1" width="4.42578125" style="104"/>
    <col min="2" max="2" width="24.85546875" style="38" customWidth="1"/>
    <col min="3" max="3" width="10.7109375" style="53" customWidth="1"/>
    <col min="4" max="4" width="10.85546875" style="53" customWidth="1"/>
    <col min="5" max="5" width="10.42578125" style="53" customWidth="1"/>
    <col min="6" max="6" width="10.5703125" style="53" customWidth="1"/>
    <col min="7" max="8" width="9.140625" style="53" customWidth="1"/>
    <col min="9" max="9" width="9.5703125" style="53" customWidth="1"/>
    <col min="10" max="10" width="10.7109375" style="53" customWidth="1"/>
    <col min="11" max="11" width="10" style="53" customWidth="1"/>
    <col min="12" max="12" width="9.85546875" style="53" customWidth="1"/>
    <col min="13" max="13" width="9" style="51" customWidth="1"/>
    <col min="14" max="14" width="12.28515625" style="51" hidden="1" customWidth="1"/>
    <col min="15" max="15" width="10.7109375" style="51" hidden="1" customWidth="1"/>
    <col min="16" max="17" width="8.5703125" style="53" hidden="1" customWidth="1"/>
    <col min="18" max="18" width="7.7109375" style="38" bestFit="1" customWidth="1"/>
    <col min="19" max="16384" width="4.42578125" style="38"/>
  </cols>
  <sheetData>
    <row r="1" spans="1:17" ht="15" customHeight="1" x14ac:dyDescent="0.2">
      <c r="A1" s="430" t="s">
        <v>563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7" ht="15" customHeight="1" x14ac:dyDescent="0.2">
      <c r="B2" s="50" t="s">
        <v>125</v>
      </c>
      <c r="H2" s="53" t="s">
        <v>134</v>
      </c>
      <c r="J2" s="54" t="s">
        <v>116</v>
      </c>
    </row>
    <row r="3" spans="1:17" ht="21.95" customHeight="1" x14ac:dyDescent="0.2">
      <c r="A3" s="432" t="s">
        <v>111</v>
      </c>
      <c r="B3" s="432" t="s">
        <v>95</v>
      </c>
      <c r="C3" s="433" t="s">
        <v>586</v>
      </c>
      <c r="D3" s="433"/>
      <c r="E3" s="433"/>
      <c r="F3" s="433"/>
      <c r="G3" s="433"/>
      <c r="H3" s="433"/>
      <c r="I3" s="433"/>
      <c r="J3" s="433"/>
      <c r="K3" s="433"/>
      <c r="L3" s="433"/>
      <c r="M3" s="431" t="s">
        <v>205</v>
      </c>
    </row>
    <row r="4" spans="1:17" ht="24.95" customHeight="1" x14ac:dyDescent="0.2">
      <c r="A4" s="432"/>
      <c r="B4" s="432"/>
      <c r="C4" s="433" t="s">
        <v>30</v>
      </c>
      <c r="D4" s="433"/>
      <c r="E4" s="433" t="s">
        <v>117</v>
      </c>
      <c r="F4" s="433"/>
      <c r="G4" s="433" t="s">
        <v>113</v>
      </c>
      <c r="H4" s="433"/>
      <c r="I4" s="433" t="s">
        <v>114</v>
      </c>
      <c r="J4" s="433"/>
      <c r="K4" s="433" t="s">
        <v>31</v>
      </c>
      <c r="L4" s="433"/>
      <c r="M4" s="431"/>
      <c r="N4" s="429" t="s">
        <v>419</v>
      </c>
    </row>
    <row r="5" spans="1:17" ht="21.95" customHeight="1" x14ac:dyDescent="0.2">
      <c r="A5" s="432"/>
      <c r="B5" s="432"/>
      <c r="C5" s="320" t="s">
        <v>28</v>
      </c>
      <c r="D5" s="320" t="s">
        <v>15</v>
      </c>
      <c r="E5" s="320" t="s">
        <v>28</v>
      </c>
      <c r="F5" s="320" t="s">
        <v>15</v>
      </c>
      <c r="G5" s="320" t="s">
        <v>28</v>
      </c>
      <c r="H5" s="320" t="s">
        <v>15</v>
      </c>
      <c r="I5" s="320" t="s">
        <v>28</v>
      </c>
      <c r="J5" s="320" t="s">
        <v>15</v>
      </c>
      <c r="K5" s="320" t="s">
        <v>28</v>
      </c>
      <c r="L5" s="320" t="s">
        <v>15</v>
      </c>
      <c r="M5" s="431"/>
      <c r="N5" s="429"/>
      <c r="O5" s="311" t="s">
        <v>491</v>
      </c>
      <c r="P5" s="261" t="s">
        <v>28</v>
      </c>
      <c r="Q5" s="261" t="s">
        <v>15</v>
      </c>
    </row>
    <row r="6" spans="1:17" ht="14.1" customHeight="1" x14ac:dyDescent="0.2">
      <c r="A6" s="36">
        <v>1</v>
      </c>
      <c r="B6" s="37" t="s">
        <v>52</v>
      </c>
      <c r="C6" s="47">
        <v>90076</v>
      </c>
      <c r="D6" s="47">
        <v>181235</v>
      </c>
      <c r="E6" s="47">
        <v>63980</v>
      </c>
      <c r="F6" s="47">
        <v>157778</v>
      </c>
      <c r="G6" s="47">
        <v>3945</v>
      </c>
      <c r="H6" s="47">
        <v>20125</v>
      </c>
      <c r="I6" s="47">
        <v>2706</v>
      </c>
      <c r="J6" s="47">
        <v>132541</v>
      </c>
      <c r="K6" s="47">
        <f>C6+G6+I6</f>
        <v>96727</v>
      </c>
      <c r="L6" s="47">
        <f>D6+H6+J6</f>
        <v>333901</v>
      </c>
      <c r="M6" s="48">
        <f>L6*100/'CD Ratio_3(i)'!F6</f>
        <v>21.216457415031169</v>
      </c>
      <c r="N6" s="183">
        <f t="shared" ref="N6:N57" si="0">E6*100/C6</f>
        <v>71.028908921355296</v>
      </c>
      <c r="O6" s="51">
        <f t="shared" ref="O6:O57" si="1">L6/K6</f>
        <v>3.4519937556214915</v>
      </c>
      <c r="P6" s="53">
        <f>E6*100/C6</f>
        <v>71.028908921355296</v>
      </c>
      <c r="Q6" s="53">
        <f>F6*100/D6</f>
        <v>87.057135762959689</v>
      </c>
    </row>
    <row r="7" spans="1:17" ht="14.1" customHeight="1" x14ac:dyDescent="0.2">
      <c r="A7" s="36">
        <v>2</v>
      </c>
      <c r="B7" s="37" t="s">
        <v>53</v>
      </c>
      <c r="C7" s="47">
        <v>408702</v>
      </c>
      <c r="D7" s="47">
        <v>923817</v>
      </c>
      <c r="E7" s="47">
        <v>372882</v>
      </c>
      <c r="F7" s="47">
        <v>782116</v>
      </c>
      <c r="G7" s="47">
        <v>8148</v>
      </c>
      <c r="H7" s="47">
        <v>8831</v>
      </c>
      <c r="I7" s="47">
        <v>55932</v>
      </c>
      <c r="J7" s="47">
        <v>93852</v>
      </c>
      <c r="K7" s="47">
        <f t="shared" ref="K7:K17" si="2">C7+G7+I7</f>
        <v>472782</v>
      </c>
      <c r="L7" s="47">
        <f t="shared" ref="L7:L17" si="3">D7+H7+J7</f>
        <v>1026500</v>
      </c>
      <c r="M7" s="48">
        <f>L7*100/'CD Ratio_3(i)'!F7</f>
        <v>41.077466138602134</v>
      </c>
      <c r="N7" s="183">
        <f t="shared" si="0"/>
        <v>91.235668041751694</v>
      </c>
      <c r="O7" s="51">
        <f t="shared" si="1"/>
        <v>2.1711909505861051</v>
      </c>
      <c r="P7" s="53">
        <f t="shared" ref="P7:P57" si="4">E7*100/C7</f>
        <v>91.235668041751694</v>
      </c>
      <c r="Q7" s="53">
        <f t="shared" ref="Q7:Q57" si="5">F7*100/D7</f>
        <v>84.661356091087299</v>
      </c>
    </row>
    <row r="8" spans="1:17" ht="14.1" customHeight="1" x14ac:dyDescent="0.2">
      <c r="A8" s="36">
        <v>3</v>
      </c>
      <c r="B8" s="37" t="s">
        <v>54</v>
      </c>
      <c r="C8" s="47">
        <v>45151</v>
      </c>
      <c r="D8" s="47">
        <v>81056</v>
      </c>
      <c r="E8" s="47">
        <v>38701</v>
      </c>
      <c r="F8" s="47">
        <v>70284</v>
      </c>
      <c r="G8" s="47">
        <v>5010</v>
      </c>
      <c r="H8" s="47">
        <v>8201</v>
      </c>
      <c r="I8" s="47">
        <v>1440</v>
      </c>
      <c r="J8" s="47">
        <v>2572</v>
      </c>
      <c r="K8" s="47">
        <f t="shared" si="2"/>
        <v>51601</v>
      </c>
      <c r="L8" s="47">
        <f t="shared" si="3"/>
        <v>91829</v>
      </c>
      <c r="M8" s="48">
        <f>L8*100/'CD Ratio_3(i)'!F8</f>
        <v>25.673435267738572</v>
      </c>
      <c r="N8" s="183">
        <f t="shared" si="0"/>
        <v>85.714602112910015</v>
      </c>
      <c r="O8" s="51">
        <f t="shared" si="1"/>
        <v>1.7795972946260732</v>
      </c>
      <c r="P8" s="53">
        <f t="shared" si="4"/>
        <v>85.714602112910015</v>
      </c>
      <c r="Q8" s="53">
        <f t="shared" si="5"/>
        <v>86.710422424003156</v>
      </c>
    </row>
    <row r="9" spans="1:17" ht="14.1" customHeight="1" x14ac:dyDescent="0.2">
      <c r="A9" s="36">
        <v>4</v>
      </c>
      <c r="B9" s="37" t="s">
        <v>55</v>
      </c>
      <c r="C9" s="47">
        <v>106264</v>
      </c>
      <c r="D9" s="47">
        <v>199192</v>
      </c>
      <c r="E9" s="47">
        <v>68009</v>
      </c>
      <c r="F9" s="47">
        <v>52163</v>
      </c>
      <c r="G9" s="47">
        <v>1392</v>
      </c>
      <c r="H9" s="47">
        <v>8343</v>
      </c>
      <c r="I9" s="47">
        <v>3224</v>
      </c>
      <c r="J9" s="47">
        <v>26423</v>
      </c>
      <c r="K9" s="47">
        <f t="shared" si="2"/>
        <v>110880</v>
      </c>
      <c r="L9" s="47">
        <f t="shared" si="3"/>
        <v>233958</v>
      </c>
      <c r="M9" s="48">
        <f>L9*100/'CD Ratio_3(i)'!F9</f>
        <v>16.969291673254933</v>
      </c>
      <c r="N9" s="183">
        <f t="shared" si="0"/>
        <v>64.000037642098917</v>
      </c>
      <c r="O9" s="51">
        <f t="shared" si="1"/>
        <v>2.1100108225108225</v>
      </c>
      <c r="P9" s="53">
        <f t="shared" si="4"/>
        <v>64.000037642098917</v>
      </c>
      <c r="Q9" s="53">
        <f t="shared" si="5"/>
        <v>26.187296678581468</v>
      </c>
    </row>
    <row r="10" spans="1:17" ht="14.1" customHeight="1" x14ac:dyDescent="0.2">
      <c r="A10" s="36">
        <v>5</v>
      </c>
      <c r="B10" s="37" t="s">
        <v>56</v>
      </c>
      <c r="C10" s="47">
        <v>303463</v>
      </c>
      <c r="D10" s="47">
        <v>513275</v>
      </c>
      <c r="E10" s="47">
        <v>255283</v>
      </c>
      <c r="F10" s="47">
        <v>454618</v>
      </c>
      <c r="G10" s="47">
        <v>336</v>
      </c>
      <c r="H10" s="47">
        <v>15940</v>
      </c>
      <c r="I10" s="47">
        <v>583</v>
      </c>
      <c r="J10" s="47">
        <v>27080</v>
      </c>
      <c r="K10" s="47">
        <f t="shared" si="2"/>
        <v>304382</v>
      </c>
      <c r="L10" s="47">
        <f t="shared" si="3"/>
        <v>556295</v>
      </c>
      <c r="M10" s="48">
        <f>L10*100/'CD Ratio_3(i)'!F10</f>
        <v>40.189527510531512</v>
      </c>
      <c r="N10" s="183">
        <f t="shared" si="0"/>
        <v>84.123270382221222</v>
      </c>
      <c r="O10" s="51">
        <f t="shared" si="1"/>
        <v>1.8276212128181035</v>
      </c>
      <c r="P10" s="53">
        <f t="shared" si="4"/>
        <v>84.123270382221222</v>
      </c>
      <c r="Q10" s="53">
        <f t="shared" si="5"/>
        <v>88.572013053431391</v>
      </c>
    </row>
    <row r="11" spans="1:17" ht="14.1" customHeight="1" x14ac:dyDescent="0.2">
      <c r="A11" s="36">
        <v>6</v>
      </c>
      <c r="B11" s="37" t="s">
        <v>57</v>
      </c>
      <c r="C11" s="47">
        <v>96817</v>
      </c>
      <c r="D11" s="47">
        <v>195817</v>
      </c>
      <c r="E11" s="47">
        <v>74028</v>
      </c>
      <c r="F11" s="47">
        <v>147721</v>
      </c>
      <c r="G11" s="47">
        <v>190</v>
      </c>
      <c r="H11" s="47">
        <v>3249</v>
      </c>
      <c r="I11" s="47">
        <v>2063</v>
      </c>
      <c r="J11" s="47">
        <v>19453</v>
      </c>
      <c r="K11" s="47">
        <f t="shared" si="2"/>
        <v>99070</v>
      </c>
      <c r="L11" s="47">
        <f t="shared" si="3"/>
        <v>218519</v>
      </c>
      <c r="M11" s="48">
        <f>L11*100/'CD Ratio_3(i)'!F11</f>
        <v>20.323057363700876</v>
      </c>
      <c r="N11" s="183">
        <f t="shared" si="0"/>
        <v>76.461778406684772</v>
      </c>
      <c r="O11" s="51">
        <f t="shared" si="1"/>
        <v>2.2057030382557787</v>
      </c>
      <c r="P11" s="53">
        <f t="shared" si="4"/>
        <v>76.461778406684772</v>
      </c>
      <c r="Q11" s="53">
        <f t="shared" si="5"/>
        <v>75.438291874556342</v>
      </c>
    </row>
    <row r="12" spans="1:17" ht="14.1" customHeight="1" x14ac:dyDescent="0.2">
      <c r="A12" s="36">
        <v>7</v>
      </c>
      <c r="B12" s="37" t="s">
        <v>58</v>
      </c>
      <c r="C12" s="47">
        <v>4617</v>
      </c>
      <c r="D12" s="47">
        <v>10756</v>
      </c>
      <c r="E12" s="47">
        <v>3901</v>
      </c>
      <c r="F12" s="47">
        <v>8297</v>
      </c>
      <c r="G12" s="47">
        <v>0</v>
      </c>
      <c r="H12" s="47">
        <v>0</v>
      </c>
      <c r="I12" s="47">
        <v>290</v>
      </c>
      <c r="J12" s="47">
        <v>2642</v>
      </c>
      <c r="K12" s="47">
        <f t="shared" si="2"/>
        <v>4907</v>
      </c>
      <c r="L12" s="47">
        <f t="shared" si="3"/>
        <v>13398</v>
      </c>
      <c r="M12" s="48">
        <f>L12*100/'CD Ratio_3(i)'!F12</f>
        <v>11.349332068343344</v>
      </c>
      <c r="N12" s="183">
        <f t="shared" si="0"/>
        <v>84.492094433614895</v>
      </c>
      <c r="O12" s="51">
        <f t="shared" si="1"/>
        <v>2.7303851640513552</v>
      </c>
      <c r="P12" s="53">
        <f t="shared" si="4"/>
        <v>84.492094433614895</v>
      </c>
      <c r="Q12" s="53">
        <f t="shared" si="5"/>
        <v>77.138341390851622</v>
      </c>
    </row>
    <row r="13" spans="1:17" ht="14.1" customHeight="1" x14ac:dyDescent="0.2">
      <c r="A13" s="36">
        <v>8</v>
      </c>
      <c r="B13" s="37" t="s">
        <v>183</v>
      </c>
      <c r="C13" s="47">
        <v>6385</v>
      </c>
      <c r="D13" s="47">
        <v>10471</v>
      </c>
      <c r="E13" s="47">
        <v>5684</v>
      </c>
      <c r="F13" s="47">
        <v>9781</v>
      </c>
      <c r="G13" s="47">
        <v>54</v>
      </c>
      <c r="H13" s="47">
        <v>2559</v>
      </c>
      <c r="I13" s="47">
        <v>392</v>
      </c>
      <c r="J13" s="47">
        <v>878</v>
      </c>
      <c r="K13" s="47">
        <f t="shared" si="2"/>
        <v>6831</v>
      </c>
      <c r="L13" s="47">
        <f t="shared" si="3"/>
        <v>13908</v>
      </c>
      <c r="M13" s="48">
        <f>L13*100/'CD Ratio_3(i)'!F13</f>
        <v>16.98790765848296</v>
      </c>
      <c r="N13" s="183">
        <f t="shared" si="0"/>
        <v>89.02114330462021</v>
      </c>
      <c r="O13" s="51">
        <f t="shared" si="1"/>
        <v>2.0360122968818621</v>
      </c>
      <c r="P13" s="53">
        <f t="shared" si="4"/>
        <v>89.02114330462021</v>
      </c>
      <c r="Q13" s="53">
        <f t="shared" si="5"/>
        <v>93.410371502244288</v>
      </c>
    </row>
    <row r="14" spans="1:17" ht="14.1" customHeight="1" x14ac:dyDescent="0.2">
      <c r="A14" s="36">
        <v>9</v>
      </c>
      <c r="B14" s="37" t="s">
        <v>59</v>
      </c>
      <c r="C14" s="47">
        <v>215166</v>
      </c>
      <c r="D14" s="47">
        <v>375994</v>
      </c>
      <c r="E14" s="47">
        <v>175936</v>
      </c>
      <c r="F14" s="47">
        <v>297723.65000000002</v>
      </c>
      <c r="G14" s="47">
        <v>693</v>
      </c>
      <c r="H14" s="47">
        <v>15711</v>
      </c>
      <c r="I14" s="47">
        <v>977</v>
      </c>
      <c r="J14" s="47">
        <v>50745.81</v>
      </c>
      <c r="K14" s="47">
        <f t="shared" si="2"/>
        <v>216836</v>
      </c>
      <c r="L14" s="47">
        <f t="shared" si="3"/>
        <v>442450.81</v>
      </c>
      <c r="M14" s="48">
        <f>L14*100/'CD Ratio_3(i)'!F14</f>
        <v>20.514520099278133</v>
      </c>
      <c r="N14" s="183">
        <f t="shared" si="0"/>
        <v>81.767565507561599</v>
      </c>
      <c r="O14" s="51">
        <f t="shared" si="1"/>
        <v>2.0404859432935489</v>
      </c>
      <c r="P14" s="53">
        <f t="shared" si="4"/>
        <v>81.767565507561599</v>
      </c>
      <c r="Q14" s="53">
        <f t="shared" si="5"/>
        <v>79.183085368383544</v>
      </c>
    </row>
    <row r="15" spans="1:17" ht="14.1" customHeight="1" x14ac:dyDescent="0.2">
      <c r="A15" s="36">
        <v>10</v>
      </c>
      <c r="B15" s="37" t="s">
        <v>65</v>
      </c>
      <c r="C15" s="47">
        <v>597533</v>
      </c>
      <c r="D15" s="47">
        <v>1305469</v>
      </c>
      <c r="E15" s="47">
        <v>510249</v>
      </c>
      <c r="F15" s="47">
        <v>1173603</v>
      </c>
      <c r="G15" s="47">
        <v>618</v>
      </c>
      <c r="H15" s="47">
        <v>4688</v>
      </c>
      <c r="I15" s="47">
        <v>18601</v>
      </c>
      <c r="J15" s="47">
        <v>47922</v>
      </c>
      <c r="K15" s="47">
        <f t="shared" si="2"/>
        <v>616752</v>
      </c>
      <c r="L15" s="47">
        <f t="shared" si="3"/>
        <v>1358079</v>
      </c>
      <c r="M15" s="48">
        <f>L15*100/'CD Ratio_3(i)'!F15</f>
        <v>19.18415034978667</v>
      </c>
      <c r="N15" s="183">
        <f t="shared" si="0"/>
        <v>85.392605931387891</v>
      </c>
      <c r="O15" s="51">
        <f t="shared" si="1"/>
        <v>2.2019855630788387</v>
      </c>
      <c r="P15" s="53">
        <f t="shared" si="4"/>
        <v>85.392605931387891</v>
      </c>
      <c r="Q15" s="53">
        <f t="shared" si="5"/>
        <v>89.898955854179604</v>
      </c>
    </row>
    <row r="16" spans="1:17" ht="14.1" customHeight="1" x14ac:dyDescent="0.2">
      <c r="A16" s="36">
        <v>11</v>
      </c>
      <c r="B16" s="37" t="s">
        <v>184</v>
      </c>
      <c r="C16" s="47">
        <v>56541</v>
      </c>
      <c r="D16" s="47">
        <v>131238</v>
      </c>
      <c r="E16" s="47">
        <v>47478</v>
      </c>
      <c r="F16" s="47">
        <v>89413</v>
      </c>
      <c r="G16" s="47">
        <v>439</v>
      </c>
      <c r="H16" s="47">
        <v>4818</v>
      </c>
      <c r="I16" s="47">
        <v>96</v>
      </c>
      <c r="J16" s="47">
        <v>1923</v>
      </c>
      <c r="K16" s="47">
        <f t="shared" si="2"/>
        <v>57076</v>
      </c>
      <c r="L16" s="47">
        <f t="shared" si="3"/>
        <v>137979</v>
      </c>
      <c r="M16" s="48">
        <f>L16*100/'CD Ratio_3(i)'!F16</f>
        <v>30.988272073520758</v>
      </c>
      <c r="N16" s="183">
        <f t="shared" si="0"/>
        <v>83.970923754443675</v>
      </c>
      <c r="O16" s="51">
        <f t="shared" si="1"/>
        <v>2.417460929287266</v>
      </c>
      <c r="P16" s="53">
        <f t="shared" si="4"/>
        <v>83.970923754443675</v>
      </c>
      <c r="Q16" s="53">
        <f t="shared" si="5"/>
        <v>68.130419543120126</v>
      </c>
    </row>
    <row r="17" spans="1:17" ht="14.1" customHeight="1" x14ac:dyDescent="0.2">
      <c r="A17" s="36">
        <v>12</v>
      </c>
      <c r="B17" s="37" t="s">
        <v>61</v>
      </c>
      <c r="C17" s="47">
        <v>172843</v>
      </c>
      <c r="D17" s="47">
        <v>407367</v>
      </c>
      <c r="E17" s="47">
        <v>157806</v>
      </c>
      <c r="F17" s="47">
        <v>365715</v>
      </c>
      <c r="G17" s="47">
        <v>621</v>
      </c>
      <c r="H17" s="47">
        <v>10884</v>
      </c>
      <c r="I17" s="47">
        <v>2074</v>
      </c>
      <c r="J17" s="47">
        <v>71397</v>
      </c>
      <c r="K17" s="47">
        <f t="shared" si="2"/>
        <v>175538</v>
      </c>
      <c r="L17" s="47">
        <f t="shared" si="3"/>
        <v>489648</v>
      </c>
      <c r="M17" s="48">
        <f>L17*100/'CD Ratio_3(i)'!F17</f>
        <v>24.707697136337696</v>
      </c>
      <c r="N17" s="183">
        <f t="shared" si="0"/>
        <v>91.300197288869086</v>
      </c>
      <c r="O17" s="51">
        <f t="shared" si="1"/>
        <v>2.7894131185270425</v>
      </c>
      <c r="P17" s="53">
        <f t="shared" si="4"/>
        <v>91.300197288869086</v>
      </c>
      <c r="Q17" s="53">
        <f t="shared" si="5"/>
        <v>89.7753131696971</v>
      </c>
    </row>
    <row r="18" spans="1:17" s="50" customFormat="1" ht="14.1" customHeight="1" x14ac:dyDescent="0.2">
      <c r="A18" s="319"/>
      <c r="B18" s="94" t="s">
        <v>222</v>
      </c>
      <c r="C18" s="49">
        <f>SUM(C6:C17)</f>
        <v>2103558</v>
      </c>
      <c r="D18" s="49">
        <f t="shared" ref="D18:J18" si="6">SUM(D6:D17)</f>
        <v>4335687</v>
      </c>
      <c r="E18" s="49">
        <f t="shared" si="6"/>
        <v>1773937</v>
      </c>
      <c r="F18" s="49">
        <f t="shared" si="6"/>
        <v>3609212.65</v>
      </c>
      <c r="G18" s="49">
        <f t="shared" si="6"/>
        <v>21446</v>
      </c>
      <c r="H18" s="49">
        <f t="shared" si="6"/>
        <v>103349</v>
      </c>
      <c r="I18" s="49">
        <f t="shared" si="6"/>
        <v>88378</v>
      </c>
      <c r="J18" s="49">
        <f t="shared" si="6"/>
        <v>477428.81</v>
      </c>
      <c r="K18" s="49">
        <f t="shared" ref="K18:K55" si="7">C18+G18+I18</f>
        <v>2213382</v>
      </c>
      <c r="L18" s="49">
        <f t="shared" ref="L18:L55" si="8">D18+H18+J18</f>
        <v>4916464.8099999996</v>
      </c>
      <c r="M18" s="46">
        <f>L18*100/'CD Ratio_3(i)'!F18</f>
        <v>24.421862643685923</v>
      </c>
      <c r="N18" s="183">
        <f t="shared" si="0"/>
        <v>84.330310835261017</v>
      </c>
      <c r="O18" s="51">
        <f t="shared" si="1"/>
        <v>2.2212455012284367</v>
      </c>
      <c r="P18" s="53">
        <f t="shared" si="4"/>
        <v>84.330310835261017</v>
      </c>
      <c r="Q18" s="53">
        <f t="shared" si="5"/>
        <v>83.244308226124261</v>
      </c>
    </row>
    <row r="19" spans="1:17" ht="14.1" customHeight="1" x14ac:dyDescent="0.2">
      <c r="A19" s="36">
        <v>13</v>
      </c>
      <c r="B19" s="37" t="s">
        <v>42</v>
      </c>
      <c r="C19" s="47">
        <v>66970</v>
      </c>
      <c r="D19" s="47">
        <v>197782.11</v>
      </c>
      <c r="E19" s="47">
        <v>15615</v>
      </c>
      <c r="F19" s="47">
        <v>73869.47</v>
      </c>
      <c r="G19" s="47">
        <v>45</v>
      </c>
      <c r="H19" s="47">
        <v>3658.92</v>
      </c>
      <c r="I19" s="47">
        <v>204</v>
      </c>
      <c r="J19" s="47">
        <v>30677.78</v>
      </c>
      <c r="K19" s="47">
        <f>C19+G19+I19</f>
        <v>67219</v>
      </c>
      <c r="L19" s="47">
        <f>D19+H19+J19</f>
        <v>232118.81</v>
      </c>
      <c r="M19" s="48">
        <f>L19*100/'CD Ratio_3(i)'!F19</f>
        <v>22.087321166549579</v>
      </c>
      <c r="N19" s="183">
        <f t="shared" si="0"/>
        <v>23.316410332984919</v>
      </c>
      <c r="O19" s="51">
        <f t="shared" si="1"/>
        <v>3.4531726148856721</v>
      </c>
      <c r="P19" s="53">
        <f t="shared" si="4"/>
        <v>23.316410332984919</v>
      </c>
      <c r="Q19" s="53">
        <f t="shared" si="5"/>
        <v>37.34891391339692</v>
      </c>
    </row>
    <row r="20" spans="1:17" ht="14.1" customHeight="1" x14ac:dyDescent="0.2">
      <c r="A20" s="36">
        <v>14</v>
      </c>
      <c r="B20" s="37" t="s">
        <v>185</v>
      </c>
      <c r="C20" s="47">
        <v>160272</v>
      </c>
      <c r="D20" s="47">
        <v>49693</v>
      </c>
      <c r="E20" s="47">
        <v>0</v>
      </c>
      <c r="F20" s="47">
        <v>0</v>
      </c>
      <c r="G20" s="47">
        <v>8724</v>
      </c>
      <c r="H20" s="47">
        <v>2390</v>
      </c>
      <c r="I20" s="47">
        <v>94161</v>
      </c>
      <c r="J20" s="47">
        <v>36835</v>
      </c>
      <c r="K20" s="47">
        <f t="shared" ref="K20:K39" si="9">C20+G20+I20</f>
        <v>263157</v>
      </c>
      <c r="L20" s="47">
        <f t="shared" ref="L20:L39" si="10">D20+H20+J20</f>
        <v>88918</v>
      </c>
      <c r="M20" s="48">
        <f>L20*100/'CD Ratio_3(i)'!F20</f>
        <v>15.075651224457962</v>
      </c>
      <c r="N20" s="183">
        <f t="shared" si="0"/>
        <v>0</v>
      </c>
      <c r="O20" s="51">
        <f t="shared" si="1"/>
        <v>0.33788954882446598</v>
      </c>
      <c r="P20" s="53">
        <f t="shared" si="4"/>
        <v>0</v>
      </c>
      <c r="Q20" s="53">
        <f t="shared" si="5"/>
        <v>0</v>
      </c>
    </row>
    <row r="21" spans="1:17" ht="14.1" customHeight="1" x14ac:dyDescent="0.2">
      <c r="A21" s="36">
        <v>15</v>
      </c>
      <c r="B21" s="37" t="s">
        <v>186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f t="shared" si="9"/>
        <v>0</v>
      </c>
      <c r="L21" s="47">
        <f t="shared" si="10"/>
        <v>0</v>
      </c>
      <c r="M21" s="48">
        <f>L21*100/'CD Ratio_3(i)'!F21</f>
        <v>0</v>
      </c>
      <c r="N21" s="183" t="e">
        <f t="shared" si="0"/>
        <v>#DIV/0!</v>
      </c>
      <c r="O21" s="51" t="e">
        <f t="shared" si="1"/>
        <v>#DIV/0!</v>
      </c>
      <c r="P21" s="53" t="e">
        <f t="shared" si="4"/>
        <v>#DIV/0!</v>
      </c>
      <c r="Q21" s="53" t="e">
        <f t="shared" si="5"/>
        <v>#DIV/0!</v>
      </c>
    </row>
    <row r="22" spans="1:17" ht="14.1" customHeight="1" x14ac:dyDescent="0.2">
      <c r="A22" s="36">
        <v>16</v>
      </c>
      <c r="B22" s="37" t="s">
        <v>46</v>
      </c>
      <c r="C22" s="47">
        <v>0</v>
      </c>
      <c r="D22" s="47">
        <v>0</v>
      </c>
      <c r="E22" s="47">
        <v>0</v>
      </c>
      <c r="F22" s="47">
        <v>0</v>
      </c>
      <c r="G22" s="47">
        <v>1</v>
      </c>
      <c r="H22" s="47">
        <v>148.96</v>
      </c>
      <c r="I22" s="47">
        <v>9</v>
      </c>
      <c r="J22" s="47">
        <v>227.04</v>
      </c>
      <c r="K22" s="47">
        <f t="shared" si="9"/>
        <v>10</v>
      </c>
      <c r="L22" s="47">
        <f t="shared" si="10"/>
        <v>376</v>
      </c>
      <c r="M22" s="48">
        <f>L22*100/'CD Ratio_3(i)'!F22</f>
        <v>2.9074915075730101</v>
      </c>
      <c r="N22" s="183" t="e">
        <f t="shared" si="0"/>
        <v>#DIV/0!</v>
      </c>
      <c r="O22" s="51">
        <f t="shared" si="1"/>
        <v>37.6</v>
      </c>
      <c r="P22" s="53" t="e">
        <f t="shared" si="4"/>
        <v>#DIV/0!</v>
      </c>
      <c r="Q22" s="53" t="e">
        <f t="shared" si="5"/>
        <v>#DIV/0!</v>
      </c>
    </row>
    <row r="23" spans="1:17" ht="14.1" customHeight="1" x14ac:dyDescent="0.2">
      <c r="A23" s="36">
        <v>17</v>
      </c>
      <c r="B23" s="37" t="s">
        <v>187</v>
      </c>
      <c r="C23" s="47">
        <v>82060</v>
      </c>
      <c r="D23" s="47">
        <v>53194</v>
      </c>
      <c r="E23" s="47">
        <v>9308</v>
      </c>
      <c r="F23" s="47">
        <v>33927</v>
      </c>
      <c r="G23" s="47">
        <v>1</v>
      </c>
      <c r="H23" s="47">
        <v>61</v>
      </c>
      <c r="I23" s="47">
        <v>12</v>
      </c>
      <c r="J23" s="47">
        <v>459</v>
      </c>
      <c r="K23" s="47">
        <f t="shared" si="9"/>
        <v>82073</v>
      </c>
      <c r="L23" s="47">
        <f t="shared" si="10"/>
        <v>53714</v>
      </c>
      <c r="M23" s="48">
        <f>L23*100/'CD Ratio_3(i)'!F23</f>
        <v>49.914971517781638</v>
      </c>
      <c r="N23" s="183">
        <f t="shared" si="0"/>
        <v>11.342919814769681</v>
      </c>
      <c r="O23" s="51">
        <f t="shared" si="1"/>
        <v>0.65446614599198272</v>
      </c>
      <c r="P23" s="53">
        <f t="shared" si="4"/>
        <v>11.342919814769681</v>
      </c>
      <c r="Q23" s="53">
        <f t="shared" si="5"/>
        <v>63.779749595819077</v>
      </c>
    </row>
    <row r="24" spans="1:17" ht="14.1" customHeight="1" x14ac:dyDescent="0.2">
      <c r="A24" s="36">
        <v>18</v>
      </c>
      <c r="B24" s="37" t="s">
        <v>188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f t="shared" si="9"/>
        <v>0</v>
      </c>
      <c r="L24" s="47">
        <f t="shared" si="10"/>
        <v>0</v>
      </c>
      <c r="M24" s="48">
        <f>L24*100/'CD Ratio_3(i)'!F24</f>
        <v>0</v>
      </c>
      <c r="N24" s="183" t="e">
        <f t="shared" si="0"/>
        <v>#DIV/0!</v>
      </c>
      <c r="O24" s="51" t="e">
        <f t="shared" si="1"/>
        <v>#DIV/0!</v>
      </c>
      <c r="P24" s="53" t="e">
        <f t="shared" si="4"/>
        <v>#DIV/0!</v>
      </c>
      <c r="Q24" s="53" t="e">
        <f t="shared" si="5"/>
        <v>#DIV/0!</v>
      </c>
    </row>
    <row r="25" spans="1:17" ht="14.1" customHeight="1" x14ac:dyDescent="0.2">
      <c r="A25" s="36">
        <v>19</v>
      </c>
      <c r="B25" s="37" t="s">
        <v>189</v>
      </c>
      <c r="C25" s="47">
        <v>7336</v>
      </c>
      <c r="D25" s="47">
        <v>12893</v>
      </c>
      <c r="E25" s="47">
        <v>6591</v>
      </c>
      <c r="F25" s="47">
        <v>10475</v>
      </c>
      <c r="G25" s="47">
        <v>3</v>
      </c>
      <c r="H25" s="47">
        <v>613</v>
      </c>
      <c r="I25" s="47">
        <v>74</v>
      </c>
      <c r="J25" s="47">
        <v>544</v>
      </c>
      <c r="K25" s="47">
        <f t="shared" si="9"/>
        <v>7413</v>
      </c>
      <c r="L25" s="47">
        <f t="shared" si="10"/>
        <v>14050</v>
      </c>
      <c r="M25" s="48">
        <f>L25*100/'CD Ratio_3(i)'!F25</f>
        <v>28.890442506991281</v>
      </c>
      <c r="N25" s="183">
        <f t="shared" si="0"/>
        <v>89.844601962922567</v>
      </c>
      <c r="O25" s="51">
        <f t="shared" si="1"/>
        <v>1.8953190341292325</v>
      </c>
      <c r="P25" s="53">
        <f t="shared" si="4"/>
        <v>89.844601962922567</v>
      </c>
      <c r="Q25" s="53">
        <f t="shared" si="5"/>
        <v>81.245637167455214</v>
      </c>
    </row>
    <row r="26" spans="1:17" ht="14.1" customHeight="1" x14ac:dyDescent="0.2">
      <c r="A26" s="36">
        <v>20</v>
      </c>
      <c r="B26" s="37" t="s">
        <v>66</v>
      </c>
      <c r="C26" s="47">
        <v>275307</v>
      </c>
      <c r="D26" s="47">
        <v>429164.01</v>
      </c>
      <c r="E26" s="47">
        <v>48941</v>
      </c>
      <c r="F26" s="47">
        <v>249659.7</v>
      </c>
      <c r="G26" s="47">
        <v>170</v>
      </c>
      <c r="H26" s="47">
        <v>4187.38</v>
      </c>
      <c r="I26" s="47">
        <v>1153</v>
      </c>
      <c r="J26" s="47">
        <v>87825.2</v>
      </c>
      <c r="K26" s="47">
        <f t="shared" si="9"/>
        <v>276630</v>
      </c>
      <c r="L26" s="47">
        <f t="shared" si="10"/>
        <v>521176.59</v>
      </c>
      <c r="M26" s="48">
        <f>L26*100/'CD Ratio_3(i)'!F26</f>
        <v>23.80434726459162</v>
      </c>
      <c r="N26" s="183">
        <f t="shared" si="0"/>
        <v>17.776881808308541</v>
      </c>
      <c r="O26" s="51">
        <f t="shared" si="1"/>
        <v>1.8840204966923328</v>
      </c>
      <c r="P26" s="53">
        <f t="shared" si="4"/>
        <v>17.776881808308541</v>
      </c>
      <c r="Q26" s="53">
        <f t="shared" si="5"/>
        <v>58.173494091454685</v>
      </c>
    </row>
    <row r="27" spans="1:17" ht="14.1" customHeight="1" x14ac:dyDescent="0.2">
      <c r="A27" s="36">
        <v>21</v>
      </c>
      <c r="B27" s="37" t="s">
        <v>67</v>
      </c>
      <c r="C27" s="47">
        <v>170760</v>
      </c>
      <c r="D27" s="47">
        <v>490594</v>
      </c>
      <c r="E27" s="47">
        <v>72928</v>
      </c>
      <c r="F27" s="47">
        <v>356468</v>
      </c>
      <c r="G27" s="47">
        <v>110</v>
      </c>
      <c r="H27" s="47">
        <v>4624</v>
      </c>
      <c r="I27" s="47">
        <v>129</v>
      </c>
      <c r="J27" s="47">
        <v>21914</v>
      </c>
      <c r="K27" s="47">
        <f t="shared" si="9"/>
        <v>170999</v>
      </c>
      <c r="L27" s="47">
        <f t="shared" si="10"/>
        <v>517132</v>
      </c>
      <c r="M27" s="48">
        <f>L27*100/'CD Ratio_3(i)'!F27</f>
        <v>25.874608727674463</v>
      </c>
      <c r="N27" s="183">
        <f t="shared" si="0"/>
        <v>42.707894120402905</v>
      </c>
      <c r="O27" s="51">
        <f t="shared" si="1"/>
        <v>3.0241814279615671</v>
      </c>
      <c r="P27" s="53">
        <f t="shared" si="4"/>
        <v>42.707894120402905</v>
      </c>
      <c r="Q27" s="53">
        <f t="shared" si="5"/>
        <v>72.660489121350849</v>
      </c>
    </row>
    <row r="28" spans="1:17" ht="14.1" customHeight="1" x14ac:dyDescent="0.2">
      <c r="A28" s="36">
        <v>22</v>
      </c>
      <c r="B28" s="37" t="s">
        <v>76</v>
      </c>
      <c r="C28" s="47">
        <v>25466</v>
      </c>
      <c r="D28" s="47">
        <v>54600</v>
      </c>
      <c r="E28" s="47">
        <v>17899</v>
      </c>
      <c r="F28" s="47">
        <v>42767</v>
      </c>
      <c r="G28" s="47">
        <v>38</v>
      </c>
      <c r="H28" s="47">
        <v>676</v>
      </c>
      <c r="I28" s="47">
        <v>100</v>
      </c>
      <c r="J28" s="47">
        <v>10525</v>
      </c>
      <c r="K28" s="47">
        <f t="shared" si="9"/>
        <v>25604</v>
      </c>
      <c r="L28" s="47">
        <f t="shared" si="10"/>
        <v>65801</v>
      </c>
      <c r="M28" s="48">
        <f>L28*100/'CD Ratio_3(i)'!F28</f>
        <v>14.597790398438192</v>
      </c>
      <c r="N28" s="183">
        <f t="shared" si="0"/>
        <v>70.285871357888951</v>
      </c>
      <c r="O28" s="51">
        <f t="shared" si="1"/>
        <v>2.5699500078112796</v>
      </c>
      <c r="P28" s="53">
        <f t="shared" si="4"/>
        <v>70.285871357888951</v>
      </c>
      <c r="Q28" s="53">
        <f t="shared" si="5"/>
        <v>78.327838827838832</v>
      </c>
    </row>
    <row r="29" spans="1:17" ht="14.1" customHeight="1" x14ac:dyDescent="0.2">
      <c r="A29" s="36">
        <v>23</v>
      </c>
      <c r="B29" s="37" t="s">
        <v>492</v>
      </c>
      <c r="C29" s="47">
        <v>119960</v>
      </c>
      <c r="D29" s="47">
        <v>50020.86</v>
      </c>
      <c r="E29" s="47">
        <v>1264</v>
      </c>
      <c r="F29" s="47">
        <v>11177.18</v>
      </c>
      <c r="G29" s="47">
        <v>1</v>
      </c>
      <c r="H29" s="47">
        <v>135.46</v>
      </c>
      <c r="I29" s="47">
        <v>139</v>
      </c>
      <c r="J29" s="47">
        <v>8434.2999999999993</v>
      </c>
      <c r="K29" s="47">
        <f t="shared" si="9"/>
        <v>120100</v>
      </c>
      <c r="L29" s="47">
        <f t="shared" si="10"/>
        <v>58590.619999999995</v>
      </c>
      <c r="M29" s="48">
        <f>L29*100/'CD Ratio_3(i)'!F29</f>
        <v>20.4659079794889</v>
      </c>
      <c r="N29" s="183">
        <f t="shared" si="0"/>
        <v>1.0536845615205068</v>
      </c>
      <c r="O29" s="51">
        <f t="shared" si="1"/>
        <v>0.48784862614487923</v>
      </c>
      <c r="P29" s="53">
        <f t="shared" si="4"/>
        <v>1.0536845615205068</v>
      </c>
      <c r="Q29" s="53">
        <f t="shared" si="5"/>
        <v>22.345037650292298</v>
      </c>
    </row>
    <row r="30" spans="1:17" ht="14.1" customHeight="1" x14ac:dyDescent="0.2">
      <c r="A30" s="36">
        <v>24</v>
      </c>
      <c r="B30" s="37" t="s">
        <v>190</v>
      </c>
      <c r="C30" s="47">
        <v>44866</v>
      </c>
      <c r="D30" s="47">
        <v>164180.20000000001</v>
      </c>
      <c r="E30" s="47">
        <v>4549</v>
      </c>
      <c r="F30" s="47">
        <v>42372.83</v>
      </c>
      <c r="G30" s="47">
        <v>2</v>
      </c>
      <c r="H30" s="47">
        <v>79.53</v>
      </c>
      <c r="I30" s="47">
        <v>6</v>
      </c>
      <c r="J30" s="47">
        <v>327.02999999999997</v>
      </c>
      <c r="K30" s="47">
        <f t="shared" si="9"/>
        <v>44874</v>
      </c>
      <c r="L30" s="47">
        <f t="shared" si="10"/>
        <v>164586.76</v>
      </c>
      <c r="M30" s="48">
        <f>L30*100/'CD Ratio_3(i)'!F30</f>
        <v>29.683032392726929</v>
      </c>
      <c r="N30" s="183">
        <f t="shared" si="0"/>
        <v>10.139080818437124</v>
      </c>
      <c r="O30" s="51">
        <f t="shared" si="1"/>
        <v>3.6677532646967066</v>
      </c>
      <c r="P30" s="53">
        <f t="shared" si="4"/>
        <v>10.139080818437124</v>
      </c>
      <c r="Q30" s="53">
        <f t="shared" si="5"/>
        <v>25.808733330815773</v>
      </c>
    </row>
    <row r="31" spans="1:17" ht="14.1" customHeight="1" x14ac:dyDescent="0.2">
      <c r="A31" s="36">
        <v>25</v>
      </c>
      <c r="B31" s="37" t="s">
        <v>191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9</v>
      </c>
      <c r="J31" s="47">
        <v>59</v>
      </c>
      <c r="K31" s="47">
        <f t="shared" si="9"/>
        <v>9</v>
      </c>
      <c r="L31" s="47">
        <f t="shared" si="10"/>
        <v>59</v>
      </c>
      <c r="M31" s="48">
        <f>L31*100/'CD Ratio_3(i)'!F31</f>
        <v>1.6766507905834744</v>
      </c>
      <c r="N31" s="183" t="e">
        <f t="shared" si="0"/>
        <v>#DIV/0!</v>
      </c>
      <c r="O31" s="51">
        <f t="shared" si="1"/>
        <v>6.5555555555555554</v>
      </c>
      <c r="P31" s="53" t="e">
        <f t="shared" si="4"/>
        <v>#DIV/0!</v>
      </c>
      <c r="Q31" s="53" t="e">
        <f t="shared" si="5"/>
        <v>#DIV/0!</v>
      </c>
    </row>
    <row r="32" spans="1:17" ht="14.1" customHeight="1" x14ac:dyDescent="0.2">
      <c r="A32" s="36">
        <v>26</v>
      </c>
      <c r="B32" s="37" t="s">
        <v>192</v>
      </c>
      <c r="C32" s="47">
        <v>741</v>
      </c>
      <c r="D32" s="47">
        <v>4992.78</v>
      </c>
      <c r="E32" s="47">
        <v>695</v>
      </c>
      <c r="F32" s="47">
        <v>3511.12</v>
      </c>
      <c r="G32" s="47">
        <v>52</v>
      </c>
      <c r="H32" s="47">
        <v>5360.16</v>
      </c>
      <c r="I32" s="47">
        <v>371</v>
      </c>
      <c r="J32" s="47">
        <v>6505.24</v>
      </c>
      <c r="K32" s="47">
        <f t="shared" si="9"/>
        <v>1164</v>
      </c>
      <c r="L32" s="47">
        <f t="shared" si="10"/>
        <v>16858.18</v>
      </c>
      <c r="M32" s="48">
        <f>L32*100/'CD Ratio_3(i)'!F32</f>
        <v>37.635914700576876</v>
      </c>
      <c r="N32" s="183">
        <f t="shared" si="0"/>
        <v>93.792172739541158</v>
      </c>
      <c r="O32" s="51">
        <f t="shared" si="1"/>
        <v>14.482972508591066</v>
      </c>
      <c r="P32" s="53">
        <f t="shared" si="4"/>
        <v>93.792172739541158</v>
      </c>
      <c r="Q32" s="53">
        <f t="shared" si="5"/>
        <v>70.323947780595176</v>
      </c>
    </row>
    <row r="33" spans="1:18" ht="14.1" customHeight="1" x14ac:dyDescent="0.2">
      <c r="A33" s="36">
        <v>27</v>
      </c>
      <c r="B33" s="37" t="s">
        <v>193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f t="shared" si="9"/>
        <v>0</v>
      </c>
      <c r="L33" s="47">
        <f t="shared" si="10"/>
        <v>0</v>
      </c>
      <c r="M33" s="48">
        <f>L33*100/'CD Ratio_3(i)'!F33</f>
        <v>0</v>
      </c>
      <c r="N33" s="183" t="e">
        <f t="shared" si="0"/>
        <v>#DIV/0!</v>
      </c>
      <c r="O33" s="51" t="e">
        <f t="shared" si="1"/>
        <v>#DIV/0!</v>
      </c>
      <c r="P33" s="53" t="e">
        <f t="shared" si="4"/>
        <v>#DIV/0!</v>
      </c>
      <c r="Q33" s="53" t="e">
        <f t="shared" si="5"/>
        <v>#DIV/0!</v>
      </c>
    </row>
    <row r="34" spans="1:18" ht="14.1" customHeight="1" x14ac:dyDescent="0.2">
      <c r="A34" s="36">
        <v>28</v>
      </c>
      <c r="B34" s="37" t="s">
        <v>68</v>
      </c>
      <c r="C34" s="47">
        <v>98604</v>
      </c>
      <c r="D34" s="47">
        <v>130332.92</v>
      </c>
      <c r="E34" s="47">
        <v>4947</v>
      </c>
      <c r="F34" s="47">
        <v>5117.01</v>
      </c>
      <c r="G34" s="47">
        <v>40</v>
      </c>
      <c r="H34" s="47">
        <v>3312.9</v>
      </c>
      <c r="I34" s="47">
        <v>390</v>
      </c>
      <c r="J34" s="47">
        <v>49177.22</v>
      </c>
      <c r="K34" s="47">
        <f t="shared" si="9"/>
        <v>99034</v>
      </c>
      <c r="L34" s="47">
        <f t="shared" si="10"/>
        <v>182823.04000000001</v>
      </c>
      <c r="M34" s="48">
        <f>L34*100/'CD Ratio_3(i)'!F34</f>
        <v>37.009000231904636</v>
      </c>
      <c r="N34" s="183">
        <f t="shared" si="0"/>
        <v>5.0170378483631497</v>
      </c>
      <c r="O34" s="51">
        <f t="shared" si="1"/>
        <v>1.8460633721752127</v>
      </c>
      <c r="P34" s="53">
        <f t="shared" si="4"/>
        <v>5.0170378483631497</v>
      </c>
      <c r="Q34" s="53">
        <f t="shared" si="5"/>
        <v>3.9261070802372879</v>
      </c>
    </row>
    <row r="35" spans="1:18" ht="14.1" customHeight="1" x14ac:dyDescent="0.2">
      <c r="A35" s="36">
        <v>29</v>
      </c>
      <c r="B35" s="37" t="s">
        <v>194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21</v>
      </c>
      <c r="J35" s="47">
        <v>51</v>
      </c>
      <c r="K35" s="47">
        <f t="shared" si="9"/>
        <v>21</v>
      </c>
      <c r="L35" s="47">
        <f t="shared" si="10"/>
        <v>51</v>
      </c>
      <c r="M35" s="48">
        <f>L35*100/'CD Ratio_3(i)'!F35</f>
        <v>0.83730093580692821</v>
      </c>
      <c r="N35" s="183" t="e">
        <f t="shared" si="0"/>
        <v>#DIV/0!</v>
      </c>
      <c r="O35" s="51">
        <f t="shared" si="1"/>
        <v>2.4285714285714284</v>
      </c>
      <c r="P35" s="53" t="e">
        <f t="shared" si="4"/>
        <v>#DIV/0!</v>
      </c>
      <c r="Q35" s="53" t="e">
        <f t="shared" si="5"/>
        <v>#DIV/0!</v>
      </c>
    </row>
    <row r="36" spans="1:18" ht="14.1" customHeight="1" x14ac:dyDescent="0.2">
      <c r="A36" s="36">
        <v>30</v>
      </c>
      <c r="B36" s="37" t="s">
        <v>195</v>
      </c>
      <c r="C36" s="47">
        <v>114679</v>
      </c>
      <c r="D36" s="47">
        <v>42613</v>
      </c>
      <c r="E36" s="47">
        <v>4606</v>
      </c>
      <c r="F36" s="47">
        <v>14250</v>
      </c>
      <c r="G36" s="47">
        <v>0</v>
      </c>
      <c r="H36" s="47">
        <v>0</v>
      </c>
      <c r="I36" s="47">
        <v>80</v>
      </c>
      <c r="J36" s="47">
        <v>1405</v>
      </c>
      <c r="K36" s="47">
        <f t="shared" si="9"/>
        <v>114759</v>
      </c>
      <c r="L36" s="47">
        <f t="shared" si="10"/>
        <v>44018</v>
      </c>
      <c r="M36" s="48">
        <f>L36*100/'CD Ratio_3(i)'!F36</f>
        <v>52.282877232991261</v>
      </c>
      <c r="N36" s="183">
        <f t="shared" si="0"/>
        <v>4.0164284655429503</v>
      </c>
      <c r="O36" s="51">
        <f t="shared" si="1"/>
        <v>0.38356904469366238</v>
      </c>
      <c r="P36" s="53">
        <f t="shared" si="4"/>
        <v>4.0164284655429503</v>
      </c>
      <c r="Q36" s="53">
        <f t="shared" si="5"/>
        <v>33.440499378124045</v>
      </c>
    </row>
    <row r="37" spans="1:18" ht="14.1" customHeight="1" x14ac:dyDescent="0.2">
      <c r="A37" s="36">
        <v>31</v>
      </c>
      <c r="B37" s="37" t="s">
        <v>196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103</v>
      </c>
      <c r="J37" s="47">
        <v>290</v>
      </c>
      <c r="K37" s="47">
        <f t="shared" si="9"/>
        <v>103</v>
      </c>
      <c r="L37" s="47">
        <f t="shared" si="10"/>
        <v>290</v>
      </c>
      <c r="M37" s="48">
        <f>L37*100/'CD Ratio_3(i)'!F37</f>
        <v>2.8641975308641974</v>
      </c>
      <c r="N37" s="183" t="e">
        <f t="shared" si="0"/>
        <v>#DIV/0!</v>
      </c>
      <c r="O37" s="51">
        <f t="shared" si="1"/>
        <v>2.8155339805825244</v>
      </c>
      <c r="P37" s="53" t="e">
        <f t="shared" si="4"/>
        <v>#DIV/0!</v>
      </c>
      <c r="Q37" s="53" t="e">
        <f t="shared" si="5"/>
        <v>#DIV/0!</v>
      </c>
    </row>
    <row r="38" spans="1:18" ht="14.1" customHeight="1" x14ac:dyDescent="0.2">
      <c r="A38" s="36">
        <v>32</v>
      </c>
      <c r="B38" s="37" t="s">
        <v>72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f t="shared" si="9"/>
        <v>0</v>
      </c>
      <c r="L38" s="47">
        <f t="shared" si="10"/>
        <v>0</v>
      </c>
      <c r="M38" s="48">
        <f>L38*100/'CD Ratio_3(i)'!F38</f>
        <v>0</v>
      </c>
      <c r="N38" s="183" t="e">
        <f t="shared" si="0"/>
        <v>#DIV/0!</v>
      </c>
      <c r="O38" s="51" t="e">
        <f t="shared" si="1"/>
        <v>#DIV/0!</v>
      </c>
      <c r="P38" s="53" t="e">
        <f t="shared" si="4"/>
        <v>#DIV/0!</v>
      </c>
      <c r="Q38" s="53" t="e">
        <f t="shared" si="5"/>
        <v>#DIV/0!</v>
      </c>
    </row>
    <row r="39" spans="1:18" ht="14.1" customHeight="1" x14ac:dyDescent="0.2">
      <c r="A39" s="36">
        <v>33</v>
      </c>
      <c r="B39" s="37" t="s">
        <v>197</v>
      </c>
      <c r="C39" s="47">
        <v>257</v>
      </c>
      <c r="D39" s="47">
        <v>381</v>
      </c>
      <c r="E39" s="47">
        <v>257</v>
      </c>
      <c r="F39" s="47">
        <v>381</v>
      </c>
      <c r="G39" s="47">
        <v>0</v>
      </c>
      <c r="H39" s="47">
        <v>0</v>
      </c>
      <c r="I39" s="47">
        <v>0</v>
      </c>
      <c r="J39" s="47">
        <v>0</v>
      </c>
      <c r="K39" s="47">
        <f t="shared" si="9"/>
        <v>257</v>
      </c>
      <c r="L39" s="47">
        <f t="shared" si="10"/>
        <v>381</v>
      </c>
      <c r="M39" s="48">
        <f>L39*100/'CD Ratio_3(i)'!F39</f>
        <v>5.290931815025691</v>
      </c>
      <c r="N39" s="183">
        <f t="shared" si="0"/>
        <v>100</v>
      </c>
      <c r="O39" s="51">
        <f t="shared" si="1"/>
        <v>1.4824902723735409</v>
      </c>
      <c r="P39" s="53">
        <f t="shared" si="4"/>
        <v>100</v>
      </c>
      <c r="Q39" s="53">
        <f t="shared" si="5"/>
        <v>100</v>
      </c>
    </row>
    <row r="40" spans="1:18" ht="14.1" customHeight="1" x14ac:dyDescent="0.2">
      <c r="A40" s="36">
        <v>34</v>
      </c>
      <c r="B40" s="37" t="s">
        <v>71</v>
      </c>
      <c r="C40" s="47">
        <v>105568</v>
      </c>
      <c r="D40" s="47">
        <v>27540</v>
      </c>
      <c r="E40" s="47">
        <v>1231</v>
      </c>
      <c r="F40" s="47">
        <v>5307</v>
      </c>
      <c r="G40" s="47">
        <v>9</v>
      </c>
      <c r="H40" s="47">
        <v>730</v>
      </c>
      <c r="I40" s="47">
        <v>90</v>
      </c>
      <c r="J40" s="47">
        <v>14568</v>
      </c>
      <c r="K40" s="47">
        <f t="shared" ref="K40:K41" si="11">C40+G40+I40</f>
        <v>105667</v>
      </c>
      <c r="L40" s="47">
        <f t="shared" ref="L40:L41" si="12">D40+H40+J40</f>
        <v>42838</v>
      </c>
      <c r="M40" s="48">
        <f>L40*100/'CD Ratio_3(i)'!F40</f>
        <v>23.971751855043593</v>
      </c>
      <c r="N40" s="183">
        <f t="shared" si="0"/>
        <v>1.1660730524401335</v>
      </c>
      <c r="O40" s="51">
        <f t="shared" si="1"/>
        <v>0.40540566118087956</v>
      </c>
      <c r="P40" s="53">
        <f t="shared" si="4"/>
        <v>1.1660730524401335</v>
      </c>
      <c r="Q40" s="53">
        <f t="shared" si="5"/>
        <v>19.270152505446625</v>
      </c>
    </row>
    <row r="41" spans="1:18" s="50" customFormat="1" ht="14.1" customHeight="1" x14ac:dyDescent="0.2">
      <c r="A41" s="342"/>
      <c r="B41" s="94" t="s">
        <v>219</v>
      </c>
      <c r="C41" s="49">
        <f>SUM(C19:C40)</f>
        <v>1272846</v>
      </c>
      <c r="D41" s="49">
        <f t="shared" ref="D41:J41" si="13">SUM(D19:D40)</f>
        <v>1707980.8800000001</v>
      </c>
      <c r="E41" s="49">
        <f t="shared" si="13"/>
        <v>188831</v>
      </c>
      <c r="F41" s="49">
        <f t="shared" si="13"/>
        <v>849282.31</v>
      </c>
      <c r="G41" s="49">
        <f t="shared" si="13"/>
        <v>9196</v>
      </c>
      <c r="H41" s="49">
        <f t="shared" si="13"/>
        <v>25977.31</v>
      </c>
      <c r="I41" s="49">
        <f t="shared" si="13"/>
        <v>97051</v>
      </c>
      <c r="J41" s="49">
        <f t="shared" si="13"/>
        <v>269823.80999999994</v>
      </c>
      <c r="K41" s="49">
        <f t="shared" si="11"/>
        <v>1379093</v>
      </c>
      <c r="L41" s="49">
        <f t="shared" si="12"/>
        <v>2003782</v>
      </c>
      <c r="M41" s="46">
        <f>L41*100/'CD Ratio_3(i)'!F41</f>
        <v>24.583503036029782</v>
      </c>
      <c r="N41" s="348">
        <f t="shared" si="0"/>
        <v>14.835337503515744</v>
      </c>
      <c r="O41" s="78">
        <f t="shared" si="1"/>
        <v>1.4529709018898653</v>
      </c>
      <c r="P41" s="53">
        <f t="shared" si="4"/>
        <v>14.835337503515744</v>
      </c>
      <c r="Q41" s="53">
        <f t="shared" si="5"/>
        <v>49.724345274872157</v>
      </c>
    </row>
    <row r="42" spans="1:18" s="50" customFormat="1" ht="14.1" customHeight="1" x14ac:dyDescent="0.2">
      <c r="A42" s="342"/>
      <c r="B42" s="289" t="s">
        <v>417</v>
      </c>
      <c r="C42" s="49">
        <f>C41+C18</f>
        <v>3376404</v>
      </c>
      <c r="D42" s="49">
        <f t="shared" ref="D42:L42" si="14">D41+D18</f>
        <v>6043667.8799999999</v>
      </c>
      <c r="E42" s="49">
        <f t="shared" si="14"/>
        <v>1962768</v>
      </c>
      <c r="F42" s="49">
        <f t="shared" si="14"/>
        <v>4458494.96</v>
      </c>
      <c r="G42" s="49">
        <f t="shared" si="14"/>
        <v>30642</v>
      </c>
      <c r="H42" s="49">
        <f t="shared" si="14"/>
        <v>129326.31</v>
      </c>
      <c r="I42" s="49">
        <f t="shared" si="14"/>
        <v>185429</v>
      </c>
      <c r="J42" s="49">
        <f t="shared" si="14"/>
        <v>747252.61999999988</v>
      </c>
      <c r="K42" s="49">
        <f t="shared" si="14"/>
        <v>3592475</v>
      </c>
      <c r="L42" s="49">
        <f t="shared" si="14"/>
        <v>6920246.8099999996</v>
      </c>
      <c r="M42" s="48">
        <f>L42*100/'CD Ratio_3(i)'!F42</f>
        <v>24.468447142077974</v>
      </c>
      <c r="N42" s="183"/>
      <c r="O42" s="51"/>
      <c r="P42" s="53">
        <f t="shared" si="4"/>
        <v>58.131906015986239</v>
      </c>
      <c r="Q42" s="53">
        <f t="shared" si="5"/>
        <v>73.771342974591121</v>
      </c>
    </row>
    <row r="43" spans="1:18" ht="14.1" customHeight="1" x14ac:dyDescent="0.2">
      <c r="A43" s="36">
        <v>35</v>
      </c>
      <c r="B43" s="37" t="s">
        <v>198</v>
      </c>
      <c r="C43" s="47">
        <v>170001</v>
      </c>
      <c r="D43" s="47">
        <v>158640</v>
      </c>
      <c r="E43" s="47">
        <v>161019</v>
      </c>
      <c r="F43" s="47">
        <v>151026</v>
      </c>
      <c r="G43" s="47">
        <v>34</v>
      </c>
      <c r="H43" s="47">
        <v>771</v>
      </c>
      <c r="I43" s="47">
        <v>373</v>
      </c>
      <c r="J43" s="47">
        <v>432</v>
      </c>
      <c r="K43" s="47">
        <f t="shared" si="7"/>
        <v>170408</v>
      </c>
      <c r="L43" s="47">
        <f t="shared" si="8"/>
        <v>159843</v>
      </c>
      <c r="M43" s="48">
        <f>L43*100/'CD Ratio_3(i)'!F43</f>
        <v>65.435141253576887</v>
      </c>
      <c r="N43" s="183">
        <f t="shared" si="0"/>
        <v>94.716501667637246</v>
      </c>
      <c r="O43" s="51">
        <f t="shared" si="1"/>
        <v>0.93800173700765221</v>
      </c>
      <c r="P43" s="53">
        <f t="shared" si="4"/>
        <v>94.716501667637246</v>
      </c>
      <c r="Q43" s="53">
        <f t="shared" si="5"/>
        <v>95.200453857791231</v>
      </c>
    </row>
    <row r="44" spans="1:18" ht="14.1" customHeight="1" x14ac:dyDescent="0.2">
      <c r="A44" s="36">
        <v>36</v>
      </c>
      <c r="B44" s="37" t="s">
        <v>47</v>
      </c>
      <c r="C44" s="47">
        <v>363879</v>
      </c>
      <c r="D44" s="47">
        <v>610798.38</v>
      </c>
      <c r="E44" s="47">
        <v>312430</v>
      </c>
      <c r="F44" s="47">
        <v>556020.57999999996</v>
      </c>
      <c r="G44" s="47">
        <v>69</v>
      </c>
      <c r="H44" s="47">
        <v>3387.46</v>
      </c>
      <c r="I44" s="47">
        <v>89</v>
      </c>
      <c r="J44" s="47">
        <v>1022.49</v>
      </c>
      <c r="K44" s="47">
        <f t="shared" si="7"/>
        <v>364037</v>
      </c>
      <c r="L44" s="47">
        <f t="shared" si="8"/>
        <v>615208.32999999996</v>
      </c>
      <c r="M44" s="48">
        <f>L44*100/'CD Ratio_3(i)'!F44</f>
        <v>62.048044687542443</v>
      </c>
      <c r="N44" s="183">
        <f t="shared" si="0"/>
        <v>85.8609592749238</v>
      </c>
      <c r="O44" s="51">
        <f t="shared" si="1"/>
        <v>1.6899609929759887</v>
      </c>
      <c r="P44" s="53">
        <f t="shared" si="4"/>
        <v>85.8609592749238</v>
      </c>
      <c r="Q44" s="53">
        <f t="shared" si="5"/>
        <v>91.031770581971728</v>
      </c>
    </row>
    <row r="45" spans="1:18" s="50" customFormat="1" ht="14.1" customHeight="1" x14ac:dyDescent="0.2">
      <c r="A45" s="319"/>
      <c r="B45" s="94" t="s">
        <v>223</v>
      </c>
      <c r="C45" s="49">
        <f>SUM(C43:C44)</f>
        <v>533880</v>
      </c>
      <c r="D45" s="49">
        <f t="shared" ref="D45:J45" si="15">SUM(D43:D44)</f>
        <v>769438.38</v>
      </c>
      <c r="E45" s="49">
        <f t="shared" si="15"/>
        <v>473449</v>
      </c>
      <c r="F45" s="49">
        <f t="shared" si="15"/>
        <v>707046.58</v>
      </c>
      <c r="G45" s="49">
        <f t="shared" si="15"/>
        <v>103</v>
      </c>
      <c r="H45" s="49">
        <f t="shared" si="15"/>
        <v>4158.46</v>
      </c>
      <c r="I45" s="49">
        <f t="shared" si="15"/>
        <v>462</v>
      </c>
      <c r="J45" s="49">
        <f t="shared" si="15"/>
        <v>1454.49</v>
      </c>
      <c r="K45" s="49">
        <f t="shared" si="7"/>
        <v>534445</v>
      </c>
      <c r="L45" s="49">
        <f t="shared" si="8"/>
        <v>775051.33</v>
      </c>
      <c r="M45" s="48">
        <f>L45*100/'CD Ratio_3(i)'!F45</f>
        <v>62.717572980637811</v>
      </c>
      <c r="N45" s="183">
        <f t="shared" si="0"/>
        <v>88.680789690567167</v>
      </c>
      <c r="O45" s="51">
        <f t="shared" si="1"/>
        <v>1.4501984862801598</v>
      </c>
      <c r="P45" s="53">
        <f t="shared" si="4"/>
        <v>88.680789690567167</v>
      </c>
      <c r="Q45" s="53">
        <f t="shared" si="5"/>
        <v>91.891254501757501</v>
      </c>
    </row>
    <row r="46" spans="1:18" ht="14.1" customHeight="1" x14ac:dyDescent="0.2">
      <c r="A46" s="36">
        <v>37</v>
      </c>
      <c r="B46" s="37" t="s">
        <v>418</v>
      </c>
      <c r="C46" s="47">
        <v>3866160</v>
      </c>
      <c r="D46" s="47">
        <v>3213354.01</v>
      </c>
      <c r="E46" s="47">
        <v>3778747</v>
      </c>
      <c r="F46" s="47">
        <v>3174377.99</v>
      </c>
      <c r="G46" s="47">
        <v>0</v>
      </c>
      <c r="H46" s="47">
        <v>0</v>
      </c>
      <c r="I46" s="47">
        <v>0</v>
      </c>
      <c r="J46" s="47">
        <v>0</v>
      </c>
      <c r="K46" s="47">
        <f t="shared" si="7"/>
        <v>3866160</v>
      </c>
      <c r="L46" s="47">
        <f t="shared" si="8"/>
        <v>3213354.01</v>
      </c>
      <c r="M46" s="48">
        <f>L46*100/'CD Ratio_3(i)'!F46</f>
        <v>87.594754652669039</v>
      </c>
      <c r="N46" s="183">
        <f t="shared" si="0"/>
        <v>97.739022699526146</v>
      </c>
      <c r="O46" s="51">
        <f t="shared" si="1"/>
        <v>0.83114873931756572</v>
      </c>
      <c r="P46" s="53">
        <f t="shared" si="4"/>
        <v>97.739022699526146</v>
      </c>
      <c r="Q46" s="53">
        <f t="shared" si="5"/>
        <v>98.787061124335949</v>
      </c>
    </row>
    <row r="47" spans="1:18" s="50" customFormat="1" ht="14.1" customHeight="1" x14ac:dyDescent="0.2">
      <c r="A47" s="319"/>
      <c r="B47" s="94" t="s">
        <v>221</v>
      </c>
      <c r="C47" s="49">
        <f>C46</f>
        <v>3866160</v>
      </c>
      <c r="D47" s="49">
        <f t="shared" ref="D47:J47" si="16">D46</f>
        <v>3213354.01</v>
      </c>
      <c r="E47" s="49">
        <f t="shared" si="16"/>
        <v>3778747</v>
      </c>
      <c r="F47" s="49">
        <f t="shared" si="16"/>
        <v>3174377.99</v>
      </c>
      <c r="G47" s="49">
        <f t="shared" si="16"/>
        <v>0</v>
      </c>
      <c r="H47" s="49">
        <f t="shared" si="16"/>
        <v>0</v>
      </c>
      <c r="I47" s="49">
        <f t="shared" si="16"/>
        <v>0</v>
      </c>
      <c r="J47" s="49">
        <f t="shared" si="16"/>
        <v>0</v>
      </c>
      <c r="K47" s="49">
        <f t="shared" si="7"/>
        <v>3866160</v>
      </c>
      <c r="L47" s="49">
        <f t="shared" si="8"/>
        <v>3213354.01</v>
      </c>
      <c r="M47" s="48">
        <f>L47*100/'CD Ratio_3(i)'!F47</f>
        <v>87.594754652669039</v>
      </c>
      <c r="N47" s="183">
        <f t="shared" si="0"/>
        <v>97.739022699526146</v>
      </c>
      <c r="O47" s="51">
        <f t="shared" si="1"/>
        <v>0.83114873931756572</v>
      </c>
      <c r="P47" s="53">
        <f t="shared" si="4"/>
        <v>97.739022699526146</v>
      </c>
      <c r="Q47" s="53">
        <f t="shared" si="5"/>
        <v>98.787061124335949</v>
      </c>
      <c r="R47" s="53"/>
    </row>
    <row r="48" spans="1:18" s="318" customFormat="1" ht="14.1" customHeight="1" x14ac:dyDescent="0.2">
      <c r="A48" s="36">
        <v>38</v>
      </c>
      <c r="B48" s="37" t="s">
        <v>410</v>
      </c>
      <c r="C48" s="47">
        <v>22814</v>
      </c>
      <c r="D48" s="47">
        <v>62361.62</v>
      </c>
      <c r="E48" s="47">
        <v>0</v>
      </c>
      <c r="F48" s="47">
        <v>0</v>
      </c>
      <c r="G48" s="47">
        <v>45</v>
      </c>
      <c r="H48" s="47">
        <v>1733.34</v>
      </c>
      <c r="I48" s="47">
        <v>869</v>
      </c>
      <c r="J48" s="47">
        <v>6895.27</v>
      </c>
      <c r="K48" s="47">
        <f t="shared" si="7"/>
        <v>23728</v>
      </c>
      <c r="L48" s="47">
        <f t="shared" si="8"/>
        <v>70990.23</v>
      </c>
      <c r="M48" s="48">
        <f>L48*100/'CD Ratio_3(i)'!F48</f>
        <v>16.222332203951282</v>
      </c>
      <c r="N48" s="183">
        <f t="shared" si="0"/>
        <v>0</v>
      </c>
      <c r="O48" s="51">
        <f t="shared" si="1"/>
        <v>2.9918336985839513</v>
      </c>
      <c r="P48" s="53">
        <f t="shared" si="4"/>
        <v>0</v>
      </c>
      <c r="Q48" s="53">
        <f t="shared" si="5"/>
        <v>0</v>
      </c>
    </row>
    <row r="49" spans="1:17" ht="14.1" customHeight="1" x14ac:dyDescent="0.2">
      <c r="A49" s="36">
        <v>39</v>
      </c>
      <c r="B49" s="37" t="s">
        <v>411</v>
      </c>
      <c r="C49" s="47">
        <v>31972</v>
      </c>
      <c r="D49" s="47">
        <v>7760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f t="shared" si="7"/>
        <v>31972</v>
      </c>
      <c r="L49" s="47">
        <f t="shared" si="8"/>
        <v>7760</v>
      </c>
      <c r="M49" s="48">
        <f>L49*100/'CD Ratio_3(i)'!F49</f>
        <v>13.234867736598844</v>
      </c>
      <c r="N49" s="183">
        <f t="shared" si="0"/>
        <v>0</v>
      </c>
      <c r="O49" s="51">
        <f t="shared" si="1"/>
        <v>0.24271237332666082</v>
      </c>
      <c r="P49" s="53">
        <f t="shared" si="4"/>
        <v>0</v>
      </c>
      <c r="Q49" s="53">
        <f t="shared" si="5"/>
        <v>0</v>
      </c>
    </row>
    <row r="50" spans="1:17" ht="14.1" customHeight="1" x14ac:dyDescent="0.2">
      <c r="A50" s="36">
        <v>40</v>
      </c>
      <c r="B50" s="37" t="s">
        <v>501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63777</v>
      </c>
      <c r="J50" s="47">
        <v>12981</v>
      </c>
      <c r="K50" s="47">
        <f t="shared" ref="K50" si="17">C50+G50+I50</f>
        <v>63777</v>
      </c>
      <c r="L50" s="47">
        <f t="shared" ref="L50" si="18">D50+H50+J50</f>
        <v>12981</v>
      </c>
      <c r="M50" s="48">
        <f>L50*100/'CD Ratio_3(i)'!F50</f>
        <v>43.580876922043913</v>
      </c>
      <c r="N50" s="183"/>
      <c r="P50" s="53" t="e">
        <f t="shared" si="4"/>
        <v>#DIV/0!</v>
      </c>
      <c r="Q50" s="53" t="e">
        <f t="shared" si="5"/>
        <v>#DIV/0!</v>
      </c>
    </row>
    <row r="51" spans="1:17" ht="14.1" customHeight="1" x14ac:dyDescent="0.2">
      <c r="A51" s="36">
        <v>41</v>
      </c>
      <c r="B51" s="37" t="s">
        <v>412</v>
      </c>
      <c r="C51" s="47">
        <v>170747</v>
      </c>
      <c r="D51" s="47">
        <v>30164.81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f t="shared" si="7"/>
        <v>170747</v>
      </c>
      <c r="L51" s="47">
        <f t="shared" si="8"/>
        <v>30164.81</v>
      </c>
      <c r="M51" s="48">
        <f>L51*100/'CD Ratio_3(i)'!F51</f>
        <v>60.577576134634292</v>
      </c>
      <c r="N51" s="183">
        <f t="shared" si="0"/>
        <v>0</v>
      </c>
      <c r="O51" s="51">
        <f t="shared" si="1"/>
        <v>0.17666377740165273</v>
      </c>
      <c r="P51" s="53">
        <f t="shared" si="4"/>
        <v>0</v>
      </c>
      <c r="Q51" s="53">
        <f t="shared" si="5"/>
        <v>0</v>
      </c>
    </row>
    <row r="52" spans="1:17" ht="14.1" customHeight="1" x14ac:dyDescent="0.2">
      <c r="A52" s="36">
        <v>42</v>
      </c>
      <c r="B52" s="37" t="s">
        <v>413</v>
      </c>
      <c r="C52" s="47">
        <v>72407</v>
      </c>
      <c r="D52" s="47">
        <v>22665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f t="shared" si="7"/>
        <v>72407</v>
      </c>
      <c r="L52" s="47">
        <f t="shared" si="8"/>
        <v>22665</v>
      </c>
      <c r="M52" s="48">
        <f>L52*100/'CD Ratio_3(i)'!F52</f>
        <v>29.114802111834752</v>
      </c>
      <c r="N52" s="183">
        <f t="shared" si="0"/>
        <v>0</v>
      </c>
      <c r="O52" s="51">
        <f t="shared" si="1"/>
        <v>0.31302222160840804</v>
      </c>
      <c r="P52" s="53">
        <f t="shared" si="4"/>
        <v>0</v>
      </c>
      <c r="Q52" s="53">
        <f t="shared" si="5"/>
        <v>0</v>
      </c>
    </row>
    <row r="53" spans="1:17" ht="14.1" customHeight="1" x14ac:dyDescent="0.2">
      <c r="A53" s="36">
        <v>43</v>
      </c>
      <c r="B53" s="37" t="s">
        <v>414</v>
      </c>
      <c r="C53" s="47">
        <v>37388</v>
      </c>
      <c r="D53" s="47">
        <v>7950.26</v>
      </c>
      <c r="E53" s="47">
        <v>0</v>
      </c>
      <c r="F53" s="47">
        <v>0</v>
      </c>
      <c r="G53" s="47">
        <v>329</v>
      </c>
      <c r="H53" s="47">
        <v>60.41</v>
      </c>
      <c r="I53" s="47">
        <v>2394</v>
      </c>
      <c r="J53" s="47">
        <v>582.42999999999995</v>
      </c>
      <c r="K53" s="47">
        <f t="shared" si="7"/>
        <v>40111</v>
      </c>
      <c r="L53" s="47">
        <f t="shared" si="8"/>
        <v>8593.1</v>
      </c>
      <c r="M53" s="48">
        <f>L53*100/'CD Ratio_3(i)'!F53</f>
        <v>41.283923238643574</v>
      </c>
      <c r="N53" s="183">
        <f t="shared" si="0"/>
        <v>0</v>
      </c>
      <c r="O53" s="51">
        <f t="shared" si="1"/>
        <v>0.21423300341552193</v>
      </c>
      <c r="P53" s="53">
        <f t="shared" si="4"/>
        <v>0</v>
      </c>
      <c r="Q53" s="53">
        <f t="shared" si="5"/>
        <v>0</v>
      </c>
    </row>
    <row r="54" spans="1:17" ht="14.1" customHeight="1" x14ac:dyDescent="0.2">
      <c r="A54" s="36">
        <v>44</v>
      </c>
      <c r="B54" s="37" t="s">
        <v>406</v>
      </c>
      <c r="C54" s="47">
        <v>45615</v>
      </c>
      <c r="D54" s="47">
        <v>9058.69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f t="shared" si="7"/>
        <v>45615</v>
      </c>
      <c r="L54" s="47">
        <f t="shared" si="8"/>
        <v>9058.69</v>
      </c>
      <c r="M54" s="48">
        <f>L54*100/'CD Ratio_3(i)'!F54</f>
        <v>42.218841740805011</v>
      </c>
      <c r="N54" s="183">
        <f t="shared" si="0"/>
        <v>0</v>
      </c>
      <c r="O54" s="51">
        <f t="shared" si="1"/>
        <v>0.1985901567466842</v>
      </c>
      <c r="P54" s="53">
        <f t="shared" si="4"/>
        <v>0</v>
      </c>
      <c r="Q54" s="53">
        <f t="shared" si="5"/>
        <v>0</v>
      </c>
    </row>
    <row r="55" spans="1:17" ht="14.1" customHeight="1" x14ac:dyDescent="0.2">
      <c r="A55" s="36">
        <v>45</v>
      </c>
      <c r="B55" s="37" t="s">
        <v>415</v>
      </c>
      <c r="C55" s="47">
        <v>30815</v>
      </c>
      <c r="D55" s="47">
        <v>6544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f t="shared" si="7"/>
        <v>30815</v>
      </c>
      <c r="L55" s="47">
        <f t="shared" si="8"/>
        <v>6544</v>
      </c>
      <c r="M55" s="48">
        <f>L55*100/'CD Ratio_3(i)'!F55</f>
        <v>30.033503143788149</v>
      </c>
      <c r="N55" s="183">
        <f t="shared" si="0"/>
        <v>0</v>
      </c>
      <c r="O55" s="51">
        <f t="shared" si="1"/>
        <v>0.21236410838877171</v>
      </c>
      <c r="P55" s="53">
        <f t="shared" si="4"/>
        <v>0</v>
      </c>
      <c r="Q55" s="53">
        <f t="shared" si="5"/>
        <v>0</v>
      </c>
    </row>
    <row r="56" spans="1:17" s="50" customFormat="1" ht="13.5" customHeight="1" x14ac:dyDescent="0.2">
      <c r="A56" s="319"/>
      <c r="B56" s="94" t="s">
        <v>416</v>
      </c>
      <c r="C56" s="49">
        <f>SUM(C48:C55)</f>
        <v>411758</v>
      </c>
      <c r="D56" s="49">
        <f t="shared" ref="D56:L56" si="19">SUM(D48:D55)</f>
        <v>146504.37999999998</v>
      </c>
      <c r="E56" s="49">
        <f t="shared" si="19"/>
        <v>0</v>
      </c>
      <c r="F56" s="49">
        <f t="shared" si="19"/>
        <v>0</v>
      </c>
      <c r="G56" s="49">
        <f t="shared" si="19"/>
        <v>374</v>
      </c>
      <c r="H56" s="49">
        <f t="shared" si="19"/>
        <v>1793.75</v>
      </c>
      <c r="I56" s="49">
        <f t="shared" si="19"/>
        <v>67040</v>
      </c>
      <c r="J56" s="49">
        <f t="shared" si="19"/>
        <v>20458.7</v>
      </c>
      <c r="K56" s="49">
        <f t="shared" si="19"/>
        <v>479172</v>
      </c>
      <c r="L56" s="49">
        <f t="shared" si="19"/>
        <v>168756.83</v>
      </c>
      <c r="M56" s="46">
        <f>L56*100/'CD Ratio_3(i)'!F56</f>
        <v>23.512593943292259</v>
      </c>
      <c r="N56" s="183">
        <f t="shared" si="0"/>
        <v>0</v>
      </c>
      <c r="O56" s="51">
        <f t="shared" si="1"/>
        <v>0.3521842469927291</v>
      </c>
      <c r="P56" s="53">
        <f t="shared" si="4"/>
        <v>0</v>
      </c>
      <c r="Q56" s="53">
        <f t="shared" si="5"/>
        <v>0</v>
      </c>
    </row>
    <row r="57" spans="1:17" s="50" customFormat="1" ht="14.1" customHeight="1" x14ac:dyDescent="0.2">
      <c r="A57" s="319"/>
      <c r="B57" s="94" t="s">
        <v>0</v>
      </c>
      <c r="C57" s="49">
        <f>C56+C47+C45+C42</f>
        <v>8188202</v>
      </c>
      <c r="D57" s="49">
        <f t="shared" ref="D57:J57" si="20">D56+D47+D45+D42</f>
        <v>10172964.649999999</v>
      </c>
      <c r="E57" s="49">
        <f t="shared" si="20"/>
        <v>6214964</v>
      </c>
      <c r="F57" s="49">
        <f t="shared" si="20"/>
        <v>8339919.5300000003</v>
      </c>
      <c r="G57" s="49">
        <f t="shared" si="20"/>
        <v>31119</v>
      </c>
      <c r="H57" s="49">
        <f t="shared" si="20"/>
        <v>135278.51999999999</v>
      </c>
      <c r="I57" s="49">
        <f t="shared" si="20"/>
        <v>252931</v>
      </c>
      <c r="J57" s="49">
        <f t="shared" si="20"/>
        <v>769165.80999999982</v>
      </c>
      <c r="K57" s="49">
        <f t="shared" ref="K57" si="21">C57+G57+I57</f>
        <v>8472252</v>
      </c>
      <c r="L57" s="49">
        <f t="shared" ref="L57" si="22">D57+H57+J57</f>
        <v>11077408.979999999</v>
      </c>
      <c r="M57" s="46">
        <f>L57*100/'CD Ratio_3(i)'!F59</f>
        <v>32.672606234171596</v>
      </c>
      <c r="N57" s="183">
        <f t="shared" si="0"/>
        <v>75.901449426870514</v>
      </c>
      <c r="O57" s="51">
        <f t="shared" si="1"/>
        <v>1.3074928578611682</v>
      </c>
      <c r="P57" s="53">
        <f t="shared" si="4"/>
        <v>75.901449426870514</v>
      </c>
      <c r="Q57" s="53">
        <f t="shared" si="5"/>
        <v>81.981210167677133</v>
      </c>
    </row>
    <row r="58" spans="1:17" x14ac:dyDescent="0.2">
      <c r="F58" s="54" t="s">
        <v>487</v>
      </c>
    </row>
    <row r="59" spans="1:17" x14ac:dyDescent="0.2"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</row>
    <row r="60" spans="1:17" x14ac:dyDescent="0.2">
      <c r="L60" s="51"/>
    </row>
    <row r="61" spans="1:17" x14ac:dyDescent="0.2">
      <c r="G61" s="54"/>
      <c r="H61" s="54"/>
      <c r="I61" s="54"/>
      <c r="J61" s="54"/>
    </row>
    <row r="63" spans="1:17" x14ac:dyDescent="0.2">
      <c r="L63" s="51"/>
    </row>
  </sheetData>
  <autoFilter ref="C5:L47"/>
  <sortState ref="B6:L33">
    <sortCondition ref="B6:B33"/>
  </sortState>
  <mergeCells count="11">
    <mergeCell ref="N4:N5"/>
    <mergeCell ref="A1:M1"/>
    <mergeCell ref="M3:M5"/>
    <mergeCell ref="A3:A5"/>
    <mergeCell ref="B3:B5"/>
    <mergeCell ref="C3:L3"/>
    <mergeCell ref="C4:D4"/>
    <mergeCell ref="G4:H4"/>
    <mergeCell ref="I4:J4"/>
    <mergeCell ref="K4:L4"/>
    <mergeCell ref="E4:F4"/>
  </mergeCells>
  <pageMargins left="0.7" right="0.2" top="0.5" bottom="0.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7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46" sqref="A46:XFD46"/>
    </sheetView>
  </sheetViews>
  <sheetFormatPr defaultColWidth="4.42578125" defaultRowHeight="13.5" x14ac:dyDescent="0.2"/>
  <cols>
    <col min="1" max="1" width="4.42578125" style="104"/>
    <col min="2" max="2" width="35.5703125" style="38" bestFit="1" customWidth="1"/>
    <col min="3" max="3" width="9.28515625" style="53" customWidth="1"/>
    <col min="4" max="4" width="9.42578125" style="53" bestFit="1" customWidth="1"/>
    <col min="5" max="5" width="7.85546875" style="53" bestFit="1" customWidth="1"/>
    <col min="6" max="6" width="9.42578125" style="53" bestFit="1" customWidth="1"/>
    <col min="7" max="7" width="7.85546875" style="53" bestFit="1" customWidth="1"/>
    <col min="8" max="8" width="9.42578125" style="53" bestFit="1" customWidth="1"/>
    <col min="9" max="9" width="8.28515625" style="53" customWidth="1"/>
    <col min="10" max="10" width="7.140625" style="53" customWidth="1"/>
    <col min="11" max="11" width="7.85546875" style="53" bestFit="1" customWidth="1"/>
    <col min="12" max="12" width="9.42578125" style="53" bestFit="1" customWidth="1"/>
    <col min="13" max="13" width="9.140625" style="53" customWidth="1"/>
    <col min="14" max="14" width="9.42578125" style="53" bestFit="1" customWidth="1"/>
    <col min="15" max="15" width="7.85546875" style="51" customWidth="1"/>
    <col min="16" max="16" width="6" style="38" bestFit="1" customWidth="1"/>
    <col min="17" max="17" width="7" style="38" bestFit="1" customWidth="1"/>
    <col min="18" max="16384" width="4.42578125" style="38"/>
  </cols>
  <sheetData>
    <row r="1" spans="1:15" ht="18.75" x14ac:dyDescent="0.2">
      <c r="A1" s="430" t="s">
        <v>599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</row>
    <row r="2" spans="1:15" x14ac:dyDescent="0.2">
      <c r="B2" s="50" t="s">
        <v>125</v>
      </c>
      <c r="I2" s="53" t="s">
        <v>134</v>
      </c>
      <c r="L2" s="53" t="s">
        <v>124</v>
      </c>
    </row>
    <row r="3" spans="1:15" ht="24.95" customHeight="1" x14ac:dyDescent="0.2">
      <c r="A3" s="432" t="s">
        <v>111</v>
      </c>
      <c r="B3" s="432" t="s">
        <v>95</v>
      </c>
      <c r="C3" s="435" t="s">
        <v>587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7"/>
      <c r="O3" s="434" t="s">
        <v>224</v>
      </c>
    </row>
    <row r="4" spans="1:15" ht="24.95" customHeight="1" x14ac:dyDescent="0.2">
      <c r="A4" s="432"/>
      <c r="B4" s="432"/>
      <c r="C4" s="435" t="s">
        <v>118</v>
      </c>
      <c r="D4" s="437"/>
      <c r="E4" s="435" t="s">
        <v>119</v>
      </c>
      <c r="F4" s="437"/>
      <c r="G4" s="435" t="s">
        <v>120</v>
      </c>
      <c r="H4" s="437"/>
      <c r="I4" s="435" t="s">
        <v>121</v>
      </c>
      <c r="J4" s="437"/>
      <c r="K4" s="435" t="s">
        <v>123</v>
      </c>
      <c r="L4" s="437"/>
      <c r="M4" s="435" t="s">
        <v>1</v>
      </c>
      <c r="N4" s="437"/>
      <c r="O4" s="434"/>
    </row>
    <row r="5" spans="1:15" ht="24.95" customHeight="1" x14ac:dyDescent="0.2">
      <c r="A5" s="432"/>
      <c r="B5" s="432"/>
      <c r="C5" s="255" t="s">
        <v>203</v>
      </c>
      <c r="D5" s="255" t="s">
        <v>202</v>
      </c>
      <c r="E5" s="255" t="s">
        <v>203</v>
      </c>
      <c r="F5" s="255" t="s">
        <v>202</v>
      </c>
      <c r="G5" s="255" t="s">
        <v>203</v>
      </c>
      <c r="H5" s="255" t="s">
        <v>202</v>
      </c>
      <c r="I5" s="255" t="s">
        <v>203</v>
      </c>
      <c r="J5" s="255" t="s">
        <v>202</v>
      </c>
      <c r="K5" s="255" t="s">
        <v>203</v>
      </c>
      <c r="L5" s="255" t="s">
        <v>202</v>
      </c>
      <c r="M5" s="255" t="s">
        <v>203</v>
      </c>
      <c r="N5" s="255" t="s">
        <v>202</v>
      </c>
      <c r="O5" s="434"/>
    </row>
    <row r="6" spans="1:15" ht="13.5" customHeight="1" x14ac:dyDescent="0.2">
      <c r="A6" s="36">
        <v>1</v>
      </c>
      <c r="B6" s="37" t="s">
        <v>52</v>
      </c>
      <c r="C6" s="47">
        <v>41524</v>
      </c>
      <c r="D6" s="47">
        <v>171252</v>
      </c>
      <c r="E6" s="47">
        <v>11052</v>
      </c>
      <c r="F6" s="47">
        <v>160524</v>
      </c>
      <c r="G6" s="47">
        <v>799</v>
      </c>
      <c r="H6" s="47">
        <v>71254</v>
      </c>
      <c r="I6" s="47">
        <v>1042</v>
      </c>
      <c r="J6" s="47">
        <v>12524</v>
      </c>
      <c r="K6" s="47">
        <v>8804</v>
      </c>
      <c r="L6" s="47">
        <v>17930</v>
      </c>
      <c r="M6" s="47">
        <f>C6+E6+G6+I6+K6</f>
        <v>63221</v>
      </c>
      <c r="N6" s="47">
        <f>D6+F6+H6+J6+L6</f>
        <v>433484</v>
      </c>
      <c r="O6" s="48">
        <f>D6/'CD Ratio_3(i)'!F6*100</f>
        <v>10.881551014339335</v>
      </c>
    </row>
    <row r="7" spans="1:15" ht="13.5" customHeight="1" x14ac:dyDescent="0.2">
      <c r="A7" s="36">
        <v>2</v>
      </c>
      <c r="B7" s="37" t="s">
        <v>53</v>
      </c>
      <c r="C7" s="47">
        <v>134186</v>
      </c>
      <c r="D7" s="47">
        <v>210966</v>
      </c>
      <c r="E7" s="47">
        <v>7950</v>
      </c>
      <c r="F7" s="47">
        <v>146421</v>
      </c>
      <c r="G7" s="47">
        <v>309</v>
      </c>
      <c r="H7" s="47">
        <v>30455</v>
      </c>
      <c r="I7" s="47">
        <v>0</v>
      </c>
      <c r="J7" s="47">
        <v>0</v>
      </c>
      <c r="K7" s="47">
        <v>163</v>
      </c>
      <c r="L7" s="47">
        <v>31</v>
      </c>
      <c r="M7" s="47">
        <f t="shared" ref="M7:M56" si="0">C7+E7+G7+I7+K7</f>
        <v>142608</v>
      </c>
      <c r="N7" s="47">
        <f t="shared" ref="N7:N56" si="1">D7+F7+H7+J7+L7</f>
        <v>387873</v>
      </c>
      <c r="O7" s="48">
        <f>D7/'CD Ratio_3(i)'!F7*100</f>
        <v>8.4422296360412439</v>
      </c>
    </row>
    <row r="8" spans="1:15" ht="13.5" customHeight="1" x14ac:dyDescent="0.2">
      <c r="A8" s="36">
        <v>3</v>
      </c>
      <c r="B8" s="37" t="s">
        <v>54</v>
      </c>
      <c r="C8" s="47">
        <v>21984</v>
      </c>
      <c r="D8" s="47">
        <v>5709</v>
      </c>
      <c r="E8" s="47">
        <v>1998</v>
      </c>
      <c r="F8" s="47">
        <v>47368</v>
      </c>
      <c r="G8" s="47">
        <v>35</v>
      </c>
      <c r="H8" s="47">
        <v>50208</v>
      </c>
      <c r="I8" s="47">
        <v>38</v>
      </c>
      <c r="J8" s="47">
        <v>516</v>
      </c>
      <c r="K8" s="47">
        <v>0</v>
      </c>
      <c r="L8" s="47">
        <v>0</v>
      </c>
      <c r="M8" s="47">
        <f t="shared" si="0"/>
        <v>24055</v>
      </c>
      <c r="N8" s="47">
        <f t="shared" si="1"/>
        <v>103801</v>
      </c>
      <c r="O8" s="48">
        <f>D8/'CD Ratio_3(i)'!F8*100</f>
        <v>1.5961149739572411</v>
      </c>
    </row>
    <row r="9" spans="1:15" ht="13.5" customHeight="1" x14ac:dyDescent="0.2">
      <c r="A9" s="36">
        <v>4</v>
      </c>
      <c r="B9" s="37" t="s">
        <v>55</v>
      </c>
      <c r="C9" s="47">
        <v>47703</v>
      </c>
      <c r="D9" s="47">
        <v>147345</v>
      </c>
      <c r="E9" s="47">
        <v>3874</v>
      </c>
      <c r="F9" s="47">
        <v>62484</v>
      </c>
      <c r="G9" s="47">
        <v>201</v>
      </c>
      <c r="H9" s="47">
        <v>10705</v>
      </c>
      <c r="I9" s="47">
        <v>0</v>
      </c>
      <c r="J9" s="47">
        <v>0</v>
      </c>
      <c r="K9" s="47">
        <v>1166</v>
      </c>
      <c r="L9" s="47">
        <v>2578</v>
      </c>
      <c r="M9" s="47">
        <f t="shared" si="0"/>
        <v>52944</v>
      </c>
      <c r="N9" s="47">
        <f t="shared" si="1"/>
        <v>223112</v>
      </c>
      <c r="O9" s="48">
        <f>D9/'CD Ratio_3(i)'!F9*100</f>
        <v>10.687133081987996</v>
      </c>
    </row>
    <row r="10" spans="1:15" ht="13.5" customHeight="1" x14ac:dyDescent="0.2">
      <c r="A10" s="36">
        <v>5</v>
      </c>
      <c r="B10" s="37" t="s">
        <v>56</v>
      </c>
      <c r="C10" s="47">
        <v>108463</v>
      </c>
      <c r="D10" s="47">
        <v>160844</v>
      </c>
      <c r="E10" s="47">
        <v>6348</v>
      </c>
      <c r="F10" s="47">
        <v>143531</v>
      </c>
      <c r="G10" s="47">
        <v>328</v>
      </c>
      <c r="H10" s="47">
        <v>16756</v>
      </c>
      <c r="I10" s="47">
        <v>3248</v>
      </c>
      <c r="J10" s="47">
        <v>7639</v>
      </c>
      <c r="K10" s="47">
        <v>4215</v>
      </c>
      <c r="L10" s="47">
        <v>4286</v>
      </c>
      <c r="M10" s="47">
        <f t="shared" si="0"/>
        <v>122602</v>
      </c>
      <c r="N10" s="47">
        <f t="shared" si="1"/>
        <v>333056</v>
      </c>
      <c r="O10" s="48">
        <f>D10/'CD Ratio_3(i)'!F10*100</f>
        <v>11.620173402428444</v>
      </c>
    </row>
    <row r="11" spans="1:15" ht="13.5" customHeight="1" x14ac:dyDescent="0.2">
      <c r="A11" s="36">
        <v>6</v>
      </c>
      <c r="B11" s="37" t="s">
        <v>57</v>
      </c>
      <c r="C11" s="47">
        <v>26036</v>
      </c>
      <c r="D11" s="47">
        <v>69211</v>
      </c>
      <c r="E11" s="47">
        <v>1337</v>
      </c>
      <c r="F11" s="47">
        <v>46885</v>
      </c>
      <c r="G11" s="47">
        <v>251</v>
      </c>
      <c r="H11" s="47">
        <v>10904</v>
      </c>
      <c r="I11" s="47">
        <v>554</v>
      </c>
      <c r="J11" s="47">
        <v>2350</v>
      </c>
      <c r="K11" s="47">
        <v>11206</v>
      </c>
      <c r="L11" s="47">
        <v>67541</v>
      </c>
      <c r="M11" s="47">
        <f t="shared" si="0"/>
        <v>39384</v>
      </c>
      <c r="N11" s="47">
        <f t="shared" si="1"/>
        <v>196891</v>
      </c>
      <c r="O11" s="48">
        <f>D11/'CD Ratio_3(i)'!F11*100</f>
        <v>6.4368733300038032</v>
      </c>
    </row>
    <row r="12" spans="1:15" ht="13.5" customHeight="1" x14ac:dyDescent="0.2">
      <c r="A12" s="36">
        <v>7</v>
      </c>
      <c r="B12" s="37" t="s">
        <v>58</v>
      </c>
      <c r="C12" s="47">
        <v>7120</v>
      </c>
      <c r="D12" s="47">
        <v>13928</v>
      </c>
      <c r="E12" s="47">
        <v>481</v>
      </c>
      <c r="F12" s="47">
        <v>11352</v>
      </c>
      <c r="G12" s="47">
        <v>15</v>
      </c>
      <c r="H12" s="47">
        <v>5234</v>
      </c>
      <c r="I12" s="47">
        <v>126</v>
      </c>
      <c r="J12" s="47">
        <v>511</v>
      </c>
      <c r="K12" s="47">
        <v>19</v>
      </c>
      <c r="L12" s="47">
        <v>2438</v>
      </c>
      <c r="M12" s="47">
        <f t="shared" si="0"/>
        <v>7761</v>
      </c>
      <c r="N12" s="47">
        <f t="shared" si="1"/>
        <v>33463</v>
      </c>
      <c r="O12" s="48">
        <f>D12/'CD Ratio_3(i)'!F12*100</f>
        <v>11.798290569330206</v>
      </c>
    </row>
    <row r="13" spans="1:15" ht="13.5" customHeight="1" x14ac:dyDescent="0.2">
      <c r="A13" s="36">
        <v>8</v>
      </c>
      <c r="B13" s="37" t="s">
        <v>183</v>
      </c>
      <c r="C13" s="47">
        <v>9184</v>
      </c>
      <c r="D13" s="47">
        <v>20415</v>
      </c>
      <c r="E13" s="47">
        <v>560</v>
      </c>
      <c r="F13" s="47">
        <v>12232</v>
      </c>
      <c r="G13" s="47">
        <v>46</v>
      </c>
      <c r="H13" s="47">
        <v>7161</v>
      </c>
      <c r="I13" s="47">
        <v>45</v>
      </c>
      <c r="J13" s="47">
        <v>21</v>
      </c>
      <c r="K13" s="47">
        <v>0</v>
      </c>
      <c r="L13" s="47">
        <v>0</v>
      </c>
      <c r="M13" s="47">
        <f t="shared" si="0"/>
        <v>9835</v>
      </c>
      <c r="N13" s="47">
        <f t="shared" si="1"/>
        <v>39829</v>
      </c>
      <c r="O13" s="48">
        <f>D13/'CD Ratio_3(i)'!F13*100</f>
        <v>24.93587394650055</v>
      </c>
    </row>
    <row r="14" spans="1:15" ht="13.5" customHeight="1" x14ac:dyDescent="0.2">
      <c r="A14" s="36">
        <v>9</v>
      </c>
      <c r="B14" s="37" t="s">
        <v>59</v>
      </c>
      <c r="C14" s="47">
        <v>81382</v>
      </c>
      <c r="D14" s="47">
        <v>228295.51</v>
      </c>
      <c r="E14" s="47">
        <v>6059</v>
      </c>
      <c r="F14" s="47">
        <v>169124</v>
      </c>
      <c r="G14" s="47">
        <v>318</v>
      </c>
      <c r="H14" s="47">
        <v>50648.34</v>
      </c>
      <c r="I14" s="47">
        <v>112</v>
      </c>
      <c r="J14" s="47">
        <v>216</v>
      </c>
      <c r="K14" s="47">
        <v>122</v>
      </c>
      <c r="L14" s="47">
        <v>67</v>
      </c>
      <c r="M14" s="47">
        <f t="shared" si="0"/>
        <v>87993</v>
      </c>
      <c r="N14" s="47">
        <f t="shared" si="1"/>
        <v>448350.85</v>
      </c>
      <c r="O14" s="48">
        <f>D14/'CD Ratio_3(i)'!F14*100</f>
        <v>10.58507007472752</v>
      </c>
    </row>
    <row r="15" spans="1:15" ht="13.5" customHeight="1" x14ac:dyDescent="0.2">
      <c r="A15" s="36">
        <v>10</v>
      </c>
      <c r="B15" s="37" t="s">
        <v>65</v>
      </c>
      <c r="C15" s="47">
        <v>150001</v>
      </c>
      <c r="D15" s="47">
        <v>381595</v>
      </c>
      <c r="E15" s="47">
        <v>12641</v>
      </c>
      <c r="F15" s="47">
        <v>329690</v>
      </c>
      <c r="G15" s="47">
        <v>584</v>
      </c>
      <c r="H15" s="47">
        <v>102653</v>
      </c>
      <c r="I15" s="47">
        <v>161</v>
      </c>
      <c r="J15" s="47">
        <v>788</v>
      </c>
      <c r="K15" s="47">
        <v>0</v>
      </c>
      <c r="L15" s="47">
        <v>0</v>
      </c>
      <c r="M15" s="47">
        <f t="shared" si="0"/>
        <v>163387</v>
      </c>
      <c r="N15" s="47">
        <f t="shared" si="1"/>
        <v>814726</v>
      </c>
      <c r="O15" s="48">
        <f>D15/'CD Ratio_3(i)'!F15*100</f>
        <v>5.3903902885817718</v>
      </c>
    </row>
    <row r="16" spans="1:15" ht="13.5" customHeight="1" x14ac:dyDescent="0.2">
      <c r="A16" s="36">
        <v>11</v>
      </c>
      <c r="B16" s="37" t="s">
        <v>184</v>
      </c>
      <c r="C16" s="47">
        <v>28089</v>
      </c>
      <c r="D16" s="47">
        <v>28665</v>
      </c>
      <c r="E16" s="47">
        <v>1937</v>
      </c>
      <c r="F16" s="47">
        <v>70798</v>
      </c>
      <c r="G16" s="47">
        <v>19</v>
      </c>
      <c r="H16" s="47">
        <v>12643</v>
      </c>
      <c r="I16" s="47">
        <v>163</v>
      </c>
      <c r="J16" s="47">
        <v>107</v>
      </c>
      <c r="K16" s="47">
        <v>9186</v>
      </c>
      <c r="L16" s="47">
        <v>5175</v>
      </c>
      <c r="M16" s="47">
        <f t="shared" si="0"/>
        <v>39394</v>
      </c>
      <c r="N16" s="47">
        <f t="shared" si="1"/>
        <v>117388</v>
      </c>
      <c r="O16" s="48">
        <f>D16/'CD Ratio_3(i)'!F16*100</f>
        <v>6.4377826987256945</v>
      </c>
    </row>
    <row r="17" spans="1:15" ht="13.5" customHeight="1" x14ac:dyDescent="0.2">
      <c r="A17" s="36">
        <v>12</v>
      </c>
      <c r="B17" s="37" t="s">
        <v>61</v>
      </c>
      <c r="C17" s="47">
        <v>80980</v>
      </c>
      <c r="D17" s="47">
        <v>185291</v>
      </c>
      <c r="E17" s="47">
        <v>6180</v>
      </c>
      <c r="F17" s="47">
        <v>114671</v>
      </c>
      <c r="G17" s="47">
        <v>847</v>
      </c>
      <c r="H17" s="47">
        <v>90489</v>
      </c>
      <c r="I17" s="47">
        <v>50</v>
      </c>
      <c r="J17" s="47">
        <v>122</v>
      </c>
      <c r="K17" s="47">
        <v>1</v>
      </c>
      <c r="L17" s="47">
        <v>1818</v>
      </c>
      <c r="M17" s="47">
        <f t="shared" si="0"/>
        <v>88058</v>
      </c>
      <c r="N17" s="47">
        <f t="shared" si="1"/>
        <v>392391</v>
      </c>
      <c r="O17" s="48">
        <f>D17/'CD Ratio_3(i)'!F17*100</f>
        <v>9.3498062079067985</v>
      </c>
    </row>
    <row r="18" spans="1:15" s="50" customFormat="1" ht="13.5" customHeight="1" x14ac:dyDescent="0.2">
      <c r="A18" s="355"/>
      <c r="B18" s="94" t="s">
        <v>222</v>
      </c>
      <c r="C18" s="49">
        <f>SUM(C6:C17)</f>
        <v>736652</v>
      </c>
      <c r="D18" s="49">
        <f t="shared" ref="D18:L18" si="2">SUM(D6:D17)</f>
        <v>1623516.51</v>
      </c>
      <c r="E18" s="49">
        <f t="shared" si="2"/>
        <v>60417</v>
      </c>
      <c r="F18" s="49">
        <f t="shared" si="2"/>
        <v>1315080</v>
      </c>
      <c r="G18" s="49">
        <f t="shared" si="2"/>
        <v>3752</v>
      </c>
      <c r="H18" s="49">
        <f t="shared" si="2"/>
        <v>459110.33999999997</v>
      </c>
      <c r="I18" s="49">
        <f t="shared" si="2"/>
        <v>5539</v>
      </c>
      <c r="J18" s="49">
        <f t="shared" si="2"/>
        <v>24794</v>
      </c>
      <c r="K18" s="49">
        <f t="shared" si="2"/>
        <v>34882</v>
      </c>
      <c r="L18" s="49">
        <f t="shared" si="2"/>
        <v>101864</v>
      </c>
      <c r="M18" s="49">
        <f t="shared" si="0"/>
        <v>841242</v>
      </c>
      <c r="N18" s="49">
        <f t="shared" si="1"/>
        <v>3524364.8499999996</v>
      </c>
      <c r="O18" s="46">
        <f>D18/'CD Ratio_3(i)'!F18*100</f>
        <v>8.0645949354362099</v>
      </c>
    </row>
    <row r="19" spans="1:15" ht="13.5" customHeight="1" x14ac:dyDescent="0.2">
      <c r="A19" s="36">
        <v>13</v>
      </c>
      <c r="B19" s="37" t="s">
        <v>42</v>
      </c>
      <c r="C19" s="47">
        <v>5576</v>
      </c>
      <c r="D19" s="47">
        <v>113764.39</v>
      </c>
      <c r="E19" s="47">
        <v>1839</v>
      </c>
      <c r="F19" s="47">
        <v>86772.04</v>
      </c>
      <c r="G19" s="47">
        <v>387</v>
      </c>
      <c r="H19" s="47">
        <v>40088.720000000001</v>
      </c>
      <c r="I19" s="47">
        <v>0</v>
      </c>
      <c r="J19" s="47">
        <v>0</v>
      </c>
      <c r="K19" s="47">
        <v>0</v>
      </c>
      <c r="L19" s="47">
        <v>0</v>
      </c>
      <c r="M19" s="47">
        <f t="shared" si="0"/>
        <v>7802</v>
      </c>
      <c r="N19" s="47">
        <f t="shared" si="1"/>
        <v>240625.15</v>
      </c>
      <c r="O19" s="48">
        <f>D19/'CD Ratio_3(i)'!F19*100</f>
        <v>10.825277879231766</v>
      </c>
    </row>
    <row r="20" spans="1:15" ht="13.5" customHeight="1" x14ac:dyDescent="0.2">
      <c r="A20" s="36">
        <v>14</v>
      </c>
      <c r="B20" s="37" t="s">
        <v>185</v>
      </c>
      <c r="C20" s="47">
        <v>338334</v>
      </c>
      <c r="D20" s="47">
        <v>119157</v>
      </c>
      <c r="E20" s="47">
        <v>161</v>
      </c>
      <c r="F20" s="47">
        <v>1096</v>
      </c>
      <c r="G20" s="47">
        <v>7</v>
      </c>
      <c r="H20" s="47">
        <v>184</v>
      </c>
      <c r="I20" s="47">
        <v>0</v>
      </c>
      <c r="J20" s="47">
        <v>0</v>
      </c>
      <c r="K20" s="47">
        <v>0</v>
      </c>
      <c r="L20" s="47">
        <v>0</v>
      </c>
      <c r="M20" s="47">
        <f t="shared" si="0"/>
        <v>338502</v>
      </c>
      <c r="N20" s="47">
        <f t="shared" si="1"/>
        <v>120437</v>
      </c>
      <c r="O20" s="48">
        <f>D20/'CD Ratio_3(i)'!F20*100</f>
        <v>20.202539114158409</v>
      </c>
    </row>
    <row r="21" spans="1:15" ht="13.5" customHeight="1" x14ac:dyDescent="0.2">
      <c r="A21" s="36">
        <v>15</v>
      </c>
      <c r="B21" s="37" t="s">
        <v>186</v>
      </c>
      <c r="C21" s="47">
        <v>36</v>
      </c>
      <c r="D21" s="47">
        <v>50.2</v>
      </c>
      <c r="E21" s="47">
        <v>4</v>
      </c>
      <c r="F21" s="47">
        <v>25.32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f t="shared" si="0"/>
        <v>40</v>
      </c>
      <c r="N21" s="47">
        <f t="shared" si="1"/>
        <v>75.52000000000001</v>
      </c>
      <c r="O21" s="48">
        <f>D21/'CD Ratio_3(i)'!F21*100</f>
        <v>2.9217472281232721</v>
      </c>
    </row>
    <row r="22" spans="1:15" ht="13.5" customHeight="1" x14ac:dyDescent="0.2">
      <c r="A22" s="36">
        <v>16</v>
      </c>
      <c r="B22" s="37" t="s">
        <v>46</v>
      </c>
      <c r="C22" s="47">
        <v>83</v>
      </c>
      <c r="D22" s="47">
        <v>1991.78</v>
      </c>
      <c r="E22" s="47">
        <v>62</v>
      </c>
      <c r="F22" s="47">
        <v>4707.55</v>
      </c>
      <c r="G22" s="47">
        <v>9</v>
      </c>
      <c r="H22" s="47">
        <v>1669.2</v>
      </c>
      <c r="I22" s="47">
        <v>0</v>
      </c>
      <c r="J22" s="47">
        <v>0</v>
      </c>
      <c r="K22" s="47">
        <v>0</v>
      </c>
      <c r="L22" s="47">
        <v>0</v>
      </c>
      <c r="M22" s="47">
        <f t="shared" si="0"/>
        <v>154</v>
      </c>
      <c r="N22" s="47">
        <f t="shared" si="1"/>
        <v>8368.5300000000007</v>
      </c>
      <c r="O22" s="48">
        <f>D22/'CD Ratio_3(i)'!F22*100</f>
        <v>15.401817646153642</v>
      </c>
    </row>
    <row r="23" spans="1:15" ht="13.5" customHeight="1" x14ac:dyDescent="0.2">
      <c r="A23" s="36">
        <v>17</v>
      </c>
      <c r="B23" s="37" t="s">
        <v>187</v>
      </c>
      <c r="C23" s="47">
        <v>1698</v>
      </c>
      <c r="D23" s="47">
        <v>23025</v>
      </c>
      <c r="E23" s="47">
        <v>811</v>
      </c>
      <c r="F23" s="47">
        <v>7772</v>
      </c>
      <c r="G23" s="47">
        <v>12</v>
      </c>
      <c r="H23" s="47">
        <v>115</v>
      </c>
      <c r="I23" s="47">
        <v>0</v>
      </c>
      <c r="J23" s="47">
        <v>0</v>
      </c>
      <c r="K23" s="47">
        <v>0</v>
      </c>
      <c r="L23" s="47">
        <v>0</v>
      </c>
      <c r="M23" s="47">
        <f t="shared" si="0"/>
        <v>2521</v>
      </c>
      <c r="N23" s="47">
        <f t="shared" si="1"/>
        <v>30912</v>
      </c>
      <c r="O23" s="48">
        <f>D23/'CD Ratio_3(i)'!F23*100</f>
        <v>21.396511509046473</v>
      </c>
    </row>
    <row r="24" spans="1:15" ht="13.5" customHeight="1" x14ac:dyDescent="0.2">
      <c r="A24" s="36">
        <v>18</v>
      </c>
      <c r="B24" s="37" t="s">
        <v>188</v>
      </c>
      <c r="C24" s="47">
        <v>0</v>
      </c>
      <c r="D24" s="47">
        <v>0</v>
      </c>
      <c r="E24" s="47">
        <v>1</v>
      </c>
      <c r="F24" s="47">
        <v>15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f t="shared" si="0"/>
        <v>1</v>
      </c>
      <c r="N24" s="47">
        <f t="shared" si="1"/>
        <v>15</v>
      </c>
      <c r="O24" s="48">
        <f>D24/'CD Ratio_3(i)'!F24*100</f>
        <v>0</v>
      </c>
    </row>
    <row r="25" spans="1:15" ht="13.5" customHeight="1" x14ac:dyDescent="0.2">
      <c r="A25" s="36">
        <v>19</v>
      </c>
      <c r="B25" s="37" t="s">
        <v>189</v>
      </c>
      <c r="C25" s="47">
        <v>119</v>
      </c>
      <c r="D25" s="47">
        <v>970</v>
      </c>
      <c r="E25" s="47">
        <v>35</v>
      </c>
      <c r="F25" s="47">
        <v>756</v>
      </c>
      <c r="G25" s="47">
        <v>5</v>
      </c>
      <c r="H25" s="47">
        <v>417</v>
      </c>
      <c r="I25" s="47">
        <v>0</v>
      </c>
      <c r="J25" s="47">
        <v>0</v>
      </c>
      <c r="K25" s="47">
        <v>0</v>
      </c>
      <c r="L25" s="47">
        <v>0</v>
      </c>
      <c r="M25" s="47">
        <f t="shared" si="0"/>
        <v>159</v>
      </c>
      <c r="N25" s="47">
        <f t="shared" si="1"/>
        <v>2143</v>
      </c>
      <c r="O25" s="48">
        <f>D25/'CD Ratio_3(i)'!F25*100</f>
        <v>1.9945714755716402</v>
      </c>
    </row>
    <row r="26" spans="1:15" ht="13.5" customHeight="1" x14ac:dyDescent="0.2">
      <c r="A26" s="36">
        <v>20</v>
      </c>
      <c r="B26" s="37" t="s">
        <v>66</v>
      </c>
      <c r="C26" s="47">
        <v>119651</v>
      </c>
      <c r="D26" s="47">
        <v>117889.16</v>
      </c>
      <c r="E26" s="47">
        <v>13938</v>
      </c>
      <c r="F26" s="47">
        <v>309394.51</v>
      </c>
      <c r="G26" s="47">
        <v>4827</v>
      </c>
      <c r="H26" s="47">
        <v>166177.01999999999</v>
      </c>
      <c r="I26" s="47">
        <v>0</v>
      </c>
      <c r="J26" s="47">
        <v>0</v>
      </c>
      <c r="K26" s="47">
        <v>0</v>
      </c>
      <c r="L26" s="47">
        <v>0</v>
      </c>
      <c r="M26" s="47">
        <f t="shared" si="0"/>
        <v>138416</v>
      </c>
      <c r="N26" s="47">
        <f t="shared" si="1"/>
        <v>593460.69000000006</v>
      </c>
      <c r="O26" s="48">
        <f>D26/'CD Ratio_3(i)'!F26*100</f>
        <v>5.3844983777398827</v>
      </c>
    </row>
    <row r="27" spans="1:15" ht="13.5" customHeight="1" x14ac:dyDescent="0.2">
      <c r="A27" s="36">
        <v>21</v>
      </c>
      <c r="B27" s="37" t="s">
        <v>67</v>
      </c>
      <c r="C27" s="47">
        <v>20085</v>
      </c>
      <c r="D27" s="47">
        <v>276146</v>
      </c>
      <c r="E27" s="47">
        <v>8717</v>
      </c>
      <c r="F27" s="47">
        <v>205503</v>
      </c>
      <c r="G27" s="47">
        <v>942</v>
      </c>
      <c r="H27" s="47">
        <v>51235</v>
      </c>
      <c r="I27" s="47">
        <v>0</v>
      </c>
      <c r="J27" s="47">
        <v>0</v>
      </c>
      <c r="K27" s="47">
        <v>0</v>
      </c>
      <c r="L27" s="47">
        <v>0</v>
      </c>
      <c r="M27" s="47">
        <f t="shared" si="0"/>
        <v>29744</v>
      </c>
      <c r="N27" s="47">
        <f t="shared" si="1"/>
        <v>532884</v>
      </c>
      <c r="O27" s="48">
        <f>D27/'CD Ratio_3(i)'!F27*100</f>
        <v>13.816916573935458</v>
      </c>
    </row>
    <row r="28" spans="1:15" ht="13.5" customHeight="1" x14ac:dyDescent="0.2">
      <c r="A28" s="36">
        <v>22</v>
      </c>
      <c r="B28" s="37" t="s">
        <v>76</v>
      </c>
      <c r="C28" s="47">
        <v>23435</v>
      </c>
      <c r="D28" s="47">
        <v>76104</v>
      </c>
      <c r="E28" s="47">
        <v>900</v>
      </c>
      <c r="F28" s="47">
        <v>33880</v>
      </c>
      <c r="G28" s="47">
        <v>58</v>
      </c>
      <c r="H28" s="47">
        <v>10690</v>
      </c>
      <c r="I28" s="47">
        <v>20</v>
      </c>
      <c r="J28" s="47">
        <v>900</v>
      </c>
      <c r="K28" s="47">
        <v>0</v>
      </c>
      <c r="L28" s="47">
        <v>0</v>
      </c>
      <c r="M28" s="47">
        <f t="shared" si="0"/>
        <v>24413</v>
      </c>
      <c r="N28" s="47">
        <f t="shared" si="1"/>
        <v>121574</v>
      </c>
      <c r="O28" s="48">
        <f>D28/'CD Ratio_3(i)'!F28*100</f>
        <v>16.883485668648504</v>
      </c>
    </row>
    <row r="29" spans="1:15" ht="13.5" customHeight="1" x14ac:dyDescent="0.2">
      <c r="A29" s="36">
        <v>23</v>
      </c>
      <c r="B29" s="37" t="s">
        <v>492</v>
      </c>
      <c r="C29" s="47">
        <v>64966</v>
      </c>
      <c r="D29" s="47">
        <v>62167</v>
      </c>
      <c r="E29" s="47">
        <v>1468</v>
      </c>
      <c r="F29" s="47">
        <v>17595</v>
      </c>
      <c r="G29" s="47">
        <v>139</v>
      </c>
      <c r="H29" s="47">
        <v>4433</v>
      </c>
      <c r="I29" s="47">
        <v>711</v>
      </c>
      <c r="J29" s="47">
        <v>620</v>
      </c>
      <c r="K29" s="47">
        <v>0</v>
      </c>
      <c r="L29" s="47">
        <v>0</v>
      </c>
      <c r="M29" s="47">
        <f t="shared" si="0"/>
        <v>67284</v>
      </c>
      <c r="N29" s="47">
        <f t="shared" si="1"/>
        <v>84815</v>
      </c>
      <c r="O29" s="48">
        <f>D29/'CD Ratio_3(i)'!F29*100</f>
        <v>21.71514999091811</v>
      </c>
    </row>
    <row r="30" spans="1:15" ht="13.5" customHeight="1" x14ac:dyDescent="0.2">
      <c r="A30" s="36">
        <v>24</v>
      </c>
      <c r="B30" s="37" t="s">
        <v>190</v>
      </c>
      <c r="C30" s="47">
        <v>20041</v>
      </c>
      <c r="D30" s="47">
        <v>98641.94</v>
      </c>
      <c r="E30" s="47">
        <v>7837</v>
      </c>
      <c r="F30" s="47">
        <v>90704.9</v>
      </c>
      <c r="G30" s="47">
        <v>27</v>
      </c>
      <c r="H30" s="47">
        <v>3278.91</v>
      </c>
      <c r="I30" s="47">
        <v>0</v>
      </c>
      <c r="J30" s="47">
        <v>0</v>
      </c>
      <c r="K30" s="47">
        <v>0</v>
      </c>
      <c r="L30" s="47">
        <v>0</v>
      </c>
      <c r="M30" s="47">
        <f t="shared" si="0"/>
        <v>27905</v>
      </c>
      <c r="N30" s="47">
        <f t="shared" si="1"/>
        <v>192625.75</v>
      </c>
      <c r="O30" s="48">
        <f>D30/'CD Ratio_3(i)'!F30*100</f>
        <v>17.789960142003078</v>
      </c>
    </row>
    <row r="31" spans="1:15" ht="13.5" customHeight="1" x14ac:dyDescent="0.2">
      <c r="A31" s="36">
        <v>25</v>
      </c>
      <c r="B31" s="37" t="s">
        <v>191</v>
      </c>
      <c r="C31" s="47">
        <v>291</v>
      </c>
      <c r="D31" s="47">
        <v>1006.15</v>
      </c>
      <c r="E31" s="47">
        <v>25</v>
      </c>
      <c r="F31" s="47">
        <v>714.1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f t="shared" si="0"/>
        <v>316</v>
      </c>
      <c r="N31" s="47">
        <f t="shared" si="1"/>
        <v>1720.25</v>
      </c>
      <c r="O31" s="48">
        <f>D31/'CD Ratio_3(i)'!F31*100</f>
        <v>28.592579541450213</v>
      </c>
    </row>
    <row r="32" spans="1:15" ht="13.5" customHeight="1" x14ac:dyDescent="0.2">
      <c r="A32" s="36">
        <v>26</v>
      </c>
      <c r="B32" s="37" t="s">
        <v>192</v>
      </c>
      <c r="C32" s="47">
        <v>125</v>
      </c>
      <c r="D32" s="47">
        <v>9333.48</v>
      </c>
      <c r="E32" s="47">
        <v>8</v>
      </c>
      <c r="F32" s="47">
        <v>2338.21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f t="shared" si="0"/>
        <v>133</v>
      </c>
      <c r="N32" s="47">
        <f t="shared" si="1"/>
        <v>11671.689999999999</v>
      </c>
      <c r="O32" s="48">
        <f>D32/'CD Ratio_3(i)'!F32*100</f>
        <v>20.837009519387042</v>
      </c>
    </row>
    <row r="33" spans="1:15" ht="13.5" customHeight="1" x14ac:dyDescent="0.2">
      <c r="A33" s="36">
        <v>27</v>
      </c>
      <c r="B33" s="37" t="s">
        <v>193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118</v>
      </c>
      <c r="L33" s="47">
        <v>3053.24</v>
      </c>
      <c r="M33" s="47">
        <f t="shared" si="0"/>
        <v>118</v>
      </c>
      <c r="N33" s="47">
        <f t="shared" si="1"/>
        <v>3053.24</v>
      </c>
      <c r="O33" s="48">
        <f>D33/'CD Ratio_3(i)'!F33*100</f>
        <v>0</v>
      </c>
    </row>
    <row r="34" spans="1:15" ht="13.5" customHeight="1" x14ac:dyDescent="0.2">
      <c r="A34" s="36">
        <v>28</v>
      </c>
      <c r="B34" s="37" t="s">
        <v>68</v>
      </c>
      <c r="C34" s="47">
        <v>2546</v>
      </c>
      <c r="D34" s="47">
        <v>46079.79</v>
      </c>
      <c r="E34" s="47">
        <v>4448</v>
      </c>
      <c r="F34" s="47">
        <v>98248.3</v>
      </c>
      <c r="G34" s="47">
        <v>921</v>
      </c>
      <c r="H34" s="47">
        <v>20090.28</v>
      </c>
      <c r="I34" s="47">
        <v>0</v>
      </c>
      <c r="J34" s="47">
        <v>0</v>
      </c>
      <c r="K34" s="47">
        <v>0</v>
      </c>
      <c r="L34" s="47">
        <v>0</v>
      </c>
      <c r="M34" s="47">
        <f t="shared" si="0"/>
        <v>7915</v>
      </c>
      <c r="N34" s="47">
        <f t="shared" si="1"/>
        <v>164418.37</v>
      </c>
      <c r="O34" s="48">
        <f>D34/'CD Ratio_3(i)'!F34*100</f>
        <v>9.3279652214300626</v>
      </c>
    </row>
    <row r="35" spans="1:15" ht="13.5" customHeight="1" x14ac:dyDescent="0.2">
      <c r="A35" s="36">
        <v>29</v>
      </c>
      <c r="B35" s="37" t="s">
        <v>194</v>
      </c>
      <c r="C35" s="47">
        <v>14</v>
      </c>
      <c r="D35" s="47">
        <v>369</v>
      </c>
      <c r="E35" s="47">
        <v>0</v>
      </c>
      <c r="F35" s="47">
        <v>0</v>
      </c>
      <c r="G35" s="47">
        <v>3</v>
      </c>
      <c r="H35" s="47">
        <v>48</v>
      </c>
      <c r="I35" s="47">
        <v>0</v>
      </c>
      <c r="J35" s="47">
        <v>0</v>
      </c>
      <c r="K35" s="47">
        <v>44</v>
      </c>
      <c r="L35" s="47">
        <v>547</v>
      </c>
      <c r="M35" s="47">
        <f t="shared" si="0"/>
        <v>61</v>
      </c>
      <c r="N35" s="47">
        <f t="shared" si="1"/>
        <v>964</v>
      </c>
      <c r="O35" s="48">
        <f>D35/'CD Ratio_3(i)'!F35*100</f>
        <v>6.0581185355442457</v>
      </c>
    </row>
    <row r="36" spans="1:15" ht="13.5" customHeight="1" x14ac:dyDescent="0.2">
      <c r="A36" s="36">
        <v>30</v>
      </c>
      <c r="B36" s="37" t="s">
        <v>195</v>
      </c>
      <c r="C36" s="47">
        <v>40452</v>
      </c>
      <c r="D36" s="47">
        <v>18098</v>
      </c>
      <c r="E36" s="47">
        <v>156</v>
      </c>
      <c r="F36" s="47">
        <v>4751</v>
      </c>
      <c r="G36" s="47">
        <v>19</v>
      </c>
      <c r="H36" s="47">
        <v>1059</v>
      </c>
      <c r="I36" s="47">
        <v>0</v>
      </c>
      <c r="J36" s="47">
        <v>0</v>
      </c>
      <c r="K36" s="47">
        <v>0</v>
      </c>
      <c r="L36" s="47">
        <v>0</v>
      </c>
      <c r="M36" s="47">
        <f t="shared" si="0"/>
        <v>40627</v>
      </c>
      <c r="N36" s="47">
        <f t="shared" si="1"/>
        <v>23908</v>
      </c>
      <c r="O36" s="48">
        <f>D36/'CD Ratio_3(i)'!F36*100</f>
        <v>21.496104142911442</v>
      </c>
    </row>
    <row r="37" spans="1:15" ht="13.5" customHeight="1" x14ac:dyDescent="0.2">
      <c r="A37" s="36">
        <v>31</v>
      </c>
      <c r="B37" s="37" t="s">
        <v>196</v>
      </c>
      <c r="C37" s="47">
        <v>69</v>
      </c>
      <c r="D37" s="47">
        <v>842</v>
      </c>
      <c r="E37" s="47">
        <v>6</v>
      </c>
      <c r="F37" s="47">
        <v>2877</v>
      </c>
      <c r="G37" s="47">
        <v>1</v>
      </c>
      <c r="H37" s="47">
        <v>2037</v>
      </c>
      <c r="I37" s="47">
        <v>0</v>
      </c>
      <c r="J37" s="47">
        <v>0</v>
      </c>
      <c r="K37" s="47">
        <v>0</v>
      </c>
      <c r="L37" s="47">
        <v>0</v>
      </c>
      <c r="M37" s="47">
        <f t="shared" si="0"/>
        <v>76</v>
      </c>
      <c r="N37" s="47">
        <f t="shared" si="1"/>
        <v>5756</v>
      </c>
      <c r="O37" s="48">
        <f>D37/'CD Ratio_3(i)'!F37*100</f>
        <v>8.3160493827160487</v>
      </c>
    </row>
    <row r="38" spans="1:15" ht="13.5" customHeight="1" x14ac:dyDescent="0.2">
      <c r="A38" s="36">
        <v>32</v>
      </c>
      <c r="B38" s="37" t="s">
        <v>72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f t="shared" si="0"/>
        <v>0</v>
      </c>
      <c r="N38" s="47">
        <f t="shared" si="1"/>
        <v>0</v>
      </c>
      <c r="O38" s="48">
        <f>D38/'CD Ratio_3(i)'!F38*100</f>
        <v>0</v>
      </c>
    </row>
    <row r="39" spans="1:15" ht="13.5" customHeight="1" x14ac:dyDescent="0.2">
      <c r="A39" s="36">
        <v>33</v>
      </c>
      <c r="B39" s="37" t="s">
        <v>197</v>
      </c>
      <c r="C39" s="47">
        <v>125</v>
      </c>
      <c r="D39" s="47">
        <v>1036</v>
      </c>
      <c r="E39" s="47">
        <v>42</v>
      </c>
      <c r="F39" s="47">
        <v>933</v>
      </c>
      <c r="G39" s="47">
        <v>8</v>
      </c>
      <c r="H39" s="47">
        <v>679</v>
      </c>
      <c r="I39" s="47">
        <v>0</v>
      </c>
      <c r="J39" s="47">
        <v>0</v>
      </c>
      <c r="K39" s="47">
        <v>0</v>
      </c>
      <c r="L39" s="47">
        <v>0</v>
      </c>
      <c r="M39" s="47">
        <f t="shared" si="0"/>
        <v>175</v>
      </c>
      <c r="N39" s="47">
        <f t="shared" si="1"/>
        <v>2648</v>
      </c>
      <c r="O39" s="48">
        <f>D39/'CD Ratio_3(i)'!F39*100</f>
        <v>14.386890709623662</v>
      </c>
    </row>
    <row r="40" spans="1:15" ht="13.5" customHeight="1" x14ac:dyDescent="0.2">
      <c r="A40" s="36">
        <v>34</v>
      </c>
      <c r="B40" s="37" t="s">
        <v>71</v>
      </c>
      <c r="C40" s="47">
        <v>5427</v>
      </c>
      <c r="D40" s="47">
        <v>45825</v>
      </c>
      <c r="E40" s="47">
        <v>1831</v>
      </c>
      <c r="F40" s="47">
        <v>32969</v>
      </c>
      <c r="G40" s="47">
        <v>222</v>
      </c>
      <c r="H40" s="47">
        <v>6281</v>
      </c>
      <c r="I40" s="47">
        <v>0</v>
      </c>
      <c r="J40" s="47">
        <v>0</v>
      </c>
      <c r="K40" s="47">
        <v>0</v>
      </c>
      <c r="L40" s="47">
        <v>0</v>
      </c>
      <c r="M40" s="47">
        <f t="shared" si="0"/>
        <v>7480</v>
      </c>
      <c r="N40" s="47">
        <f t="shared" si="1"/>
        <v>85075</v>
      </c>
      <c r="O40" s="48">
        <f>D40/'CD Ratio_3(i)'!F40*100</f>
        <v>25.643249655851641</v>
      </c>
    </row>
    <row r="41" spans="1:15" s="50" customFormat="1" ht="13.5" customHeight="1" x14ac:dyDescent="0.2">
      <c r="A41" s="355"/>
      <c r="B41" s="94" t="s">
        <v>219</v>
      </c>
      <c r="C41" s="49">
        <f>SUM(C19:C40)</f>
        <v>643073</v>
      </c>
      <c r="D41" s="49">
        <f t="shared" ref="D41:L41" si="3">SUM(D19:D40)</f>
        <v>1012495.89</v>
      </c>
      <c r="E41" s="49">
        <f t="shared" si="3"/>
        <v>42289</v>
      </c>
      <c r="F41" s="49">
        <f t="shared" si="3"/>
        <v>901051.93</v>
      </c>
      <c r="G41" s="49">
        <f t="shared" si="3"/>
        <v>7587</v>
      </c>
      <c r="H41" s="49">
        <f t="shared" si="3"/>
        <v>308482.13</v>
      </c>
      <c r="I41" s="49">
        <f t="shared" si="3"/>
        <v>731</v>
      </c>
      <c r="J41" s="49">
        <f t="shared" si="3"/>
        <v>1520</v>
      </c>
      <c r="K41" s="49">
        <f t="shared" si="3"/>
        <v>162</v>
      </c>
      <c r="L41" s="49">
        <f t="shared" si="3"/>
        <v>3600.24</v>
      </c>
      <c r="M41" s="49">
        <f t="shared" si="0"/>
        <v>693842</v>
      </c>
      <c r="N41" s="49">
        <f t="shared" si="1"/>
        <v>2227150.1900000004</v>
      </c>
      <c r="O41" s="46">
        <f>D41/'CD Ratio_3(i)'!F41*100</f>
        <v>12.421858159112457</v>
      </c>
    </row>
    <row r="42" spans="1:15" s="50" customFormat="1" ht="13.5" customHeight="1" x14ac:dyDescent="0.2">
      <c r="A42" s="355"/>
      <c r="B42" s="94" t="s">
        <v>417</v>
      </c>
      <c r="C42" s="49">
        <f>C41+C18</f>
        <v>1379725</v>
      </c>
      <c r="D42" s="49">
        <f t="shared" ref="D42:L42" si="4">D41+D18</f>
        <v>2636012.4</v>
      </c>
      <c r="E42" s="49">
        <f t="shared" si="4"/>
        <v>102706</v>
      </c>
      <c r="F42" s="49">
        <f t="shared" si="4"/>
        <v>2216131.9300000002</v>
      </c>
      <c r="G42" s="49">
        <f t="shared" si="4"/>
        <v>11339</v>
      </c>
      <c r="H42" s="49">
        <f t="shared" si="4"/>
        <v>767592.47</v>
      </c>
      <c r="I42" s="49">
        <f t="shared" si="4"/>
        <v>6270</v>
      </c>
      <c r="J42" s="49">
        <f t="shared" si="4"/>
        <v>26314</v>
      </c>
      <c r="K42" s="49">
        <f t="shared" si="4"/>
        <v>35044</v>
      </c>
      <c r="L42" s="49">
        <f t="shared" si="4"/>
        <v>105464.24</v>
      </c>
      <c r="M42" s="49">
        <f t="shared" si="0"/>
        <v>1535084</v>
      </c>
      <c r="N42" s="49">
        <f t="shared" si="1"/>
        <v>5751515.04</v>
      </c>
      <c r="O42" s="46">
        <f>D42/'CD Ratio_3(i)'!F42*100</f>
        <v>9.3203511155207064</v>
      </c>
    </row>
    <row r="43" spans="1:15" ht="13.5" customHeight="1" x14ac:dyDescent="0.2">
      <c r="A43" s="36">
        <v>35</v>
      </c>
      <c r="B43" s="37" t="s">
        <v>198</v>
      </c>
      <c r="C43" s="47">
        <v>38805</v>
      </c>
      <c r="D43" s="47">
        <v>17441</v>
      </c>
      <c r="E43" s="47">
        <v>0</v>
      </c>
      <c r="F43" s="47">
        <v>0</v>
      </c>
      <c r="G43" s="47">
        <v>0</v>
      </c>
      <c r="H43" s="47">
        <v>0</v>
      </c>
      <c r="I43" s="47">
        <v>157</v>
      </c>
      <c r="J43" s="47">
        <v>339</v>
      </c>
      <c r="K43" s="47">
        <v>0</v>
      </c>
      <c r="L43" s="47">
        <v>0</v>
      </c>
      <c r="M43" s="47">
        <f t="shared" si="0"/>
        <v>38962</v>
      </c>
      <c r="N43" s="47">
        <f t="shared" si="1"/>
        <v>17780</v>
      </c>
      <c r="O43" s="48">
        <f>D43/'CD Ratio_3(i)'!F43*100</f>
        <v>7.139845339512112</v>
      </c>
    </row>
    <row r="44" spans="1:15" ht="13.5" customHeight="1" x14ac:dyDescent="0.2">
      <c r="A44" s="36">
        <v>36</v>
      </c>
      <c r="B44" s="37" t="s">
        <v>499</v>
      </c>
      <c r="C44" s="47">
        <v>170434</v>
      </c>
      <c r="D44" s="47">
        <v>122804.51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f t="shared" si="0"/>
        <v>170434</v>
      </c>
      <c r="N44" s="47">
        <f t="shared" si="1"/>
        <v>122804.51</v>
      </c>
      <c r="O44" s="48">
        <f>D44/'CD Ratio_3(i)'!F44*100</f>
        <v>12.385690103239909</v>
      </c>
    </row>
    <row r="45" spans="1:15" s="50" customFormat="1" ht="13.5" customHeight="1" x14ac:dyDescent="0.2">
      <c r="A45" s="355"/>
      <c r="B45" s="94" t="s">
        <v>223</v>
      </c>
      <c r="C45" s="49">
        <f>SUM(C43:C44)</f>
        <v>209239</v>
      </c>
      <c r="D45" s="49">
        <f t="shared" ref="D45:L45" si="5">SUM(D43:D44)</f>
        <v>140245.51</v>
      </c>
      <c r="E45" s="49">
        <f t="shared" si="5"/>
        <v>0</v>
      </c>
      <c r="F45" s="49">
        <f t="shared" si="5"/>
        <v>0</v>
      </c>
      <c r="G45" s="49">
        <f t="shared" si="5"/>
        <v>0</v>
      </c>
      <c r="H45" s="49">
        <f t="shared" si="5"/>
        <v>0</v>
      </c>
      <c r="I45" s="49">
        <f t="shared" si="5"/>
        <v>157</v>
      </c>
      <c r="J45" s="49">
        <f t="shared" si="5"/>
        <v>339</v>
      </c>
      <c r="K45" s="49">
        <f t="shared" si="5"/>
        <v>0</v>
      </c>
      <c r="L45" s="49">
        <f t="shared" si="5"/>
        <v>0</v>
      </c>
      <c r="M45" s="49">
        <f t="shared" si="0"/>
        <v>209396</v>
      </c>
      <c r="N45" s="49">
        <f t="shared" si="1"/>
        <v>140584.51</v>
      </c>
      <c r="O45" s="46">
        <f>D45/'CD Ratio_3(i)'!F45*100</f>
        <v>11.348742551840754</v>
      </c>
    </row>
    <row r="46" spans="1:15" ht="13.5" customHeight="1" x14ac:dyDescent="0.2">
      <c r="A46" s="36">
        <v>37</v>
      </c>
      <c r="B46" s="37" t="s">
        <v>418</v>
      </c>
      <c r="C46" s="47">
        <v>6544</v>
      </c>
      <c r="D46" s="47">
        <v>6538.45</v>
      </c>
      <c r="E46" s="47">
        <v>4</v>
      </c>
      <c r="F46" s="47">
        <v>815.45</v>
      </c>
      <c r="G46" s="47">
        <v>10</v>
      </c>
      <c r="H46" s="47">
        <v>3917.23</v>
      </c>
      <c r="I46" s="47">
        <v>0</v>
      </c>
      <c r="J46" s="47">
        <v>0</v>
      </c>
      <c r="K46" s="47">
        <v>5</v>
      </c>
      <c r="L46" s="47">
        <v>163658.10999999999</v>
      </c>
      <c r="M46" s="47">
        <f t="shared" si="0"/>
        <v>6563</v>
      </c>
      <c r="N46" s="47">
        <f t="shared" si="1"/>
        <v>174929.24</v>
      </c>
      <c r="O46" s="48">
        <f>D46/'CD Ratio_3(i)'!F46*100</f>
        <v>0.178235551320019</v>
      </c>
    </row>
    <row r="47" spans="1:15" s="50" customFormat="1" ht="13.5" customHeight="1" x14ac:dyDescent="0.2">
      <c r="A47" s="355"/>
      <c r="B47" s="94" t="s">
        <v>221</v>
      </c>
      <c r="C47" s="49">
        <f>C46</f>
        <v>6544</v>
      </c>
      <c r="D47" s="49">
        <f t="shared" ref="D47:L47" si="6">D46</f>
        <v>6538.45</v>
      </c>
      <c r="E47" s="49">
        <f t="shared" si="6"/>
        <v>4</v>
      </c>
      <c r="F47" s="49">
        <f t="shared" si="6"/>
        <v>815.45</v>
      </c>
      <c r="G47" s="49">
        <f t="shared" si="6"/>
        <v>10</v>
      </c>
      <c r="H47" s="49">
        <f t="shared" si="6"/>
        <v>3917.23</v>
      </c>
      <c r="I47" s="49">
        <f t="shared" si="6"/>
        <v>0</v>
      </c>
      <c r="J47" s="49">
        <f t="shared" si="6"/>
        <v>0</v>
      </c>
      <c r="K47" s="49">
        <f t="shared" si="6"/>
        <v>5</v>
      </c>
      <c r="L47" s="49">
        <f t="shared" si="6"/>
        <v>163658.10999999999</v>
      </c>
      <c r="M47" s="49">
        <f t="shared" si="0"/>
        <v>6563</v>
      </c>
      <c r="N47" s="49">
        <f t="shared" si="1"/>
        <v>174929.24</v>
      </c>
      <c r="O47" s="46">
        <f>D47/'CD Ratio_3(i)'!F47*100</f>
        <v>0.178235551320019</v>
      </c>
    </row>
    <row r="48" spans="1:15" ht="13.5" customHeight="1" x14ac:dyDescent="0.2">
      <c r="A48" s="36">
        <v>38</v>
      </c>
      <c r="B48" s="37" t="s">
        <v>410</v>
      </c>
      <c r="C48" s="47">
        <v>42018</v>
      </c>
      <c r="D48" s="47">
        <v>238716.53</v>
      </c>
      <c r="E48" s="47">
        <v>5160</v>
      </c>
      <c r="F48" s="47">
        <v>52227.63</v>
      </c>
      <c r="G48" s="47">
        <v>58</v>
      </c>
      <c r="H48" s="47">
        <v>722.34</v>
      </c>
      <c r="I48" s="47">
        <v>0</v>
      </c>
      <c r="J48" s="47">
        <v>0</v>
      </c>
      <c r="K48" s="47">
        <v>0</v>
      </c>
      <c r="L48" s="47">
        <v>0</v>
      </c>
      <c r="M48" s="47">
        <f t="shared" si="0"/>
        <v>47236</v>
      </c>
      <c r="N48" s="47">
        <f t="shared" si="1"/>
        <v>291666.5</v>
      </c>
      <c r="O48" s="48">
        <f>D48/'CD Ratio_3(i)'!F48*100</f>
        <v>54.550307165288828</v>
      </c>
    </row>
    <row r="49" spans="1:15" ht="13.5" customHeight="1" x14ac:dyDescent="0.2">
      <c r="A49" s="36">
        <v>39</v>
      </c>
      <c r="B49" s="37" t="s">
        <v>411</v>
      </c>
      <c r="C49" s="47">
        <v>4090</v>
      </c>
      <c r="D49" s="47">
        <v>12837</v>
      </c>
      <c r="E49" s="47">
        <v>1155</v>
      </c>
      <c r="F49" s="47">
        <v>8141</v>
      </c>
      <c r="G49" s="47">
        <v>17</v>
      </c>
      <c r="H49" s="47">
        <v>769</v>
      </c>
      <c r="I49" s="47">
        <v>0</v>
      </c>
      <c r="J49" s="47">
        <v>0</v>
      </c>
      <c r="K49" s="47">
        <v>0</v>
      </c>
      <c r="L49" s="47">
        <v>0</v>
      </c>
      <c r="M49" s="47">
        <f t="shared" si="0"/>
        <v>5262</v>
      </c>
      <c r="N49" s="47">
        <f t="shared" si="1"/>
        <v>21747</v>
      </c>
      <c r="O49" s="48">
        <f>D49/'CD Ratio_3(i)'!F49*100</f>
        <v>21.893814063752494</v>
      </c>
    </row>
    <row r="50" spans="1:15" ht="13.5" customHeight="1" x14ac:dyDescent="0.2">
      <c r="A50" s="36">
        <v>40</v>
      </c>
      <c r="B50" s="37" t="s">
        <v>501</v>
      </c>
      <c r="C50" s="47">
        <v>68409</v>
      </c>
      <c r="D50" s="47">
        <v>14845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f t="shared" si="0"/>
        <v>68409</v>
      </c>
      <c r="N50" s="47">
        <f t="shared" si="1"/>
        <v>14845</v>
      </c>
      <c r="O50" s="48">
        <f>D50/'CD Ratio_3(i)'!F50*100</f>
        <v>49.838850466662187</v>
      </c>
    </row>
    <row r="51" spans="1:15" ht="13.5" customHeight="1" x14ac:dyDescent="0.2">
      <c r="A51" s="36">
        <v>41</v>
      </c>
      <c r="B51" s="37" t="s">
        <v>412</v>
      </c>
      <c r="C51" s="47">
        <v>82386</v>
      </c>
      <c r="D51" s="47">
        <v>13334.56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f t="shared" si="0"/>
        <v>82386</v>
      </c>
      <c r="N51" s="47">
        <f t="shared" si="1"/>
        <v>13334.56</v>
      </c>
      <c r="O51" s="48">
        <f>D51/'CD Ratio_3(i)'!F51*100</f>
        <v>26.778730700503299</v>
      </c>
    </row>
    <row r="52" spans="1:15" ht="13.5" customHeight="1" x14ac:dyDescent="0.2">
      <c r="A52" s="36">
        <v>42</v>
      </c>
      <c r="B52" s="37" t="s">
        <v>413</v>
      </c>
      <c r="C52" s="47">
        <v>3202</v>
      </c>
      <c r="D52" s="47">
        <v>4184</v>
      </c>
      <c r="E52" s="47">
        <v>2</v>
      </c>
      <c r="F52" s="47">
        <v>53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f t="shared" si="0"/>
        <v>3204</v>
      </c>
      <c r="N52" s="47">
        <f t="shared" si="1"/>
        <v>4237</v>
      </c>
      <c r="O52" s="48">
        <f>D52/'CD Ratio_3(i)'!F52*100</f>
        <v>5.3746451372564135</v>
      </c>
    </row>
    <row r="53" spans="1:15" ht="13.5" customHeight="1" x14ac:dyDescent="0.2">
      <c r="A53" s="36">
        <v>43</v>
      </c>
      <c r="B53" s="37" t="s">
        <v>414</v>
      </c>
      <c r="C53" s="47">
        <v>31</v>
      </c>
      <c r="D53" s="47">
        <v>393.54</v>
      </c>
      <c r="E53" s="47">
        <v>9</v>
      </c>
      <c r="F53" s="47">
        <v>184.53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f t="shared" si="0"/>
        <v>40</v>
      </c>
      <c r="N53" s="47">
        <f t="shared" si="1"/>
        <v>578.07000000000005</v>
      </c>
      <c r="O53" s="48">
        <f>D53/'CD Ratio_3(i)'!F53*100</f>
        <v>1.8906884769566039</v>
      </c>
    </row>
    <row r="54" spans="1:15" ht="13.5" customHeight="1" x14ac:dyDescent="0.2">
      <c r="A54" s="36">
        <v>44</v>
      </c>
      <c r="B54" s="37" t="s">
        <v>406</v>
      </c>
      <c r="C54" s="47">
        <v>12120</v>
      </c>
      <c r="D54" s="47">
        <v>4509.47</v>
      </c>
      <c r="E54" s="47">
        <v>5</v>
      </c>
      <c r="F54" s="47">
        <v>109.05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f t="shared" si="0"/>
        <v>12125</v>
      </c>
      <c r="N54" s="47">
        <f t="shared" si="1"/>
        <v>4618.5200000000004</v>
      </c>
      <c r="O54" s="48">
        <f>D54/'CD Ratio_3(i)'!F54*100</f>
        <v>21.016791640392594</v>
      </c>
    </row>
    <row r="55" spans="1:15" ht="13.5" customHeight="1" x14ac:dyDescent="0.2">
      <c r="A55" s="36">
        <v>45</v>
      </c>
      <c r="B55" s="37" t="s">
        <v>415</v>
      </c>
      <c r="C55" s="47">
        <v>52460</v>
      </c>
      <c r="D55" s="47">
        <v>11600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f t="shared" si="0"/>
        <v>52460</v>
      </c>
      <c r="N55" s="47">
        <f t="shared" si="1"/>
        <v>11600</v>
      </c>
      <c r="O55" s="48">
        <f>D55/'CD Ratio_3(i)'!F55*100</f>
        <v>53.23787232089586</v>
      </c>
    </row>
    <row r="56" spans="1:15" s="50" customFormat="1" ht="13.5" customHeight="1" x14ac:dyDescent="0.2">
      <c r="A56" s="355"/>
      <c r="B56" s="94" t="s">
        <v>416</v>
      </c>
      <c r="C56" s="49">
        <f>SUM(C48:C55)</f>
        <v>264716</v>
      </c>
      <c r="D56" s="49">
        <f t="shared" ref="D56:L56" si="7">SUM(D48:D55)</f>
        <v>300420.09999999998</v>
      </c>
      <c r="E56" s="49">
        <f t="shared" si="7"/>
        <v>6331</v>
      </c>
      <c r="F56" s="49">
        <f t="shared" si="7"/>
        <v>60715.21</v>
      </c>
      <c r="G56" s="49">
        <f t="shared" si="7"/>
        <v>75</v>
      </c>
      <c r="H56" s="49">
        <f t="shared" si="7"/>
        <v>1491.3400000000001</v>
      </c>
      <c r="I56" s="49">
        <f t="shared" si="7"/>
        <v>0</v>
      </c>
      <c r="J56" s="49">
        <f t="shared" si="7"/>
        <v>0</v>
      </c>
      <c r="K56" s="49">
        <f t="shared" si="7"/>
        <v>0</v>
      </c>
      <c r="L56" s="49">
        <f t="shared" si="7"/>
        <v>0</v>
      </c>
      <c r="M56" s="49">
        <f t="shared" si="0"/>
        <v>271122</v>
      </c>
      <c r="N56" s="49">
        <f t="shared" si="1"/>
        <v>362626.65</v>
      </c>
      <c r="O56" s="46">
        <f>D56/'CD Ratio_3(i)'!F56*100</f>
        <v>41.857007053896744</v>
      </c>
    </row>
    <row r="57" spans="1:15" s="50" customFormat="1" ht="13.5" customHeight="1" x14ac:dyDescent="0.2">
      <c r="A57" s="254"/>
      <c r="B57" s="94" t="s">
        <v>0</v>
      </c>
      <c r="C57" s="49">
        <f>C56+C47+C45+C42</f>
        <v>1860224</v>
      </c>
      <c r="D57" s="49">
        <f t="shared" ref="D57:L57" si="8">D56+D47+D45+D42</f>
        <v>3083216.46</v>
      </c>
      <c r="E57" s="49">
        <f t="shared" si="8"/>
        <v>109041</v>
      </c>
      <c r="F57" s="49">
        <f t="shared" si="8"/>
        <v>2277662.5900000003</v>
      </c>
      <c r="G57" s="49">
        <f t="shared" si="8"/>
        <v>11424</v>
      </c>
      <c r="H57" s="49">
        <f t="shared" si="8"/>
        <v>773001.03999999992</v>
      </c>
      <c r="I57" s="49">
        <f t="shared" si="8"/>
        <v>6427</v>
      </c>
      <c r="J57" s="49">
        <f t="shared" si="8"/>
        <v>26653</v>
      </c>
      <c r="K57" s="49">
        <f t="shared" si="8"/>
        <v>35049</v>
      </c>
      <c r="L57" s="49">
        <f t="shared" si="8"/>
        <v>269122.34999999998</v>
      </c>
      <c r="M57" s="49">
        <f>C57+E57+G57+I57+K57</f>
        <v>2022165</v>
      </c>
      <c r="N57" s="49">
        <f>D57+F57+H57+J57+L57</f>
        <v>6429655.4400000004</v>
      </c>
      <c r="O57" s="46">
        <f>D57/'CD Ratio_3(i)'!F59*100</f>
        <v>9.0938880666204778</v>
      </c>
    </row>
  </sheetData>
  <autoFilter ref="C5:N48"/>
  <mergeCells count="11">
    <mergeCell ref="A1:O1"/>
    <mergeCell ref="O3:O5"/>
    <mergeCell ref="A3:A5"/>
    <mergeCell ref="B3:B5"/>
    <mergeCell ref="C3:N3"/>
    <mergeCell ref="C4:D4"/>
    <mergeCell ref="E4:F4"/>
    <mergeCell ref="G4:H4"/>
    <mergeCell ref="I4:J4"/>
    <mergeCell ref="K4:L4"/>
    <mergeCell ref="M4:N4"/>
  </mergeCells>
  <pageMargins left="0.45" right="0" top="0.5" bottom="0.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7" sqref="A27:XFD27"/>
    </sheetView>
  </sheetViews>
  <sheetFormatPr defaultColWidth="4.42578125" defaultRowHeight="13.5" x14ac:dyDescent="0.2"/>
  <cols>
    <col min="1" max="1" width="4.42578125" style="38"/>
    <col min="2" max="2" width="24.42578125" style="38" bestFit="1" customWidth="1"/>
    <col min="3" max="3" width="6.5703125" style="53" customWidth="1"/>
    <col min="4" max="4" width="8.42578125" style="53" customWidth="1"/>
    <col min="5" max="5" width="8.5703125" style="53" customWidth="1"/>
    <col min="6" max="6" width="8.28515625" style="53" customWidth="1"/>
    <col min="7" max="7" width="10.28515625" style="53" customWidth="1"/>
    <col min="8" max="8" width="9.28515625" style="53" customWidth="1"/>
    <col min="9" max="9" width="6.85546875" style="53" bestFit="1" customWidth="1"/>
    <col min="10" max="10" width="8.140625" style="53" bestFit="1" customWidth="1"/>
    <col min="11" max="11" width="7.42578125" style="53" customWidth="1"/>
    <col min="12" max="12" width="7.5703125" style="53" bestFit="1" customWidth="1"/>
    <col min="13" max="13" width="8.85546875" style="53" customWidth="1"/>
    <col min="14" max="14" width="9.5703125" style="53" customWidth="1"/>
    <col min="15" max="15" width="9" style="53" bestFit="1" customWidth="1"/>
    <col min="16" max="16" width="11.42578125" style="53" customWidth="1"/>
    <col min="17" max="17" width="10" style="51" customWidth="1"/>
    <col min="18" max="16384" width="4.42578125" style="38"/>
  </cols>
  <sheetData>
    <row r="1" spans="1:17" ht="18.75" x14ac:dyDescent="0.2">
      <c r="A1" s="430" t="s">
        <v>564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</row>
    <row r="2" spans="1:17" x14ac:dyDescent="0.2">
      <c r="B2" s="50" t="s">
        <v>125</v>
      </c>
      <c r="K2" s="53" t="s">
        <v>133</v>
      </c>
      <c r="N2" s="54" t="s">
        <v>132</v>
      </c>
    </row>
    <row r="3" spans="1:17" ht="35.1" customHeight="1" x14ac:dyDescent="0.2">
      <c r="A3" s="438" t="s">
        <v>111</v>
      </c>
      <c r="B3" s="438" t="s">
        <v>95</v>
      </c>
      <c r="C3" s="435" t="s">
        <v>586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7"/>
      <c r="Q3" s="431" t="s">
        <v>143</v>
      </c>
    </row>
    <row r="4" spans="1:17" ht="24.95" customHeight="1" x14ac:dyDescent="0.2">
      <c r="A4" s="439"/>
      <c r="B4" s="439"/>
      <c r="C4" s="435" t="s">
        <v>126</v>
      </c>
      <c r="D4" s="437"/>
      <c r="E4" s="435" t="s">
        <v>127</v>
      </c>
      <c r="F4" s="437"/>
      <c r="G4" s="435" t="s">
        <v>128</v>
      </c>
      <c r="H4" s="437"/>
      <c r="I4" s="435" t="s">
        <v>129</v>
      </c>
      <c r="J4" s="437"/>
      <c r="K4" s="435" t="s">
        <v>130</v>
      </c>
      <c r="L4" s="437"/>
      <c r="M4" s="435" t="s">
        <v>122</v>
      </c>
      <c r="N4" s="437"/>
      <c r="O4" s="435" t="s">
        <v>131</v>
      </c>
      <c r="P4" s="437"/>
      <c r="Q4" s="431"/>
    </row>
    <row r="5" spans="1:17" ht="15" customHeight="1" x14ac:dyDescent="0.2">
      <c r="A5" s="440"/>
      <c r="B5" s="440"/>
      <c r="C5" s="358" t="s">
        <v>203</v>
      </c>
      <c r="D5" s="358" t="s">
        <v>202</v>
      </c>
      <c r="E5" s="358" t="s">
        <v>203</v>
      </c>
      <c r="F5" s="358" t="s">
        <v>202</v>
      </c>
      <c r="G5" s="358" t="s">
        <v>203</v>
      </c>
      <c r="H5" s="358" t="s">
        <v>202</v>
      </c>
      <c r="I5" s="358" t="s">
        <v>203</v>
      </c>
      <c r="J5" s="358" t="s">
        <v>202</v>
      </c>
      <c r="K5" s="358" t="s">
        <v>203</v>
      </c>
      <c r="L5" s="358" t="s">
        <v>202</v>
      </c>
      <c r="M5" s="358" t="s">
        <v>203</v>
      </c>
      <c r="N5" s="358" t="s">
        <v>202</v>
      </c>
      <c r="O5" s="358" t="s">
        <v>203</v>
      </c>
      <c r="P5" s="358" t="s">
        <v>202</v>
      </c>
      <c r="Q5" s="431"/>
    </row>
    <row r="6" spans="1:17" ht="14.1" customHeight="1" x14ac:dyDescent="0.2">
      <c r="A6" s="36">
        <v>1</v>
      </c>
      <c r="B6" s="37" t="s">
        <v>52</v>
      </c>
      <c r="C6" s="47">
        <v>26</v>
      </c>
      <c r="D6" s="47">
        <v>19631</v>
      </c>
      <c r="E6" s="369">
        <v>3819</v>
      </c>
      <c r="F6" s="369">
        <v>14160</v>
      </c>
      <c r="G6" s="369">
        <v>41952</v>
      </c>
      <c r="H6" s="369">
        <v>267533</v>
      </c>
      <c r="I6" s="369">
        <v>339</v>
      </c>
      <c r="J6" s="369">
        <v>1452</v>
      </c>
      <c r="K6" s="369">
        <v>12</v>
      </c>
      <c r="L6" s="369">
        <v>332</v>
      </c>
      <c r="M6" s="369">
        <v>14152</v>
      </c>
      <c r="N6" s="369">
        <v>25124</v>
      </c>
      <c r="O6" s="47">
        <f>OutstandingAgri_4!K6+MSMEoutstanding_5!M6+'Pri Sec_outstanding_6'!C6+'Pri Sec_outstanding_6'!E6+'Pri Sec_outstanding_6'!G6+'Pri Sec_outstanding_6'!I6+'Pri Sec_outstanding_6'!K6+'Pri Sec_outstanding_6'!M6</f>
        <v>220248</v>
      </c>
      <c r="P6" s="47">
        <f>OutstandingAgri_4!L6+MSMEoutstanding_5!N6+'Pri Sec_outstanding_6'!D6+'Pri Sec_outstanding_6'!F6+'Pri Sec_outstanding_6'!H6+'Pri Sec_outstanding_6'!J6+'Pri Sec_outstanding_6'!L6+'Pri Sec_outstanding_6'!N6</f>
        <v>1095617</v>
      </c>
      <c r="Q6" s="48">
        <f>P6*100/'CD Ratio_3(i)'!F6</f>
        <v>69.616776899991933</v>
      </c>
    </row>
    <row r="7" spans="1:17" ht="14.1" customHeight="1" x14ac:dyDescent="0.2">
      <c r="A7" s="36">
        <v>2</v>
      </c>
      <c r="B7" s="37" t="s">
        <v>53</v>
      </c>
      <c r="C7" s="369">
        <v>0</v>
      </c>
      <c r="D7" s="369">
        <v>0</v>
      </c>
      <c r="E7" s="369">
        <v>8159</v>
      </c>
      <c r="F7" s="369">
        <v>19818</v>
      </c>
      <c r="G7" s="369">
        <v>65564</v>
      </c>
      <c r="H7" s="369">
        <v>146240</v>
      </c>
      <c r="I7" s="369">
        <v>0</v>
      </c>
      <c r="J7" s="369">
        <v>0</v>
      </c>
      <c r="K7" s="369">
        <v>0</v>
      </c>
      <c r="L7" s="369">
        <v>0</v>
      </c>
      <c r="M7" s="369">
        <v>76</v>
      </c>
      <c r="N7" s="369">
        <v>930</v>
      </c>
      <c r="O7" s="47">
        <f>OutstandingAgri_4!K7+MSMEoutstanding_5!M7+'Pri Sec_outstanding_6'!C7+'Pri Sec_outstanding_6'!E7+'Pri Sec_outstanding_6'!G7+'Pri Sec_outstanding_6'!I7+'Pri Sec_outstanding_6'!K7+'Pri Sec_outstanding_6'!M7</f>
        <v>689189</v>
      </c>
      <c r="P7" s="47">
        <f>OutstandingAgri_4!L7+MSMEoutstanding_5!N7+'Pri Sec_outstanding_6'!D7+'Pri Sec_outstanding_6'!F7+'Pri Sec_outstanding_6'!H7+'Pri Sec_outstanding_6'!J7+'Pri Sec_outstanding_6'!L7+'Pri Sec_outstanding_6'!N7</f>
        <v>1581361</v>
      </c>
      <c r="Q7" s="48">
        <f>P7*100/'CD Ratio_3(i)'!F7</f>
        <v>63.281347228841703</v>
      </c>
    </row>
    <row r="8" spans="1:17" ht="14.1" customHeight="1" x14ac:dyDescent="0.2">
      <c r="A8" s="36">
        <v>3</v>
      </c>
      <c r="B8" s="37" t="s">
        <v>54</v>
      </c>
      <c r="C8" s="369">
        <v>0</v>
      </c>
      <c r="D8" s="369">
        <v>0</v>
      </c>
      <c r="E8" s="369">
        <v>881</v>
      </c>
      <c r="F8" s="369">
        <v>1932</v>
      </c>
      <c r="G8" s="369">
        <v>19220</v>
      </c>
      <c r="H8" s="369">
        <v>37325</v>
      </c>
      <c r="I8" s="369">
        <v>9</v>
      </c>
      <c r="J8" s="369">
        <v>111</v>
      </c>
      <c r="K8" s="369">
        <v>2</v>
      </c>
      <c r="L8" s="369">
        <v>121</v>
      </c>
      <c r="M8" s="369">
        <v>86427</v>
      </c>
      <c r="N8" s="369">
        <v>21844</v>
      </c>
      <c r="O8" s="47">
        <f>OutstandingAgri_4!K8+MSMEoutstanding_5!M8+'Pri Sec_outstanding_6'!C8+'Pri Sec_outstanding_6'!E8+'Pri Sec_outstanding_6'!G8+'Pri Sec_outstanding_6'!I8+'Pri Sec_outstanding_6'!K8+'Pri Sec_outstanding_6'!M8</f>
        <v>182195</v>
      </c>
      <c r="P8" s="47">
        <f>OutstandingAgri_4!L8+MSMEoutstanding_5!N8+'Pri Sec_outstanding_6'!D8+'Pri Sec_outstanding_6'!F8+'Pri Sec_outstanding_6'!H8+'Pri Sec_outstanding_6'!J8+'Pri Sec_outstanding_6'!L8+'Pri Sec_outstanding_6'!N8</f>
        <v>256963</v>
      </c>
      <c r="Q8" s="48">
        <f>P8*100/'CD Ratio_3(i)'!F8</f>
        <v>71.841389394460421</v>
      </c>
    </row>
    <row r="9" spans="1:17" ht="14.1" customHeight="1" x14ac:dyDescent="0.2">
      <c r="A9" s="36">
        <v>4</v>
      </c>
      <c r="B9" s="37" t="s">
        <v>55</v>
      </c>
      <c r="C9" s="369">
        <v>0</v>
      </c>
      <c r="D9" s="369">
        <v>0</v>
      </c>
      <c r="E9" s="369">
        <v>39022</v>
      </c>
      <c r="F9" s="369">
        <v>12855</v>
      </c>
      <c r="G9" s="369">
        <v>20550</v>
      </c>
      <c r="H9" s="369">
        <v>115742</v>
      </c>
      <c r="I9" s="369">
        <v>2</v>
      </c>
      <c r="J9" s="369">
        <v>20</v>
      </c>
      <c r="K9" s="369">
        <v>0</v>
      </c>
      <c r="L9" s="369">
        <v>0</v>
      </c>
      <c r="M9" s="369">
        <v>682</v>
      </c>
      <c r="N9" s="369">
        <v>81</v>
      </c>
      <c r="O9" s="47">
        <f>OutstandingAgri_4!K9+MSMEoutstanding_5!M9+'Pri Sec_outstanding_6'!C9+'Pri Sec_outstanding_6'!E9+'Pri Sec_outstanding_6'!G9+'Pri Sec_outstanding_6'!I9+'Pri Sec_outstanding_6'!K9+'Pri Sec_outstanding_6'!M9</f>
        <v>224080</v>
      </c>
      <c r="P9" s="47">
        <f>OutstandingAgri_4!L9+MSMEoutstanding_5!N9+'Pri Sec_outstanding_6'!D9+'Pri Sec_outstanding_6'!F9+'Pri Sec_outstanding_6'!H9+'Pri Sec_outstanding_6'!J9+'Pri Sec_outstanding_6'!L9+'Pri Sec_outstanding_6'!N9</f>
        <v>585768</v>
      </c>
      <c r="Q9" s="48">
        <f>P9*100/'CD Ratio_3(i)'!F9</f>
        <v>42.486549059485867</v>
      </c>
    </row>
    <row r="10" spans="1:17" ht="14.1" customHeight="1" x14ac:dyDescent="0.2">
      <c r="A10" s="36">
        <v>5</v>
      </c>
      <c r="B10" s="37" t="s">
        <v>56</v>
      </c>
      <c r="C10" s="369">
        <v>0</v>
      </c>
      <c r="D10" s="369">
        <v>0</v>
      </c>
      <c r="E10" s="369">
        <v>8004</v>
      </c>
      <c r="F10" s="369">
        <v>20049</v>
      </c>
      <c r="G10" s="369">
        <v>99275</v>
      </c>
      <c r="H10" s="369">
        <v>150743</v>
      </c>
      <c r="I10" s="369">
        <v>2</v>
      </c>
      <c r="J10" s="369">
        <v>37</v>
      </c>
      <c r="K10" s="369">
        <v>0</v>
      </c>
      <c r="L10" s="369">
        <v>0</v>
      </c>
      <c r="M10" s="369">
        <v>573</v>
      </c>
      <c r="N10" s="369">
        <v>198</v>
      </c>
      <c r="O10" s="47">
        <f>OutstandingAgri_4!K10+MSMEoutstanding_5!M10+'Pri Sec_outstanding_6'!C10+'Pri Sec_outstanding_6'!E10+'Pri Sec_outstanding_6'!G10+'Pri Sec_outstanding_6'!I10+'Pri Sec_outstanding_6'!K10+'Pri Sec_outstanding_6'!M10</f>
        <v>534838</v>
      </c>
      <c r="P10" s="47">
        <f>OutstandingAgri_4!L10+MSMEoutstanding_5!N10+'Pri Sec_outstanding_6'!D10+'Pri Sec_outstanding_6'!F10+'Pri Sec_outstanding_6'!H10+'Pri Sec_outstanding_6'!J10+'Pri Sec_outstanding_6'!L10+'Pri Sec_outstanding_6'!N10</f>
        <v>1060378</v>
      </c>
      <c r="Q10" s="48">
        <f>P10*100/'CD Ratio_3(i)'!F10</f>
        <v>76.606999528240209</v>
      </c>
    </row>
    <row r="11" spans="1:17" ht="14.1" customHeight="1" x14ac:dyDescent="0.2">
      <c r="A11" s="36">
        <v>6</v>
      </c>
      <c r="B11" s="37" t="s">
        <v>57</v>
      </c>
      <c r="C11" s="369">
        <v>0</v>
      </c>
      <c r="D11" s="369">
        <v>0</v>
      </c>
      <c r="E11" s="369">
        <v>1850</v>
      </c>
      <c r="F11" s="369">
        <v>7963.66</v>
      </c>
      <c r="G11" s="369">
        <v>20552</v>
      </c>
      <c r="H11" s="369">
        <v>61866.36</v>
      </c>
      <c r="I11" s="369">
        <v>0</v>
      </c>
      <c r="J11" s="369">
        <v>0</v>
      </c>
      <c r="K11" s="369">
        <v>2</v>
      </c>
      <c r="L11" s="369">
        <v>102.92</v>
      </c>
      <c r="M11" s="369">
        <v>0</v>
      </c>
      <c r="N11" s="369">
        <v>0</v>
      </c>
      <c r="O11" s="47">
        <f>OutstandingAgri_4!K11+MSMEoutstanding_5!M11+'Pri Sec_outstanding_6'!C11+'Pri Sec_outstanding_6'!E11+'Pri Sec_outstanding_6'!G11+'Pri Sec_outstanding_6'!I11+'Pri Sec_outstanding_6'!K11+'Pri Sec_outstanding_6'!M11</f>
        <v>160858</v>
      </c>
      <c r="P11" s="47">
        <f>OutstandingAgri_4!L11+MSMEoutstanding_5!N11+'Pri Sec_outstanding_6'!D11+'Pri Sec_outstanding_6'!F11+'Pri Sec_outstanding_6'!H11+'Pri Sec_outstanding_6'!J11+'Pri Sec_outstanding_6'!L11+'Pri Sec_outstanding_6'!N11</f>
        <v>485342.93999999994</v>
      </c>
      <c r="Q11" s="48">
        <f>P11*100/'CD Ratio_3(i)'!F11</f>
        <v>45.138648862054239</v>
      </c>
    </row>
    <row r="12" spans="1:17" ht="14.1" customHeight="1" x14ac:dyDescent="0.2">
      <c r="A12" s="36">
        <v>7</v>
      </c>
      <c r="B12" s="37" t="s">
        <v>58</v>
      </c>
      <c r="C12" s="369">
        <v>0</v>
      </c>
      <c r="D12" s="369">
        <v>0</v>
      </c>
      <c r="E12" s="369">
        <v>330</v>
      </c>
      <c r="F12" s="369">
        <v>1106</v>
      </c>
      <c r="G12" s="369">
        <v>4324</v>
      </c>
      <c r="H12" s="369">
        <v>23557</v>
      </c>
      <c r="I12" s="369">
        <v>2</v>
      </c>
      <c r="J12" s="369">
        <v>320</v>
      </c>
      <c r="K12" s="369">
        <v>1</v>
      </c>
      <c r="L12" s="369">
        <v>516</v>
      </c>
      <c r="M12" s="369">
        <v>0</v>
      </c>
      <c r="N12" s="369">
        <v>0</v>
      </c>
      <c r="O12" s="47">
        <f>OutstandingAgri_4!K12+MSMEoutstanding_5!M12+'Pri Sec_outstanding_6'!C12+'Pri Sec_outstanding_6'!E12+'Pri Sec_outstanding_6'!G12+'Pri Sec_outstanding_6'!I12+'Pri Sec_outstanding_6'!K12+'Pri Sec_outstanding_6'!M12</f>
        <v>17325</v>
      </c>
      <c r="P12" s="47">
        <f>OutstandingAgri_4!L12+MSMEoutstanding_5!N12+'Pri Sec_outstanding_6'!D12+'Pri Sec_outstanding_6'!F12+'Pri Sec_outstanding_6'!H12+'Pri Sec_outstanding_6'!J12+'Pri Sec_outstanding_6'!L12+'Pri Sec_outstanding_6'!N12</f>
        <v>72360</v>
      </c>
      <c r="Q12" s="48">
        <f>P12*100/'CD Ratio_3(i)'!F12</f>
        <v>61.29554175737605</v>
      </c>
    </row>
    <row r="13" spans="1:17" ht="14.1" customHeight="1" x14ac:dyDescent="0.2">
      <c r="A13" s="36">
        <v>8</v>
      </c>
      <c r="B13" s="37" t="s">
        <v>183</v>
      </c>
      <c r="C13" s="369">
        <v>1</v>
      </c>
      <c r="D13" s="369">
        <v>37</v>
      </c>
      <c r="E13" s="369">
        <v>165</v>
      </c>
      <c r="F13" s="369">
        <v>628</v>
      </c>
      <c r="G13" s="369">
        <v>1390</v>
      </c>
      <c r="H13" s="369">
        <v>11233</v>
      </c>
      <c r="I13" s="369">
        <v>16</v>
      </c>
      <c r="J13" s="369">
        <v>362</v>
      </c>
      <c r="K13" s="369">
        <v>0</v>
      </c>
      <c r="L13" s="369">
        <v>0</v>
      </c>
      <c r="M13" s="369">
        <v>188</v>
      </c>
      <c r="N13" s="369">
        <v>954</v>
      </c>
      <c r="O13" s="47">
        <f>OutstandingAgri_4!K13+MSMEoutstanding_5!M13+'Pri Sec_outstanding_6'!C13+'Pri Sec_outstanding_6'!E13+'Pri Sec_outstanding_6'!G13+'Pri Sec_outstanding_6'!I13+'Pri Sec_outstanding_6'!K13+'Pri Sec_outstanding_6'!M13</f>
        <v>18426</v>
      </c>
      <c r="P13" s="47">
        <f>OutstandingAgri_4!L13+MSMEoutstanding_5!N13+'Pri Sec_outstanding_6'!D13+'Pri Sec_outstanding_6'!F13+'Pri Sec_outstanding_6'!H13+'Pri Sec_outstanding_6'!J13+'Pri Sec_outstanding_6'!L13+'Pri Sec_outstanding_6'!N13</f>
        <v>66951</v>
      </c>
      <c r="Q13" s="48">
        <f>P13*100/'CD Ratio_3(i)'!F13</f>
        <v>81.777207768413334</v>
      </c>
    </row>
    <row r="14" spans="1:17" ht="14.1" customHeight="1" x14ac:dyDescent="0.2">
      <c r="A14" s="36">
        <v>9</v>
      </c>
      <c r="B14" s="37" t="s">
        <v>59</v>
      </c>
      <c r="C14" s="47">
        <v>4</v>
      </c>
      <c r="D14" s="47">
        <v>4</v>
      </c>
      <c r="E14" s="47">
        <v>7873</v>
      </c>
      <c r="F14" s="47">
        <v>30115.119999999999</v>
      </c>
      <c r="G14" s="47">
        <v>50351</v>
      </c>
      <c r="H14" s="47">
        <v>132072</v>
      </c>
      <c r="I14" s="47">
        <v>4</v>
      </c>
      <c r="J14" s="47">
        <v>14.64</v>
      </c>
      <c r="K14" s="47">
        <v>9</v>
      </c>
      <c r="L14" s="47">
        <v>23.98</v>
      </c>
      <c r="M14" s="47">
        <v>9529</v>
      </c>
      <c r="N14" s="47">
        <v>133.09</v>
      </c>
      <c r="O14" s="47">
        <f>OutstandingAgri_4!K14+MSMEoutstanding_5!M14+'Pri Sec_outstanding_6'!C14+'Pri Sec_outstanding_6'!E14+'Pri Sec_outstanding_6'!G14+'Pri Sec_outstanding_6'!I14+'Pri Sec_outstanding_6'!K14+'Pri Sec_outstanding_6'!M14</f>
        <v>372599</v>
      </c>
      <c r="P14" s="47">
        <f>OutstandingAgri_4!L14+MSMEoutstanding_5!N14+'Pri Sec_outstanding_6'!D14+'Pri Sec_outstanding_6'!F14+'Pri Sec_outstanding_6'!H14+'Pri Sec_outstanding_6'!J14+'Pri Sec_outstanding_6'!L14+'Pri Sec_outstanding_6'!N14</f>
        <v>1053164.4899999998</v>
      </c>
      <c r="Q14" s="48">
        <f>P14*100/'CD Ratio_3(i)'!F14</f>
        <v>48.830657803408698</v>
      </c>
    </row>
    <row r="15" spans="1:17" ht="14.1" customHeight="1" x14ac:dyDescent="0.2">
      <c r="A15" s="36">
        <v>10</v>
      </c>
      <c r="B15" s="37" t="s">
        <v>65</v>
      </c>
      <c r="C15" s="370">
        <v>9</v>
      </c>
      <c r="D15" s="370">
        <v>5375</v>
      </c>
      <c r="E15" s="370">
        <v>22210</v>
      </c>
      <c r="F15" s="370">
        <v>77882</v>
      </c>
      <c r="G15" s="370">
        <v>186432</v>
      </c>
      <c r="H15" s="370">
        <v>789131</v>
      </c>
      <c r="I15" s="370">
        <v>311</v>
      </c>
      <c r="J15" s="370">
        <v>15939</v>
      </c>
      <c r="K15" s="370">
        <v>20</v>
      </c>
      <c r="L15" s="370">
        <v>40929</v>
      </c>
      <c r="M15" s="370">
        <v>0</v>
      </c>
      <c r="N15" s="370">
        <v>0</v>
      </c>
      <c r="O15" s="47">
        <f>OutstandingAgri_4!K15+MSMEoutstanding_5!M15+'Pri Sec_outstanding_6'!C15+'Pri Sec_outstanding_6'!E15+'Pri Sec_outstanding_6'!G15+'Pri Sec_outstanding_6'!I15+'Pri Sec_outstanding_6'!K15+'Pri Sec_outstanding_6'!M15</f>
        <v>989121</v>
      </c>
      <c r="P15" s="47">
        <f>OutstandingAgri_4!L15+MSMEoutstanding_5!N15+'Pri Sec_outstanding_6'!D15+'Pri Sec_outstanding_6'!F15+'Pri Sec_outstanding_6'!H15+'Pri Sec_outstanding_6'!J15+'Pri Sec_outstanding_6'!L15+'Pri Sec_outstanding_6'!N15</f>
        <v>3102061</v>
      </c>
      <c r="Q15" s="48">
        <f>P15*100/'CD Ratio_3(i)'!F15</f>
        <v>43.819545562673149</v>
      </c>
    </row>
    <row r="16" spans="1:17" ht="14.1" customHeight="1" x14ac:dyDescent="0.2">
      <c r="A16" s="36">
        <v>11</v>
      </c>
      <c r="B16" s="37" t="s">
        <v>184</v>
      </c>
      <c r="C16" s="369">
        <v>0</v>
      </c>
      <c r="D16" s="369">
        <v>0</v>
      </c>
      <c r="E16" s="369">
        <v>1746</v>
      </c>
      <c r="F16" s="369">
        <v>4225</v>
      </c>
      <c r="G16" s="369">
        <v>6274</v>
      </c>
      <c r="H16" s="369">
        <v>49450</v>
      </c>
      <c r="I16" s="369">
        <v>0</v>
      </c>
      <c r="J16" s="369">
        <v>0</v>
      </c>
      <c r="K16" s="369">
        <v>0</v>
      </c>
      <c r="L16" s="369">
        <v>0</v>
      </c>
      <c r="M16" s="369">
        <v>0</v>
      </c>
      <c r="N16" s="369">
        <v>0</v>
      </c>
      <c r="O16" s="47">
        <f>OutstandingAgri_4!K16+MSMEoutstanding_5!M16+'Pri Sec_outstanding_6'!C16+'Pri Sec_outstanding_6'!E16+'Pri Sec_outstanding_6'!G16+'Pri Sec_outstanding_6'!I16+'Pri Sec_outstanding_6'!K16+'Pri Sec_outstanding_6'!M16</f>
        <v>104490</v>
      </c>
      <c r="P16" s="47">
        <f>OutstandingAgri_4!L16+MSMEoutstanding_5!N16+'Pri Sec_outstanding_6'!D16+'Pri Sec_outstanding_6'!F16+'Pri Sec_outstanding_6'!H16+'Pri Sec_outstanding_6'!J16+'Pri Sec_outstanding_6'!L16+'Pri Sec_outstanding_6'!N16</f>
        <v>309042</v>
      </c>
      <c r="Q16" s="48">
        <f>P16*100/'CD Ratio_3(i)'!F16</f>
        <v>69.406776235115501</v>
      </c>
    </row>
    <row r="17" spans="1:17" ht="14.1" customHeight="1" x14ac:dyDescent="0.2">
      <c r="A17" s="36">
        <v>12</v>
      </c>
      <c r="B17" s="37" t="s">
        <v>61</v>
      </c>
      <c r="C17" s="369">
        <v>6</v>
      </c>
      <c r="D17" s="369">
        <v>13238</v>
      </c>
      <c r="E17" s="369">
        <v>3678</v>
      </c>
      <c r="F17" s="369">
        <v>10253</v>
      </c>
      <c r="G17" s="369">
        <v>39086</v>
      </c>
      <c r="H17" s="369">
        <v>116644</v>
      </c>
      <c r="I17" s="369">
        <v>21</v>
      </c>
      <c r="J17" s="369">
        <v>388</v>
      </c>
      <c r="K17" s="369">
        <v>7</v>
      </c>
      <c r="L17" s="369">
        <v>546</v>
      </c>
      <c r="M17" s="369">
        <v>763</v>
      </c>
      <c r="N17" s="369">
        <v>538</v>
      </c>
      <c r="O17" s="47">
        <f>OutstandingAgri_4!K17+MSMEoutstanding_5!M17+'Pri Sec_outstanding_6'!C17+'Pri Sec_outstanding_6'!E17+'Pri Sec_outstanding_6'!G17+'Pri Sec_outstanding_6'!I17+'Pri Sec_outstanding_6'!K17+'Pri Sec_outstanding_6'!M17</f>
        <v>307157</v>
      </c>
      <c r="P17" s="47">
        <f>OutstandingAgri_4!L17+MSMEoutstanding_5!N17+'Pri Sec_outstanding_6'!D17+'Pri Sec_outstanding_6'!F17+'Pri Sec_outstanding_6'!H17+'Pri Sec_outstanding_6'!J17+'Pri Sec_outstanding_6'!L17+'Pri Sec_outstanding_6'!N17</f>
        <v>1023646</v>
      </c>
      <c r="Q17" s="48">
        <f>P17*100/'CD Ratio_3(i)'!F17</f>
        <v>51.653300621719147</v>
      </c>
    </row>
    <row r="18" spans="1:17" s="50" customFormat="1" ht="14.1" customHeight="1" x14ac:dyDescent="0.2">
      <c r="A18" s="355"/>
      <c r="B18" s="94" t="s">
        <v>222</v>
      </c>
      <c r="C18" s="371">
        <f>SUM(C6:C17)</f>
        <v>46</v>
      </c>
      <c r="D18" s="371">
        <f t="shared" ref="D18:N18" si="0">SUM(D6:D17)</f>
        <v>38285</v>
      </c>
      <c r="E18" s="371">
        <f t="shared" si="0"/>
        <v>97737</v>
      </c>
      <c r="F18" s="371">
        <f t="shared" si="0"/>
        <v>200986.78</v>
      </c>
      <c r="G18" s="371">
        <f t="shared" si="0"/>
        <v>554970</v>
      </c>
      <c r="H18" s="371">
        <f t="shared" si="0"/>
        <v>1901536.3599999999</v>
      </c>
      <c r="I18" s="371">
        <f t="shared" si="0"/>
        <v>706</v>
      </c>
      <c r="J18" s="371">
        <f t="shared" si="0"/>
        <v>18643.64</v>
      </c>
      <c r="K18" s="371">
        <f t="shared" si="0"/>
        <v>53</v>
      </c>
      <c r="L18" s="371">
        <f t="shared" si="0"/>
        <v>42570.9</v>
      </c>
      <c r="M18" s="371">
        <f t="shared" si="0"/>
        <v>112390</v>
      </c>
      <c r="N18" s="371">
        <f t="shared" si="0"/>
        <v>49802.09</v>
      </c>
      <c r="O18" s="49">
        <f>OutstandingAgri_4!K18+MSMEoutstanding_5!M18+'Pri Sec_outstanding_6'!C18+'Pri Sec_outstanding_6'!E18+'Pri Sec_outstanding_6'!G18+'Pri Sec_outstanding_6'!I18+'Pri Sec_outstanding_6'!K18+'Pri Sec_outstanding_6'!M18</f>
        <v>3820526</v>
      </c>
      <c r="P18" s="49">
        <f>OutstandingAgri_4!L18+MSMEoutstanding_5!N18+'Pri Sec_outstanding_6'!D18+'Pri Sec_outstanding_6'!F18+'Pri Sec_outstanding_6'!H18+'Pri Sec_outstanding_6'!J18+'Pri Sec_outstanding_6'!L18+'Pri Sec_outstanding_6'!N18</f>
        <v>10692654.43</v>
      </c>
      <c r="Q18" s="46">
        <f>P18*100/'CD Ratio_3(i)'!F18</f>
        <v>53.114290018860082</v>
      </c>
    </row>
    <row r="19" spans="1:17" ht="14.1" customHeight="1" x14ac:dyDescent="0.2">
      <c r="A19" s="36">
        <v>13</v>
      </c>
      <c r="B19" s="37" t="s">
        <v>42</v>
      </c>
      <c r="C19" s="369">
        <v>14</v>
      </c>
      <c r="D19" s="369">
        <v>10865.96</v>
      </c>
      <c r="E19" s="369">
        <v>797</v>
      </c>
      <c r="F19" s="369">
        <v>6404.92</v>
      </c>
      <c r="G19" s="369">
        <v>5352</v>
      </c>
      <c r="H19" s="369">
        <v>45316.88</v>
      </c>
      <c r="I19" s="369">
        <v>0</v>
      </c>
      <c r="J19" s="369">
        <v>0</v>
      </c>
      <c r="K19" s="369">
        <v>0</v>
      </c>
      <c r="L19" s="369">
        <v>0</v>
      </c>
      <c r="M19" s="369">
        <v>96739</v>
      </c>
      <c r="N19" s="369">
        <v>15880.3</v>
      </c>
      <c r="O19" s="47">
        <f>OutstandingAgri_4!K19+MSMEoutstanding_5!M19+'Pri Sec_outstanding_6'!C19+'Pri Sec_outstanding_6'!E19+'Pri Sec_outstanding_6'!G19+'Pri Sec_outstanding_6'!I19+'Pri Sec_outstanding_6'!K19+'Pri Sec_outstanding_6'!M19</f>
        <v>177923</v>
      </c>
      <c r="P19" s="47">
        <f>OutstandingAgri_4!L19+MSMEoutstanding_5!N19+'Pri Sec_outstanding_6'!D19+'Pri Sec_outstanding_6'!F19+'Pri Sec_outstanding_6'!H19+'Pri Sec_outstanding_6'!J19+'Pri Sec_outstanding_6'!L19+'Pri Sec_outstanding_6'!N19</f>
        <v>551212.02</v>
      </c>
      <c r="Q19" s="48">
        <f>P19*100/'CD Ratio_3(i)'!F19</f>
        <v>52.450712273609149</v>
      </c>
    </row>
    <row r="20" spans="1:17" ht="14.1" customHeight="1" x14ac:dyDescent="0.2">
      <c r="A20" s="36">
        <v>14</v>
      </c>
      <c r="B20" s="37" t="s">
        <v>185</v>
      </c>
      <c r="C20" s="47">
        <v>0</v>
      </c>
      <c r="D20" s="47">
        <v>0</v>
      </c>
      <c r="E20" s="47">
        <v>0</v>
      </c>
      <c r="F20" s="47">
        <v>0</v>
      </c>
      <c r="G20" s="47">
        <v>45375</v>
      </c>
      <c r="H20" s="47">
        <v>291898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>OutstandingAgri_4!K20+MSMEoutstanding_5!M20+'Pri Sec_outstanding_6'!C20+'Pri Sec_outstanding_6'!E20+'Pri Sec_outstanding_6'!G20+'Pri Sec_outstanding_6'!I20+'Pri Sec_outstanding_6'!K20+'Pri Sec_outstanding_6'!M20</f>
        <v>647034</v>
      </c>
      <c r="P20" s="47">
        <f>OutstandingAgri_4!L20+MSMEoutstanding_5!N20+'Pri Sec_outstanding_6'!D20+'Pri Sec_outstanding_6'!F20+'Pri Sec_outstanding_6'!H20+'Pri Sec_outstanding_6'!J20+'Pri Sec_outstanding_6'!L20+'Pri Sec_outstanding_6'!N20</f>
        <v>501253</v>
      </c>
      <c r="Q20" s="48">
        <f>P20*100/'CD Ratio_3(i)'!F20</f>
        <v>84.98521562803063</v>
      </c>
    </row>
    <row r="21" spans="1:17" ht="14.1" customHeight="1" x14ac:dyDescent="0.2">
      <c r="A21" s="36">
        <v>15</v>
      </c>
      <c r="B21" s="37" t="s">
        <v>186</v>
      </c>
      <c r="C21" s="47">
        <v>0</v>
      </c>
      <c r="D21" s="47">
        <v>0</v>
      </c>
      <c r="E21" s="47">
        <v>0</v>
      </c>
      <c r="F21" s="47">
        <v>0</v>
      </c>
      <c r="G21" s="47">
        <v>8</v>
      </c>
      <c r="H21" s="47">
        <v>36.33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>OutstandingAgri_4!K21+MSMEoutstanding_5!M21+'Pri Sec_outstanding_6'!C21+'Pri Sec_outstanding_6'!E21+'Pri Sec_outstanding_6'!G21+'Pri Sec_outstanding_6'!I21+'Pri Sec_outstanding_6'!K21+'Pri Sec_outstanding_6'!M21</f>
        <v>48</v>
      </c>
      <c r="P21" s="47">
        <f>OutstandingAgri_4!L21+MSMEoutstanding_5!N21+'Pri Sec_outstanding_6'!D21+'Pri Sec_outstanding_6'!F21+'Pri Sec_outstanding_6'!H21+'Pri Sec_outstanding_6'!J21+'Pri Sec_outstanding_6'!L21+'Pri Sec_outstanding_6'!N21</f>
        <v>111.85000000000001</v>
      </c>
      <c r="Q21" s="48">
        <f>P21*100/'CD Ratio_3(i)'!F21</f>
        <v>6.5099089136571306</v>
      </c>
    </row>
    <row r="22" spans="1:17" ht="14.1" customHeight="1" x14ac:dyDescent="0.2">
      <c r="A22" s="36">
        <v>16</v>
      </c>
      <c r="B22" s="37" t="s">
        <v>46</v>
      </c>
      <c r="C22" s="369">
        <v>0</v>
      </c>
      <c r="D22" s="369">
        <v>0</v>
      </c>
      <c r="E22" s="369">
        <v>2</v>
      </c>
      <c r="F22" s="369">
        <v>20.149999999999999</v>
      </c>
      <c r="G22" s="369">
        <v>25</v>
      </c>
      <c r="H22" s="369">
        <v>278.12</v>
      </c>
      <c r="I22" s="369">
        <v>0</v>
      </c>
      <c r="J22" s="369">
        <v>0</v>
      </c>
      <c r="K22" s="369">
        <v>0</v>
      </c>
      <c r="L22" s="369">
        <v>0</v>
      </c>
      <c r="M22" s="369">
        <v>0</v>
      </c>
      <c r="N22" s="369">
        <v>0</v>
      </c>
      <c r="O22" s="47">
        <f>OutstandingAgri_4!K22+MSMEoutstanding_5!M22+'Pri Sec_outstanding_6'!C22+'Pri Sec_outstanding_6'!E22+'Pri Sec_outstanding_6'!G22+'Pri Sec_outstanding_6'!I22+'Pri Sec_outstanding_6'!K22+'Pri Sec_outstanding_6'!M22</f>
        <v>191</v>
      </c>
      <c r="P22" s="47">
        <f>OutstandingAgri_4!L22+MSMEoutstanding_5!N22+'Pri Sec_outstanding_6'!D22+'Pri Sec_outstanding_6'!F22+'Pri Sec_outstanding_6'!H22+'Pri Sec_outstanding_6'!J22+'Pri Sec_outstanding_6'!L22+'Pri Sec_outstanding_6'!N22</f>
        <v>9042.8000000000011</v>
      </c>
      <c r="Q22" s="48">
        <f>P22*100/'CD Ratio_3(i)'!F22</f>
        <v>69.9251707571309</v>
      </c>
    </row>
    <row r="23" spans="1:17" ht="14.1" customHeight="1" x14ac:dyDescent="0.2">
      <c r="A23" s="36">
        <v>17</v>
      </c>
      <c r="B23" s="37" t="s">
        <v>187</v>
      </c>
      <c r="C23" s="369">
        <v>0</v>
      </c>
      <c r="D23" s="369">
        <v>0</v>
      </c>
      <c r="E23" s="369">
        <v>90</v>
      </c>
      <c r="F23" s="369">
        <v>130</v>
      </c>
      <c r="G23" s="369">
        <v>871</v>
      </c>
      <c r="H23" s="369">
        <v>6519</v>
      </c>
      <c r="I23" s="369">
        <v>8</v>
      </c>
      <c r="J23" s="369">
        <v>259</v>
      </c>
      <c r="K23" s="369">
        <v>0</v>
      </c>
      <c r="L23" s="369">
        <v>0</v>
      </c>
      <c r="M23" s="369">
        <v>9474</v>
      </c>
      <c r="N23" s="369">
        <v>1236</v>
      </c>
      <c r="O23" s="47">
        <f>OutstandingAgri_4!K23+MSMEoutstanding_5!M23+'Pri Sec_outstanding_6'!C23+'Pri Sec_outstanding_6'!E23+'Pri Sec_outstanding_6'!G23+'Pri Sec_outstanding_6'!I23+'Pri Sec_outstanding_6'!K23+'Pri Sec_outstanding_6'!M23</f>
        <v>95037</v>
      </c>
      <c r="P23" s="47">
        <f>OutstandingAgri_4!L23+MSMEoutstanding_5!N23+'Pri Sec_outstanding_6'!D23+'Pri Sec_outstanding_6'!F23+'Pri Sec_outstanding_6'!H23+'Pri Sec_outstanding_6'!J23+'Pri Sec_outstanding_6'!L23+'Pri Sec_outstanding_6'!N23</f>
        <v>92770</v>
      </c>
      <c r="Q23" s="48">
        <f>P23*100/'CD Ratio_3(i)'!F23</f>
        <v>86.208658966090823</v>
      </c>
    </row>
    <row r="24" spans="1:17" ht="14.1" customHeight="1" x14ac:dyDescent="0.2">
      <c r="A24" s="36">
        <v>18</v>
      </c>
      <c r="B24" s="37" t="s">
        <v>188</v>
      </c>
      <c r="C24" s="369">
        <v>0</v>
      </c>
      <c r="D24" s="369">
        <v>0</v>
      </c>
      <c r="E24" s="369">
        <v>0</v>
      </c>
      <c r="F24" s="369">
        <v>0</v>
      </c>
      <c r="G24" s="369">
        <v>5</v>
      </c>
      <c r="H24" s="369">
        <v>37</v>
      </c>
      <c r="I24" s="369">
        <v>0</v>
      </c>
      <c r="J24" s="369">
        <v>0</v>
      </c>
      <c r="K24" s="369">
        <v>0</v>
      </c>
      <c r="L24" s="369">
        <v>0</v>
      </c>
      <c r="M24" s="369">
        <v>0</v>
      </c>
      <c r="N24" s="369">
        <v>0</v>
      </c>
      <c r="O24" s="47">
        <f>OutstandingAgri_4!K24+MSMEoutstanding_5!M24+'Pri Sec_outstanding_6'!C24+'Pri Sec_outstanding_6'!E24+'Pri Sec_outstanding_6'!G24+'Pri Sec_outstanding_6'!I24+'Pri Sec_outstanding_6'!K24+'Pri Sec_outstanding_6'!M24</f>
        <v>6</v>
      </c>
      <c r="P24" s="47">
        <f>OutstandingAgri_4!L24+MSMEoutstanding_5!N24+'Pri Sec_outstanding_6'!D24+'Pri Sec_outstanding_6'!F24+'Pri Sec_outstanding_6'!H24+'Pri Sec_outstanding_6'!J24+'Pri Sec_outstanding_6'!L24+'Pri Sec_outstanding_6'!N24</f>
        <v>52</v>
      </c>
      <c r="Q24" s="48">
        <f>P24*100/'CD Ratio_3(i)'!F24</f>
        <v>13.506493506493506</v>
      </c>
    </row>
    <row r="25" spans="1:17" ht="14.1" customHeight="1" x14ac:dyDescent="0.2">
      <c r="A25" s="36">
        <v>19</v>
      </c>
      <c r="B25" s="37" t="s">
        <v>189</v>
      </c>
      <c r="C25" s="369">
        <v>0</v>
      </c>
      <c r="D25" s="369">
        <v>0</v>
      </c>
      <c r="E25" s="369">
        <v>16</v>
      </c>
      <c r="F25" s="369">
        <v>81</v>
      </c>
      <c r="G25" s="369">
        <v>169</v>
      </c>
      <c r="H25" s="369">
        <v>1508</v>
      </c>
      <c r="I25" s="369">
        <v>0</v>
      </c>
      <c r="J25" s="369">
        <v>0</v>
      </c>
      <c r="K25" s="369">
        <v>0</v>
      </c>
      <c r="L25" s="369">
        <v>0</v>
      </c>
      <c r="M25" s="369">
        <v>21</v>
      </c>
      <c r="N25" s="369">
        <v>6</v>
      </c>
      <c r="O25" s="47">
        <f>OutstandingAgri_4!K25+MSMEoutstanding_5!M25+'Pri Sec_outstanding_6'!C25+'Pri Sec_outstanding_6'!E25+'Pri Sec_outstanding_6'!G25+'Pri Sec_outstanding_6'!I25+'Pri Sec_outstanding_6'!K25+'Pri Sec_outstanding_6'!M25</f>
        <v>7778</v>
      </c>
      <c r="P25" s="47">
        <f>OutstandingAgri_4!L25+MSMEoutstanding_5!N25+'Pri Sec_outstanding_6'!D25+'Pri Sec_outstanding_6'!F25+'Pri Sec_outstanding_6'!H25+'Pri Sec_outstanding_6'!J25+'Pri Sec_outstanding_6'!L25+'Pri Sec_outstanding_6'!N25</f>
        <v>17788</v>
      </c>
      <c r="Q25" s="48">
        <f>P25*100/'CD Ratio_3(i)'!F25</f>
        <v>36.576739595328178</v>
      </c>
    </row>
    <row r="26" spans="1:17" ht="14.1" customHeight="1" x14ac:dyDescent="0.2">
      <c r="A26" s="36">
        <v>20</v>
      </c>
      <c r="B26" s="37" t="s">
        <v>66</v>
      </c>
      <c r="C26" s="369">
        <v>0</v>
      </c>
      <c r="D26" s="369">
        <v>0</v>
      </c>
      <c r="E26" s="369">
        <v>1687</v>
      </c>
      <c r="F26" s="369">
        <v>3758.3</v>
      </c>
      <c r="G26" s="369">
        <v>12411</v>
      </c>
      <c r="H26" s="369">
        <v>101742.18</v>
      </c>
      <c r="I26" s="369">
        <v>36</v>
      </c>
      <c r="J26" s="369">
        <v>2005.24</v>
      </c>
      <c r="K26" s="369">
        <v>0</v>
      </c>
      <c r="L26" s="369">
        <v>0</v>
      </c>
      <c r="M26" s="369">
        <v>0</v>
      </c>
      <c r="N26" s="369">
        <v>0</v>
      </c>
      <c r="O26" s="47">
        <f>OutstandingAgri_4!K26+MSMEoutstanding_5!M26+'Pri Sec_outstanding_6'!C26+'Pri Sec_outstanding_6'!E26+'Pri Sec_outstanding_6'!G26+'Pri Sec_outstanding_6'!I26+'Pri Sec_outstanding_6'!K26+'Pri Sec_outstanding_6'!M26</f>
        <v>429180</v>
      </c>
      <c r="P26" s="47">
        <f>OutstandingAgri_4!L26+MSMEoutstanding_5!N26+'Pri Sec_outstanding_6'!D26+'Pri Sec_outstanding_6'!F26+'Pri Sec_outstanding_6'!H26+'Pri Sec_outstanding_6'!J26+'Pri Sec_outstanding_6'!L26+'Pri Sec_outstanding_6'!N26</f>
        <v>1222143</v>
      </c>
      <c r="Q26" s="48">
        <f>P26*100/'CD Ratio_3(i)'!F26</f>
        <v>55.82045881797913</v>
      </c>
    </row>
    <row r="27" spans="1:17" ht="14.1" customHeight="1" x14ac:dyDescent="0.2">
      <c r="A27" s="36">
        <v>21</v>
      </c>
      <c r="B27" s="37" t="s">
        <v>67</v>
      </c>
      <c r="C27" s="369">
        <v>0</v>
      </c>
      <c r="D27" s="369">
        <v>0</v>
      </c>
      <c r="E27" s="369">
        <v>329</v>
      </c>
      <c r="F27" s="369">
        <v>1229</v>
      </c>
      <c r="G27" s="369">
        <v>7522</v>
      </c>
      <c r="H27" s="369">
        <v>51396</v>
      </c>
      <c r="I27" s="369">
        <v>0</v>
      </c>
      <c r="J27" s="369">
        <v>0</v>
      </c>
      <c r="K27" s="369">
        <v>4</v>
      </c>
      <c r="L27" s="369">
        <v>1157</v>
      </c>
      <c r="M27" s="369">
        <v>2811</v>
      </c>
      <c r="N27" s="369">
        <v>2473</v>
      </c>
      <c r="O27" s="47">
        <f>OutstandingAgri_4!K27+MSMEoutstanding_5!M27+'Pri Sec_outstanding_6'!C27+'Pri Sec_outstanding_6'!E27+'Pri Sec_outstanding_6'!G27+'Pri Sec_outstanding_6'!I27+'Pri Sec_outstanding_6'!K27+'Pri Sec_outstanding_6'!M27</f>
        <v>211409</v>
      </c>
      <c r="P27" s="47">
        <f>OutstandingAgri_4!L27+MSMEoutstanding_5!N27+'Pri Sec_outstanding_6'!D27+'Pri Sec_outstanding_6'!F27+'Pri Sec_outstanding_6'!H27+'Pri Sec_outstanding_6'!J27+'Pri Sec_outstanding_6'!L27+'Pri Sec_outstanding_6'!N27</f>
        <v>1106271</v>
      </c>
      <c r="Q27" s="48">
        <f>P27*100/'CD Ratio_3(i)'!F27</f>
        <v>55.352075044230787</v>
      </c>
    </row>
    <row r="28" spans="1:17" ht="14.1" customHeight="1" x14ac:dyDescent="0.2">
      <c r="A28" s="36">
        <v>22</v>
      </c>
      <c r="B28" s="37" t="s">
        <v>76</v>
      </c>
      <c r="C28" s="369">
        <v>0</v>
      </c>
      <c r="D28" s="369">
        <v>0</v>
      </c>
      <c r="E28" s="369">
        <v>725</v>
      </c>
      <c r="F28" s="369">
        <v>3137</v>
      </c>
      <c r="G28" s="369">
        <v>6950</v>
      </c>
      <c r="H28" s="369">
        <v>53000</v>
      </c>
      <c r="I28" s="369">
        <v>5</v>
      </c>
      <c r="J28" s="369">
        <v>7</v>
      </c>
      <c r="K28" s="369">
        <v>1</v>
      </c>
      <c r="L28" s="369">
        <v>5</v>
      </c>
      <c r="M28" s="369">
        <v>210</v>
      </c>
      <c r="N28" s="369">
        <v>676</v>
      </c>
      <c r="O28" s="47">
        <f>OutstandingAgri_4!K28+MSMEoutstanding_5!M28+'Pri Sec_outstanding_6'!C28+'Pri Sec_outstanding_6'!E28+'Pri Sec_outstanding_6'!G28+'Pri Sec_outstanding_6'!I28+'Pri Sec_outstanding_6'!K28+'Pri Sec_outstanding_6'!M28</f>
        <v>57908</v>
      </c>
      <c r="P28" s="47">
        <f>OutstandingAgri_4!L28+MSMEoutstanding_5!N28+'Pri Sec_outstanding_6'!D28+'Pri Sec_outstanding_6'!F28+'Pri Sec_outstanding_6'!H28+'Pri Sec_outstanding_6'!J28+'Pri Sec_outstanding_6'!L28+'Pri Sec_outstanding_6'!N28</f>
        <v>244200</v>
      </c>
      <c r="Q28" s="48">
        <f>P28*100/'CD Ratio_3(i)'!F28</f>
        <v>54.175170822610703</v>
      </c>
    </row>
    <row r="29" spans="1:17" ht="14.1" customHeight="1" x14ac:dyDescent="0.2">
      <c r="A29" s="36">
        <v>23</v>
      </c>
      <c r="B29" s="37" t="s">
        <v>492</v>
      </c>
      <c r="C29" s="369">
        <v>0</v>
      </c>
      <c r="D29" s="369">
        <v>0</v>
      </c>
      <c r="E29" s="369">
        <v>0</v>
      </c>
      <c r="F29" s="369">
        <v>0</v>
      </c>
      <c r="G29" s="369">
        <v>7820</v>
      </c>
      <c r="H29" s="369">
        <v>13155</v>
      </c>
      <c r="I29" s="369">
        <v>1318</v>
      </c>
      <c r="J29" s="369">
        <v>403</v>
      </c>
      <c r="K29" s="369">
        <v>0</v>
      </c>
      <c r="L29" s="369">
        <v>0</v>
      </c>
      <c r="M29" s="369">
        <v>0</v>
      </c>
      <c r="N29" s="369">
        <v>0</v>
      </c>
      <c r="O29" s="47">
        <f>OutstandingAgri_4!K29+MSMEoutstanding_5!M29+'Pri Sec_outstanding_6'!C29+'Pri Sec_outstanding_6'!E29+'Pri Sec_outstanding_6'!G29+'Pri Sec_outstanding_6'!I29+'Pri Sec_outstanding_6'!K29+'Pri Sec_outstanding_6'!M29</f>
        <v>196522</v>
      </c>
      <c r="P29" s="47">
        <f>OutstandingAgri_4!L29+MSMEoutstanding_5!N29+'Pri Sec_outstanding_6'!D29+'Pri Sec_outstanding_6'!F29+'Pri Sec_outstanding_6'!H29+'Pri Sec_outstanding_6'!J29+'Pri Sec_outstanding_6'!L29+'Pri Sec_outstanding_6'!N29</f>
        <v>156963.62</v>
      </c>
      <c r="Q29" s="48">
        <f>P29*100/'CD Ratio_3(i)'!F29</f>
        <v>54.827940087465592</v>
      </c>
    </row>
    <row r="30" spans="1:17" ht="14.1" customHeight="1" x14ac:dyDescent="0.2">
      <c r="A30" s="36">
        <v>24</v>
      </c>
      <c r="B30" s="37" t="s">
        <v>190</v>
      </c>
      <c r="C30" s="369">
        <v>0</v>
      </c>
      <c r="D30" s="369">
        <v>0</v>
      </c>
      <c r="E30" s="369">
        <v>0</v>
      </c>
      <c r="F30" s="369">
        <v>0</v>
      </c>
      <c r="G30" s="369">
        <v>1151</v>
      </c>
      <c r="H30" s="369">
        <v>9708.41</v>
      </c>
      <c r="I30" s="369">
        <v>0</v>
      </c>
      <c r="J30" s="369">
        <v>0</v>
      </c>
      <c r="K30" s="369">
        <v>0</v>
      </c>
      <c r="L30" s="369">
        <v>0</v>
      </c>
      <c r="M30" s="369">
        <v>0</v>
      </c>
      <c r="N30" s="369">
        <v>0</v>
      </c>
      <c r="O30" s="47">
        <f>OutstandingAgri_4!K30+MSMEoutstanding_5!M30+'Pri Sec_outstanding_6'!C30+'Pri Sec_outstanding_6'!E30+'Pri Sec_outstanding_6'!G30+'Pri Sec_outstanding_6'!I30+'Pri Sec_outstanding_6'!K30+'Pri Sec_outstanding_6'!M30</f>
        <v>73930</v>
      </c>
      <c r="P30" s="47">
        <f>OutstandingAgri_4!L30+MSMEoutstanding_5!N30+'Pri Sec_outstanding_6'!D30+'Pri Sec_outstanding_6'!F30+'Pri Sec_outstanding_6'!H30+'Pri Sec_outstanding_6'!J30+'Pri Sec_outstanding_6'!L30+'Pri Sec_outstanding_6'!N30</f>
        <v>366920.92</v>
      </c>
      <c r="Q30" s="48">
        <f>P30*100/'CD Ratio_3(i)'!F30</f>
        <v>66.173764851614834</v>
      </c>
    </row>
    <row r="31" spans="1:17" ht="14.1" customHeight="1" x14ac:dyDescent="0.2">
      <c r="A31" s="36">
        <v>25</v>
      </c>
      <c r="B31" s="37" t="s">
        <v>191</v>
      </c>
      <c r="C31" s="369">
        <v>0</v>
      </c>
      <c r="D31" s="369">
        <v>0</v>
      </c>
      <c r="E31" s="369">
        <v>8</v>
      </c>
      <c r="F31" s="369">
        <v>47.21</v>
      </c>
      <c r="G31" s="369">
        <v>83</v>
      </c>
      <c r="H31" s="369">
        <v>271.17</v>
      </c>
      <c r="I31" s="369">
        <v>0</v>
      </c>
      <c r="J31" s="369">
        <v>0</v>
      </c>
      <c r="K31" s="369">
        <v>0</v>
      </c>
      <c r="L31" s="369">
        <v>0</v>
      </c>
      <c r="M31" s="369">
        <v>11</v>
      </c>
      <c r="N31" s="369">
        <v>3.77</v>
      </c>
      <c r="O31" s="47">
        <f>OutstandingAgri_4!K31+MSMEoutstanding_5!M31+'Pri Sec_outstanding_6'!C31+'Pri Sec_outstanding_6'!E31+'Pri Sec_outstanding_6'!G31+'Pri Sec_outstanding_6'!I31+'Pri Sec_outstanding_6'!K31+'Pri Sec_outstanding_6'!M31</f>
        <v>427</v>
      </c>
      <c r="P31" s="47">
        <f>OutstandingAgri_4!L31+MSMEoutstanding_5!N31+'Pri Sec_outstanding_6'!D31+'Pri Sec_outstanding_6'!F31+'Pri Sec_outstanding_6'!H31+'Pri Sec_outstanding_6'!J31+'Pri Sec_outstanding_6'!L31+'Pri Sec_outstanding_6'!N31</f>
        <v>2101.4</v>
      </c>
      <c r="Q31" s="48">
        <f>P31*100/'CD Ratio_3(i)'!F31</f>
        <v>59.717185954781577</v>
      </c>
    </row>
    <row r="32" spans="1:17" ht="14.1" customHeight="1" x14ac:dyDescent="0.2">
      <c r="A32" s="36">
        <v>26</v>
      </c>
      <c r="B32" s="37" t="s">
        <v>192</v>
      </c>
      <c r="C32" s="369">
        <v>0</v>
      </c>
      <c r="D32" s="369">
        <v>0</v>
      </c>
      <c r="E32" s="369">
        <v>12</v>
      </c>
      <c r="F32" s="369">
        <v>40.159999999999997</v>
      </c>
      <c r="G32" s="369">
        <v>290</v>
      </c>
      <c r="H32" s="369">
        <v>3091.57</v>
      </c>
      <c r="I32" s="369">
        <v>0</v>
      </c>
      <c r="J32" s="369">
        <v>0</v>
      </c>
      <c r="K32" s="369">
        <v>1</v>
      </c>
      <c r="L32" s="369">
        <v>3.03</v>
      </c>
      <c r="M32" s="369">
        <v>48</v>
      </c>
      <c r="N32" s="369">
        <v>6.89</v>
      </c>
      <c r="O32" s="47">
        <f>OutstandingAgri_4!K32+MSMEoutstanding_5!M32+'Pri Sec_outstanding_6'!C32+'Pri Sec_outstanding_6'!E32+'Pri Sec_outstanding_6'!G32+'Pri Sec_outstanding_6'!I32+'Pri Sec_outstanding_6'!K32+'Pri Sec_outstanding_6'!M32</f>
        <v>1648</v>
      </c>
      <c r="P32" s="47">
        <f>OutstandingAgri_4!L32+MSMEoutstanding_5!N32+'Pri Sec_outstanding_6'!D32+'Pri Sec_outstanding_6'!F32+'Pri Sec_outstanding_6'!H32+'Pri Sec_outstanding_6'!J32+'Pri Sec_outstanding_6'!L32+'Pri Sec_outstanding_6'!N32</f>
        <v>31671.519999999997</v>
      </c>
      <c r="Q32" s="48">
        <f>P32*100/'CD Ratio_3(i)'!F32</f>
        <v>70.706720722973316</v>
      </c>
    </row>
    <row r="33" spans="1:17" ht="14.1" customHeight="1" x14ac:dyDescent="0.2">
      <c r="A33" s="36">
        <v>27</v>
      </c>
      <c r="B33" s="37" t="s">
        <v>193</v>
      </c>
      <c r="C33" s="369">
        <v>0</v>
      </c>
      <c r="D33" s="369">
        <v>0</v>
      </c>
      <c r="E33" s="369">
        <v>3</v>
      </c>
      <c r="F33" s="369">
        <v>10.71</v>
      </c>
      <c r="G33" s="369">
        <v>107</v>
      </c>
      <c r="H33" s="369">
        <v>1768.52</v>
      </c>
      <c r="I33" s="369">
        <v>0</v>
      </c>
      <c r="J33" s="369">
        <v>0</v>
      </c>
      <c r="K33" s="369">
        <v>0</v>
      </c>
      <c r="L33" s="369">
        <v>0</v>
      </c>
      <c r="M33" s="369">
        <v>0</v>
      </c>
      <c r="N33" s="369">
        <v>0</v>
      </c>
      <c r="O33" s="47">
        <f>OutstandingAgri_4!K33+MSMEoutstanding_5!M33+'Pri Sec_outstanding_6'!C33+'Pri Sec_outstanding_6'!E33+'Pri Sec_outstanding_6'!G33+'Pri Sec_outstanding_6'!I33+'Pri Sec_outstanding_6'!K33+'Pri Sec_outstanding_6'!M33</f>
        <v>228</v>
      </c>
      <c r="P33" s="47">
        <f>OutstandingAgri_4!L33+MSMEoutstanding_5!N33+'Pri Sec_outstanding_6'!D33+'Pri Sec_outstanding_6'!F33+'Pri Sec_outstanding_6'!H33+'Pri Sec_outstanding_6'!J33+'Pri Sec_outstanding_6'!L33+'Pri Sec_outstanding_6'!N33</f>
        <v>4832.4699999999993</v>
      </c>
      <c r="Q33" s="48">
        <f>P33*100/'CD Ratio_3(i)'!F33</f>
        <v>60.752849712922924</v>
      </c>
    </row>
    <row r="34" spans="1:17" ht="14.1" customHeight="1" x14ac:dyDescent="0.2">
      <c r="A34" s="36">
        <v>28</v>
      </c>
      <c r="B34" s="37" t="s">
        <v>68</v>
      </c>
      <c r="C34" s="369">
        <v>0</v>
      </c>
      <c r="D34" s="369">
        <v>0</v>
      </c>
      <c r="E34" s="369">
        <v>0</v>
      </c>
      <c r="F34" s="369">
        <v>0</v>
      </c>
      <c r="G34" s="369">
        <v>25</v>
      </c>
      <c r="H34" s="369">
        <v>180.27</v>
      </c>
      <c r="I34" s="369">
        <v>0</v>
      </c>
      <c r="J34" s="369">
        <v>0</v>
      </c>
      <c r="K34" s="369">
        <v>0</v>
      </c>
      <c r="L34" s="369">
        <v>0</v>
      </c>
      <c r="M34" s="369">
        <v>36550</v>
      </c>
      <c r="N34" s="369">
        <v>8182.26</v>
      </c>
      <c r="O34" s="47">
        <f>OutstandingAgri_4!K34+MSMEoutstanding_5!M34+'Pri Sec_outstanding_6'!C34+'Pri Sec_outstanding_6'!E34+'Pri Sec_outstanding_6'!G34+'Pri Sec_outstanding_6'!I34+'Pri Sec_outstanding_6'!K34+'Pri Sec_outstanding_6'!M34</f>
        <v>143524</v>
      </c>
      <c r="P34" s="47">
        <f>OutstandingAgri_4!L34+MSMEoutstanding_5!N34+'Pri Sec_outstanding_6'!D34+'Pri Sec_outstanding_6'!F34+'Pri Sec_outstanding_6'!H34+'Pri Sec_outstanding_6'!J34+'Pri Sec_outstanding_6'!L34+'Pri Sec_outstanding_6'!N34</f>
        <v>355603.94000000006</v>
      </c>
      <c r="Q34" s="48">
        <f>P34*100/'CD Ratio_3(i)'!F34</f>
        <v>71.985162799646076</v>
      </c>
    </row>
    <row r="35" spans="1:17" ht="14.1" customHeight="1" x14ac:dyDescent="0.2">
      <c r="A35" s="36">
        <v>29</v>
      </c>
      <c r="B35" s="37" t="s">
        <v>194</v>
      </c>
      <c r="C35" s="369">
        <v>0</v>
      </c>
      <c r="D35" s="369">
        <v>0</v>
      </c>
      <c r="E35" s="369">
        <v>1</v>
      </c>
      <c r="F35" s="369">
        <v>1</v>
      </c>
      <c r="G35" s="369">
        <v>8</v>
      </c>
      <c r="H35" s="369">
        <v>73</v>
      </c>
      <c r="I35" s="369">
        <v>0</v>
      </c>
      <c r="J35" s="369">
        <v>0</v>
      </c>
      <c r="K35" s="369">
        <v>0</v>
      </c>
      <c r="L35" s="369">
        <v>0</v>
      </c>
      <c r="M35" s="369">
        <v>82</v>
      </c>
      <c r="N35" s="369">
        <v>789</v>
      </c>
      <c r="O35" s="47">
        <f>OutstandingAgri_4!K35+MSMEoutstanding_5!M35+'Pri Sec_outstanding_6'!C35+'Pri Sec_outstanding_6'!E35+'Pri Sec_outstanding_6'!G35+'Pri Sec_outstanding_6'!I35+'Pri Sec_outstanding_6'!K35+'Pri Sec_outstanding_6'!M35</f>
        <v>173</v>
      </c>
      <c r="P35" s="47">
        <f>OutstandingAgri_4!L35+MSMEoutstanding_5!N35+'Pri Sec_outstanding_6'!D35+'Pri Sec_outstanding_6'!F35+'Pri Sec_outstanding_6'!H35+'Pri Sec_outstanding_6'!J35+'Pri Sec_outstanding_6'!L35+'Pri Sec_outstanding_6'!N35</f>
        <v>1878</v>
      </c>
      <c r="Q35" s="48">
        <f>P35*100/'CD Ratio_3(i)'!F35</f>
        <v>30.832375636184533</v>
      </c>
    </row>
    <row r="36" spans="1:17" ht="14.1" customHeight="1" x14ac:dyDescent="0.2">
      <c r="A36" s="36">
        <v>30</v>
      </c>
      <c r="B36" s="37" t="s">
        <v>195</v>
      </c>
      <c r="C36" s="369">
        <v>0</v>
      </c>
      <c r="D36" s="369">
        <v>0</v>
      </c>
      <c r="E36" s="369">
        <v>701</v>
      </c>
      <c r="F36" s="369">
        <v>177</v>
      </c>
      <c r="G36" s="369">
        <v>206</v>
      </c>
      <c r="H36" s="369">
        <v>33</v>
      </c>
      <c r="I36" s="369">
        <v>3612</v>
      </c>
      <c r="J36" s="369">
        <v>416</v>
      </c>
      <c r="K36" s="369">
        <v>0</v>
      </c>
      <c r="L36" s="369">
        <v>0</v>
      </c>
      <c r="M36" s="369">
        <v>0</v>
      </c>
      <c r="N36" s="369">
        <v>0</v>
      </c>
      <c r="O36" s="47">
        <f>OutstandingAgri_4!K36+MSMEoutstanding_5!M36+'Pri Sec_outstanding_6'!C36+'Pri Sec_outstanding_6'!E36+'Pri Sec_outstanding_6'!G36+'Pri Sec_outstanding_6'!I36+'Pri Sec_outstanding_6'!K36+'Pri Sec_outstanding_6'!M36</f>
        <v>159905</v>
      </c>
      <c r="P36" s="47">
        <f>OutstandingAgri_4!L36+MSMEoutstanding_5!N36+'Pri Sec_outstanding_6'!D36+'Pri Sec_outstanding_6'!F36+'Pri Sec_outstanding_6'!H36+'Pri Sec_outstanding_6'!J36+'Pri Sec_outstanding_6'!L36+'Pri Sec_outstanding_6'!N36</f>
        <v>68552</v>
      </c>
      <c r="Q36" s="48">
        <f>P36*100/'CD Ratio_3(i)'!F36</f>
        <v>81.423413150893197</v>
      </c>
    </row>
    <row r="37" spans="1:17" ht="14.1" customHeight="1" x14ac:dyDescent="0.2">
      <c r="A37" s="36">
        <v>31</v>
      </c>
      <c r="B37" s="37" t="s">
        <v>196</v>
      </c>
      <c r="C37" s="369">
        <v>0</v>
      </c>
      <c r="D37" s="369">
        <v>0</v>
      </c>
      <c r="E37" s="369">
        <v>11</v>
      </c>
      <c r="F37" s="369">
        <v>33</v>
      </c>
      <c r="G37" s="369">
        <v>46</v>
      </c>
      <c r="H37" s="369">
        <v>486</v>
      </c>
      <c r="I37" s="369">
        <v>4</v>
      </c>
      <c r="J37" s="369">
        <v>710</v>
      </c>
      <c r="K37" s="369">
        <v>0</v>
      </c>
      <c r="L37" s="369">
        <v>0</v>
      </c>
      <c r="M37" s="369">
        <v>3</v>
      </c>
      <c r="N37" s="369">
        <v>1</v>
      </c>
      <c r="O37" s="47">
        <f>OutstandingAgri_4!K37+MSMEoutstanding_5!M37+'Pri Sec_outstanding_6'!C37+'Pri Sec_outstanding_6'!E37+'Pri Sec_outstanding_6'!G37+'Pri Sec_outstanding_6'!I37+'Pri Sec_outstanding_6'!K37+'Pri Sec_outstanding_6'!M37</f>
        <v>243</v>
      </c>
      <c r="P37" s="47">
        <f>OutstandingAgri_4!L37+MSMEoutstanding_5!N37+'Pri Sec_outstanding_6'!D37+'Pri Sec_outstanding_6'!F37+'Pri Sec_outstanding_6'!H37+'Pri Sec_outstanding_6'!J37+'Pri Sec_outstanding_6'!L37+'Pri Sec_outstanding_6'!N37</f>
        <v>7276</v>
      </c>
      <c r="Q37" s="48">
        <f>P37*100/'CD Ratio_3(i)'!F37</f>
        <v>71.861728395061732</v>
      </c>
    </row>
    <row r="38" spans="1:17" ht="14.1" customHeight="1" x14ac:dyDescent="0.2">
      <c r="A38" s="36">
        <v>32</v>
      </c>
      <c r="B38" s="37" t="s">
        <v>72</v>
      </c>
      <c r="C38" s="369">
        <v>0</v>
      </c>
      <c r="D38" s="369">
        <v>0</v>
      </c>
      <c r="E38" s="369">
        <v>0</v>
      </c>
      <c r="F38" s="369">
        <v>0</v>
      </c>
      <c r="G38" s="369">
        <v>0</v>
      </c>
      <c r="H38" s="369">
        <v>0</v>
      </c>
      <c r="I38" s="369">
        <v>0</v>
      </c>
      <c r="J38" s="369">
        <v>0</v>
      </c>
      <c r="K38" s="369">
        <v>0</v>
      </c>
      <c r="L38" s="369">
        <v>0</v>
      </c>
      <c r="M38" s="369">
        <v>0</v>
      </c>
      <c r="N38" s="369">
        <v>0</v>
      </c>
      <c r="O38" s="47">
        <f>OutstandingAgri_4!K38+MSMEoutstanding_5!M38+'Pri Sec_outstanding_6'!C38+'Pri Sec_outstanding_6'!E38+'Pri Sec_outstanding_6'!G38+'Pri Sec_outstanding_6'!I38+'Pri Sec_outstanding_6'!K38+'Pri Sec_outstanding_6'!M38</f>
        <v>0</v>
      </c>
      <c r="P38" s="47">
        <f>OutstandingAgri_4!L38+MSMEoutstanding_5!N38+'Pri Sec_outstanding_6'!D38+'Pri Sec_outstanding_6'!F38+'Pri Sec_outstanding_6'!H38+'Pri Sec_outstanding_6'!J38+'Pri Sec_outstanding_6'!L38+'Pri Sec_outstanding_6'!N38</f>
        <v>0</v>
      </c>
      <c r="Q38" s="48">
        <f>P38*100/'CD Ratio_3(i)'!F38</f>
        <v>0</v>
      </c>
    </row>
    <row r="39" spans="1:17" ht="14.1" customHeight="1" x14ac:dyDescent="0.2">
      <c r="A39" s="36">
        <v>33</v>
      </c>
      <c r="B39" s="37" t="s">
        <v>197</v>
      </c>
      <c r="C39" s="369">
        <v>0</v>
      </c>
      <c r="D39" s="369">
        <v>0</v>
      </c>
      <c r="E39" s="369">
        <v>0</v>
      </c>
      <c r="F39" s="369">
        <v>0</v>
      </c>
      <c r="G39" s="369">
        <v>60</v>
      </c>
      <c r="H39" s="369">
        <v>299</v>
      </c>
      <c r="I39" s="369">
        <v>0</v>
      </c>
      <c r="J39" s="369">
        <v>0</v>
      </c>
      <c r="K39" s="369">
        <v>0</v>
      </c>
      <c r="L39" s="369">
        <v>0</v>
      </c>
      <c r="M39" s="369">
        <v>0</v>
      </c>
      <c r="N39" s="369">
        <v>0</v>
      </c>
      <c r="O39" s="47">
        <f>OutstandingAgri_4!K39+MSMEoutstanding_5!M39+'Pri Sec_outstanding_6'!C39+'Pri Sec_outstanding_6'!E39+'Pri Sec_outstanding_6'!G39+'Pri Sec_outstanding_6'!I39+'Pri Sec_outstanding_6'!K39+'Pri Sec_outstanding_6'!M39</f>
        <v>492</v>
      </c>
      <c r="P39" s="47">
        <f>OutstandingAgri_4!L39+MSMEoutstanding_5!N39+'Pri Sec_outstanding_6'!D39+'Pri Sec_outstanding_6'!F39+'Pri Sec_outstanding_6'!H39+'Pri Sec_outstanding_6'!J39+'Pri Sec_outstanding_6'!L39+'Pri Sec_outstanding_6'!N39</f>
        <v>3328</v>
      </c>
      <c r="Q39" s="48">
        <f>P39*100/'CD Ratio_3(i)'!F39</f>
        <v>46.215803360644358</v>
      </c>
    </row>
    <row r="40" spans="1:17" ht="14.1" customHeight="1" x14ac:dyDescent="0.2">
      <c r="A40" s="36">
        <v>34</v>
      </c>
      <c r="B40" s="37" t="s">
        <v>71</v>
      </c>
      <c r="C40" s="47">
        <v>0</v>
      </c>
      <c r="D40" s="47">
        <v>0</v>
      </c>
      <c r="E40" s="47">
        <v>0</v>
      </c>
      <c r="F40" s="47">
        <v>0</v>
      </c>
      <c r="G40" s="47">
        <v>1016</v>
      </c>
      <c r="H40" s="47">
        <v>8458</v>
      </c>
      <c r="I40" s="47">
        <v>0</v>
      </c>
      <c r="J40" s="47">
        <v>0</v>
      </c>
      <c r="K40" s="47">
        <v>0</v>
      </c>
      <c r="L40" s="47">
        <v>0</v>
      </c>
      <c r="M40" s="47">
        <v>3028</v>
      </c>
      <c r="N40" s="47">
        <v>723</v>
      </c>
      <c r="O40" s="47">
        <f>OutstandingAgri_4!K40+MSMEoutstanding_5!M40+'Pri Sec_outstanding_6'!C40+'Pri Sec_outstanding_6'!E40+'Pri Sec_outstanding_6'!G40+'Pri Sec_outstanding_6'!I40+'Pri Sec_outstanding_6'!K40+'Pri Sec_outstanding_6'!M40</f>
        <v>117191</v>
      </c>
      <c r="P40" s="47">
        <f>OutstandingAgri_4!L40+MSMEoutstanding_5!N40+'Pri Sec_outstanding_6'!D40+'Pri Sec_outstanding_6'!F40+'Pri Sec_outstanding_6'!H40+'Pri Sec_outstanding_6'!J40+'Pri Sec_outstanding_6'!L40+'Pri Sec_outstanding_6'!N40</f>
        <v>137094</v>
      </c>
      <c r="Q40" s="48">
        <f>P40*100/'CD Ratio_3(i)'!F40</f>
        <v>76.716544862396617</v>
      </c>
    </row>
    <row r="41" spans="1:17" s="50" customFormat="1" ht="14.1" customHeight="1" x14ac:dyDescent="0.2">
      <c r="A41" s="355"/>
      <c r="B41" s="94" t="s">
        <v>220</v>
      </c>
      <c r="C41" s="371">
        <f>SUM(C19:C40)</f>
        <v>14</v>
      </c>
      <c r="D41" s="371">
        <f t="shared" ref="D41:N41" si="1">SUM(D19:D40)</f>
        <v>10865.96</v>
      </c>
      <c r="E41" s="371">
        <f t="shared" si="1"/>
        <v>4382</v>
      </c>
      <c r="F41" s="371">
        <f t="shared" si="1"/>
        <v>15069.449999999997</v>
      </c>
      <c r="G41" s="371">
        <f t="shared" si="1"/>
        <v>89500</v>
      </c>
      <c r="H41" s="371">
        <f t="shared" si="1"/>
        <v>589255.45000000007</v>
      </c>
      <c r="I41" s="371">
        <f t="shared" si="1"/>
        <v>4983</v>
      </c>
      <c r="J41" s="371">
        <f t="shared" si="1"/>
        <v>3800.24</v>
      </c>
      <c r="K41" s="371">
        <f t="shared" si="1"/>
        <v>6</v>
      </c>
      <c r="L41" s="371">
        <f t="shared" si="1"/>
        <v>1165.03</v>
      </c>
      <c r="M41" s="371">
        <f t="shared" si="1"/>
        <v>148977</v>
      </c>
      <c r="N41" s="371">
        <f t="shared" si="1"/>
        <v>29977.22</v>
      </c>
      <c r="O41" s="49">
        <f>OutstandingAgri_4!K41+MSMEoutstanding_5!M41+'Pri Sec_outstanding_6'!C41+'Pri Sec_outstanding_6'!E41+'Pri Sec_outstanding_6'!G41+'Pri Sec_outstanding_6'!I41+'Pri Sec_outstanding_6'!K41+'Pri Sec_outstanding_6'!M41</f>
        <v>2320797</v>
      </c>
      <c r="P41" s="49">
        <f>OutstandingAgri_4!L41+MSMEoutstanding_5!N41+'Pri Sec_outstanding_6'!D41+'Pri Sec_outstanding_6'!F41+'Pri Sec_outstanding_6'!H41+'Pri Sec_outstanding_6'!J41+'Pri Sec_outstanding_6'!L41+'Pri Sec_outstanding_6'!N41</f>
        <v>4881065.540000001</v>
      </c>
      <c r="Q41" s="46">
        <f>P41*100/'CD Ratio_3(i)'!F41</f>
        <v>59.883604864027319</v>
      </c>
    </row>
    <row r="42" spans="1:17" s="50" customFormat="1" ht="14.1" customHeight="1" x14ac:dyDescent="0.2">
      <c r="A42" s="355"/>
      <c r="B42" s="94" t="s">
        <v>417</v>
      </c>
      <c r="C42" s="371">
        <f>C41+C18</f>
        <v>60</v>
      </c>
      <c r="D42" s="371">
        <f t="shared" ref="D42:N42" si="2">D41+D18</f>
        <v>49150.96</v>
      </c>
      <c r="E42" s="371">
        <f t="shared" si="2"/>
        <v>102119</v>
      </c>
      <c r="F42" s="371">
        <f t="shared" si="2"/>
        <v>216056.22999999998</v>
      </c>
      <c r="G42" s="371">
        <f t="shared" si="2"/>
        <v>644470</v>
      </c>
      <c r="H42" s="371">
        <f t="shared" si="2"/>
        <v>2490791.81</v>
      </c>
      <c r="I42" s="371">
        <f t="shared" si="2"/>
        <v>5689</v>
      </c>
      <c r="J42" s="371">
        <f t="shared" si="2"/>
        <v>22443.879999999997</v>
      </c>
      <c r="K42" s="371">
        <f t="shared" si="2"/>
        <v>59</v>
      </c>
      <c r="L42" s="371">
        <f t="shared" si="2"/>
        <v>43735.93</v>
      </c>
      <c r="M42" s="371">
        <f t="shared" si="2"/>
        <v>261367</v>
      </c>
      <c r="N42" s="371">
        <f t="shared" si="2"/>
        <v>79779.31</v>
      </c>
      <c r="O42" s="49">
        <f>OutstandingAgri_4!K42+MSMEoutstanding_5!M42+'Pri Sec_outstanding_6'!C42+'Pri Sec_outstanding_6'!E42+'Pri Sec_outstanding_6'!G42+'Pri Sec_outstanding_6'!I42+'Pri Sec_outstanding_6'!K42+'Pri Sec_outstanding_6'!M42</f>
        <v>6141323</v>
      </c>
      <c r="P42" s="49">
        <f>OutstandingAgri_4!L42+MSMEoutstanding_5!N42+'Pri Sec_outstanding_6'!D42+'Pri Sec_outstanding_6'!F42+'Pri Sec_outstanding_6'!H42+'Pri Sec_outstanding_6'!J42+'Pri Sec_outstanding_6'!L42+'Pri Sec_outstanding_6'!N42</f>
        <v>15573719.970000003</v>
      </c>
      <c r="Q42" s="46">
        <f>P42*100/'CD Ratio_3(i)'!F42</f>
        <v>55.065195556438432</v>
      </c>
    </row>
    <row r="43" spans="1:17" ht="14.1" customHeight="1" x14ac:dyDescent="0.2">
      <c r="A43" s="36">
        <v>35</v>
      </c>
      <c r="B43" s="37" t="s">
        <v>198</v>
      </c>
      <c r="C43" s="47">
        <v>0</v>
      </c>
      <c r="D43" s="47">
        <v>0</v>
      </c>
      <c r="E43" s="47">
        <v>413</v>
      </c>
      <c r="F43" s="47">
        <v>833</v>
      </c>
      <c r="G43" s="47">
        <v>59763</v>
      </c>
      <c r="H43" s="47">
        <v>45362</v>
      </c>
      <c r="I43" s="47">
        <v>0</v>
      </c>
      <c r="J43" s="47">
        <v>0</v>
      </c>
      <c r="K43" s="47">
        <v>195</v>
      </c>
      <c r="L43" s="47">
        <v>50</v>
      </c>
      <c r="M43" s="47">
        <v>11866</v>
      </c>
      <c r="N43" s="47">
        <v>6876</v>
      </c>
      <c r="O43" s="47">
        <f>OutstandingAgri_4!K43+MSMEoutstanding_5!M43+'Pri Sec_outstanding_6'!C43+'Pri Sec_outstanding_6'!E43+'Pri Sec_outstanding_6'!G43+'Pri Sec_outstanding_6'!I43+'Pri Sec_outstanding_6'!K43+'Pri Sec_outstanding_6'!M43</f>
        <v>281607</v>
      </c>
      <c r="P43" s="47">
        <f>OutstandingAgri_4!L43+MSMEoutstanding_5!N43+'Pri Sec_outstanding_6'!D43+'Pri Sec_outstanding_6'!F43+'Pri Sec_outstanding_6'!H43+'Pri Sec_outstanding_6'!J43+'Pri Sec_outstanding_6'!L43+'Pri Sec_outstanding_6'!N43</f>
        <v>230744</v>
      </c>
      <c r="Q43" s="48">
        <f>P43*100/'CD Ratio_3(i)'!F43</f>
        <v>94.459977812074001</v>
      </c>
    </row>
    <row r="44" spans="1:17" ht="14.1" customHeight="1" x14ac:dyDescent="0.2">
      <c r="A44" s="36">
        <v>36</v>
      </c>
      <c r="B44" s="37" t="s">
        <v>499</v>
      </c>
      <c r="C44" s="47">
        <v>0</v>
      </c>
      <c r="D44" s="47">
        <v>0</v>
      </c>
      <c r="E44" s="47">
        <v>3050</v>
      </c>
      <c r="F44" s="47">
        <v>7177.53</v>
      </c>
      <c r="G44" s="47">
        <v>210476</v>
      </c>
      <c r="H44" s="47">
        <v>127703.67</v>
      </c>
      <c r="I44" s="47">
        <v>18</v>
      </c>
      <c r="J44" s="47">
        <v>1028.75</v>
      </c>
      <c r="K44" s="47">
        <v>85</v>
      </c>
      <c r="L44" s="47">
        <v>23.06</v>
      </c>
      <c r="M44" s="47">
        <v>37932</v>
      </c>
      <c r="N44" s="47">
        <v>27022.09</v>
      </c>
      <c r="O44" s="47">
        <f>OutstandingAgri_4!K44+MSMEoutstanding_5!M44+'Pri Sec_outstanding_6'!C44+'Pri Sec_outstanding_6'!E44+'Pri Sec_outstanding_6'!G44+'Pri Sec_outstanding_6'!I44+'Pri Sec_outstanding_6'!K44+'Pri Sec_outstanding_6'!M44</f>
        <v>786032</v>
      </c>
      <c r="P44" s="47">
        <f>OutstandingAgri_4!L44+MSMEoutstanding_5!N44+'Pri Sec_outstanding_6'!D44+'Pri Sec_outstanding_6'!F44+'Pri Sec_outstanding_6'!H44+'Pri Sec_outstanding_6'!J44+'Pri Sec_outstanding_6'!L44+'Pri Sec_outstanding_6'!N44</f>
        <v>900967.94000000006</v>
      </c>
      <c r="Q44" s="48">
        <f>P44*100/'CD Ratio_3(i)'!F44</f>
        <v>90.868891523564159</v>
      </c>
    </row>
    <row r="45" spans="1:17" s="50" customFormat="1" ht="14.1" customHeight="1" x14ac:dyDescent="0.2">
      <c r="A45" s="355"/>
      <c r="B45" s="94" t="s">
        <v>223</v>
      </c>
      <c r="C45" s="49">
        <f>SUM(C43:C44)</f>
        <v>0</v>
      </c>
      <c r="D45" s="49">
        <f t="shared" ref="D45:N45" si="3">SUM(D43:D44)</f>
        <v>0</v>
      </c>
      <c r="E45" s="49">
        <f t="shared" si="3"/>
        <v>3463</v>
      </c>
      <c r="F45" s="49">
        <f t="shared" si="3"/>
        <v>8010.53</v>
      </c>
      <c r="G45" s="49">
        <f t="shared" si="3"/>
        <v>270239</v>
      </c>
      <c r="H45" s="49">
        <f t="shared" si="3"/>
        <v>173065.66999999998</v>
      </c>
      <c r="I45" s="49">
        <f t="shared" si="3"/>
        <v>18</v>
      </c>
      <c r="J45" s="49">
        <f t="shared" si="3"/>
        <v>1028.75</v>
      </c>
      <c r="K45" s="49">
        <f t="shared" si="3"/>
        <v>280</v>
      </c>
      <c r="L45" s="49">
        <f t="shared" si="3"/>
        <v>73.06</v>
      </c>
      <c r="M45" s="49">
        <f t="shared" si="3"/>
        <v>49798</v>
      </c>
      <c r="N45" s="49">
        <f t="shared" si="3"/>
        <v>33898.089999999997</v>
      </c>
      <c r="O45" s="49">
        <f>OutstandingAgri_4!K45+MSMEoutstanding_5!M45+'Pri Sec_outstanding_6'!C45+'Pri Sec_outstanding_6'!E45+'Pri Sec_outstanding_6'!G45+'Pri Sec_outstanding_6'!I45+'Pri Sec_outstanding_6'!K45+'Pri Sec_outstanding_6'!M45</f>
        <v>1067639</v>
      </c>
      <c r="P45" s="49">
        <f>OutstandingAgri_4!L45+MSMEoutstanding_5!N45+'Pri Sec_outstanding_6'!D45+'Pri Sec_outstanding_6'!F45+'Pri Sec_outstanding_6'!H45+'Pri Sec_outstanding_6'!J45+'Pri Sec_outstanding_6'!L45+'Pri Sec_outstanding_6'!N45</f>
        <v>1131711.9400000002</v>
      </c>
      <c r="Q45" s="46">
        <f>P45*100/'CD Ratio_3(i)'!F45</f>
        <v>91.578742520200834</v>
      </c>
    </row>
    <row r="46" spans="1:17" ht="14.1" customHeight="1" x14ac:dyDescent="0.2">
      <c r="A46" s="36">
        <v>37</v>
      </c>
      <c r="B46" s="37" t="s">
        <v>418</v>
      </c>
      <c r="C46" s="369">
        <v>0</v>
      </c>
      <c r="D46" s="369">
        <v>0</v>
      </c>
      <c r="E46" s="369">
        <v>65</v>
      </c>
      <c r="F46" s="369">
        <v>195.91</v>
      </c>
      <c r="G46" s="369">
        <v>11371</v>
      </c>
      <c r="H46" s="369">
        <v>27587.75</v>
      </c>
      <c r="I46" s="369">
        <v>0</v>
      </c>
      <c r="J46" s="369">
        <v>0</v>
      </c>
      <c r="K46" s="369">
        <v>0</v>
      </c>
      <c r="L46" s="369">
        <v>0</v>
      </c>
      <c r="M46" s="369">
        <v>0</v>
      </c>
      <c r="N46" s="369">
        <v>0</v>
      </c>
      <c r="O46" s="47">
        <f>OutstandingAgri_4!K46+MSMEoutstanding_5!M46+'Pri Sec_outstanding_6'!C46+'Pri Sec_outstanding_6'!E46+'Pri Sec_outstanding_6'!G46+'Pri Sec_outstanding_6'!I46+'Pri Sec_outstanding_6'!K46+'Pri Sec_outstanding_6'!M46</f>
        <v>3884159</v>
      </c>
      <c r="P46" s="47">
        <f>OutstandingAgri_4!L46+MSMEoutstanding_5!N46+'Pri Sec_outstanding_6'!D46+'Pri Sec_outstanding_6'!F46+'Pri Sec_outstanding_6'!H46+'Pri Sec_outstanding_6'!J46+'Pri Sec_outstanding_6'!L46+'Pri Sec_outstanding_6'!N46</f>
        <v>3416066.91</v>
      </c>
      <c r="Q46" s="48">
        <f>P46*100/'CD Ratio_3(i)'!F46</f>
        <v>93.12062783227276</v>
      </c>
    </row>
    <row r="47" spans="1:17" s="50" customFormat="1" ht="14.1" customHeight="1" x14ac:dyDescent="0.2">
      <c r="A47" s="355"/>
      <c r="B47" s="94" t="s">
        <v>221</v>
      </c>
      <c r="C47" s="371">
        <f>C46</f>
        <v>0</v>
      </c>
      <c r="D47" s="371">
        <f t="shared" ref="D47:N47" si="4">D46</f>
        <v>0</v>
      </c>
      <c r="E47" s="371">
        <f t="shared" si="4"/>
        <v>65</v>
      </c>
      <c r="F47" s="371">
        <f t="shared" si="4"/>
        <v>195.91</v>
      </c>
      <c r="G47" s="371">
        <f t="shared" si="4"/>
        <v>11371</v>
      </c>
      <c r="H47" s="371">
        <f t="shared" si="4"/>
        <v>27587.75</v>
      </c>
      <c r="I47" s="371">
        <f t="shared" si="4"/>
        <v>0</v>
      </c>
      <c r="J47" s="371">
        <f t="shared" si="4"/>
        <v>0</v>
      </c>
      <c r="K47" s="371">
        <f t="shared" si="4"/>
        <v>0</v>
      </c>
      <c r="L47" s="371">
        <f t="shared" si="4"/>
        <v>0</v>
      </c>
      <c r="M47" s="371">
        <f t="shared" si="4"/>
        <v>0</v>
      </c>
      <c r="N47" s="371">
        <f t="shared" si="4"/>
        <v>0</v>
      </c>
      <c r="O47" s="49">
        <f>OutstandingAgri_4!K47+MSMEoutstanding_5!M47+'Pri Sec_outstanding_6'!C47+'Pri Sec_outstanding_6'!E47+'Pri Sec_outstanding_6'!G47+'Pri Sec_outstanding_6'!I47+'Pri Sec_outstanding_6'!K47+'Pri Sec_outstanding_6'!M47</f>
        <v>3884159</v>
      </c>
      <c r="P47" s="49">
        <f>OutstandingAgri_4!L47+MSMEoutstanding_5!N47+'Pri Sec_outstanding_6'!D47+'Pri Sec_outstanding_6'!F47+'Pri Sec_outstanding_6'!H47+'Pri Sec_outstanding_6'!J47+'Pri Sec_outstanding_6'!L47+'Pri Sec_outstanding_6'!N47</f>
        <v>3416066.91</v>
      </c>
      <c r="Q47" s="46">
        <f>P47*100/'CD Ratio_3(i)'!F47</f>
        <v>93.12062783227276</v>
      </c>
    </row>
    <row r="48" spans="1:17" ht="14.1" customHeight="1" x14ac:dyDescent="0.2">
      <c r="A48" s="36">
        <v>38</v>
      </c>
      <c r="B48" s="37" t="s">
        <v>410</v>
      </c>
      <c r="C48" s="47">
        <v>0</v>
      </c>
      <c r="D48" s="47">
        <v>0</v>
      </c>
      <c r="E48" s="47">
        <v>0</v>
      </c>
      <c r="F48" s="47">
        <v>0</v>
      </c>
      <c r="G48" s="47">
        <v>1074</v>
      </c>
      <c r="H48" s="47">
        <v>7903.51</v>
      </c>
      <c r="I48" s="47">
        <v>74</v>
      </c>
      <c r="J48" s="47">
        <v>1959.24</v>
      </c>
      <c r="K48" s="47">
        <v>0</v>
      </c>
      <c r="L48" s="47">
        <v>0</v>
      </c>
      <c r="M48" s="47">
        <v>0</v>
      </c>
      <c r="N48" s="47">
        <v>0</v>
      </c>
      <c r="O48" s="47">
        <f>OutstandingAgri_4!K48+MSMEoutstanding_5!M48+'Pri Sec_outstanding_6'!C48+'Pri Sec_outstanding_6'!E48+'Pri Sec_outstanding_6'!G48+'Pri Sec_outstanding_6'!I48+'Pri Sec_outstanding_6'!K48+'Pri Sec_outstanding_6'!M48</f>
        <v>72112</v>
      </c>
      <c r="P48" s="47">
        <f>OutstandingAgri_4!L48+MSMEoutstanding_5!N48+'Pri Sec_outstanding_6'!D48+'Pri Sec_outstanding_6'!F48+'Pri Sec_outstanding_6'!H48+'Pri Sec_outstanding_6'!J48+'Pri Sec_outstanding_6'!L48+'Pri Sec_outstanding_6'!N48</f>
        <v>372519.48</v>
      </c>
      <c r="Q48" s="48">
        <f>P48*100/'CD Ratio_3(i)'!F48</f>
        <v>85.126287899098017</v>
      </c>
    </row>
    <row r="49" spans="1:17" ht="14.1" customHeight="1" x14ac:dyDescent="0.2">
      <c r="A49" s="36">
        <v>39</v>
      </c>
      <c r="B49" s="37" t="s">
        <v>411</v>
      </c>
      <c r="C49" s="47">
        <v>0</v>
      </c>
      <c r="D49" s="47">
        <v>0</v>
      </c>
      <c r="E49" s="47">
        <v>0</v>
      </c>
      <c r="F49" s="47">
        <v>0</v>
      </c>
      <c r="G49" s="47">
        <v>460</v>
      </c>
      <c r="H49" s="47">
        <v>3230</v>
      </c>
      <c r="I49" s="47">
        <v>0</v>
      </c>
      <c r="J49" s="47">
        <v>0</v>
      </c>
      <c r="K49" s="47">
        <v>0</v>
      </c>
      <c r="L49" s="47">
        <v>0</v>
      </c>
      <c r="M49" s="47">
        <v>62815</v>
      </c>
      <c r="N49" s="47">
        <v>7890</v>
      </c>
      <c r="O49" s="47">
        <f>OutstandingAgri_4!K49+MSMEoutstanding_5!M49+'Pri Sec_outstanding_6'!C49+'Pri Sec_outstanding_6'!E49+'Pri Sec_outstanding_6'!G49+'Pri Sec_outstanding_6'!I49+'Pri Sec_outstanding_6'!K49+'Pri Sec_outstanding_6'!M49</f>
        <v>100509</v>
      </c>
      <c r="P49" s="47">
        <f>OutstandingAgri_4!L49+MSMEoutstanding_5!N49+'Pri Sec_outstanding_6'!D49+'Pri Sec_outstanding_6'!F49+'Pri Sec_outstanding_6'!H49+'Pri Sec_outstanding_6'!J49+'Pri Sec_outstanding_6'!L49+'Pri Sec_outstanding_6'!N49</f>
        <v>40627</v>
      </c>
      <c r="Q49" s="48">
        <f>P49*100/'CD Ratio_3(i)'!F49</f>
        <v>69.290331383350676</v>
      </c>
    </row>
    <row r="50" spans="1:17" ht="14.1" customHeight="1" x14ac:dyDescent="0.2">
      <c r="A50" s="36">
        <v>40</v>
      </c>
      <c r="B50" s="37" t="s">
        <v>501</v>
      </c>
      <c r="C50" s="47">
        <v>0</v>
      </c>
      <c r="D50" s="47">
        <v>0</v>
      </c>
      <c r="E50" s="47">
        <v>169</v>
      </c>
      <c r="F50" s="47">
        <v>21</v>
      </c>
      <c r="G50" s="47">
        <v>526</v>
      </c>
      <c r="H50" s="47">
        <v>96</v>
      </c>
      <c r="I50" s="47">
        <v>0</v>
      </c>
      <c r="J50" s="47">
        <v>0</v>
      </c>
      <c r="K50" s="47">
        <v>0</v>
      </c>
      <c r="L50" s="47">
        <v>0</v>
      </c>
      <c r="M50" s="47">
        <v>18563</v>
      </c>
      <c r="N50" s="47">
        <v>1599</v>
      </c>
      <c r="O50" s="47">
        <f>OutstandingAgri_4!K50+MSMEoutstanding_5!M50+'Pri Sec_outstanding_6'!C50+'Pri Sec_outstanding_6'!E50+'Pri Sec_outstanding_6'!G50+'Pri Sec_outstanding_6'!I50+'Pri Sec_outstanding_6'!K50+'Pri Sec_outstanding_6'!M50</f>
        <v>151444</v>
      </c>
      <c r="P50" s="47">
        <f>OutstandingAgri_4!L50+MSMEoutstanding_5!N50+'Pri Sec_outstanding_6'!D50+'Pri Sec_outstanding_6'!F50+'Pri Sec_outstanding_6'!H50+'Pri Sec_outstanding_6'!J50+'Pri Sec_outstanding_6'!L50+'Pri Sec_outstanding_6'!N50</f>
        <v>29542</v>
      </c>
      <c r="Q50" s="48">
        <f>P50*100/'CD Ratio_3(i)'!F50</f>
        <v>99.180823205532803</v>
      </c>
    </row>
    <row r="51" spans="1:17" ht="14.1" customHeight="1" x14ac:dyDescent="0.2">
      <c r="A51" s="36">
        <v>41</v>
      </c>
      <c r="B51" s="37" t="s">
        <v>412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25135</v>
      </c>
      <c r="N51" s="47">
        <v>5996.14</v>
      </c>
      <c r="O51" s="47">
        <f>OutstandingAgri_4!K51+MSMEoutstanding_5!M51+'Pri Sec_outstanding_6'!C51+'Pri Sec_outstanding_6'!E51+'Pri Sec_outstanding_6'!G51+'Pri Sec_outstanding_6'!I51+'Pri Sec_outstanding_6'!K51+'Pri Sec_outstanding_6'!M51</f>
        <v>278268</v>
      </c>
      <c r="P51" s="47">
        <f>OutstandingAgri_4!L51+MSMEoutstanding_5!N51+'Pri Sec_outstanding_6'!D51+'Pri Sec_outstanding_6'!F51+'Pri Sec_outstanding_6'!H51+'Pri Sec_outstanding_6'!J51+'Pri Sec_outstanding_6'!L51+'Pri Sec_outstanding_6'!N51</f>
        <v>49495.51</v>
      </c>
      <c r="Q51" s="48">
        <f>P51*100/'CD Ratio_3(i)'!F51</f>
        <v>99.397875383519832</v>
      </c>
    </row>
    <row r="52" spans="1:17" ht="14.1" customHeight="1" x14ac:dyDescent="0.2">
      <c r="A52" s="36">
        <v>42</v>
      </c>
      <c r="B52" s="37" t="s">
        <v>413</v>
      </c>
      <c r="C52" s="369">
        <v>0</v>
      </c>
      <c r="D52" s="369">
        <v>0</v>
      </c>
      <c r="E52" s="369">
        <v>0</v>
      </c>
      <c r="F52" s="369">
        <v>0</v>
      </c>
      <c r="G52" s="369">
        <v>5503</v>
      </c>
      <c r="H52" s="369">
        <v>3350</v>
      </c>
      <c r="I52" s="369">
        <v>0</v>
      </c>
      <c r="J52" s="369">
        <v>0</v>
      </c>
      <c r="K52" s="369">
        <v>0</v>
      </c>
      <c r="L52" s="369">
        <v>0</v>
      </c>
      <c r="M52" s="369">
        <v>169760</v>
      </c>
      <c r="N52" s="369">
        <v>42471</v>
      </c>
      <c r="O52" s="47">
        <f>OutstandingAgri_4!K52+MSMEoutstanding_5!M52+'Pri Sec_outstanding_6'!C52+'Pri Sec_outstanding_6'!E52+'Pri Sec_outstanding_6'!G52+'Pri Sec_outstanding_6'!I52+'Pri Sec_outstanding_6'!K52+'Pri Sec_outstanding_6'!M52</f>
        <v>250874</v>
      </c>
      <c r="P52" s="47">
        <f>OutstandingAgri_4!L52+MSMEoutstanding_5!N52+'Pri Sec_outstanding_6'!D52+'Pri Sec_outstanding_6'!F52+'Pri Sec_outstanding_6'!H52+'Pri Sec_outstanding_6'!J52+'Pri Sec_outstanding_6'!L52+'Pri Sec_outstanding_6'!N52</f>
        <v>72723</v>
      </c>
      <c r="Q52" s="48">
        <f>P52*100/'CD Ratio_3(i)'!F52</f>
        <v>93.417858106285408</v>
      </c>
    </row>
    <row r="53" spans="1:17" ht="14.1" customHeight="1" x14ac:dyDescent="0.2">
      <c r="A53" s="36">
        <v>43</v>
      </c>
      <c r="B53" s="37" t="s">
        <v>414</v>
      </c>
      <c r="C53" s="369">
        <v>0</v>
      </c>
      <c r="D53" s="369">
        <v>0</v>
      </c>
      <c r="E53" s="369">
        <v>0</v>
      </c>
      <c r="F53" s="369">
        <v>0</v>
      </c>
      <c r="G53" s="369">
        <v>103</v>
      </c>
      <c r="H53" s="369">
        <v>977.64</v>
      </c>
      <c r="I53" s="369">
        <v>0</v>
      </c>
      <c r="J53" s="369">
        <v>0</v>
      </c>
      <c r="K53" s="369">
        <v>0</v>
      </c>
      <c r="L53" s="369">
        <v>0</v>
      </c>
      <c r="M53" s="369">
        <v>40981</v>
      </c>
      <c r="N53" s="369">
        <v>8186.43</v>
      </c>
      <c r="O53" s="47">
        <f>OutstandingAgri_4!K53+MSMEoutstanding_5!M53+'Pri Sec_outstanding_6'!C53+'Pri Sec_outstanding_6'!E53+'Pri Sec_outstanding_6'!G53+'Pri Sec_outstanding_6'!I53+'Pri Sec_outstanding_6'!K53+'Pri Sec_outstanding_6'!M53</f>
        <v>81235</v>
      </c>
      <c r="P53" s="47">
        <f>OutstandingAgri_4!L53+MSMEoutstanding_5!N53+'Pri Sec_outstanding_6'!D53+'Pri Sec_outstanding_6'!F53+'Pri Sec_outstanding_6'!H53+'Pri Sec_outstanding_6'!J53+'Pri Sec_outstanding_6'!L53+'Pri Sec_outstanding_6'!N53</f>
        <v>18335.239999999998</v>
      </c>
      <c r="Q53" s="48">
        <f>P53*100/'CD Ratio_3(i)'!F53</f>
        <v>88.088191772713813</v>
      </c>
    </row>
    <row r="54" spans="1:17" ht="14.1" customHeight="1" x14ac:dyDescent="0.2">
      <c r="A54" s="36">
        <v>44</v>
      </c>
      <c r="B54" s="37" t="s">
        <v>406</v>
      </c>
      <c r="C54" s="47">
        <v>0</v>
      </c>
      <c r="D54" s="47">
        <v>0</v>
      </c>
      <c r="E54" s="47">
        <v>0</v>
      </c>
      <c r="F54" s="47">
        <v>0</v>
      </c>
      <c r="G54" s="47">
        <v>3317</v>
      </c>
      <c r="H54" s="47">
        <v>2196.7800000000002</v>
      </c>
      <c r="I54" s="47">
        <v>0</v>
      </c>
      <c r="J54" s="47">
        <v>0</v>
      </c>
      <c r="K54" s="47">
        <v>0</v>
      </c>
      <c r="L54" s="47">
        <v>0</v>
      </c>
      <c r="M54" s="47">
        <v>16249</v>
      </c>
      <c r="N54" s="47">
        <v>3469.52</v>
      </c>
      <c r="O54" s="47">
        <f>OutstandingAgri_4!K54+MSMEoutstanding_5!M54+'Pri Sec_outstanding_6'!C54+'Pri Sec_outstanding_6'!E54+'Pri Sec_outstanding_6'!G54+'Pri Sec_outstanding_6'!I54+'Pri Sec_outstanding_6'!K54+'Pri Sec_outstanding_6'!M54</f>
        <v>77306</v>
      </c>
      <c r="P54" s="47">
        <f>OutstandingAgri_4!L54+MSMEoutstanding_5!N54+'Pri Sec_outstanding_6'!D54+'Pri Sec_outstanding_6'!F54+'Pri Sec_outstanding_6'!H54+'Pri Sec_outstanding_6'!J54+'Pri Sec_outstanding_6'!L54+'Pri Sec_outstanding_6'!N54</f>
        <v>19343.510000000002</v>
      </c>
      <c r="Q54" s="48">
        <f>P54*100/'CD Ratio_3(i)'!F54</f>
        <v>90.152172930266872</v>
      </c>
    </row>
    <row r="55" spans="1:17" ht="14.1" customHeight="1" x14ac:dyDescent="0.2">
      <c r="A55" s="36">
        <v>45</v>
      </c>
      <c r="B55" s="37" t="s">
        <v>415</v>
      </c>
      <c r="C55" s="369">
        <v>0</v>
      </c>
      <c r="D55" s="369">
        <v>0</v>
      </c>
      <c r="E55" s="369">
        <v>0</v>
      </c>
      <c r="F55" s="369">
        <v>0</v>
      </c>
      <c r="G55" s="369">
        <v>6</v>
      </c>
      <c r="H55" s="369">
        <v>64</v>
      </c>
      <c r="I55" s="369">
        <v>0</v>
      </c>
      <c r="J55" s="369">
        <v>0</v>
      </c>
      <c r="K55" s="369">
        <v>0</v>
      </c>
      <c r="L55" s="369">
        <v>0</v>
      </c>
      <c r="M55" s="369">
        <v>7107</v>
      </c>
      <c r="N55" s="369">
        <v>2606</v>
      </c>
      <c r="O55" s="47">
        <f>OutstandingAgri_4!K55+MSMEoutstanding_5!M55+'Pri Sec_outstanding_6'!C55+'Pri Sec_outstanding_6'!E55+'Pri Sec_outstanding_6'!G55+'Pri Sec_outstanding_6'!I55+'Pri Sec_outstanding_6'!K55+'Pri Sec_outstanding_6'!M55</f>
        <v>90388</v>
      </c>
      <c r="P55" s="47">
        <f>OutstandingAgri_4!L55+MSMEoutstanding_5!N55+'Pri Sec_outstanding_6'!D55+'Pri Sec_outstanding_6'!F55+'Pri Sec_outstanding_6'!H55+'Pri Sec_outstanding_6'!J55+'Pri Sec_outstanding_6'!L55+'Pri Sec_outstanding_6'!N55</f>
        <v>20814</v>
      </c>
      <c r="Q55" s="48">
        <f>P55*100/'CD Ratio_3(i)'!F55</f>
        <v>95.525265041993663</v>
      </c>
    </row>
    <row r="56" spans="1:17" s="50" customFormat="1" ht="14.1" customHeight="1" x14ac:dyDescent="0.2">
      <c r="A56" s="355"/>
      <c r="B56" s="94" t="s">
        <v>416</v>
      </c>
      <c r="C56" s="371">
        <f>SUM(C48:C55)</f>
        <v>0</v>
      </c>
      <c r="D56" s="371">
        <f t="shared" ref="D56:N56" si="5">SUM(D48:D55)</f>
        <v>0</v>
      </c>
      <c r="E56" s="371">
        <f t="shared" si="5"/>
        <v>169</v>
      </c>
      <c r="F56" s="371">
        <f t="shared" si="5"/>
        <v>21</v>
      </c>
      <c r="G56" s="371">
        <f t="shared" si="5"/>
        <v>10989</v>
      </c>
      <c r="H56" s="371">
        <f t="shared" si="5"/>
        <v>17817.93</v>
      </c>
      <c r="I56" s="371">
        <f t="shared" si="5"/>
        <v>74</v>
      </c>
      <c r="J56" s="371">
        <f t="shared" si="5"/>
        <v>1959.24</v>
      </c>
      <c r="K56" s="371">
        <f t="shared" si="5"/>
        <v>0</v>
      </c>
      <c r="L56" s="371">
        <f t="shared" si="5"/>
        <v>0</v>
      </c>
      <c r="M56" s="371">
        <f t="shared" si="5"/>
        <v>340610</v>
      </c>
      <c r="N56" s="371">
        <f t="shared" si="5"/>
        <v>72218.090000000011</v>
      </c>
      <c r="O56" s="49">
        <f>OutstandingAgri_4!K56+MSMEoutstanding_5!M56+'Pri Sec_outstanding_6'!C56+'Pri Sec_outstanding_6'!E56+'Pri Sec_outstanding_6'!G56+'Pri Sec_outstanding_6'!I56+'Pri Sec_outstanding_6'!K56+'Pri Sec_outstanding_6'!M56</f>
        <v>1102136</v>
      </c>
      <c r="P56" s="49">
        <f>OutstandingAgri_4!L56+MSMEoutstanding_5!N56+'Pri Sec_outstanding_6'!D56+'Pri Sec_outstanding_6'!F56+'Pri Sec_outstanding_6'!H56+'Pri Sec_outstanding_6'!J56+'Pri Sec_outstanding_6'!L56+'Pri Sec_outstanding_6'!N56</f>
        <v>623399.74</v>
      </c>
      <c r="Q56" s="46">
        <f>P56*100/'CD Ratio_3(i)'!F56</f>
        <v>86.857195356027773</v>
      </c>
    </row>
    <row r="57" spans="1:17" s="50" customFormat="1" ht="14.1" customHeight="1" x14ac:dyDescent="0.2">
      <c r="A57" s="94"/>
      <c r="B57" s="94" t="s">
        <v>0</v>
      </c>
      <c r="C57" s="49">
        <f>C56+C47+C45+C42</f>
        <v>60</v>
      </c>
      <c r="D57" s="49">
        <f t="shared" ref="D57:N57" si="6">D56+D47+D45+D42</f>
        <v>49150.96</v>
      </c>
      <c r="E57" s="49">
        <f t="shared" si="6"/>
        <v>105816</v>
      </c>
      <c r="F57" s="49">
        <f t="shared" si="6"/>
        <v>224283.66999999998</v>
      </c>
      <c r="G57" s="49">
        <f t="shared" si="6"/>
        <v>937069</v>
      </c>
      <c r="H57" s="49">
        <f t="shared" si="6"/>
        <v>2709263.16</v>
      </c>
      <c r="I57" s="49">
        <f t="shared" si="6"/>
        <v>5781</v>
      </c>
      <c r="J57" s="49">
        <f t="shared" si="6"/>
        <v>25431.869999999995</v>
      </c>
      <c r="K57" s="49">
        <f t="shared" si="6"/>
        <v>339</v>
      </c>
      <c r="L57" s="49">
        <f t="shared" si="6"/>
        <v>43808.99</v>
      </c>
      <c r="M57" s="49">
        <f t="shared" si="6"/>
        <v>651775</v>
      </c>
      <c r="N57" s="49">
        <f t="shared" si="6"/>
        <v>185895.49</v>
      </c>
      <c r="O57" s="49">
        <f>OutstandingAgri_4!K57+MSMEoutstanding_5!M57+'Pri Sec_outstanding_6'!C57+'Pri Sec_outstanding_6'!E57+'Pri Sec_outstanding_6'!G57+'Pri Sec_outstanding_6'!I57+'Pri Sec_outstanding_6'!K57+'Pri Sec_outstanding_6'!M57</f>
        <v>12195257</v>
      </c>
      <c r="P57" s="49">
        <f>OutstandingAgri_4!L57+MSMEoutstanding_5!N57+'Pri Sec_outstanding_6'!D57+'Pri Sec_outstanding_6'!F57+'Pri Sec_outstanding_6'!H57+'Pri Sec_outstanding_6'!J57+'Pri Sec_outstanding_6'!L57+'Pri Sec_outstanding_6'!N57</f>
        <v>20744898.559999999</v>
      </c>
      <c r="Q57" s="46">
        <f>P57*100/'CD Ratio_3(i)'!F59</f>
        <v>61.186682124172457</v>
      </c>
    </row>
    <row r="58" spans="1:17" x14ac:dyDescent="0.2">
      <c r="H58" s="261" t="s">
        <v>487</v>
      </c>
    </row>
    <row r="60" spans="1:17" s="51" customFormat="1" x14ac:dyDescent="0.2"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</row>
    <row r="61" spans="1:17" x14ac:dyDescent="0.2">
      <c r="Q61" s="53"/>
    </row>
    <row r="62" spans="1:17" s="53" customFormat="1" x14ac:dyDescent="0.2">
      <c r="E62" s="54"/>
      <c r="F62" s="54"/>
    </row>
  </sheetData>
  <autoFilter ref="C5:P52"/>
  <mergeCells count="12">
    <mergeCell ref="Q3:Q5"/>
    <mergeCell ref="M4:N4"/>
    <mergeCell ref="O4:P4"/>
    <mergeCell ref="A1:P1"/>
    <mergeCell ref="A3:A5"/>
    <mergeCell ref="B3:B5"/>
    <mergeCell ref="C3:P3"/>
    <mergeCell ref="C4:D4"/>
    <mergeCell ref="E4:F4"/>
    <mergeCell ref="G4:H4"/>
    <mergeCell ref="I4:J4"/>
    <mergeCell ref="K4:L4"/>
  </mergeCells>
  <pageMargins left="0.5" right="0" top="1" bottom="0.2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64"/>
  <sheetViews>
    <sheetView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8" sqref="L8"/>
    </sheetView>
  </sheetViews>
  <sheetFormatPr defaultColWidth="4.42578125" defaultRowHeight="13.5" x14ac:dyDescent="0.2"/>
  <cols>
    <col min="1" max="1" width="4.42578125" style="38"/>
    <col min="2" max="2" width="22.5703125" style="38" customWidth="1"/>
    <col min="3" max="3" width="11.5703125" style="53" bestFit="1" customWidth="1"/>
    <col min="4" max="4" width="11.140625" style="53" bestFit="1" customWidth="1"/>
    <col min="5" max="5" width="10.42578125" style="53" customWidth="1"/>
    <col min="6" max="6" width="11.140625" style="53" bestFit="1" customWidth="1"/>
    <col min="7" max="7" width="8.85546875" style="53" customWidth="1"/>
    <col min="8" max="8" width="8" style="53" customWidth="1"/>
    <col min="9" max="9" width="10.5703125" style="53" customWidth="1"/>
    <col min="10" max="10" width="10.42578125" style="53" bestFit="1" customWidth="1"/>
    <col min="11" max="11" width="9.140625" style="53" bestFit="1" customWidth="1"/>
    <col min="12" max="12" width="7.85546875" style="53" customWidth="1"/>
    <col min="13" max="13" width="7.42578125" style="53" customWidth="1"/>
    <col min="14" max="14" width="7.140625" style="53" customWidth="1"/>
    <col min="15" max="15" width="10.5703125" style="53" bestFit="1" customWidth="1"/>
    <col min="16" max="16" width="9.85546875" style="53" bestFit="1" customWidth="1"/>
    <col min="17" max="17" width="11.85546875" style="53" customWidth="1"/>
    <col min="18" max="18" width="11.5703125" style="53" bestFit="1" customWidth="1"/>
    <col min="19" max="19" width="10.140625" style="51" customWidth="1"/>
    <col min="20" max="16384" width="4.42578125" style="38"/>
  </cols>
  <sheetData>
    <row r="1" spans="1:19" ht="18.75" x14ac:dyDescent="0.2">
      <c r="A1" s="442" t="s">
        <v>565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</row>
    <row r="2" spans="1:19" x14ac:dyDescent="0.2">
      <c r="B2" s="50" t="s">
        <v>125</v>
      </c>
      <c r="I2" s="53" t="s">
        <v>133</v>
      </c>
      <c r="L2" s="54" t="s">
        <v>135</v>
      </c>
    </row>
    <row r="3" spans="1:19" ht="13.5" customHeight="1" x14ac:dyDescent="0.2">
      <c r="A3" s="432" t="s">
        <v>111</v>
      </c>
      <c r="B3" s="432" t="s">
        <v>95</v>
      </c>
      <c r="C3" s="441" t="s">
        <v>588</v>
      </c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</row>
    <row r="4" spans="1:19" ht="65.099999999999994" customHeight="1" x14ac:dyDescent="0.2">
      <c r="A4" s="432"/>
      <c r="B4" s="432"/>
      <c r="C4" s="433" t="s">
        <v>136</v>
      </c>
      <c r="D4" s="433"/>
      <c r="E4" s="433" t="s">
        <v>137</v>
      </c>
      <c r="F4" s="433"/>
      <c r="G4" s="433" t="s">
        <v>138</v>
      </c>
      <c r="H4" s="433"/>
      <c r="I4" s="433" t="s">
        <v>139</v>
      </c>
      <c r="J4" s="433"/>
      <c r="K4" s="433" t="s">
        <v>140</v>
      </c>
      <c r="L4" s="433"/>
      <c r="M4" s="433" t="s">
        <v>141</v>
      </c>
      <c r="N4" s="433"/>
      <c r="O4" s="433" t="s">
        <v>181</v>
      </c>
      <c r="P4" s="433"/>
      <c r="Q4" s="433" t="s">
        <v>142</v>
      </c>
      <c r="R4" s="433"/>
      <c r="S4" s="357" t="s">
        <v>206</v>
      </c>
    </row>
    <row r="5" spans="1:19" x14ac:dyDescent="0.2">
      <c r="A5" s="432"/>
      <c r="B5" s="432"/>
      <c r="C5" s="358" t="s">
        <v>203</v>
      </c>
      <c r="D5" s="358" t="s">
        <v>202</v>
      </c>
      <c r="E5" s="358" t="s">
        <v>203</v>
      </c>
      <c r="F5" s="358" t="s">
        <v>202</v>
      </c>
      <c r="G5" s="358" t="s">
        <v>203</v>
      </c>
      <c r="H5" s="358" t="s">
        <v>202</v>
      </c>
      <c r="I5" s="358" t="s">
        <v>203</v>
      </c>
      <c r="J5" s="358" t="s">
        <v>202</v>
      </c>
      <c r="K5" s="358" t="s">
        <v>203</v>
      </c>
      <c r="L5" s="358" t="s">
        <v>202</v>
      </c>
      <c r="M5" s="358" t="s">
        <v>203</v>
      </c>
      <c r="N5" s="358" t="s">
        <v>202</v>
      </c>
      <c r="O5" s="358" t="s">
        <v>203</v>
      </c>
      <c r="P5" s="358" t="s">
        <v>202</v>
      </c>
      <c r="Q5" s="358" t="s">
        <v>203</v>
      </c>
      <c r="R5" s="358" t="s">
        <v>202</v>
      </c>
      <c r="S5" s="52" t="s">
        <v>15</v>
      </c>
    </row>
    <row r="6" spans="1:19" s="50" customFormat="1" ht="15" customHeight="1" x14ac:dyDescent="0.2">
      <c r="A6" s="36">
        <v>1</v>
      </c>
      <c r="B6" s="37" t="s">
        <v>52</v>
      </c>
      <c r="C6" s="367">
        <v>52154</v>
      </c>
      <c r="D6" s="367">
        <v>45214</v>
      </c>
      <c r="E6" s="367">
        <f>SCST_OS_22!C6+SCST_OS_22!E6</f>
        <v>54273</v>
      </c>
      <c r="F6" s="367">
        <f>SCST_OS_22!D6+SCST_OS_22!F6</f>
        <v>59854</v>
      </c>
      <c r="G6" s="367">
        <f>SHGs_19!E6</f>
        <v>3251</v>
      </c>
      <c r="H6" s="367">
        <f>SHGs_19!F6</f>
        <v>3129</v>
      </c>
      <c r="I6" s="367">
        <f>Minority_OS_20!O6</f>
        <v>29267</v>
      </c>
      <c r="J6" s="367">
        <f>Minority_OS_20!P6</f>
        <v>143045</v>
      </c>
      <c r="K6" s="367">
        <v>16349</v>
      </c>
      <c r="L6" s="367">
        <v>694</v>
      </c>
      <c r="M6" s="367">
        <v>231</v>
      </c>
      <c r="N6" s="367">
        <v>298</v>
      </c>
      <c r="O6" s="367">
        <v>642</v>
      </c>
      <c r="P6" s="367">
        <v>719</v>
      </c>
      <c r="Q6" s="47">
        <f>C6+E6+G6+I6+K6+M6+O6</f>
        <v>156167</v>
      </c>
      <c r="R6" s="47">
        <f>D6+F6+H6+J6+L6+N6+P6</f>
        <v>252953</v>
      </c>
      <c r="S6" s="55">
        <f>R6*100/'CD Ratio_3(i)'!F6</f>
        <v>16.072927462045275</v>
      </c>
    </row>
    <row r="7" spans="1:19" x14ac:dyDescent="0.2">
      <c r="A7" s="36">
        <v>2</v>
      </c>
      <c r="B7" s="37" t="s">
        <v>53</v>
      </c>
      <c r="C7" s="367">
        <v>319237</v>
      </c>
      <c r="D7" s="367">
        <v>420318</v>
      </c>
      <c r="E7" s="367">
        <f>SCST_OS_22!C7+SCST_OS_22!E7</f>
        <v>5831</v>
      </c>
      <c r="F7" s="367">
        <f>SCST_OS_22!D7+SCST_OS_22!F7</f>
        <v>8682</v>
      </c>
      <c r="G7" s="367">
        <f>SHGs_19!E7</f>
        <v>13105</v>
      </c>
      <c r="H7" s="367">
        <f>SHGs_19!F7</f>
        <v>17451</v>
      </c>
      <c r="I7" s="367">
        <f>Minority_OS_20!O7</f>
        <v>27257</v>
      </c>
      <c r="J7" s="367">
        <f>Minority_OS_20!P7</f>
        <v>76392</v>
      </c>
      <c r="K7" s="367">
        <v>159</v>
      </c>
      <c r="L7" s="367">
        <v>2</v>
      </c>
      <c r="M7" s="367">
        <v>54</v>
      </c>
      <c r="N7" s="367">
        <v>18</v>
      </c>
      <c r="O7" s="367">
        <v>4904</v>
      </c>
      <c r="P7" s="367">
        <v>11356</v>
      </c>
      <c r="Q7" s="47">
        <f t="shared" ref="Q7:Q55" si="0">C7+E7+G7+I7+K7+M7+O7</f>
        <v>370547</v>
      </c>
      <c r="R7" s="47">
        <f t="shared" ref="R7:R55" si="1">D7+F7+H7+J7+L7+N7+P7</f>
        <v>534219</v>
      </c>
      <c r="S7" s="55">
        <f>R7*100/'CD Ratio_3(i)'!F7</f>
        <v>21.37784986176122</v>
      </c>
    </row>
    <row r="8" spans="1:19" x14ac:dyDescent="0.2">
      <c r="A8" s="36">
        <v>3</v>
      </c>
      <c r="B8" s="37" t="s">
        <v>54</v>
      </c>
      <c r="C8" s="367">
        <v>18245</v>
      </c>
      <c r="D8" s="367">
        <v>3278</v>
      </c>
      <c r="E8" s="367">
        <f>SCST_OS_22!C8+SCST_OS_22!E8</f>
        <v>19535</v>
      </c>
      <c r="F8" s="367">
        <f>SCST_OS_22!D8+SCST_OS_22!F8</f>
        <v>27723</v>
      </c>
      <c r="G8" s="367">
        <f>SHGs_19!E8</f>
        <v>2053</v>
      </c>
      <c r="H8" s="367">
        <f>SHGs_19!F8</f>
        <v>1747</v>
      </c>
      <c r="I8" s="367">
        <f>Minority_OS_20!O8</f>
        <v>7340</v>
      </c>
      <c r="J8" s="367">
        <f>Minority_OS_20!P8</f>
        <v>22846</v>
      </c>
      <c r="K8" s="367">
        <v>14938</v>
      </c>
      <c r="L8" s="367">
        <v>843</v>
      </c>
      <c r="M8" s="367">
        <v>247</v>
      </c>
      <c r="N8" s="367">
        <v>189</v>
      </c>
      <c r="O8" s="367">
        <v>985</v>
      </c>
      <c r="P8" s="367">
        <v>867</v>
      </c>
      <c r="Q8" s="47">
        <f t="shared" si="0"/>
        <v>63343</v>
      </c>
      <c r="R8" s="47">
        <f t="shared" si="1"/>
        <v>57493</v>
      </c>
      <c r="S8" s="55">
        <f>R8*100/'CD Ratio_3(i)'!F8</f>
        <v>16.073819968072108</v>
      </c>
    </row>
    <row r="9" spans="1:19" x14ac:dyDescent="0.2">
      <c r="A9" s="36">
        <v>4</v>
      </c>
      <c r="B9" s="37" t="s">
        <v>55</v>
      </c>
      <c r="C9" s="367">
        <v>55757</v>
      </c>
      <c r="D9" s="367">
        <v>39193</v>
      </c>
      <c r="E9" s="367">
        <f>SCST_OS_22!C9+SCST_OS_22!E9</f>
        <v>26538</v>
      </c>
      <c r="F9" s="367">
        <f>SCST_OS_22!D9+SCST_OS_22!F9</f>
        <v>49701</v>
      </c>
      <c r="G9" s="367">
        <f>SHGs_19!E9</f>
        <v>1446</v>
      </c>
      <c r="H9" s="367">
        <f>SHGs_19!F9</f>
        <v>1664</v>
      </c>
      <c r="I9" s="367">
        <f>Minority_OS_20!O9</f>
        <v>17258</v>
      </c>
      <c r="J9" s="367">
        <f>Minority_OS_20!P9</f>
        <v>57916</v>
      </c>
      <c r="K9" s="367">
        <v>1127</v>
      </c>
      <c r="L9" s="367">
        <v>18</v>
      </c>
      <c r="M9" s="367">
        <v>1601</v>
      </c>
      <c r="N9" s="367">
        <v>137</v>
      </c>
      <c r="O9" s="367">
        <v>4540</v>
      </c>
      <c r="P9" s="367">
        <v>32614</v>
      </c>
      <c r="Q9" s="47">
        <f t="shared" ref="Q9" si="2">C9+E9+G9+I9+K9+M9+O9</f>
        <v>108267</v>
      </c>
      <c r="R9" s="47">
        <f t="shared" ref="R9" si="3">D9+F9+H9+J9+L9+N9+P9</f>
        <v>181243</v>
      </c>
      <c r="S9" s="55">
        <f>R9*100/'CD Ratio_3(i)'!F9</f>
        <v>13.145801087100008</v>
      </c>
    </row>
    <row r="10" spans="1:19" x14ac:dyDescent="0.2">
      <c r="A10" s="36">
        <v>5</v>
      </c>
      <c r="B10" s="37" t="s">
        <v>56</v>
      </c>
      <c r="C10" s="367">
        <v>206260</v>
      </c>
      <c r="D10" s="367">
        <v>308864</v>
      </c>
      <c r="E10" s="367">
        <f>SCST_OS_22!C10+SCST_OS_22!E10</f>
        <v>109071</v>
      </c>
      <c r="F10" s="367">
        <f>SCST_OS_22!D10+SCST_OS_22!F10</f>
        <v>126329</v>
      </c>
      <c r="G10" s="367">
        <f>SHGs_19!E10</f>
        <v>13656</v>
      </c>
      <c r="H10" s="367">
        <f>SHGs_19!F10</f>
        <v>13367</v>
      </c>
      <c r="I10" s="367">
        <f>Minority_OS_20!O10</f>
        <v>8712</v>
      </c>
      <c r="J10" s="367">
        <f>Minority_OS_20!P10</f>
        <v>26472</v>
      </c>
      <c r="K10" s="367">
        <v>19986</v>
      </c>
      <c r="L10" s="367">
        <v>410</v>
      </c>
      <c r="M10" s="367">
        <v>1532</v>
      </c>
      <c r="N10" s="367">
        <v>1602</v>
      </c>
      <c r="O10" s="367">
        <v>4588</v>
      </c>
      <c r="P10" s="367">
        <v>6481</v>
      </c>
      <c r="Q10" s="47">
        <f t="shared" si="0"/>
        <v>363805</v>
      </c>
      <c r="R10" s="47">
        <f t="shared" si="1"/>
        <v>483525</v>
      </c>
      <c r="S10" s="55">
        <f>R10*100/'CD Ratio_3(i)'!F10</f>
        <v>34.932259483780641</v>
      </c>
    </row>
    <row r="11" spans="1:19" x14ac:dyDescent="0.2">
      <c r="A11" s="36">
        <v>6</v>
      </c>
      <c r="B11" s="37" t="s">
        <v>57</v>
      </c>
      <c r="C11" s="367">
        <v>41358</v>
      </c>
      <c r="D11" s="367">
        <v>77066</v>
      </c>
      <c r="E11" s="367">
        <f>SCST_OS_22!C11+SCST_OS_22!E11</f>
        <v>24463</v>
      </c>
      <c r="F11" s="367">
        <f>SCST_OS_22!D11+SCST_OS_22!F11</f>
        <v>42631</v>
      </c>
      <c r="G11" s="367">
        <f>SHGs_19!E11</f>
        <v>2084</v>
      </c>
      <c r="H11" s="367">
        <f>SHGs_19!F11</f>
        <v>2471</v>
      </c>
      <c r="I11" s="367">
        <f>Minority_OS_20!O11</f>
        <v>7611</v>
      </c>
      <c r="J11" s="367">
        <f>Minority_OS_20!P11</f>
        <v>21535</v>
      </c>
      <c r="K11" s="367">
        <v>3685</v>
      </c>
      <c r="L11" s="367">
        <v>79</v>
      </c>
      <c r="M11" s="367">
        <v>53</v>
      </c>
      <c r="N11" s="367">
        <v>7</v>
      </c>
      <c r="O11" s="367">
        <v>199</v>
      </c>
      <c r="P11" s="367">
        <v>134</v>
      </c>
      <c r="Q11" s="47">
        <f t="shared" si="0"/>
        <v>79453</v>
      </c>
      <c r="R11" s="47">
        <f t="shared" si="1"/>
        <v>143923</v>
      </c>
      <c r="S11" s="55">
        <f>R11*100/'CD Ratio_3(i)'!F11</f>
        <v>13.385359556633157</v>
      </c>
    </row>
    <row r="12" spans="1:19" x14ac:dyDescent="0.2">
      <c r="A12" s="36">
        <v>7</v>
      </c>
      <c r="B12" s="37" t="s">
        <v>58</v>
      </c>
      <c r="C12" s="367">
        <v>2895</v>
      </c>
      <c r="D12" s="367">
        <v>5871</v>
      </c>
      <c r="E12" s="367">
        <f>SCST_OS_22!C12+SCST_OS_22!E12</f>
        <v>3286</v>
      </c>
      <c r="F12" s="367">
        <f>SCST_OS_22!D12+SCST_OS_22!F12</f>
        <v>7799</v>
      </c>
      <c r="G12" s="367">
        <f>SHGs_19!E12</f>
        <v>11</v>
      </c>
      <c r="H12" s="367">
        <f>SHGs_19!F12</f>
        <v>9</v>
      </c>
      <c r="I12" s="367">
        <f>Minority_OS_20!O12</f>
        <v>423</v>
      </c>
      <c r="J12" s="367">
        <f>Minority_OS_20!P12</f>
        <v>877</v>
      </c>
      <c r="K12" s="367">
        <v>0</v>
      </c>
      <c r="L12" s="367">
        <v>0</v>
      </c>
      <c r="M12" s="367">
        <v>98</v>
      </c>
      <c r="N12" s="367">
        <v>1.69</v>
      </c>
      <c r="O12" s="367">
        <v>0</v>
      </c>
      <c r="P12" s="367">
        <v>0</v>
      </c>
      <c r="Q12" s="47">
        <f t="shared" si="0"/>
        <v>6713</v>
      </c>
      <c r="R12" s="47">
        <f t="shared" si="1"/>
        <v>14557.69</v>
      </c>
      <c r="S12" s="55">
        <f>R12*100/'CD Ratio_3(i)'!F12</f>
        <v>12.331695623078161</v>
      </c>
    </row>
    <row r="13" spans="1:19" x14ac:dyDescent="0.2">
      <c r="A13" s="36">
        <v>8</v>
      </c>
      <c r="B13" s="37" t="s">
        <v>183</v>
      </c>
      <c r="C13" s="367">
        <v>3131</v>
      </c>
      <c r="D13" s="367">
        <v>3270</v>
      </c>
      <c r="E13" s="367">
        <f>SCST_OS_22!C13+SCST_OS_22!E13</f>
        <v>1221</v>
      </c>
      <c r="F13" s="367">
        <f>SCST_OS_22!D13+SCST_OS_22!F13</f>
        <v>2435</v>
      </c>
      <c r="G13" s="367">
        <f>SHGs_19!E13</f>
        <v>45</v>
      </c>
      <c r="H13" s="367">
        <f>SHGs_19!F13</f>
        <v>14.85</v>
      </c>
      <c r="I13" s="367">
        <f>Minority_OS_20!O13</f>
        <v>1047</v>
      </c>
      <c r="J13" s="367">
        <f>Minority_OS_20!P13</f>
        <v>5570</v>
      </c>
      <c r="K13" s="367">
        <v>721</v>
      </c>
      <c r="L13" s="367">
        <v>0.32</v>
      </c>
      <c r="M13" s="367">
        <v>0</v>
      </c>
      <c r="N13" s="367">
        <v>0</v>
      </c>
      <c r="O13" s="367">
        <v>2916</v>
      </c>
      <c r="P13" s="367">
        <v>497.95</v>
      </c>
      <c r="Q13" s="47">
        <f t="shared" si="0"/>
        <v>9081</v>
      </c>
      <c r="R13" s="47">
        <f t="shared" si="1"/>
        <v>11788.12</v>
      </c>
      <c r="S13" s="55">
        <f>R13*100/'CD Ratio_3(i)'!F13</f>
        <v>14.398583119579822</v>
      </c>
    </row>
    <row r="14" spans="1:19" x14ac:dyDescent="0.2">
      <c r="A14" s="36">
        <v>9</v>
      </c>
      <c r="B14" s="37" t="s">
        <v>59</v>
      </c>
      <c r="C14" s="367">
        <v>149721</v>
      </c>
      <c r="D14" s="367">
        <v>206203.32</v>
      </c>
      <c r="E14" s="367">
        <f>SCST_OS_22!C14+SCST_OS_22!E14</f>
        <v>38440</v>
      </c>
      <c r="F14" s="367">
        <f>SCST_OS_22!D14+SCST_OS_22!F14</f>
        <v>57357.919999999998</v>
      </c>
      <c r="G14" s="367">
        <f>SHGs_19!E14</f>
        <v>4072</v>
      </c>
      <c r="H14" s="367">
        <f>SHGs_19!F14</f>
        <v>4817</v>
      </c>
      <c r="I14" s="367">
        <f>Minority_OS_20!O14</f>
        <v>12725</v>
      </c>
      <c r="J14" s="367">
        <f>Minority_OS_20!P14</f>
        <v>46337.55</v>
      </c>
      <c r="K14" s="367">
        <v>2270</v>
      </c>
      <c r="L14" s="367">
        <v>33.71</v>
      </c>
      <c r="M14" s="367">
        <v>0</v>
      </c>
      <c r="N14" s="367">
        <v>0</v>
      </c>
      <c r="O14" s="367">
        <v>0</v>
      </c>
      <c r="P14" s="367">
        <v>0</v>
      </c>
      <c r="Q14" s="47">
        <f t="shared" si="0"/>
        <v>207228</v>
      </c>
      <c r="R14" s="47">
        <f t="shared" si="1"/>
        <v>314749.5</v>
      </c>
      <c r="S14" s="55">
        <f>R14*100/'CD Ratio_3(i)'!F14</f>
        <v>14.593565653067158</v>
      </c>
    </row>
    <row r="15" spans="1:19" x14ac:dyDescent="0.2">
      <c r="A15" s="36">
        <v>10</v>
      </c>
      <c r="B15" s="37" t="s">
        <v>65</v>
      </c>
      <c r="C15" s="367">
        <f>270095+10734</f>
        <v>280829</v>
      </c>
      <c r="D15" s="367">
        <f>431019+325922</f>
        <v>756941</v>
      </c>
      <c r="E15" s="367">
        <f>SCST_OS_22!C15+SCST_OS_22!E15</f>
        <v>195045</v>
      </c>
      <c r="F15" s="367">
        <f>SCST_OS_22!D15+SCST_OS_22!F15</f>
        <v>512465</v>
      </c>
      <c r="G15" s="367">
        <f>SHGs_19!E15</f>
        <v>10746</v>
      </c>
      <c r="H15" s="367">
        <f>SHGs_19!F15</f>
        <v>10931</v>
      </c>
      <c r="I15" s="367">
        <f>Minority_OS_20!O15</f>
        <v>43704</v>
      </c>
      <c r="J15" s="367">
        <f>Minority_OS_20!P15</f>
        <v>154580</v>
      </c>
      <c r="K15" s="367">
        <v>133092</v>
      </c>
      <c r="L15" s="367">
        <v>1846</v>
      </c>
      <c r="M15" s="367">
        <v>53</v>
      </c>
      <c r="N15" s="367">
        <v>7</v>
      </c>
      <c r="O15" s="367">
        <v>515</v>
      </c>
      <c r="P15" s="367">
        <v>6068</v>
      </c>
      <c r="Q15" s="47">
        <f t="shared" si="0"/>
        <v>663984</v>
      </c>
      <c r="R15" s="47">
        <f t="shared" si="1"/>
        <v>1442838</v>
      </c>
      <c r="S15" s="55">
        <f>R15*100/'CD Ratio_3(i)'!F15</f>
        <v>20.381451390077821</v>
      </c>
    </row>
    <row r="16" spans="1:19" x14ac:dyDescent="0.2">
      <c r="A16" s="36">
        <v>11</v>
      </c>
      <c r="B16" s="37" t="s">
        <v>184</v>
      </c>
      <c r="C16" s="367">
        <v>19408</v>
      </c>
      <c r="D16" s="367">
        <v>12796</v>
      </c>
      <c r="E16" s="367">
        <f>SCST_OS_22!C16+SCST_OS_22!E16</f>
        <v>15835</v>
      </c>
      <c r="F16" s="367">
        <f>SCST_OS_22!D16+SCST_OS_22!F16</f>
        <v>22044</v>
      </c>
      <c r="G16" s="367">
        <f>SHGs_19!E16</f>
        <v>385</v>
      </c>
      <c r="H16" s="367">
        <f>SHGs_19!F16</f>
        <v>752</v>
      </c>
      <c r="I16" s="367">
        <f>Minority_OS_20!O16</f>
        <v>6690</v>
      </c>
      <c r="J16" s="367">
        <f>Minority_OS_20!P16</f>
        <v>17064</v>
      </c>
      <c r="K16" s="367">
        <v>9454</v>
      </c>
      <c r="L16" s="367">
        <v>176</v>
      </c>
      <c r="M16" s="367">
        <v>409</v>
      </c>
      <c r="N16" s="367">
        <v>44</v>
      </c>
      <c r="O16" s="367">
        <v>39494</v>
      </c>
      <c r="P16" s="367">
        <v>92406</v>
      </c>
      <c r="Q16" s="47">
        <f t="shared" si="0"/>
        <v>91675</v>
      </c>
      <c r="R16" s="47">
        <f t="shared" si="1"/>
        <v>145282</v>
      </c>
      <c r="S16" s="55">
        <f>R16*100/'CD Ratio_3(i)'!F16</f>
        <v>32.628430003009463</v>
      </c>
    </row>
    <row r="17" spans="1:19" x14ac:dyDescent="0.2">
      <c r="A17" s="36">
        <v>12</v>
      </c>
      <c r="B17" s="37" t="s">
        <v>61</v>
      </c>
      <c r="C17" s="367">
        <v>126683</v>
      </c>
      <c r="D17" s="367">
        <v>250685</v>
      </c>
      <c r="E17" s="367">
        <f>SCST_OS_22!C17+SCST_OS_22!E17</f>
        <v>47349</v>
      </c>
      <c r="F17" s="367">
        <f>SCST_OS_22!D17+SCST_OS_22!F17</f>
        <v>80525</v>
      </c>
      <c r="G17" s="367">
        <f>SHGs_19!E17</f>
        <v>4526</v>
      </c>
      <c r="H17" s="367">
        <f>SHGs_19!F17</f>
        <v>3635</v>
      </c>
      <c r="I17" s="367">
        <f>Minority_OS_20!O17</f>
        <v>19556</v>
      </c>
      <c r="J17" s="367">
        <f>Minority_OS_20!P17</f>
        <v>71160</v>
      </c>
      <c r="K17" s="367">
        <v>8021</v>
      </c>
      <c r="L17" s="367">
        <v>48</v>
      </c>
      <c r="M17" s="367">
        <v>141</v>
      </c>
      <c r="N17" s="367">
        <v>49</v>
      </c>
      <c r="O17" s="367">
        <v>1999</v>
      </c>
      <c r="P17" s="367">
        <v>5126</v>
      </c>
      <c r="Q17" s="47">
        <f t="shared" si="0"/>
        <v>208275</v>
      </c>
      <c r="R17" s="47">
        <f t="shared" si="1"/>
        <v>411228</v>
      </c>
      <c r="S17" s="55">
        <f>R17*100/'CD Ratio_3(i)'!F17</f>
        <v>20.750614478118724</v>
      </c>
    </row>
    <row r="18" spans="1:19" s="50" customFormat="1" x14ac:dyDescent="0.2">
      <c r="A18" s="355"/>
      <c r="B18" s="94" t="s">
        <v>222</v>
      </c>
      <c r="C18" s="373">
        <f>SUM(C6:C17)</f>
        <v>1275678</v>
      </c>
      <c r="D18" s="373">
        <f t="shared" ref="D18:R18" si="4">SUM(D6:D17)</f>
        <v>2129699.3200000003</v>
      </c>
      <c r="E18" s="373">
        <f t="shared" si="4"/>
        <v>540887</v>
      </c>
      <c r="F18" s="373">
        <f t="shared" si="4"/>
        <v>997545.91999999993</v>
      </c>
      <c r="G18" s="373">
        <f t="shared" si="4"/>
        <v>55380</v>
      </c>
      <c r="H18" s="373">
        <f t="shared" si="4"/>
        <v>59987.85</v>
      </c>
      <c r="I18" s="373">
        <f t="shared" si="4"/>
        <v>181590</v>
      </c>
      <c r="J18" s="373">
        <f t="shared" si="4"/>
        <v>643794.55000000005</v>
      </c>
      <c r="K18" s="373">
        <f t="shared" si="4"/>
        <v>209802</v>
      </c>
      <c r="L18" s="373">
        <f t="shared" si="4"/>
        <v>4150.03</v>
      </c>
      <c r="M18" s="373">
        <f t="shared" si="4"/>
        <v>4419</v>
      </c>
      <c r="N18" s="373">
        <f t="shared" si="4"/>
        <v>2352.69</v>
      </c>
      <c r="O18" s="373">
        <f t="shared" si="4"/>
        <v>60782</v>
      </c>
      <c r="P18" s="373">
        <f t="shared" si="4"/>
        <v>156268.95000000001</v>
      </c>
      <c r="Q18" s="373">
        <f t="shared" si="4"/>
        <v>2328538</v>
      </c>
      <c r="R18" s="373">
        <f t="shared" si="4"/>
        <v>3993799.31</v>
      </c>
      <c r="S18" s="351">
        <f>R18*100/'CD Ratio_3(i)'!F18</f>
        <v>19.838648692629945</v>
      </c>
    </row>
    <row r="19" spans="1:19" x14ac:dyDescent="0.2">
      <c r="A19" s="36">
        <v>13</v>
      </c>
      <c r="B19" s="37" t="s">
        <v>42</v>
      </c>
      <c r="C19" s="367">
        <v>9835</v>
      </c>
      <c r="D19" s="367">
        <v>42174.5</v>
      </c>
      <c r="E19" s="367">
        <f>SCST_OS_22!C19+SCST_OS_22!E19</f>
        <v>43311</v>
      </c>
      <c r="F19" s="367">
        <f>SCST_OS_22!D19+SCST_OS_22!F19</f>
        <v>23238.799999999999</v>
      </c>
      <c r="G19" s="367">
        <f>SHGs_19!E19</f>
        <v>13</v>
      </c>
      <c r="H19" s="367">
        <f>SHGs_19!F19</f>
        <v>33.380000000000003</v>
      </c>
      <c r="I19" s="367">
        <f>Minority_OS_20!O19</f>
        <v>6551</v>
      </c>
      <c r="J19" s="367">
        <f>Minority_OS_20!P19</f>
        <v>17473.61</v>
      </c>
      <c r="K19" s="367">
        <v>0</v>
      </c>
      <c r="L19" s="367">
        <v>0</v>
      </c>
      <c r="M19" s="367">
        <v>0</v>
      </c>
      <c r="N19" s="367">
        <v>0</v>
      </c>
      <c r="O19" s="367">
        <v>112169</v>
      </c>
      <c r="P19" s="367">
        <v>19349.5</v>
      </c>
      <c r="Q19" s="47">
        <f t="shared" si="0"/>
        <v>171879</v>
      </c>
      <c r="R19" s="47">
        <f t="shared" si="1"/>
        <v>102269.79000000001</v>
      </c>
      <c r="S19" s="55">
        <f>R19*100/'CD Ratio_3(i)'!F19</f>
        <v>9.731506452947869</v>
      </c>
    </row>
    <row r="20" spans="1:19" x14ac:dyDescent="0.2">
      <c r="A20" s="36">
        <v>14</v>
      </c>
      <c r="B20" s="37" t="s">
        <v>185</v>
      </c>
      <c r="C20" s="367">
        <v>0</v>
      </c>
      <c r="D20" s="367">
        <v>0</v>
      </c>
      <c r="E20" s="367">
        <f>SCST_OS_22!C20+SCST_OS_22!E20</f>
        <v>87350</v>
      </c>
      <c r="F20" s="367">
        <f>SCST_OS_22!D20+SCST_OS_22!F20</f>
        <v>29035</v>
      </c>
      <c r="G20" s="367">
        <f>SHGs_19!E20</f>
        <v>0</v>
      </c>
      <c r="H20" s="367">
        <f>SHGs_19!F20</f>
        <v>0</v>
      </c>
      <c r="I20" s="367">
        <f>Minority_OS_20!O20</f>
        <v>117290</v>
      </c>
      <c r="J20" s="367">
        <f>Minority_OS_20!P20</f>
        <v>45108</v>
      </c>
      <c r="K20" s="367">
        <v>0</v>
      </c>
      <c r="L20" s="367">
        <v>0</v>
      </c>
      <c r="M20" s="367">
        <v>0</v>
      </c>
      <c r="N20" s="367">
        <v>0</v>
      </c>
      <c r="O20" s="367">
        <v>366972</v>
      </c>
      <c r="P20" s="367">
        <v>119024</v>
      </c>
      <c r="Q20" s="47">
        <f t="shared" si="0"/>
        <v>571612</v>
      </c>
      <c r="R20" s="47">
        <f t="shared" si="1"/>
        <v>193167</v>
      </c>
      <c r="S20" s="55">
        <f>R20*100/'CD Ratio_3(i)'!F20</f>
        <v>32.750605277613886</v>
      </c>
    </row>
    <row r="21" spans="1:19" s="50" customFormat="1" x14ac:dyDescent="0.2">
      <c r="A21" s="36">
        <v>15</v>
      </c>
      <c r="B21" s="37" t="s">
        <v>186</v>
      </c>
      <c r="C21" s="47">
        <v>0</v>
      </c>
      <c r="D21" s="47">
        <v>0</v>
      </c>
      <c r="E21" s="367">
        <f>SCST_OS_22!C21+SCST_OS_22!E21</f>
        <v>13</v>
      </c>
      <c r="F21" s="367">
        <f>SCST_OS_22!D21+SCST_OS_22!F21</f>
        <v>9.98</v>
      </c>
      <c r="G21" s="367">
        <f>SHGs_19!E21</f>
        <v>0</v>
      </c>
      <c r="H21" s="367">
        <f>SHGs_19!F21</f>
        <v>0</v>
      </c>
      <c r="I21" s="367">
        <f>Minority_OS_20!O21</f>
        <v>69</v>
      </c>
      <c r="J21" s="367">
        <f>Minority_OS_20!P21</f>
        <v>312.48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f t="shared" si="0"/>
        <v>82</v>
      </c>
      <c r="R21" s="47">
        <f t="shared" si="1"/>
        <v>322.46000000000004</v>
      </c>
      <c r="S21" s="55">
        <f>R21*100/'CD Ratio_3(i)'!F21</f>
        <v>18.767860780490643</v>
      </c>
    </row>
    <row r="22" spans="1:19" x14ac:dyDescent="0.2">
      <c r="A22" s="36">
        <v>16</v>
      </c>
      <c r="B22" s="37" t="s">
        <v>46</v>
      </c>
      <c r="C22" s="367">
        <v>0</v>
      </c>
      <c r="D22" s="367">
        <v>0</v>
      </c>
      <c r="E22" s="367">
        <f>SCST_OS_22!C22+SCST_OS_22!E22</f>
        <v>0</v>
      </c>
      <c r="F22" s="367">
        <f>SCST_OS_22!D22+SCST_OS_22!F22</f>
        <v>0</v>
      </c>
      <c r="G22" s="367">
        <f>SHGs_19!E22</f>
        <v>0</v>
      </c>
      <c r="H22" s="367">
        <f>SHGs_19!F22</f>
        <v>0</v>
      </c>
      <c r="I22" s="367">
        <f>Minority_OS_20!O22</f>
        <v>4</v>
      </c>
      <c r="J22" s="367">
        <f>Minority_OS_20!P22</f>
        <v>51.47</v>
      </c>
      <c r="K22" s="367">
        <v>0</v>
      </c>
      <c r="L22" s="367">
        <v>0</v>
      </c>
      <c r="M22" s="367">
        <v>0</v>
      </c>
      <c r="N22" s="367">
        <v>0</v>
      </c>
      <c r="O22" s="367">
        <v>0</v>
      </c>
      <c r="P22" s="367">
        <v>0</v>
      </c>
      <c r="Q22" s="47">
        <f t="shared" si="0"/>
        <v>4</v>
      </c>
      <c r="R22" s="47">
        <f t="shared" si="1"/>
        <v>51.47</v>
      </c>
      <c r="S22" s="55">
        <f>R22*100/'CD Ratio_3(i)'!F22</f>
        <v>0.39800156354995431</v>
      </c>
    </row>
    <row r="23" spans="1:19" x14ac:dyDescent="0.2">
      <c r="A23" s="36">
        <v>17</v>
      </c>
      <c r="B23" s="37" t="s">
        <v>187</v>
      </c>
      <c r="C23" s="367">
        <v>5194</v>
      </c>
      <c r="D23" s="367">
        <v>20776</v>
      </c>
      <c r="E23" s="367">
        <f>SCST_OS_22!C23+SCST_OS_22!E23</f>
        <v>230</v>
      </c>
      <c r="F23" s="367">
        <f>SCST_OS_22!D23+SCST_OS_22!F23</f>
        <v>443</v>
      </c>
      <c r="G23" s="367">
        <f>SHGs_19!E23</f>
        <v>0</v>
      </c>
      <c r="H23" s="367">
        <f>SHGs_19!F23</f>
        <v>0</v>
      </c>
      <c r="I23" s="367">
        <f>Minority_OS_20!O23</f>
        <v>6466</v>
      </c>
      <c r="J23" s="367">
        <f>Minority_OS_20!P23</f>
        <v>4756</v>
      </c>
      <c r="K23" s="367">
        <v>0</v>
      </c>
      <c r="L23" s="367">
        <v>0</v>
      </c>
      <c r="M23" s="367">
        <v>0</v>
      </c>
      <c r="N23" s="367">
        <v>0</v>
      </c>
      <c r="O23" s="367">
        <v>9474</v>
      </c>
      <c r="P23" s="367">
        <v>1236</v>
      </c>
      <c r="Q23" s="47">
        <f t="shared" si="0"/>
        <v>21364</v>
      </c>
      <c r="R23" s="47">
        <f t="shared" si="1"/>
        <v>27211</v>
      </c>
      <c r="S23" s="55">
        <f>R23*100/'CD Ratio_3(i)'!F23</f>
        <v>25.286448411407754</v>
      </c>
    </row>
    <row r="24" spans="1:19" x14ac:dyDescent="0.2">
      <c r="A24" s="36">
        <v>18</v>
      </c>
      <c r="B24" s="37" t="s">
        <v>188</v>
      </c>
      <c r="C24" s="367">
        <v>0</v>
      </c>
      <c r="D24" s="367">
        <v>0</v>
      </c>
      <c r="E24" s="367">
        <f>SCST_OS_22!C24+SCST_OS_22!E24</f>
        <v>0</v>
      </c>
      <c r="F24" s="367">
        <f>SCST_OS_22!D24+SCST_OS_22!F24</f>
        <v>0</v>
      </c>
      <c r="G24" s="367">
        <f>SHGs_19!E24</f>
        <v>0</v>
      </c>
      <c r="H24" s="367">
        <f>SHGs_19!F24</f>
        <v>0</v>
      </c>
      <c r="I24" s="367">
        <f>Minority_OS_20!O24</f>
        <v>0</v>
      </c>
      <c r="J24" s="367">
        <f>Minority_OS_20!P24</f>
        <v>0</v>
      </c>
      <c r="K24" s="367">
        <v>0</v>
      </c>
      <c r="L24" s="367">
        <v>0</v>
      </c>
      <c r="M24" s="367">
        <v>0</v>
      </c>
      <c r="N24" s="367">
        <v>0</v>
      </c>
      <c r="O24" s="367">
        <v>0</v>
      </c>
      <c r="P24" s="367">
        <v>0</v>
      </c>
      <c r="Q24" s="47">
        <f t="shared" si="0"/>
        <v>0</v>
      </c>
      <c r="R24" s="47">
        <f t="shared" si="1"/>
        <v>0</v>
      </c>
      <c r="S24" s="55">
        <f>R24*100/'CD Ratio_3(i)'!F24</f>
        <v>0</v>
      </c>
    </row>
    <row r="25" spans="1:19" x14ac:dyDescent="0.2">
      <c r="A25" s="36">
        <v>19</v>
      </c>
      <c r="B25" s="37" t="s">
        <v>189</v>
      </c>
      <c r="C25" s="367">
        <v>6226</v>
      </c>
      <c r="D25" s="367">
        <v>9668</v>
      </c>
      <c r="E25" s="367">
        <f>SCST_OS_22!C25+SCST_OS_22!E25</f>
        <v>180</v>
      </c>
      <c r="F25" s="367">
        <f>SCST_OS_22!D25+SCST_OS_22!F25</f>
        <v>424</v>
      </c>
      <c r="G25" s="367">
        <f>SHGs_19!E25</f>
        <v>0</v>
      </c>
      <c r="H25" s="367">
        <f>SHGs_19!F25</f>
        <v>0</v>
      </c>
      <c r="I25" s="367">
        <f>Minority_OS_20!O25</f>
        <v>0</v>
      </c>
      <c r="J25" s="367">
        <f>Minority_OS_20!P25</f>
        <v>0</v>
      </c>
      <c r="K25" s="367">
        <v>0</v>
      </c>
      <c r="L25" s="367">
        <v>0</v>
      </c>
      <c r="M25" s="367">
        <v>0</v>
      </c>
      <c r="N25" s="367">
        <v>0</v>
      </c>
      <c r="O25" s="367">
        <v>6425</v>
      </c>
      <c r="P25" s="367">
        <v>10353</v>
      </c>
      <c r="Q25" s="47">
        <f t="shared" si="0"/>
        <v>12831</v>
      </c>
      <c r="R25" s="47">
        <f t="shared" si="1"/>
        <v>20445</v>
      </c>
      <c r="S25" s="55">
        <f>R25*100/'CD Ratio_3(i)'!F25</f>
        <v>42.040220430991937</v>
      </c>
    </row>
    <row r="26" spans="1:19" x14ac:dyDescent="0.2">
      <c r="A26" s="36">
        <v>20</v>
      </c>
      <c r="B26" s="37" t="s">
        <v>66</v>
      </c>
      <c r="C26" s="367">
        <v>17813</v>
      </c>
      <c r="D26" s="367">
        <v>34036</v>
      </c>
      <c r="E26" s="367">
        <f>SCST_OS_22!C26+SCST_OS_22!E26</f>
        <v>2306</v>
      </c>
      <c r="F26" s="367">
        <f>SCST_OS_22!D26+SCST_OS_22!F26</f>
        <v>7145.27</v>
      </c>
      <c r="G26" s="367">
        <f>SHGs_19!E26</f>
        <v>8</v>
      </c>
      <c r="H26" s="367">
        <f>SHGs_19!F26</f>
        <v>19.37</v>
      </c>
      <c r="I26" s="367">
        <f>Minority_OS_20!O26</f>
        <v>7196</v>
      </c>
      <c r="J26" s="367">
        <f>Minority_OS_20!P26</f>
        <v>34533.219999999994</v>
      </c>
      <c r="K26" s="367">
        <v>0</v>
      </c>
      <c r="L26" s="367">
        <v>0</v>
      </c>
      <c r="M26" s="367">
        <v>0</v>
      </c>
      <c r="N26" s="367">
        <v>0</v>
      </c>
      <c r="O26" s="367">
        <v>237790</v>
      </c>
      <c r="P26" s="367">
        <v>42733.21</v>
      </c>
      <c r="Q26" s="47">
        <f t="shared" si="0"/>
        <v>265113</v>
      </c>
      <c r="R26" s="47">
        <f t="shared" si="1"/>
        <v>118467.07</v>
      </c>
      <c r="S26" s="55">
        <f>R26*100/'CD Ratio_3(i)'!F26</f>
        <v>5.4108939806730074</v>
      </c>
    </row>
    <row r="27" spans="1:19" x14ac:dyDescent="0.2">
      <c r="A27" s="36">
        <v>21</v>
      </c>
      <c r="B27" s="37" t="s">
        <v>67</v>
      </c>
      <c r="C27" s="367">
        <v>70650</v>
      </c>
      <c r="D27" s="367">
        <v>97270</v>
      </c>
      <c r="E27" s="367">
        <f>SCST_OS_22!C27+SCST_OS_22!E27</f>
        <v>20625</v>
      </c>
      <c r="F27" s="367">
        <f>SCST_OS_22!D27+SCST_OS_22!F27</f>
        <v>48413</v>
      </c>
      <c r="G27" s="367">
        <f>SHGs_19!E27</f>
        <v>6181</v>
      </c>
      <c r="H27" s="367">
        <f>SHGs_19!F27</f>
        <v>5810</v>
      </c>
      <c r="I27" s="367">
        <f>Minority_OS_20!O27</f>
        <v>15821</v>
      </c>
      <c r="J27" s="367">
        <f>Minority_OS_20!P27</f>
        <v>75823</v>
      </c>
      <c r="K27" s="367">
        <v>0</v>
      </c>
      <c r="L27" s="367">
        <v>0</v>
      </c>
      <c r="M27" s="367">
        <v>0</v>
      </c>
      <c r="N27" s="367">
        <v>0</v>
      </c>
      <c r="O27" s="367">
        <v>0</v>
      </c>
      <c r="P27" s="367">
        <v>0</v>
      </c>
      <c r="Q27" s="47">
        <f t="shared" si="0"/>
        <v>113277</v>
      </c>
      <c r="R27" s="47">
        <f t="shared" si="1"/>
        <v>227316</v>
      </c>
      <c r="S27" s="55">
        <f>R27*100/'CD Ratio_3(i)'!F27</f>
        <v>11.373716106410061</v>
      </c>
    </row>
    <row r="28" spans="1:19" x14ac:dyDescent="0.2">
      <c r="A28" s="36">
        <v>22</v>
      </c>
      <c r="B28" s="37" t="s">
        <v>76</v>
      </c>
      <c r="C28" s="367">
        <v>8790</v>
      </c>
      <c r="D28" s="367">
        <v>31000</v>
      </c>
      <c r="E28" s="367">
        <f>SCST_OS_22!C28+SCST_OS_22!E28</f>
        <v>9900</v>
      </c>
      <c r="F28" s="367">
        <f>SCST_OS_22!D28+SCST_OS_22!F28</f>
        <v>11540</v>
      </c>
      <c r="G28" s="367">
        <f>SHGs_19!E28</f>
        <v>0</v>
      </c>
      <c r="H28" s="367">
        <f>SHGs_19!F28</f>
        <v>0</v>
      </c>
      <c r="I28" s="367">
        <f>Minority_OS_20!O28</f>
        <v>6460</v>
      </c>
      <c r="J28" s="367">
        <f>Minority_OS_20!P28</f>
        <v>22190</v>
      </c>
      <c r="K28" s="367">
        <v>40</v>
      </c>
      <c r="L28" s="367">
        <v>55</v>
      </c>
      <c r="M28" s="367">
        <v>0</v>
      </c>
      <c r="N28" s="367">
        <v>0</v>
      </c>
      <c r="O28" s="367">
        <v>0</v>
      </c>
      <c r="P28" s="367">
        <v>0</v>
      </c>
      <c r="Q28" s="47">
        <f t="shared" si="0"/>
        <v>25190</v>
      </c>
      <c r="R28" s="47">
        <f t="shared" si="1"/>
        <v>64785</v>
      </c>
      <c r="S28" s="55">
        <f>R28*100/'CD Ratio_3(i)'!F28</f>
        <v>14.372393291330198</v>
      </c>
    </row>
    <row r="29" spans="1:19" x14ac:dyDescent="0.2">
      <c r="A29" s="36">
        <v>23</v>
      </c>
      <c r="B29" s="37" t="s">
        <v>492</v>
      </c>
      <c r="C29" s="367">
        <v>0</v>
      </c>
      <c r="D29" s="367">
        <v>0</v>
      </c>
      <c r="E29" s="367">
        <f>SCST_OS_22!C29+SCST_OS_22!E29</f>
        <v>1757</v>
      </c>
      <c r="F29" s="367">
        <f>SCST_OS_22!D29+SCST_OS_22!F29</f>
        <v>1468</v>
      </c>
      <c r="G29" s="367">
        <f>SHGs_19!E29</f>
        <v>0</v>
      </c>
      <c r="H29" s="367">
        <f>SHGs_19!F29</f>
        <v>0</v>
      </c>
      <c r="I29" s="367">
        <f>Minority_OS_20!O29</f>
        <v>2936</v>
      </c>
      <c r="J29" s="367">
        <f>Minority_OS_20!P29</f>
        <v>2268</v>
      </c>
      <c r="K29" s="367">
        <v>0</v>
      </c>
      <c r="L29" s="367">
        <v>0</v>
      </c>
      <c r="M29" s="367">
        <v>0</v>
      </c>
      <c r="N29" s="367">
        <v>0</v>
      </c>
      <c r="O29" s="367">
        <v>148354</v>
      </c>
      <c r="P29" s="367">
        <v>31828</v>
      </c>
      <c r="Q29" s="47">
        <f t="shared" si="0"/>
        <v>153047</v>
      </c>
      <c r="R29" s="47">
        <f t="shared" si="1"/>
        <v>35564</v>
      </c>
      <c r="S29" s="55">
        <f>R29*100/'CD Ratio_3(i)'!F29</f>
        <v>12.422629277221221</v>
      </c>
    </row>
    <row r="30" spans="1:19" x14ac:dyDescent="0.2">
      <c r="A30" s="36">
        <v>24</v>
      </c>
      <c r="B30" s="37" t="s">
        <v>190</v>
      </c>
      <c r="C30" s="367">
        <v>3056</v>
      </c>
      <c r="D30" s="367">
        <v>27820.639999999999</v>
      </c>
      <c r="E30" s="367">
        <f>SCST_OS_22!C30+SCST_OS_22!E30</f>
        <v>289554</v>
      </c>
      <c r="F30" s="367">
        <f>SCST_OS_22!D30+SCST_OS_22!F30</f>
        <v>55930.16</v>
      </c>
      <c r="G30" s="367">
        <f>SHGs_19!E30</f>
        <v>0</v>
      </c>
      <c r="H30" s="367">
        <f>SHGs_19!F30</f>
        <v>0</v>
      </c>
      <c r="I30" s="367">
        <f>Minority_OS_20!O30</f>
        <v>76084</v>
      </c>
      <c r="J30" s="367">
        <f>Minority_OS_20!P30</f>
        <v>27121.119999999999</v>
      </c>
      <c r="K30" s="367">
        <v>22922</v>
      </c>
      <c r="L30" s="367">
        <v>262.94</v>
      </c>
      <c r="M30" s="367">
        <v>0</v>
      </c>
      <c r="N30" s="367">
        <v>0</v>
      </c>
      <c r="O30" s="367">
        <v>34013</v>
      </c>
      <c r="P30" s="367">
        <v>70009.2</v>
      </c>
      <c r="Q30" s="47">
        <f t="shared" si="0"/>
        <v>425629</v>
      </c>
      <c r="R30" s="47">
        <f t="shared" si="1"/>
        <v>181144.06</v>
      </c>
      <c r="S30" s="55">
        <f>R30*100/'CD Ratio_3(i)'!F30</f>
        <v>32.66912235668331</v>
      </c>
    </row>
    <row r="31" spans="1:19" x14ac:dyDescent="0.2">
      <c r="A31" s="36">
        <v>25</v>
      </c>
      <c r="B31" s="37" t="s">
        <v>191</v>
      </c>
      <c r="C31" s="367">
        <v>0</v>
      </c>
      <c r="D31" s="367">
        <v>0</v>
      </c>
      <c r="E31" s="367">
        <f>SCST_OS_22!C31+SCST_OS_22!E31</f>
        <v>12</v>
      </c>
      <c r="F31" s="367">
        <f>SCST_OS_22!D31+SCST_OS_22!F31</f>
        <v>10.879999999999999</v>
      </c>
      <c r="G31" s="367">
        <f>SHGs_19!E31</f>
        <v>0</v>
      </c>
      <c r="H31" s="367">
        <f>SHGs_19!F31</f>
        <v>0</v>
      </c>
      <c r="I31" s="367">
        <f>Minority_OS_20!O31</f>
        <v>190</v>
      </c>
      <c r="J31" s="367">
        <f>Minority_OS_20!P31</f>
        <v>876.15</v>
      </c>
      <c r="K31" s="367">
        <v>0</v>
      </c>
      <c r="L31" s="367">
        <v>0</v>
      </c>
      <c r="M31" s="367">
        <v>0</v>
      </c>
      <c r="N31" s="367">
        <v>0</v>
      </c>
      <c r="O31" s="367">
        <v>0</v>
      </c>
      <c r="P31" s="367">
        <v>0</v>
      </c>
      <c r="Q31" s="47">
        <f t="shared" si="0"/>
        <v>202</v>
      </c>
      <c r="R31" s="47">
        <f t="shared" si="1"/>
        <v>887.03</v>
      </c>
      <c r="S31" s="55">
        <f>R31*100/'CD Ratio_3(i)'!F31</f>
        <v>25.207450013072194</v>
      </c>
    </row>
    <row r="32" spans="1:19" x14ac:dyDescent="0.2">
      <c r="A32" s="36">
        <v>26</v>
      </c>
      <c r="B32" s="37" t="s">
        <v>192</v>
      </c>
      <c r="C32" s="367">
        <v>412</v>
      </c>
      <c r="D32" s="367">
        <v>1229.2</v>
      </c>
      <c r="E32" s="367">
        <f>SCST_OS_22!C32+SCST_OS_22!E32</f>
        <v>26</v>
      </c>
      <c r="F32" s="367">
        <f>SCST_OS_22!D32+SCST_OS_22!F32</f>
        <v>176.66</v>
      </c>
      <c r="G32" s="367">
        <f>SHGs_19!E32</f>
        <v>0</v>
      </c>
      <c r="H32" s="367">
        <f>SHGs_19!F32</f>
        <v>0</v>
      </c>
      <c r="I32" s="367">
        <f>Minority_OS_20!O32</f>
        <v>93</v>
      </c>
      <c r="J32" s="367">
        <f>Minority_OS_20!P32</f>
        <v>682.48</v>
      </c>
      <c r="K32" s="367">
        <v>0</v>
      </c>
      <c r="L32" s="367">
        <v>0</v>
      </c>
      <c r="M32" s="367">
        <v>0</v>
      </c>
      <c r="N32" s="367">
        <v>0</v>
      </c>
      <c r="O32" s="367">
        <v>0</v>
      </c>
      <c r="P32" s="367">
        <v>0</v>
      </c>
      <c r="Q32" s="47">
        <f t="shared" si="0"/>
        <v>531</v>
      </c>
      <c r="R32" s="47">
        <f t="shared" si="1"/>
        <v>2088.34</v>
      </c>
      <c r="S32" s="55">
        <f>R32*100/'CD Ratio_3(i)'!F32</f>
        <v>4.66222250004465</v>
      </c>
    </row>
    <row r="33" spans="1:19" x14ac:dyDescent="0.2">
      <c r="A33" s="36">
        <v>27</v>
      </c>
      <c r="B33" s="37" t="s">
        <v>193</v>
      </c>
      <c r="C33" s="367">
        <v>0</v>
      </c>
      <c r="D33" s="367">
        <v>0</v>
      </c>
      <c r="E33" s="367">
        <f>SCST_OS_22!C33+SCST_OS_22!E33</f>
        <v>0</v>
      </c>
      <c r="F33" s="367">
        <f>SCST_OS_22!D33+SCST_OS_22!F33</f>
        <v>0</v>
      </c>
      <c r="G33" s="367">
        <f>SHGs_19!E33</f>
        <v>0</v>
      </c>
      <c r="H33" s="367">
        <f>SHGs_19!F33</f>
        <v>0</v>
      </c>
      <c r="I33" s="367">
        <f>Minority_OS_20!O33</f>
        <v>0</v>
      </c>
      <c r="J33" s="367">
        <f>Minority_OS_20!P33</f>
        <v>0</v>
      </c>
      <c r="K33" s="367">
        <v>0</v>
      </c>
      <c r="L33" s="367">
        <v>0</v>
      </c>
      <c r="M33" s="367">
        <v>0</v>
      </c>
      <c r="N33" s="367">
        <v>0</v>
      </c>
      <c r="O33" s="367">
        <v>0</v>
      </c>
      <c r="P33" s="367">
        <v>0</v>
      </c>
      <c r="Q33" s="47">
        <f t="shared" si="0"/>
        <v>0</v>
      </c>
      <c r="R33" s="47">
        <f t="shared" si="1"/>
        <v>0</v>
      </c>
      <c r="S33" s="55">
        <f>R33*100/'CD Ratio_3(i)'!F33</f>
        <v>0</v>
      </c>
    </row>
    <row r="34" spans="1:19" x14ac:dyDescent="0.2">
      <c r="A34" s="36">
        <v>28</v>
      </c>
      <c r="B34" s="37" t="s">
        <v>68</v>
      </c>
      <c r="C34" s="367">
        <v>2880</v>
      </c>
      <c r="D34" s="367">
        <v>2974.16</v>
      </c>
      <c r="E34" s="367">
        <f>SCST_OS_22!C34+SCST_OS_22!E34</f>
        <v>48058</v>
      </c>
      <c r="F34" s="367">
        <f>SCST_OS_22!D34+SCST_OS_22!F34</f>
        <v>26364.42</v>
      </c>
      <c r="G34" s="367">
        <f>SHGs_19!E34</f>
        <v>0</v>
      </c>
      <c r="H34" s="367">
        <f>SHGs_19!F34</f>
        <v>0</v>
      </c>
      <c r="I34" s="367">
        <f>Minority_OS_20!O34</f>
        <v>2680</v>
      </c>
      <c r="J34" s="367">
        <f>Minority_OS_20!P34</f>
        <v>20734.43</v>
      </c>
      <c r="K34" s="367">
        <v>0</v>
      </c>
      <c r="L34" s="367">
        <v>0</v>
      </c>
      <c r="M34" s="367">
        <v>0</v>
      </c>
      <c r="N34" s="367">
        <v>0</v>
      </c>
      <c r="O34" s="367">
        <v>0</v>
      </c>
      <c r="P34" s="367">
        <v>0</v>
      </c>
      <c r="Q34" s="47">
        <f t="shared" si="0"/>
        <v>53618</v>
      </c>
      <c r="R34" s="47">
        <f t="shared" si="1"/>
        <v>50073.009999999995</v>
      </c>
      <c r="S34" s="55">
        <f>R34*100/'CD Ratio_3(i)'!F34</f>
        <v>10.136315634518292</v>
      </c>
    </row>
    <row r="35" spans="1:19" x14ac:dyDescent="0.2">
      <c r="A35" s="36">
        <v>29</v>
      </c>
      <c r="B35" s="37" t="s">
        <v>194</v>
      </c>
      <c r="C35" s="367">
        <v>0</v>
      </c>
      <c r="D35" s="367">
        <v>0</v>
      </c>
      <c r="E35" s="367">
        <f>SCST_OS_22!C35+SCST_OS_22!E35</f>
        <v>0</v>
      </c>
      <c r="F35" s="367">
        <f>SCST_OS_22!D35+SCST_OS_22!F35</f>
        <v>0</v>
      </c>
      <c r="G35" s="367">
        <f>SHGs_19!E35</f>
        <v>0</v>
      </c>
      <c r="H35" s="367">
        <f>SHGs_19!F35</f>
        <v>0</v>
      </c>
      <c r="I35" s="367">
        <f>Minority_OS_20!O35</f>
        <v>1</v>
      </c>
      <c r="J35" s="367">
        <f>Minority_OS_20!P35</f>
        <v>1.8</v>
      </c>
      <c r="K35" s="367">
        <v>0</v>
      </c>
      <c r="L35" s="367">
        <v>0</v>
      </c>
      <c r="M35" s="367">
        <v>0</v>
      </c>
      <c r="N35" s="367">
        <v>0</v>
      </c>
      <c r="O35" s="367">
        <v>3</v>
      </c>
      <c r="P35" s="367">
        <v>3</v>
      </c>
      <c r="Q35" s="47">
        <f t="shared" si="0"/>
        <v>4</v>
      </c>
      <c r="R35" s="47">
        <f t="shared" si="1"/>
        <v>4.8</v>
      </c>
      <c r="S35" s="55">
        <f>R35*100/'CD Ratio_3(i)'!F35</f>
        <v>7.8804793958299132E-2</v>
      </c>
    </row>
    <row r="36" spans="1:19" x14ac:dyDescent="0.2">
      <c r="A36" s="36">
        <v>30</v>
      </c>
      <c r="B36" s="37" t="s">
        <v>195</v>
      </c>
      <c r="C36" s="367">
        <v>2196</v>
      </c>
      <c r="D36" s="367">
        <v>8924</v>
      </c>
      <c r="E36" s="367">
        <f>SCST_OS_22!C36+SCST_OS_22!E36</f>
        <v>19964</v>
      </c>
      <c r="F36" s="367">
        <f>SCST_OS_22!D36+SCST_OS_22!F36</f>
        <v>4513</v>
      </c>
      <c r="G36" s="367">
        <f>SHGs_19!E36</f>
        <v>0</v>
      </c>
      <c r="H36" s="367">
        <f>SHGs_19!F36</f>
        <v>0</v>
      </c>
      <c r="I36" s="367">
        <f>Minority_OS_20!O36</f>
        <v>8635</v>
      </c>
      <c r="J36" s="367">
        <f>Minority_OS_20!P36</f>
        <v>2259</v>
      </c>
      <c r="K36" s="367">
        <v>0</v>
      </c>
      <c r="L36" s="367">
        <v>0</v>
      </c>
      <c r="M36" s="367">
        <v>0</v>
      </c>
      <c r="N36" s="367">
        <v>0</v>
      </c>
      <c r="O36" s="367">
        <v>14497</v>
      </c>
      <c r="P36" s="367">
        <v>1830</v>
      </c>
      <c r="Q36" s="47">
        <f t="shared" si="0"/>
        <v>45292</v>
      </c>
      <c r="R36" s="47">
        <f t="shared" si="1"/>
        <v>17526</v>
      </c>
      <c r="S36" s="55">
        <f>R36*100/'CD Ratio_3(i)'!F36</f>
        <v>20.816704675028507</v>
      </c>
    </row>
    <row r="37" spans="1:19" x14ac:dyDescent="0.2">
      <c r="A37" s="36">
        <v>31</v>
      </c>
      <c r="B37" s="37" t="s">
        <v>196</v>
      </c>
      <c r="C37" s="367">
        <v>0</v>
      </c>
      <c r="D37" s="367">
        <v>0</v>
      </c>
      <c r="E37" s="367">
        <f>SCST_OS_22!C37+SCST_OS_22!E37</f>
        <v>11</v>
      </c>
      <c r="F37" s="367">
        <f>SCST_OS_22!D37+SCST_OS_22!F37</f>
        <v>10.65</v>
      </c>
      <c r="G37" s="367">
        <f>SHGs_19!E37</f>
        <v>0</v>
      </c>
      <c r="H37" s="367">
        <f>SHGs_19!F37</f>
        <v>0</v>
      </c>
      <c r="I37" s="367">
        <f>Minority_OS_20!O37</f>
        <v>49</v>
      </c>
      <c r="J37" s="367">
        <f>Minority_OS_20!P37</f>
        <v>237</v>
      </c>
      <c r="K37" s="367">
        <v>0</v>
      </c>
      <c r="L37" s="367">
        <v>0</v>
      </c>
      <c r="M37" s="367">
        <v>0</v>
      </c>
      <c r="N37" s="367">
        <v>0</v>
      </c>
      <c r="O37" s="367">
        <v>0</v>
      </c>
      <c r="P37" s="367">
        <v>0</v>
      </c>
      <c r="Q37" s="47">
        <f t="shared" si="0"/>
        <v>60</v>
      </c>
      <c r="R37" s="47">
        <f t="shared" si="1"/>
        <v>247.65</v>
      </c>
      <c r="S37" s="55">
        <f>R37*100/'CD Ratio_3(i)'!F37</f>
        <v>2.4459259259259261</v>
      </c>
    </row>
    <row r="38" spans="1:19" x14ac:dyDescent="0.2">
      <c r="A38" s="36">
        <v>32</v>
      </c>
      <c r="B38" s="37" t="s">
        <v>72</v>
      </c>
      <c r="C38" s="367">
        <v>0</v>
      </c>
      <c r="D38" s="367">
        <v>0</v>
      </c>
      <c r="E38" s="367">
        <f>SCST_OS_22!C38+SCST_OS_22!E38</f>
        <v>0</v>
      </c>
      <c r="F38" s="367">
        <f>SCST_OS_22!D38+SCST_OS_22!F38</f>
        <v>0</v>
      </c>
      <c r="G38" s="367">
        <f>SHGs_19!E38</f>
        <v>0</v>
      </c>
      <c r="H38" s="367">
        <f>SHGs_19!F38</f>
        <v>0</v>
      </c>
      <c r="I38" s="367">
        <f>Minority_OS_20!O38</f>
        <v>0</v>
      </c>
      <c r="J38" s="367">
        <f>Minority_OS_20!P38</f>
        <v>0</v>
      </c>
      <c r="K38" s="367">
        <v>0</v>
      </c>
      <c r="L38" s="367">
        <v>0</v>
      </c>
      <c r="M38" s="367">
        <v>0</v>
      </c>
      <c r="N38" s="367">
        <v>0</v>
      </c>
      <c r="O38" s="367">
        <v>0</v>
      </c>
      <c r="P38" s="367">
        <v>0</v>
      </c>
      <c r="Q38" s="47">
        <f t="shared" si="0"/>
        <v>0</v>
      </c>
      <c r="R38" s="47">
        <f t="shared" si="1"/>
        <v>0</v>
      </c>
      <c r="S38" s="55">
        <f>R38*100/'CD Ratio_3(i)'!F38</f>
        <v>0</v>
      </c>
    </row>
    <row r="39" spans="1:19" x14ac:dyDescent="0.2">
      <c r="A39" s="36">
        <v>33</v>
      </c>
      <c r="B39" s="37" t="s">
        <v>197</v>
      </c>
      <c r="C39" s="367">
        <v>0</v>
      </c>
      <c r="D39" s="367">
        <v>0</v>
      </c>
      <c r="E39" s="367">
        <f>SCST_OS_22!C39+SCST_OS_22!E39</f>
        <v>22</v>
      </c>
      <c r="F39" s="367">
        <f>SCST_OS_22!D39+SCST_OS_22!F39</f>
        <v>33</v>
      </c>
      <c r="G39" s="367">
        <f>SHGs_19!E39</f>
        <v>0</v>
      </c>
      <c r="H39" s="367">
        <f>SHGs_19!F39</f>
        <v>0</v>
      </c>
      <c r="I39" s="367">
        <f>Minority_OS_20!O39</f>
        <v>61</v>
      </c>
      <c r="J39" s="367">
        <f>Minority_OS_20!P39</f>
        <v>334</v>
      </c>
      <c r="K39" s="367">
        <v>0</v>
      </c>
      <c r="L39" s="367">
        <v>0</v>
      </c>
      <c r="M39" s="367">
        <v>0</v>
      </c>
      <c r="N39" s="367">
        <v>0</v>
      </c>
      <c r="O39" s="367">
        <v>0</v>
      </c>
      <c r="P39" s="367">
        <v>0</v>
      </c>
      <c r="Q39" s="47">
        <f t="shared" si="0"/>
        <v>83</v>
      </c>
      <c r="R39" s="47">
        <f t="shared" si="1"/>
        <v>367</v>
      </c>
      <c r="S39" s="55">
        <f>R39*100/'CD Ratio_3(i)'!F39</f>
        <v>5.0965143730037497</v>
      </c>
    </row>
    <row r="40" spans="1:19" x14ac:dyDescent="0.2">
      <c r="A40" s="36">
        <v>34</v>
      </c>
      <c r="B40" s="37" t="s">
        <v>71</v>
      </c>
      <c r="C40" s="367">
        <v>601</v>
      </c>
      <c r="D40" s="367">
        <v>1257</v>
      </c>
      <c r="E40" s="367">
        <f>SCST_OS_22!C40+SCST_OS_22!E40</f>
        <v>207</v>
      </c>
      <c r="F40" s="367">
        <f>SCST_OS_22!D40+SCST_OS_22!F40</f>
        <v>1235</v>
      </c>
      <c r="G40" s="367">
        <f>SHGs_19!E40</f>
        <v>0</v>
      </c>
      <c r="H40" s="367">
        <f>SHGs_19!F40</f>
        <v>0</v>
      </c>
      <c r="I40" s="367">
        <f>Minority_OS_20!O40</f>
        <v>460</v>
      </c>
      <c r="J40" s="367">
        <f>Minority_OS_20!P40</f>
        <v>8360</v>
      </c>
      <c r="K40" s="367">
        <v>0</v>
      </c>
      <c r="L40" s="367">
        <v>0</v>
      </c>
      <c r="M40" s="367">
        <v>0</v>
      </c>
      <c r="N40" s="367">
        <v>0</v>
      </c>
      <c r="O40" s="367">
        <v>111166</v>
      </c>
      <c r="P40" s="367">
        <v>31293</v>
      </c>
      <c r="Q40" s="47">
        <f t="shared" si="0"/>
        <v>112434</v>
      </c>
      <c r="R40" s="47">
        <f t="shared" si="1"/>
        <v>42145</v>
      </c>
      <c r="S40" s="55">
        <f>R40*100/'CD Ratio_3(i)'!F40</f>
        <v>23.58395541180289</v>
      </c>
    </row>
    <row r="41" spans="1:19" s="50" customFormat="1" x14ac:dyDescent="0.2">
      <c r="A41" s="355"/>
      <c r="B41" s="94" t="s">
        <v>220</v>
      </c>
      <c r="C41" s="373">
        <f>SUM(C19:C40)</f>
        <v>127653</v>
      </c>
      <c r="D41" s="373">
        <f t="shared" ref="D41:R41" si="5">SUM(D19:D40)</f>
        <v>277129.5</v>
      </c>
      <c r="E41" s="373">
        <f t="shared" si="5"/>
        <v>523526</v>
      </c>
      <c r="F41" s="373">
        <f t="shared" si="5"/>
        <v>209990.82000000004</v>
      </c>
      <c r="G41" s="373">
        <f t="shared" si="5"/>
        <v>6202</v>
      </c>
      <c r="H41" s="373">
        <f t="shared" si="5"/>
        <v>5862.75</v>
      </c>
      <c r="I41" s="373">
        <f t="shared" si="5"/>
        <v>251046</v>
      </c>
      <c r="J41" s="373">
        <f t="shared" si="5"/>
        <v>263121.76</v>
      </c>
      <c r="K41" s="373">
        <f t="shared" si="5"/>
        <v>22962</v>
      </c>
      <c r="L41" s="373">
        <f t="shared" si="5"/>
        <v>317.94</v>
      </c>
      <c r="M41" s="373">
        <f t="shared" si="5"/>
        <v>0</v>
      </c>
      <c r="N41" s="373">
        <f t="shared" si="5"/>
        <v>0</v>
      </c>
      <c r="O41" s="373">
        <f t="shared" si="5"/>
        <v>1040863</v>
      </c>
      <c r="P41" s="373">
        <f t="shared" si="5"/>
        <v>327658.90999999997</v>
      </c>
      <c r="Q41" s="373">
        <f t="shared" si="5"/>
        <v>1972252</v>
      </c>
      <c r="R41" s="373">
        <f t="shared" si="5"/>
        <v>1084081.6800000002</v>
      </c>
      <c r="S41" s="351">
        <f>R41*100/'CD Ratio_3(i)'!F41</f>
        <v>13.300112123766095</v>
      </c>
    </row>
    <row r="42" spans="1:19" s="50" customFormat="1" x14ac:dyDescent="0.2">
      <c r="A42" s="355"/>
      <c r="B42" s="94" t="s">
        <v>417</v>
      </c>
      <c r="C42" s="373">
        <f>C41+C18</f>
        <v>1403331</v>
      </c>
      <c r="D42" s="373">
        <f t="shared" ref="D42:R42" si="6">D41+D18</f>
        <v>2406828.8200000003</v>
      </c>
      <c r="E42" s="373">
        <f t="shared" si="6"/>
        <v>1064413</v>
      </c>
      <c r="F42" s="373">
        <f t="shared" si="6"/>
        <v>1207536.74</v>
      </c>
      <c r="G42" s="373">
        <f t="shared" si="6"/>
        <v>61582</v>
      </c>
      <c r="H42" s="373">
        <f t="shared" si="6"/>
        <v>65850.600000000006</v>
      </c>
      <c r="I42" s="373">
        <f t="shared" si="6"/>
        <v>432636</v>
      </c>
      <c r="J42" s="373">
        <f t="shared" si="6"/>
        <v>906916.31</v>
      </c>
      <c r="K42" s="373">
        <f t="shared" si="6"/>
        <v>232764</v>
      </c>
      <c r="L42" s="373">
        <f t="shared" si="6"/>
        <v>4467.9699999999993</v>
      </c>
      <c r="M42" s="373">
        <f t="shared" si="6"/>
        <v>4419</v>
      </c>
      <c r="N42" s="373">
        <f t="shared" si="6"/>
        <v>2352.69</v>
      </c>
      <c r="O42" s="373">
        <f t="shared" si="6"/>
        <v>1101645</v>
      </c>
      <c r="P42" s="373">
        <f t="shared" si="6"/>
        <v>483927.86</v>
      </c>
      <c r="Q42" s="373">
        <f t="shared" si="6"/>
        <v>4300790</v>
      </c>
      <c r="R42" s="373">
        <f t="shared" si="6"/>
        <v>5077880.99</v>
      </c>
      <c r="S42" s="351">
        <f>R42*100/'CD Ratio_3(i)'!F42</f>
        <v>17.954253079244957</v>
      </c>
    </row>
    <row r="43" spans="1:19" s="50" customFormat="1" x14ac:dyDescent="0.2">
      <c r="A43" s="36">
        <v>35</v>
      </c>
      <c r="B43" s="37" t="s">
        <v>198</v>
      </c>
      <c r="C43" s="47">
        <v>102839</v>
      </c>
      <c r="D43" s="47">
        <v>43563</v>
      </c>
      <c r="E43" s="367">
        <f>SCST_OS_22!C43+SCST_OS_22!E43</f>
        <v>28791</v>
      </c>
      <c r="F43" s="367">
        <f>SCST_OS_22!D43+SCST_OS_22!F43</f>
        <v>27921</v>
      </c>
      <c r="G43" s="367">
        <f>SHGs_19!E43</f>
        <v>30485</v>
      </c>
      <c r="H43" s="367">
        <f>SHGs_19!F43</f>
        <v>11904</v>
      </c>
      <c r="I43" s="367">
        <f>Minority_OS_20!O43</f>
        <v>31737</v>
      </c>
      <c r="J43" s="367">
        <f>Minority_OS_20!P43</f>
        <v>12165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f t="shared" si="0"/>
        <v>193852</v>
      </c>
      <c r="R43" s="47">
        <f t="shared" si="1"/>
        <v>95553</v>
      </c>
      <c r="S43" s="55">
        <f>R43*100/'CD Ratio_3(i)'!F43</f>
        <v>39.116658547468653</v>
      </c>
    </row>
    <row r="44" spans="1:19" s="50" customFormat="1" x14ac:dyDescent="0.2">
      <c r="A44" s="36">
        <v>36</v>
      </c>
      <c r="B44" s="37" t="s">
        <v>499</v>
      </c>
      <c r="C44" s="47">
        <v>170778</v>
      </c>
      <c r="D44" s="47">
        <v>219416.72</v>
      </c>
      <c r="E44" s="367">
        <f>SCST_OS_22!C44+SCST_OS_22!E44</f>
        <v>150382</v>
      </c>
      <c r="F44" s="367">
        <f>SCST_OS_22!D44+SCST_OS_22!F44</f>
        <v>128176.36000000002</v>
      </c>
      <c r="G44" s="367">
        <f>SHGs_19!E44</f>
        <v>37910</v>
      </c>
      <c r="H44" s="367">
        <f>SHGs_19!F44</f>
        <v>26995.01</v>
      </c>
      <c r="I44" s="367">
        <f>Minority_OS_20!O44</f>
        <v>29924</v>
      </c>
      <c r="J44" s="367">
        <f>Minority_OS_20!P44</f>
        <v>38586.11</v>
      </c>
      <c r="K44" s="47">
        <v>17242</v>
      </c>
      <c r="L44" s="47">
        <v>490</v>
      </c>
      <c r="M44" s="47">
        <v>0</v>
      </c>
      <c r="N44" s="47">
        <v>0</v>
      </c>
      <c r="O44" s="47">
        <v>0</v>
      </c>
      <c r="P44" s="47">
        <v>0</v>
      </c>
      <c r="Q44" s="47">
        <f t="shared" si="0"/>
        <v>406236</v>
      </c>
      <c r="R44" s="47">
        <f t="shared" si="1"/>
        <v>413664.2</v>
      </c>
      <c r="S44" s="55">
        <f>R44*100/'CD Ratio_3(i)'!F44</f>
        <v>41.72091552667451</v>
      </c>
    </row>
    <row r="45" spans="1:19" s="50" customFormat="1" x14ac:dyDescent="0.2">
      <c r="A45" s="355"/>
      <c r="B45" s="94" t="s">
        <v>223</v>
      </c>
      <c r="C45" s="373">
        <f>SUM(C43:C44)</f>
        <v>273617</v>
      </c>
      <c r="D45" s="373">
        <f t="shared" ref="D45:R45" si="7">SUM(D43:D44)</f>
        <v>262979.71999999997</v>
      </c>
      <c r="E45" s="373">
        <f t="shared" si="7"/>
        <v>179173</v>
      </c>
      <c r="F45" s="373">
        <f t="shared" si="7"/>
        <v>156097.36000000002</v>
      </c>
      <c r="G45" s="373">
        <f t="shared" si="7"/>
        <v>68395</v>
      </c>
      <c r="H45" s="373">
        <f t="shared" si="7"/>
        <v>38899.009999999995</v>
      </c>
      <c r="I45" s="373">
        <f t="shared" si="7"/>
        <v>61661</v>
      </c>
      <c r="J45" s="373">
        <f t="shared" si="7"/>
        <v>50751.11</v>
      </c>
      <c r="K45" s="373">
        <f t="shared" si="7"/>
        <v>17242</v>
      </c>
      <c r="L45" s="373">
        <f t="shared" si="7"/>
        <v>490</v>
      </c>
      <c r="M45" s="373">
        <f t="shared" si="7"/>
        <v>0</v>
      </c>
      <c r="N45" s="373">
        <f t="shared" si="7"/>
        <v>0</v>
      </c>
      <c r="O45" s="373">
        <f t="shared" si="7"/>
        <v>0</v>
      </c>
      <c r="P45" s="373">
        <f t="shared" si="7"/>
        <v>0</v>
      </c>
      <c r="Q45" s="373">
        <f t="shared" si="7"/>
        <v>600088</v>
      </c>
      <c r="R45" s="373">
        <f t="shared" si="7"/>
        <v>509217.2</v>
      </c>
      <c r="S45" s="351">
        <f>R45*100/'CD Ratio_3(i)'!F45</f>
        <v>41.206131346160056</v>
      </c>
    </row>
    <row r="46" spans="1:19" x14ac:dyDescent="0.2">
      <c r="A46" s="36">
        <v>37</v>
      </c>
      <c r="B46" s="37" t="s">
        <v>418</v>
      </c>
      <c r="C46" s="367">
        <v>3132225</v>
      </c>
      <c r="D46" s="367">
        <v>536216.69999999995</v>
      </c>
      <c r="E46" s="367">
        <f>SCST_OS_22!C46+SCST_OS_22!E46</f>
        <v>1060048</v>
      </c>
      <c r="F46" s="367">
        <f>SCST_OS_22!D46+SCST_OS_22!F46</f>
        <v>483184</v>
      </c>
      <c r="G46" s="367">
        <f>SHGs_19!E46</f>
        <v>8804</v>
      </c>
      <c r="H46" s="367">
        <f>SHGs_19!F46</f>
        <v>1884.64</v>
      </c>
      <c r="I46" s="367">
        <f>Minority_OS_20!O46</f>
        <v>101613</v>
      </c>
      <c r="J46" s="367">
        <f>Minority_OS_20!P46</f>
        <v>50375</v>
      </c>
      <c r="K46" s="367">
        <v>0</v>
      </c>
      <c r="L46" s="367">
        <v>0</v>
      </c>
      <c r="M46" s="367">
        <v>0</v>
      </c>
      <c r="N46" s="367">
        <v>0</v>
      </c>
      <c r="O46" s="367">
        <v>0</v>
      </c>
      <c r="P46" s="367">
        <v>0</v>
      </c>
      <c r="Q46" s="47">
        <f t="shared" si="0"/>
        <v>4302690</v>
      </c>
      <c r="R46" s="47">
        <f t="shared" si="1"/>
        <v>1071660.3399999999</v>
      </c>
      <c r="S46" s="55">
        <f>R46*100/'CD Ratio_3(i)'!F46</f>
        <v>29.213035433122375</v>
      </c>
    </row>
    <row r="47" spans="1:19" s="50" customFormat="1" x14ac:dyDescent="0.2">
      <c r="A47" s="355"/>
      <c r="B47" s="94" t="s">
        <v>221</v>
      </c>
      <c r="C47" s="49">
        <f>C46</f>
        <v>3132225</v>
      </c>
      <c r="D47" s="49">
        <f t="shared" ref="D47:R47" si="8">D46</f>
        <v>536216.69999999995</v>
      </c>
      <c r="E47" s="49">
        <f t="shared" si="8"/>
        <v>1060048</v>
      </c>
      <c r="F47" s="49">
        <f t="shared" si="8"/>
        <v>483184</v>
      </c>
      <c r="G47" s="49">
        <f t="shared" si="8"/>
        <v>8804</v>
      </c>
      <c r="H47" s="49">
        <f t="shared" si="8"/>
        <v>1884.64</v>
      </c>
      <c r="I47" s="49">
        <f t="shared" si="8"/>
        <v>101613</v>
      </c>
      <c r="J47" s="49">
        <f t="shared" si="8"/>
        <v>50375</v>
      </c>
      <c r="K47" s="49">
        <f t="shared" si="8"/>
        <v>0</v>
      </c>
      <c r="L47" s="49">
        <f t="shared" si="8"/>
        <v>0</v>
      </c>
      <c r="M47" s="49">
        <f t="shared" si="8"/>
        <v>0</v>
      </c>
      <c r="N47" s="49">
        <f t="shared" si="8"/>
        <v>0</v>
      </c>
      <c r="O47" s="49">
        <f t="shared" si="8"/>
        <v>0</v>
      </c>
      <c r="P47" s="49">
        <f t="shared" si="8"/>
        <v>0</v>
      </c>
      <c r="Q47" s="49">
        <f t="shared" si="8"/>
        <v>4302690</v>
      </c>
      <c r="R47" s="49">
        <f t="shared" si="8"/>
        <v>1071660.3399999999</v>
      </c>
      <c r="S47" s="351">
        <f>R47*100/'CD Ratio_3(i)'!F47</f>
        <v>29.213035433122375</v>
      </c>
    </row>
    <row r="48" spans="1:19" s="50" customFormat="1" x14ac:dyDescent="0.2">
      <c r="A48" s="36">
        <v>38</v>
      </c>
      <c r="B48" s="37" t="s">
        <v>410</v>
      </c>
      <c r="C48" s="47">
        <v>11599</v>
      </c>
      <c r="D48" s="47">
        <v>28457.439999999999</v>
      </c>
      <c r="E48" s="367">
        <f>SCST_OS_22!C48+SCST_OS_22!E48</f>
        <v>1320</v>
      </c>
      <c r="F48" s="367">
        <f>SCST_OS_22!D48+SCST_OS_22!F48</f>
        <v>3591.7400000000002</v>
      </c>
      <c r="G48" s="367">
        <f>SHGs_19!E48</f>
        <v>0</v>
      </c>
      <c r="H48" s="367">
        <f>SHGs_19!F48</f>
        <v>0</v>
      </c>
      <c r="I48" s="367">
        <f>Minority_OS_20!O48</f>
        <v>7557</v>
      </c>
      <c r="J48" s="367">
        <f>Minority_OS_20!P48</f>
        <v>39677.86</v>
      </c>
      <c r="K48" s="47">
        <v>0</v>
      </c>
      <c r="L48" s="47">
        <v>0</v>
      </c>
      <c r="M48" s="47">
        <v>0</v>
      </c>
      <c r="N48" s="47">
        <v>0</v>
      </c>
      <c r="O48" s="47">
        <v>131</v>
      </c>
      <c r="P48" s="47">
        <v>113.82</v>
      </c>
      <c r="Q48" s="47">
        <f t="shared" si="0"/>
        <v>20607</v>
      </c>
      <c r="R48" s="47">
        <f t="shared" si="1"/>
        <v>71840.860000000015</v>
      </c>
      <c r="S48" s="55">
        <f>R48*100/'CD Ratio_3(i)'!F48</f>
        <v>16.416713915950908</v>
      </c>
    </row>
    <row r="49" spans="1:19" x14ac:dyDescent="0.2">
      <c r="A49" s="36">
        <v>39</v>
      </c>
      <c r="B49" s="37" t="s">
        <v>411</v>
      </c>
      <c r="C49" s="47">
        <v>15710</v>
      </c>
      <c r="D49" s="47">
        <v>4298</v>
      </c>
      <c r="E49" s="367">
        <f>SCST_OS_22!C49+SCST_OS_22!E49</f>
        <v>22424</v>
      </c>
      <c r="F49" s="367">
        <f>SCST_OS_22!D49+SCST_OS_22!F49</f>
        <v>3103.5</v>
      </c>
      <c r="G49" s="367">
        <f>SHGs_19!E49</f>
        <v>0</v>
      </c>
      <c r="H49" s="367">
        <f>SHGs_19!F49</f>
        <v>0</v>
      </c>
      <c r="I49" s="367">
        <f>Minority_OS_20!O49</f>
        <v>4976</v>
      </c>
      <c r="J49" s="367">
        <f>Minority_OS_20!P49</f>
        <v>841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f t="shared" si="0"/>
        <v>43110</v>
      </c>
      <c r="R49" s="47">
        <f t="shared" si="1"/>
        <v>8242.5</v>
      </c>
      <c r="S49" s="55">
        <f>R49*100/'CD Ratio_3(i)'!F49</f>
        <v>14.05778315965412</v>
      </c>
    </row>
    <row r="50" spans="1:19" x14ac:dyDescent="0.2">
      <c r="A50" s="36">
        <v>40</v>
      </c>
      <c r="B50" s="37" t="s">
        <v>501</v>
      </c>
      <c r="C50" s="47">
        <v>63777</v>
      </c>
      <c r="D50" s="47">
        <v>12981</v>
      </c>
      <c r="E50" s="367">
        <f>SCST_OS_22!C50+SCST_OS_22!E50</f>
        <v>48122</v>
      </c>
      <c r="F50" s="367">
        <f>SCST_OS_22!D50+SCST_OS_22!F50</f>
        <v>9182</v>
      </c>
      <c r="G50" s="367">
        <f>SHGs_19!E50</f>
        <v>0</v>
      </c>
      <c r="H50" s="367">
        <f>SHGs_19!F50</f>
        <v>0</v>
      </c>
      <c r="I50" s="367">
        <f>Minority_OS_20!O50</f>
        <v>13710</v>
      </c>
      <c r="J50" s="367">
        <f>Minority_OS_20!P50</f>
        <v>2666</v>
      </c>
      <c r="K50" s="47">
        <v>0</v>
      </c>
      <c r="L50" s="47">
        <v>0</v>
      </c>
      <c r="M50" s="47">
        <v>0</v>
      </c>
      <c r="N50" s="47">
        <v>0</v>
      </c>
      <c r="O50" s="47">
        <v>25824</v>
      </c>
      <c r="P50" s="47">
        <v>4706</v>
      </c>
      <c r="Q50" s="47">
        <f t="shared" si="0"/>
        <v>151433</v>
      </c>
      <c r="R50" s="47">
        <f t="shared" si="1"/>
        <v>29535</v>
      </c>
      <c r="S50" s="55">
        <f>R50*100/'CD Ratio_3(i)'!F50</f>
        <v>99.157322231921043</v>
      </c>
    </row>
    <row r="51" spans="1:19" s="50" customFormat="1" x14ac:dyDescent="0.2">
      <c r="A51" s="36">
        <v>41</v>
      </c>
      <c r="B51" s="37" t="s">
        <v>412</v>
      </c>
      <c r="C51" s="47">
        <v>0</v>
      </c>
      <c r="D51" s="47">
        <v>0</v>
      </c>
      <c r="E51" s="367">
        <f>SCST_OS_22!C51+SCST_OS_22!E51</f>
        <v>67697</v>
      </c>
      <c r="F51" s="367">
        <f>SCST_OS_22!D51+SCST_OS_22!F51</f>
        <v>12525.16</v>
      </c>
      <c r="G51" s="367">
        <f>SHGs_19!E51</f>
        <v>0</v>
      </c>
      <c r="H51" s="367">
        <f>SHGs_19!F51</f>
        <v>0</v>
      </c>
      <c r="I51" s="367">
        <f>Minority_OS_20!O51</f>
        <v>2266</v>
      </c>
      <c r="J51" s="367">
        <f>Minority_OS_20!P51</f>
        <v>454.16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f t="shared" si="0"/>
        <v>69963</v>
      </c>
      <c r="R51" s="47">
        <f t="shared" si="1"/>
        <v>12979.32</v>
      </c>
      <c r="S51" s="55">
        <f>R51*100/'CD Ratio_3(i)'!F51</f>
        <v>26.065330611258002</v>
      </c>
    </row>
    <row r="52" spans="1:19" x14ac:dyDescent="0.2">
      <c r="A52" s="36">
        <v>42</v>
      </c>
      <c r="B52" s="37" t="s">
        <v>413</v>
      </c>
      <c r="C52" s="367">
        <v>72407</v>
      </c>
      <c r="D52" s="367">
        <v>22665</v>
      </c>
      <c r="E52" s="367">
        <f>SCST_OS_22!C52+SCST_OS_22!E52</f>
        <v>62942</v>
      </c>
      <c r="F52" s="367">
        <f>SCST_OS_22!D52+SCST_OS_22!F52</f>
        <v>18638</v>
      </c>
      <c r="G52" s="367">
        <f>SHGs_19!E52</f>
        <v>0</v>
      </c>
      <c r="H52" s="367">
        <f>SHGs_19!F52</f>
        <v>0</v>
      </c>
      <c r="I52" s="367">
        <f>Minority_OS_20!O52</f>
        <v>23148</v>
      </c>
      <c r="J52" s="367">
        <f>Minority_OS_20!P52</f>
        <v>6724</v>
      </c>
      <c r="K52" s="367">
        <v>0</v>
      </c>
      <c r="L52" s="367">
        <v>0</v>
      </c>
      <c r="M52" s="367">
        <v>0</v>
      </c>
      <c r="N52" s="367">
        <v>0</v>
      </c>
      <c r="O52" s="367">
        <v>0</v>
      </c>
      <c r="P52" s="367">
        <v>0</v>
      </c>
      <c r="Q52" s="47">
        <f t="shared" si="0"/>
        <v>158497</v>
      </c>
      <c r="R52" s="47">
        <f t="shared" si="1"/>
        <v>48027</v>
      </c>
      <c r="S52" s="55">
        <f>R52*100/'CD Ratio_3(i)'!F52</f>
        <v>61.694092257890475</v>
      </c>
    </row>
    <row r="53" spans="1:19" x14ac:dyDescent="0.2">
      <c r="A53" s="36">
        <v>43</v>
      </c>
      <c r="B53" s="37" t="s">
        <v>414</v>
      </c>
      <c r="C53" s="367">
        <v>37717</v>
      </c>
      <c r="D53" s="367">
        <v>8010.66</v>
      </c>
      <c r="E53" s="367">
        <f>SCST_OS_22!C53+SCST_OS_22!E53</f>
        <v>26261</v>
      </c>
      <c r="F53" s="367">
        <f>SCST_OS_22!D53+SCST_OS_22!F53</f>
        <v>5281.97</v>
      </c>
      <c r="G53" s="367">
        <f>SHGs_19!E53</f>
        <v>0</v>
      </c>
      <c r="H53" s="367">
        <f>SHGs_19!F53</f>
        <v>0</v>
      </c>
      <c r="I53" s="367">
        <f>Minority_OS_20!O53</f>
        <v>3383</v>
      </c>
      <c r="J53" s="367">
        <f>Minority_OS_20!P53</f>
        <v>758.6</v>
      </c>
      <c r="K53" s="367">
        <v>0</v>
      </c>
      <c r="L53" s="367">
        <v>0</v>
      </c>
      <c r="M53" s="367">
        <v>0</v>
      </c>
      <c r="N53" s="367">
        <v>0</v>
      </c>
      <c r="O53" s="367">
        <v>13978</v>
      </c>
      <c r="P53" s="367">
        <v>2756.69</v>
      </c>
      <c r="Q53" s="47">
        <f t="shared" si="0"/>
        <v>81339</v>
      </c>
      <c r="R53" s="47">
        <f t="shared" si="1"/>
        <v>16807.920000000002</v>
      </c>
      <c r="S53" s="55">
        <f>R53*100/'CD Ratio_3(i)'!F53</f>
        <v>80.750471783321757</v>
      </c>
    </row>
    <row r="54" spans="1:19" x14ac:dyDescent="0.2">
      <c r="A54" s="36">
        <v>44</v>
      </c>
      <c r="B54" s="37" t="s">
        <v>406</v>
      </c>
      <c r="C54" s="367">
        <v>42153</v>
      </c>
      <c r="D54" s="367">
        <v>8218.65</v>
      </c>
      <c r="E54" s="367">
        <f>SCST_OS_22!C54+SCST_OS_22!E54</f>
        <v>37623</v>
      </c>
      <c r="F54" s="367">
        <f>SCST_OS_22!D54+SCST_OS_22!F54</f>
        <v>7696.2199999999993</v>
      </c>
      <c r="G54" s="367">
        <f>SHGs_19!E54</f>
        <v>0</v>
      </c>
      <c r="H54" s="367">
        <f>SHGs_19!F54</f>
        <v>0</v>
      </c>
      <c r="I54" s="367">
        <f>Minority_OS_20!O54</f>
        <v>9222</v>
      </c>
      <c r="J54" s="367">
        <f>Minority_OS_20!P54</f>
        <v>1948.9500000000003</v>
      </c>
      <c r="K54" s="367">
        <v>0</v>
      </c>
      <c r="L54" s="367">
        <v>0</v>
      </c>
      <c r="M54" s="367">
        <v>0</v>
      </c>
      <c r="N54" s="367">
        <v>0</v>
      </c>
      <c r="O54" s="367">
        <v>0</v>
      </c>
      <c r="P54" s="367">
        <v>0</v>
      </c>
      <c r="Q54" s="47">
        <f t="shared" si="0"/>
        <v>88998</v>
      </c>
      <c r="R54" s="47">
        <f t="shared" si="1"/>
        <v>17863.82</v>
      </c>
      <c r="S54" s="55">
        <f>R54*100/'CD Ratio_3(i)'!F54</f>
        <v>83.255944233242033</v>
      </c>
    </row>
    <row r="55" spans="1:19" x14ac:dyDescent="0.2">
      <c r="A55" s="36">
        <v>45</v>
      </c>
      <c r="B55" s="37" t="s">
        <v>415</v>
      </c>
      <c r="C55" s="367">
        <v>30815</v>
      </c>
      <c r="D55" s="367">
        <v>6544</v>
      </c>
      <c r="E55" s="367">
        <f>SCST_OS_22!C55+SCST_OS_22!E55</f>
        <v>46615</v>
      </c>
      <c r="F55" s="367">
        <f>SCST_OS_22!D55+SCST_OS_22!F55</f>
        <v>9877</v>
      </c>
      <c r="G55" s="367">
        <f>SHGs_19!E55</f>
        <v>0</v>
      </c>
      <c r="H55" s="367">
        <f>SHGs_19!F55</f>
        <v>0</v>
      </c>
      <c r="I55" s="367">
        <f>Minority_OS_20!O55</f>
        <v>1973</v>
      </c>
      <c r="J55" s="367">
        <f>Minority_OS_20!P55</f>
        <v>424</v>
      </c>
      <c r="K55" s="367">
        <v>0</v>
      </c>
      <c r="L55" s="367">
        <v>0</v>
      </c>
      <c r="M55" s="367">
        <v>0</v>
      </c>
      <c r="N55" s="367">
        <v>0</v>
      </c>
      <c r="O55" s="367">
        <v>0</v>
      </c>
      <c r="P55" s="367">
        <v>0</v>
      </c>
      <c r="Q55" s="47">
        <f t="shared" si="0"/>
        <v>79403</v>
      </c>
      <c r="R55" s="47">
        <f t="shared" si="1"/>
        <v>16845</v>
      </c>
      <c r="S55" s="55">
        <f>R55*100/'CD Ratio_3(i)'!F55</f>
        <v>77.309651659094044</v>
      </c>
    </row>
    <row r="56" spans="1:19" s="50" customFormat="1" x14ac:dyDescent="0.2">
      <c r="A56" s="355"/>
      <c r="B56" s="94" t="s">
        <v>416</v>
      </c>
      <c r="C56" s="373">
        <f>SUM(C48:C55)</f>
        <v>274178</v>
      </c>
      <c r="D56" s="373">
        <f t="shared" ref="D56:R56" si="9">SUM(D48:D55)</f>
        <v>91174.75</v>
      </c>
      <c r="E56" s="373">
        <f t="shared" si="9"/>
        <v>313004</v>
      </c>
      <c r="F56" s="373">
        <f t="shared" si="9"/>
        <v>69895.59</v>
      </c>
      <c r="G56" s="373">
        <f t="shared" si="9"/>
        <v>0</v>
      </c>
      <c r="H56" s="373">
        <f t="shared" si="9"/>
        <v>0</v>
      </c>
      <c r="I56" s="373">
        <f t="shared" si="9"/>
        <v>66235</v>
      </c>
      <c r="J56" s="373">
        <f t="shared" si="9"/>
        <v>53494.57</v>
      </c>
      <c r="K56" s="373">
        <f t="shared" si="9"/>
        <v>0</v>
      </c>
      <c r="L56" s="373">
        <f t="shared" si="9"/>
        <v>0</v>
      </c>
      <c r="M56" s="373">
        <f t="shared" si="9"/>
        <v>0</v>
      </c>
      <c r="N56" s="373">
        <f t="shared" si="9"/>
        <v>0</v>
      </c>
      <c r="O56" s="373">
        <f t="shared" si="9"/>
        <v>39933</v>
      </c>
      <c r="P56" s="373">
        <f t="shared" si="9"/>
        <v>7576.51</v>
      </c>
      <c r="Q56" s="373">
        <f t="shared" si="9"/>
        <v>693350</v>
      </c>
      <c r="R56" s="373">
        <f t="shared" si="9"/>
        <v>222141.42000000004</v>
      </c>
      <c r="S56" s="351">
        <f>R56*100/'CD Ratio_3(i)'!F56</f>
        <v>30.95057549046366</v>
      </c>
    </row>
    <row r="57" spans="1:19" s="50" customFormat="1" x14ac:dyDescent="0.2">
      <c r="A57" s="94"/>
      <c r="B57" s="94" t="s">
        <v>0</v>
      </c>
      <c r="C57" s="49">
        <f>C42+C45+C47+C56</f>
        <v>5083351</v>
      </c>
      <c r="D57" s="49">
        <f t="shared" ref="D57:R57" si="10">D42+D45+D47+D56</f>
        <v>3297199.99</v>
      </c>
      <c r="E57" s="49">
        <f t="shared" si="10"/>
        <v>2616638</v>
      </c>
      <c r="F57" s="49">
        <f t="shared" si="10"/>
        <v>1916713.6900000002</v>
      </c>
      <c r="G57" s="49">
        <f t="shared" si="10"/>
        <v>138781</v>
      </c>
      <c r="H57" s="49">
        <f t="shared" si="10"/>
        <v>106634.25</v>
      </c>
      <c r="I57" s="49">
        <f t="shared" si="10"/>
        <v>662145</v>
      </c>
      <c r="J57" s="49">
        <f t="shared" si="10"/>
        <v>1061536.99</v>
      </c>
      <c r="K57" s="49">
        <f t="shared" si="10"/>
        <v>250006</v>
      </c>
      <c r="L57" s="49">
        <f t="shared" si="10"/>
        <v>4957.9699999999993</v>
      </c>
      <c r="M57" s="49">
        <f t="shared" si="10"/>
        <v>4419</v>
      </c>
      <c r="N57" s="49">
        <f t="shared" si="10"/>
        <v>2352.69</v>
      </c>
      <c r="O57" s="49">
        <f t="shared" si="10"/>
        <v>1141578</v>
      </c>
      <c r="P57" s="49">
        <f t="shared" si="10"/>
        <v>491504.37</v>
      </c>
      <c r="Q57" s="49">
        <f t="shared" si="10"/>
        <v>9896918</v>
      </c>
      <c r="R57" s="49">
        <f t="shared" si="10"/>
        <v>6880899.9500000002</v>
      </c>
      <c r="S57" s="46">
        <f>R57*100/'CD Ratio_3(i)'!F59</f>
        <v>20.295082993593784</v>
      </c>
    </row>
    <row r="58" spans="1:19" x14ac:dyDescent="0.2">
      <c r="I58" s="53" t="s">
        <v>487</v>
      </c>
    </row>
    <row r="59" spans="1:19" x14ac:dyDescent="0.2">
      <c r="S59" s="53"/>
    </row>
    <row r="60" spans="1:19" s="50" customFormat="1" x14ac:dyDescent="0.2"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3"/>
      <c r="S60" s="304"/>
    </row>
    <row r="62" spans="1:19" x14ac:dyDescent="0.2">
      <c r="D62" s="51"/>
    </row>
    <row r="64" spans="1:19" x14ac:dyDescent="0.2">
      <c r="E64" s="51"/>
    </row>
  </sheetData>
  <mergeCells count="12">
    <mergeCell ref="Q4:R4"/>
    <mergeCell ref="C3:S3"/>
    <mergeCell ref="A1:S1"/>
    <mergeCell ref="A3:A5"/>
    <mergeCell ref="B3:B5"/>
    <mergeCell ref="C4:D4"/>
    <mergeCell ref="E4:F4"/>
    <mergeCell ref="G4:H4"/>
    <mergeCell ref="I4:J4"/>
    <mergeCell ref="K4:L4"/>
    <mergeCell ref="M4:N4"/>
    <mergeCell ref="O4:P4"/>
  </mergeCells>
  <pageMargins left="1.95" right="0.2" top="0.25" bottom="0.25" header="0.3" footer="0.3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67"/>
  <sheetViews>
    <sheetView view="pageBreakPreview" zoomScaleNormal="100" zoomScaleSheetLayoutView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M8" sqref="M8"/>
    </sheetView>
  </sheetViews>
  <sheetFormatPr defaultColWidth="4.42578125" defaultRowHeight="13.5" x14ac:dyDescent="0.2"/>
  <cols>
    <col min="1" max="1" width="4.42578125" style="53"/>
    <col min="2" max="2" width="22.5703125" style="53" customWidth="1"/>
    <col min="3" max="3" width="6.85546875" style="53" customWidth="1"/>
    <col min="4" max="4" width="10.140625" style="53" customWidth="1"/>
    <col min="5" max="5" width="7.5703125" style="53" customWidth="1"/>
    <col min="6" max="6" width="10.42578125" style="53" customWidth="1"/>
    <col min="7" max="7" width="9.42578125" style="53" customWidth="1"/>
    <col min="8" max="8" width="10" style="53" customWidth="1"/>
    <col min="9" max="9" width="9.85546875" style="53" customWidth="1"/>
    <col min="10" max="10" width="10.140625" style="53" customWidth="1"/>
    <col min="11" max="11" width="10.5703125" style="53" customWidth="1"/>
    <col min="12" max="12" width="10.28515625" style="53" customWidth="1"/>
    <col min="13" max="13" width="9" style="53" customWidth="1"/>
    <col min="14" max="14" width="10.5703125" style="53" customWidth="1"/>
    <col min="15" max="17" width="9" style="53" hidden="1" customWidth="1"/>
    <col min="18" max="18" width="9.5703125" style="53" hidden="1" customWidth="1"/>
    <col min="19" max="19" width="8" style="53" customWidth="1"/>
    <col min="20" max="16384" width="4.42578125" style="53"/>
  </cols>
  <sheetData>
    <row r="1" spans="1:19" ht="15.75" x14ac:dyDescent="0.2">
      <c r="A1" s="443" t="s">
        <v>566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9" ht="13.5" customHeight="1" x14ac:dyDescent="0.2">
      <c r="A2" s="444" t="s">
        <v>111</v>
      </c>
      <c r="B2" s="444" t="s">
        <v>95</v>
      </c>
      <c r="C2" s="435" t="s">
        <v>420</v>
      </c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7"/>
    </row>
    <row r="3" spans="1:19" ht="15" customHeight="1" x14ac:dyDescent="0.2">
      <c r="A3" s="444"/>
      <c r="B3" s="444"/>
      <c r="C3" s="445" t="s">
        <v>144</v>
      </c>
      <c r="D3" s="446"/>
      <c r="E3" s="433" t="s">
        <v>127</v>
      </c>
      <c r="F3" s="433"/>
      <c r="G3" s="446" t="s">
        <v>128</v>
      </c>
      <c r="H3" s="449"/>
      <c r="I3" s="433" t="s">
        <v>145</v>
      </c>
      <c r="J3" s="433"/>
      <c r="K3" s="433" t="s">
        <v>122</v>
      </c>
      <c r="L3" s="433"/>
      <c r="M3" s="433" t="s">
        <v>146</v>
      </c>
      <c r="N3" s="433"/>
    </row>
    <row r="4" spans="1:19" ht="20.100000000000001" customHeight="1" x14ac:dyDescent="0.2">
      <c r="A4" s="444"/>
      <c r="B4" s="444"/>
      <c r="C4" s="447"/>
      <c r="D4" s="448"/>
      <c r="E4" s="433"/>
      <c r="F4" s="433"/>
      <c r="G4" s="448"/>
      <c r="H4" s="450"/>
      <c r="I4" s="433"/>
      <c r="J4" s="433"/>
      <c r="K4" s="433"/>
      <c r="L4" s="433"/>
      <c r="M4" s="433"/>
      <c r="N4" s="433"/>
    </row>
    <row r="5" spans="1:19" ht="15" customHeight="1" x14ac:dyDescent="0.2">
      <c r="A5" s="444"/>
      <c r="B5" s="444"/>
      <c r="C5" s="310" t="s">
        <v>203</v>
      </c>
      <c r="D5" s="310" t="s">
        <v>202</v>
      </c>
      <c r="E5" s="310" t="s">
        <v>203</v>
      </c>
      <c r="F5" s="310" t="s">
        <v>202</v>
      </c>
      <c r="G5" s="310" t="s">
        <v>203</v>
      </c>
      <c r="H5" s="310" t="s">
        <v>202</v>
      </c>
      <c r="I5" s="310" t="s">
        <v>203</v>
      </c>
      <c r="J5" s="310" t="s">
        <v>202</v>
      </c>
      <c r="K5" s="310" t="s">
        <v>203</v>
      </c>
      <c r="L5" s="310" t="s">
        <v>202</v>
      </c>
      <c r="M5" s="310" t="s">
        <v>203</v>
      </c>
      <c r="N5" s="310" t="s">
        <v>202</v>
      </c>
      <c r="O5" s="88" t="s">
        <v>204</v>
      </c>
      <c r="P5" s="88" t="s">
        <v>1</v>
      </c>
      <c r="Q5" s="88" t="s">
        <v>218</v>
      </c>
      <c r="R5" s="88"/>
      <c r="S5" s="54"/>
    </row>
    <row r="6" spans="1:19" ht="12.6" customHeight="1" x14ac:dyDescent="0.2">
      <c r="A6" s="36">
        <v>1</v>
      </c>
      <c r="B6" s="37" t="s">
        <v>52</v>
      </c>
      <c r="C6" s="47">
        <v>0</v>
      </c>
      <c r="D6" s="47">
        <v>0</v>
      </c>
      <c r="E6" s="47">
        <v>196</v>
      </c>
      <c r="F6" s="47">
        <v>2325</v>
      </c>
      <c r="G6" s="47">
        <v>2241</v>
      </c>
      <c r="H6" s="47">
        <v>9852</v>
      </c>
      <c r="I6" s="47">
        <v>6926</v>
      </c>
      <c r="J6" s="47">
        <v>11992</v>
      </c>
      <c r="K6" s="47">
        <v>58946</v>
      </c>
      <c r="L6" s="47">
        <v>453997</v>
      </c>
      <c r="M6" s="47">
        <f>C6+E6+G6+I6+K6</f>
        <v>68309</v>
      </c>
      <c r="N6" s="47">
        <f>D6+F6+H6+J6+L6</f>
        <v>478166</v>
      </c>
      <c r="O6" s="53">
        <f>'Pri Sec_outstanding_6'!P6</f>
        <v>1095617</v>
      </c>
      <c r="P6" s="53">
        <f>N6+O6</f>
        <v>1573783</v>
      </c>
      <c r="Q6" s="53">
        <f>'CD Ratio_3(i)'!F6</f>
        <v>1573783</v>
      </c>
      <c r="R6" s="53">
        <f>Q6-P6</f>
        <v>0</v>
      </c>
    </row>
    <row r="7" spans="1:19" ht="12.6" customHeight="1" x14ac:dyDescent="0.2">
      <c r="A7" s="36">
        <v>2</v>
      </c>
      <c r="B7" s="37" t="s">
        <v>53</v>
      </c>
      <c r="C7" s="47">
        <v>0</v>
      </c>
      <c r="D7" s="47">
        <v>0</v>
      </c>
      <c r="E7" s="47">
        <v>8159</v>
      </c>
      <c r="F7" s="47">
        <v>19818</v>
      </c>
      <c r="G7" s="47">
        <v>5114</v>
      </c>
      <c r="H7" s="47">
        <v>294962</v>
      </c>
      <c r="I7" s="47">
        <v>19217</v>
      </c>
      <c r="J7" s="47">
        <v>99156</v>
      </c>
      <c r="K7" s="47">
        <v>78819</v>
      </c>
      <c r="L7" s="47">
        <v>503640</v>
      </c>
      <c r="M7" s="47">
        <f t="shared" ref="M7:M55" si="0">C7+E7+G7+I7+K7</f>
        <v>111309</v>
      </c>
      <c r="N7" s="47">
        <f t="shared" ref="N7:N55" si="1">D7+F7+H7+J7+L7</f>
        <v>917576</v>
      </c>
      <c r="O7" s="53">
        <f>'Pri Sec_outstanding_6'!P7</f>
        <v>1581361</v>
      </c>
      <c r="P7" s="53">
        <f t="shared" ref="P7:P57" si="2">N7+O7</f>
        <v>2498937</v>
      </c>
      <c r="Q7" s="53">
        <f>'CD Ratio_3(i)'!F7</f>
        <v>2498937</v>
      </c>
      <c r="R7" s="53">
        <f t="shared" ref="R7:R57" si="3">Q7-P7</f>
        <v>0</v>
      </c>
    </row>
    <row r="8" spans="1:19" ht="12.6" customHeight="1" x14ac:dyDescent="0.2">
      <c r="A8" s="36">
        <v>3</v>
      </c>
      <c r="B8" s="37" t="s">
        <v>54</v>
      </c>
      <c r="C8" s="47">
        <v>0</v>
      </c>
      <c r="D8" s="47">
        <v>0</v>
      </c>
      <c r="E8" s="47">
        <v>32</v>
      </c>
      <c r="F8" s="47">
        <v>154</v>
      </c>
      <c r="G8" s="47">
        <v>81</v>
      </c>
      <c r="H8" s="47">
        <v>3314</v>
      </c>
      <c r="I8" s="47">
        <v>146</v>
      </c>
      <c r="J8" s="47">
        <v>421</v>
      </c>
      <c r="K8" s="47">
        <v>717</v>
      </c>
      <c r="L8" s="47">
        <v>96829</v>
      </c>
      <c r="M8" s="47">
        <f t="shared" si="0"/>
        <v>976</v>
      </c>
      <c r="N8" s="47">
        <f t="shared" si="1"/>
        <v>100718</v>
      </c>
      <c r="O8" s="53">
        <f>'Pri Sec_outstanding_6'!P8</f>
        <v>256963</v>
      </c>
      <c r="P8" s="53">
        <f t="shared" si="2"/>
        <v>357681</v>
      </c>
      <c r="Q8" s="53">
        <f>'CD Ratio_3(i)'!F8</f>
        <v>357681</v>
      </c>
      <c r="R8" s="53">
        <f t="shared" si="3"/>
        <v>0</v>
      </c>
    </row>
    <row r="9" spans="1:19" ht="12.6" customHeight="1" x14ac:dyDescent="0.2">
      <c r="A9" s="36">
        <v>4</v>
      </c>
      <c r="B9" s="37" t="s">
        <v>55</v>
      </c>
      <c r="C9" s="47">
        <v>20</v>
      </c>
      <c r="D9" s="47">
        <v>14</v>
      </c>
      <c r="E9" s="47">
        <v>316</v>
      </c>
      <c r="F9" s="47">
        <v>2430</v>
      </c>
      <c r="G9" s="47">
        <v>2004</v>
      </c>
      <c r="H9" s="47">
        <v>40606</v>
      </c>
      <c r="I9" s="47">
        <v>3780</v>
      </c>
      <c r="J9" s="47">
        <v>10967.4</v>
      </c>
      <c r="K9" s="47">
        <v>22223</v>
      </c>
      <c r="L9" s="47">
        <v>738928.6</v>
      </c>
      <c r="M9" s="47">
        <f t="shared" si="0"/>
        <v>28343</v>
      </c>
      <c r="N9" s="47">
        <f t="shared" si="1"/>
        <v>792946</v>
      </c>
      <c r="O9" s="53">
        <f>'Pri Sec_outstanding_6'!P9</f>
        <v>585768</v>
      </c>
      <c r="P9" s="53">
        <f t="shared" si="2"/>
        <v>1378714</v>
      </c>
      <c r="Q9" s="53">
        <f>'CD Ratio_3(i)'!F9</f>
        <v>1378714</v>
      </c>
      <c r="R9" s="53">
        <f t="shared" si="3"/>
        <v>0</v>
      </c>
    </row>
    <row r="10" spans="1:19" ht="12.6" customHeight="1" x14ac:dyDescent="0.2">
      <c r="A10" s="36">
        <v>5</v>
      </c>
      <c r="B10" s="37" t="s">
        <v>56</v>
      </c>
      <c r="C10" s="47">
        <v>0</v>
      </c>
      <c r="D10" s="47">
        <v>0</v>
      </c>
      <c r="E10" s="47">
        <v>654</v>
      </c>
      <c r="F10" s="47">
        <v>10940</v>
      </c>
      <c r="G10" s="47">
        <v>1300</v>
      </c>
      <c r="H10" s="47">
        <v>24768</v>
      </c>
      <c r="I10" s="47">
        <v>32699</v>
      </c>
      <c r="J10" s="47">
        <v>115942</v>
      </c>
      <c r="K10" s="47">
        <v>44211</v>
      </c>
      <c r="L10" s="47">
        <v>172151</v>
      </c>
      <c r="M10" s="47">
        <f t="shared" si="0"/>
        <v>78864</v>
      </c>
      <c r="N10" s="47">
        <f t="shared" si="1"/>
        <v>323801</v>
      </c>
      <c r="O10" s="53">
        <f>'Pri Sec_outstanding_6'!P10</f>
        <v>1060378</v>
      </c>
      <c r="P10" s="53">
        <f t="shared" si="2"/>
        <v>1384179</v>
      </c>
      <c r="Q10" s="53">
        <f>'CD Ratio_3(i)'!F10</f>
        <v>1384179</v>
      </c>
      <c r="R10" s="53">
        <f t="shared" si="3"/>
        <v>0</v>
      </c>
    </row>
    <row r="11" spans="1:19" ht="12.6" customHeight="1" x14ac:dyDescent="0.2">
      <c r="A11" s="36">
        <v>6</v>
      </c>
      <c r="B11" s="37" t="s">
        <v>57</v>
      </c>
      <c r="C11" s="47">
        <v>0</v>
      </c>
      <c r="D11" s="47">
        <v>0</v>
      </c>
      <c r="E11" s="47">
        <v>359</v>
      </c>
      <c r="F11" s="47">
        <v>2091</v>
      </c>
      <c r="G11" s="47">
        <v>2528</v>
      </c>
      <c r="H11" s="47">
        <v>19239</v>
      </c>
      <c r="I11" s="47">
        <v>12382</v>
      </c>
      <c r="J11" s="47">
        <v>18453</v>
      </c>
      <c r="K11" s="47">
        <v>2463</v>
      </c>
      <c r="L11" s="47">
        <v>550101</v>
      </c>
      <c r="M11" s="47">
        <f t="shared" si="0"/>
        <v>17732</v>
      </c>
      <c r="N11" s="47">
        <f t="shared" si="1"/>
        <v>589884</v>
      </c>
      <c r="O11" s="53">
        <f>'Pri Sec_outstanding_6'!P11</f>
        <v>485342.93999999994</v>
      </c>
      <c r="P11" s="53">
        <f t="shared" si="2"/>
        <v>1075226.94</v>
      </c>
      <c r="Q11" s="53">
        <f>'CD Ratio_3(i)'!F11</f>
        <v>1075227</v>
      </c>
      <c r="R11" s="53">
        <f t="shared" si="3"/>
        <v>6.0000000055879354E-2</v>
      </c>
    </row>
    <row r="12" spans="1:19" ht="12.6" customHeight="1" x14ac:dyDescent="0.2">
      <c r="A12" s="36">
        <v>7</v>
      </c>
      <c r="B12" s="37" t="s">
        <v>58</v>
      </c>
      <c r="C12" s="47">
        <v>1</v>
      </c>
      <c r="D12" s="47">
        <v>47</v>
      </c>
      <c r="E12" s="47">
        <v>0</v>
      </c>
      <c r="F12" s="47">
        <v>0</v>
      </c>
      <c r="G12" s="47">
        <v>39</v>
      </c>
      <c r="H12" s="47">
        <v>1815</v>
      </c>
      <c r="I12" s="47">
        <v>849</v>
      </c>
      <c r="J12" s="47">
        <v>1470</v>
      </c>
      <c r="K12" s="47">
        <v>19085</v>
      </c>
      <c r="L12" s="47">
        <v>42359</v>
      </c>
      <c r="M12" s="47">
        <f t="shared" si="0"/>
        <v>19974</v>
      </c>
      <c r="N12" s="47">
        <f t="shared" si="1"/>
        <v>45691</v>
      </c>
      <c r="O12" s="53">
        <f>'Pri Sec_outstanding_6'!P12</f>
        <v>72360</v>
      </c>
      <c r="P12" s="53">
        <f t="shared" si="2"/>
        <v>118051</v>
      </c>
      <c r="Q12" s="53">
        <f>'CD Ratio_3(i)'!F12</f>
        <v>118051</v>
      </c>
      <c r="R12" s="53">
        <f t="shared" si="3"/>
        <v>0</v>
      </c>
    </row>
    <row r="13" spans="1:19" ht="12.6" customHeight="1" x14ac:dyDescent="0.2">
      <c r="A13" s="36">
        <v>8</v>
      </c>
      <c r="B13" s="37" t="s">
        <v>183</v>
      </c>
      <c r="C13" s="47">
        <v>25</v>
      </c>
      <c r="D13" s="47">
        <v>28</v>
      </c>
      <c r="E13" s="47">
        <v>8</v>
      </c>
      <c r="F13" s="47">
        <v>22</v>
      </c>
      <c r="G13" s="47">
        <v>61</v>
      </c>
      <c r="H13" s="47">
        <v>186</v>
      </c>
      <c r="I13" s="47">
        <v>239</v>
      </c>
      <c r="J13" s="47">
        <v>246</v>
      </c>
      <c r="K13" s="47">
        <v>2165</v>
      </c>
      <c r="L13" s="47">
        <v>14437</v>
      </c>
      <c r="M13" s="47">
        <f t="shared" si="0"/>
        <v>2498</v>
      </c>
      <c r="N13" s="47">
        <f t="shared" si="1"/>
        <v>14919</v>
      </c>
      <c r="O13" s="53">
        <f>'Pri Sec_outstanding_6'!P13</f>
        <v>66951</v>
      </c>
      <c r="P13" s="53">
        <f t="shared" si="2"/>
        <v>81870</v>
      </c>
      <c r="Q13" s="53">
        <f>'CD Ratio_3(i)'!F13</f>
        <v>81870</v>
      </c>
      <c r="R13" s="53">
        <f t="shared" si="3"/>
        <v>0</v>
      </c>
    </row>
    <row r="14" spans="1:19" ht="12.6" customHeight="1" x14ac:dyDescent="0.2">
      <c r="A14" s="36">
        <v>9</v>
      </c>
      <c r="B14" s="37" t="s">
        <v>59</v>
      </c>
      <c r="C14" s="47">
        <v>25</v>
      </c>
      <c r="D14" s="47">
        <v>8523</v>
      </c>
      <c r="E14" s="47">
        <v>163</v>
      </c>
      <c r="F14" s="47">
        <v>6760.4</v>
      </c>
      <c r="G14" s="47">
        <v>9417</v>
      </c>
      <c r="H14" s="47">
        <v>136376</v>
      </c>
      <c r="I14" s="47">
        <v>26901</v>
      </c>
      <c r="J14" s="47">
        <v>110451.5</v>
      </c>
      <c r="K14" s="47">
        <v>28140</v>
      </c>
      <c r="L14" s="47">
        <v>841493.61</v>
      </c>
      <c r="M14" s="47">
        <f t="shared" si="0"/>
        <v>64646</v>
      </c>
      <c r="N14" s="47">
        <f t="shared" si="1"/>
        <v>1103604.51</v>
      </c>
      <c r="O14" s="53">
        <f>'Pri Sec_outstanding_6'!P14</f>
        <v>1053164.4899999998</v>
      </c>
      <c r="P14" s="53">
        <f t="shared" si="2"/>
        <v>2156769</v>
      </c>
      <c r="Q14" s="53">
        <f>'CD Ratio_3(i)'!F14</f>
        <v>2156769</v>
      </c>
      <c r="R14" s="53">
        <f t="shared" si="3"/>
        <v>0</v>
      </c>
    </row>
    <row r="15" spans="1:19" ht="12.6" customHeight="1" x14ac:dyDescent="0.2">
      <c r="A15" s="36">
        <v>10</v>
      </c>
      <c r="B15" s="37" t="s">
        <v>65</v>
      </c>
      <c r="C15" s="47">
        <v>0</v>
      </c>
      <c r="D15" s="47">
        <v>0</v>
      </c>
      <c r="E15" s="47">
        <v>2076</v>
      </c>
      <c r="F15" s="47">
        <v>20327</v>
      </c>
      <c r="G15" s="47">
        <v>33109</v>
      </c>
      <c r="H15" s="47">
        <v>585167</v>
      </c>
      <c r="I15" s="47">
        <v>313620</v>
      </c>
      <c r="J15" s="47">
        <v>1043092</v>
      </c>
      <c r="K15" s="47">
        <v>305411</v>
      </c>
      <c r="L15" s="47">
        <v>2328525</v>
      </c>
      <c r="M15" s="47">
        <f t="shared" si="0"/>
        <v>654216</v>
      </c>
      <c r="N15" s="47">
        <f t="shared" si="1"/>
        <v>3977111</v>
      </c>
      <c r="O15" s="53">
        <f>'Pri Sec_outstanding_6'!P15</f>
        <v>3102061</v>
      </c>
      <c r="P15" s="53">
        <f t="shared" si="2"/>
        <v>7079172</v>
      </c>
      <c r="Q15" s="53">
        <f>'CD Ratio_3(i)'!F15</f>
        <v>7079172</v>
      </c>
      <c r="R15" s="53">
        <f t="shared" si="3"/>
        <v>0</v>
      </c>
    </row>
    <row r="16" spans="1:19" ht="12.6" customHeight="1" x14ac:dyDescent="0.2">
      <c r="A16" s="36">
        <v>11</v>
      </c>
      <c r="B16" s="37" t="s">
        <v>184</v>
      </c>
      <c r="C16" s="47">
        <v>0</v>
      </c>
      <c r="D16" s="47">
        <v>0</v>
      </c>
      <c r="E16" s="47">
        <v>31</v>
      </c>
      <c r="F16" s="47">
        <v>471</v>
      </c>
      <c r="G16" s="47">
        <v>632</v>
      </c>
      <c r="H16" s="47">
        <v>21544</v>
      </c>
      <c r="I16" s="47">
        <v>1936</v>
      </c>
      <c r="J16" s="47">
        <v>2288</v>
      </c>
      <c r="K16" s="47">
        <v>8910</v>
      </c>
      <c r="L16" s="47">
        <v>111917</v>
      </c>
      <c r="M16" s="47">
        <f t="shared" si="0"/>
        <v>11509</v>
      </c>
      <c r="N16" s="47">
        <f t="shared" si="1"/>
        <v>136220</v>
      </c>
      <c r="O16" s="53">
        <f>'Pri Sec_outstanding_6'!P16</f>
        <v>309042</v>
      </c>
      <c r="P16" s="53">
        <f t="shared" si="2"/>
        <v>445262</v>
      </c>
      <c r="Q16" s="53">
        <f>'CD Ratio_3(i)'!F16</f>
        <v>445262</v>
      </c>
      <c r="R16" s="53">
        <f t="shared" si="3"/>
        <v>0</v>
      </c>
    </row>
    <row r="17" spans="1:19" ht="12.6" customHeight="1" x14ac:dyDescent="0.2">
      <c r="A17" s="36">
        <v>12</v>
      </c>
      <c r="B17" s="37" t="s">
        <v>61</v>
      </c>
      <c r="C17" s="47">
        <v>0</v>
      </c>
      <c r="D17" s="47">
        <v>0</v>
      </c>
      <c r="E17" s="47">
        <v>256</v>
      </c>
      <c r="F17" s="47">
        <v>4563</v>
      </c>
      <c r="G17" s="47">
        <v>2205</v>
      </c>
      <c r="H17" s="47">
        <v>52349</v>
      </c>
      <c r="I17" s="47">
        <v>30360</v>
      </c>
      <c r="J17" s="47">
        <v>93278</v>
      </c>
      <c r="K17" s="47">
        <v>14878</v>
      </c>
      <c r="L17" s="47">
        <v>807927</v>
      </c>
      <c r="M17" s="47">
        <f t="shared" si="0"/>
        <v>47699</v>
      </c>
      <c r="N17" s="47">
        <f t="shared" si="1"/>
        <v>958117</v>
      </c>
      <c r="O17" s="53">
        <f>'Pri Sec_outstanding_6'!P17</f>
        <v>1023646</v>
      </c>
      <c r="P17" s="53">
        <f t="shared" si="2"/>
        <v>1981763</v>
      </c>
      <c r="Q17" s="53">
        <f>'CD Ratio_3(i)'!F17</f>
        <v>1981763</v>
      </c>
      <c r="R17" s="53">
        <f t="shared" si="3"/>
        <v>0</v>
      </c>
    </row>
    <row r="18" spans="1:19" s="54" customFormat="1" ht="12.6" customHeight="1" x14ac:dyDescent="0.2">
      <c r="A18" s="342"/>
      <c r="B18" s="94" t="s">
        <v>222</v>
      </c>
      <c r="C18" s="49">
        <f>SUM(C6:C17)</f>
        <v>71</v>
      </c>
      <c r="D18" s="49">
        <f t="shared" ref="D18:L18" si="4">SUM(D6:D17)</f>
        <v>8612</v>
      </c>
      <c r="E18" s="49">
        <f t="shared" si="4"/>
        <v>12250</v>
      </c>
      <c r="F18" s="49">
        <f t="shared" si="4"/>
        <v>69901.399999999994</v>
      </c>
      <c r="G18" s="49">
        <f t="shared" si="4"/>
        <v>58731</v>
      </c>
      <c r="H18" s="49">
        <f t="shared" si="4"/>
        <v>1190178</v>
      </c>
      <c r="I18" s="49">
        <f t="shared" si="4"/>
        <v>449055</v>
      </c>
      <c r="J18" s="49">
        <f t="shared" si="4"/>
        <v>1507756.9</v>
      </c>
      <c r="K18" s="49">
        <f t="shared" si="4"/>
        <v>585968</v>
      </c>
      <c r="L18" s="49">
        <f t="shared" si="4"/>
        <v>6662305.21</v>
      </c>
      <c r="M18" s="49">
        <f t="shared" si="0"/>
        <v>1106075</v>
      </c>
      <c r="N18" s="49">
        <f t="shared" si="1"/>
        <v>9438753.5099999998</v>
      </c>
      <c r="O18" s="53">
        <f>'Pri Sec_outstanding_6'!P18</f>
        <v>10692654.43</v>
      </c>
      <c r="P18" s="53">
        <f t="shared" si="2"/>
        <v>20131407.939999998</v>
      </c>
      <c r="Q18" s="53">
        <f>'CD Ratio_3(i)'!F18</f>
        <v>20131408</v>
      </c>
      <c r="R18" s="53">
        <f t="shared" si="3"/>
        <v>6.0000002384185791E-2</v>
      </c>
    </row>
    <row r="19" spans="1:19" ht="12.6" customHeight="1" x14ac:dyDescent="0.2">
      <c r="A19" s="36">
        <v>13</v>
      </c>
      <c r="B19" s="37" t="s">
        <v>42</v>
      </c>
      <c r="C19" s="47">
        <v>64</v>
      </c>
      <c r="D19" s="47">
        <v>2104.41</v>
      </c>
      <c r="E19" s="47">
        <v>3</v>
      </c>
      <c r="F19" s="47">
        <v>64.22</v>
      </c>
      <c r="G19" s="47">
        <v>1302</v>
      </c>
      <c r="H19" s="47">
        <v>45596.5</v>
      </c>
      <c r="I19" s="47">
        <v>12655</v>
      </c>
      <c r="J19" s="47">
        <v>86421.71</v>
      </c>
      <c r="K19" s="47">
        <v>49017</v>
      </c>
      <c r="L19" s="47">
        <v>365515.41000000003</v>
      </c>
      <c r="M19" s="47">
        <f t="shared" si="0"/>
        <v>63041</v>
      </c>
      <c r="N19" s="47">
        <f t="shared" si="1"/>
        <v>499702.25</v>
      </c>
      <c r="O19" s="53">
        <f>'Pri Sec_outstanding_6'!P19</f>
        <v>551212.02</v>
      </c>
      <c r="P19" s="53">
        <f t="shared" si="2"/>
        <v>1050914.27</v>
      </c>
      <c r="Q19" s="53">
        <f>'CD Ratio_3(i)'!F19</f>
        <v>1050914.27</v>
      </c>
      <c r="R19" s="53">
        <f t="shared" si="3"/>
        <v>0</v>
      </c>
    </row>
    <row r="20" spans="1:19" ht="12.6" customHeight="1" x14ac:dyDescent="0.2">
      <c r="A20" s="36">
        <v>14</v>
      </c>
      <c r="B20" s="37" t="s">
        <v>185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12720</v>
      </c>
      <c r="L20" s="47">
        <v>88559</v>
      </c>
      <c r="M20" s="47">
        <f t="shared" si="0"/>
        <v>12720</v>
      </c>
      <c r="N20" s="47">
        <f t="shared" si="1"/>
        <v>88559</v>
      </c>
      <c r="O20" s="53">
        <f>'Pri Sec_outstanding_6'!P20</f>
        <v>501253</v>
      </c>
      <c r="P20" s="53">
        <f t="shared" si="2"/>
        <v>589812</v>
      </c>
      <c r="Q20" s="53">
        <f>'CD Ratio_3(i)'!F20</f>
        <v>589812</v>
      </c>
      <c r="R20" s="53">
        <f t="shared" si="3"/>
        <v>0</v>
      </c>
    </row>
    <row r="21" spans="1:19" s="54" customFormat="1" ht="12.6" customHeight="1" x14ac:dyDescent="0.2">
      <c r="A21" s="36">
        <v>15</v>
      </c>
      <c r="B21" s="37" t="s">
        <v>186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746</v>
      </c>
      <c r="L21" s="47">
        <v>1606.3</v>
      </c>
      <c r="M21" s="47">
        <f t="shared" si="0"/>
        <v>746</v>
      </c>
      <c r="N21" s="47">
        <f t="shared" si="1"/>
        <v>1606.3</v>
      </c>
      <c r="O21" s="53">
        <f>'Pri Sec_outstanding_6'!P21</f>
        <v>111.85000000000001</v>
      </c>
      <c r="P21" s="53">
        <f t="shared" si="2"/>
        <v>1718.1499999999999</v>
      </c>
      <c r="Q21" s="53">
        <f>'CD Ratio_3(i)'!F21</f>
        <v>1718.15</v>
      </c>
      <c r="R21" s="53">
        <f t="shared" si="3"/>
        <v>0</v>
      </c>
      <c r="S21" s="53"/>
    </row>
    <row r="22" spans="1:19" ht="12.6" customHeight="1" x14ac:dyDescent="0.2">
      <c r="A22" s="36">
        <v>16</v>
      </c>
      <c r="B22" s="37" t="s">
        <v>46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1296</v>
      </c>
      <c r="L22" s="47">
        <v>3889</v>
      </c>
      <c r="M22" s="47">
        <f t="shared" si="0"/>
        <v>1296</v>
      </c>
      <c r="N22" s="47">
        <f t="shared" si="1"/>
        <v>3889</v>
      </c>
      <c r="O22" s="53">
        <f>'Pri Sec_outstanding_6'!P22</f>
        <v>9042.8000000000011</v>
      </c>
      <c r="P22" s="53">
        <f t="shared" si="2"/>
        <v>12931.800000000001</v>
      </c>
      <c r="Q22" s="53">
        <f>'CD Ratio_3(i)'!F22</f>
        <v>12932.11</v>
      </c>
      <c r="R22" s="53">
        <f t="shared" si="3"/>
        <v>0.30999999999949068</v>
      </c>
    </row>
    <row r="23" spans="1:19" ht="12.6" customHeight="1" x14ac:dyDescent="0.2">
      <c r="A23" s="36">
        <v>17</v>
      </c>
      <c r="B23" s="37" t="s">
        <v>187</v>
      </c>
      <c r="C23" s="47">
        <v>99</v>
      </c>
      <c r="D23" s="47">
        <v>129</v>
      </c>
      <c r="E23" s="47">
        <v>3</v>
      </c>
      <c r="F23" s="47">
        <v>11</v>
      </c>
      <c r="G23" s="47">
        <v>186</v>
      </c>
      <c r="H23" s="47">
        <v>3794</v>
      </c>
      <c r="I23" s="47">
        <v>7</v>
      </c>
      <c r="J23" s="47">
        <v>16</v>
      </c>
      <c r="K23" s="47">
        <v>3360</v>
      </c>
      <c r="L23" s="47">
        <v>10891</v>
      </c>
      <c r="M23" s="47">
        <f t="shared" si="0"/>
        <v>3655</v>
      </c>
      <c r="N23" s="47">
        <f t="shared" si="1"/>
        <v>14841</v>
      </c>
      <c r="O23" s="53">
        <f>'Pri Sec_outstanding_6'!P23</f>
        <v>92770</v>
      </c>
      <c r="P23" s="53">
        <f t="shared" si="2"/>
        <v>107611</v>
      </c>
      <c r="Q23" s="53">
        <f>'CD Ratio_3(i)'!F23</f>
        <v>107611</v>
      </c>
      <c r="R23" s="53">
        <f t="shared" si="3"/>
        <v>0</v>
      </c>
    </row>
    <row r="24" spans="1:19" ht="12.6" customHeight="1" x14ac:dyDescent="0.2">
      <c r="A24" s="36">
        <v>18</v>
      </c>
      <c r="B24" s="37" t="s">
        <v>188</v>
      </c>
      <c r="C24" s="47">
        <v>0</v>
      </c>
      <c r="D24" s="47">
        <v>0</v>
      </c>
      <c r="E24" s="47">
        <v>0</v>
      </c>
      <c r="F24" s="47">
        <v>0</v>
      </c>
      <c r="G24" s="47">
        <v>1</v>
      </c>
      <c r="H24" s="47">
        <v>28</v>
      </c>
      <c r="I24" s="47">
        <v>4</v>
      </c>
      <c r="J24" s="47">
        <v>5</v>
      </c>
      <c r="K24" s="47">
        <v>155</v>
      </c>
      <c r="L24" s="47">
        <v>300</v>
      </c>
      <c r="M24" s="47">
        <f t="shared" si="0"/>
        <v>160</v>
      </c>
      <c r="N24" s="47">
        <f t="shared" si="1"/>
        <v>333</v>
      </c>
      <c r="O24" s="53">
        <f>'Pri Sec_outstanding_6'!P24</f>
        <v>52</v>
      </c>
      <c r="P24" s="53">
        <f t="shared" si="2"/>
        <v>385</v>
      </c>
      <c r="Q24" s="53">
        <f>'CD Ratio_3(i)'!F24</f>
        <v>385</v>
      </c>
      <c r="R24" s="53">
        <f t="shared" si="3"/>
        <v>0</v>
      </c>
    </row>
    <row r="25" spans="1:19" ht="12.6" customHeight="1" x14ac:dyDescent="0.2">
      <c r="A25" s="36">
        <v>19</v>
      </c>
      <c r="B25" s="37" t="s">
        <v>189</v>
      </c>
      <c r="C25" s="47">
        <v>0</v>
      </c>
      <c r="D25" s="47">
        <v>0</v>
      </c>
      <c r="E25" s="47">
        <v>0</v>
      </c>
      <c r="F25" s="47">
        <v>0</v>
      </c>
      <c r="G25" s="47">
        <v>117</v>
      </c>
      <c r="H25" s="47">
        <v>2890</v>
      </c>
      <c r="I25" s="47">
        <v>566</v>
      </c>
      <c r="J25" s="47">
        <v>887</v>
      </c>
      <c r="K25" s="47">
        <v>6529</v>
      </c>
      <c r="L25" s="47">
        <v>27067</v>
      </c>
      <c r="M25" s="47">
        <f t="shared" si="0"/>
        <v>7212</v>
      </c>
      <c r="N25" s="47">
        <f t="shared" si="1"/>
        <v>30844</v>
      </c>
      <c r="O25" s="53">
        <f>'Pri Sec_outstanding_6'!P25</f>
        <v>17788</v>
      </c>
      <c r="P25" s="53">
        <f t="shared" si="2"/>
        <v>48632</v>
      </c>
      <c r="Q25" s="53">
        <f>'CD Ratio_3(i)'!F25</f>
        <v>48632</v>
      </c>
      <c r="R25" s="53">
        <f t="shared" si="3"/>
        <v>0</v>
      </c>
    </row>
    <row r="26" spans="1:19" ht="12.6" customHeight="1" x14ac:dyDescent="0.2">
      <c r="A26" s="36">
        <v>20</v>
      </c>
      <c r="B26" s="37" t="s">
        <v>66</v>
      </c>
      <c r="C26" s="47">
        <v>0</v>
      </c>
      <c r="D26" s="47">
        <v>0</v>
      </c>
      <c r="E26" s="47">
        <v>10</v>
      </c>
      <c r="F26" s="47">
        <v>73.88</v>
      </c>
      <c r="G26" s="47">
        <v>2789</v>
      </c>
      <c r="H26" s="47">
        <v>39060.83</v>
      </c>
      <c r="I26" s="47">
        <v>51584</v>
      </c>
      <c r="J26" s="47">
        <v>143045.89000000001</v>
      </c>
      <c r="K26" s="47">
        <v>565043</v>
      </c>
      <c r="L26" s="47">
        <v>785094.09</v>
      </c>
      <c r="M26" s="47">
        <f t="shared" si="0"/>
        <v>619426</v>
      </c>
      <c r="N26" s="47">
        <f t="shared" si="1"/>
        <v>967274.69</v>
      </c>
      <c r="O26" s="53">
        <f>'Pri Sec_outstanding_6'!P26</f>
        <v>1222143</v>
      </c>
      <c r="P26" s="53">
        <f t="shared" si="2"/>
        <v>2189417.69</v>
      </c>
      <c r="Q26" s="53">
        <f>'CD Ratio_3(i)'!F26</f>
        <v>2189417.69</v>
      </c>
      <c r="R26" s="53">
        <f t="shared" si="3"/>
        <v>0</v>
      </c>
    </row>
    <row r="27" spans="1:19" ht="12.6" customHeight="1" x14ac:dyDescent="0.2">
      <c r="A27" s="36">
        <v>21</v>
      </c>
      <c r="B27" s="37" t="s">
        <v>67</v>
      </c>
      <c r="C27" s="47">
        <v>0</v>
      </c>
      <c r="D27" s="47">
        <v>0</v>
      </c>
      <c r="E27" s="47">
        <v>6</v>
      </c>
      <c r="F27" s="47">
        <v>92</v>
      </c>
      <c r="G27" s="47">
        <v>4836</v>
      </c>
      <c r="H27" s="47">
        <v>122255</v>
      </c>
      <c r="I27" s="47">
        <v>0</v>
      </c>
      <c r="J27" s="47">
        <v>0</v>
      </c>
      <c r="K27" s="47">
        <v>215677</v>
      </c>
      <c r="L27" s="47">
        <v>769990</v>
      </c>
      <c r="M27" s="47">
        <f t="shared" si="0"/>
        <v>220519</v>
      </c>
      <c r="N27" s="47">
        <f t="shared" si="1"/>
        <v>892337</v>
      </c>
      <c r="O27" s="53">
        <f>'Pri Sec_outstanding_6'!P27</f>
        <v>1106271</v>
      </c>
      <c r="P27" s="53">
        <f t="shared" si="2"/>
        <v>1998608</v>
      </c>
      <c r="Q27" s="53">
        <f>'CD Ratio_3(i)'!F27</f>
        <v>1998608</v>
      </c>
      <c r="R27" s="53">
        <f t="shared" si="3"/>
        <v>0</v>
      </c>
    </row>
    <row r="28" spans="1:19" ht="12.6" customHeight="1" x14ac:dyDescent="0.2">
      <c r="A28" s="36">
        <v>22</v>
      </c>
      <c r="B28" s="37" t="s">
        <v>76</v>
      </c>
      <c r="C28" s="47">
        <v>0</v>
      </c>
      <c r="D28" s="47">
        <v>0</v>
      </c>
      <c r="E28" s="47">
        <v>5</v>
      </c>
      <c r="F28" s="47">
        <v>57</v>
      </c>
      <c r="G28" s="47">
        <v>1030</v>
      </c>
      <c r="H28" s="47">
        <v>37400</v>
      </c>
      <c r="I28" s="47">
        <v>3228</v>
      </c>
      <c r="J28" s="47">
        <v>9623</v>
      </c>
      <c r="K28" s="47">
        <v>520</v>
      </c>
      <c r="L28" s="47">
        <v>159480</v>
      </c>
      <c r="M28" s="47">
        <f t="shared" si="0"/>
        <v>4783</v>
      </c>
      <c r="N28" s="47">
        <f t="shared" si="1"/>
        <v>206560</v>
      </c>
      <c r="O28" s="53">
        <f>'Pri Sec_outstanding_6'!P28</f>
        <v>244200</v>
      </c>
      <c r="P28" s="53">
        <f t="shared" si="2"/>
        <v>450760</v>
      </c>
      <c r="Q28" s="53">
        <f>'CD Ratio_3(i)'!F28</f>
        <v>450760</v>
      </c>
      <c r="R28" s="53">
        <f t="shared" si="3"/>
        <v>0</v>
      </c>
    </row>
    <row r="29" spans="1:19" ht="12.6" customHeight="1" x14ac:dyDescent="0.2">
      <c r="A29" s="36">
        <v>23</v>
      </c>
      <c r="B29" s="37" t="s">
        <v>492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147163</v>
      </c>
      <c r="L29" s="47">
        <v>129320</v>
      </c>
      <c r="M29" s="47">
        <f t="shared" si="0"/>
        <v>147163</v>
      </c>
      <c r="N29" s="47">
        <f t="shared" si="1"/>
        <v>129320</v>
      </c>
      <c r="O29" s="53">
        <f>'Pri Sec_outstanding_6'!P29</f>
        <v>156963.62</v>
      </c>
      <c r="P29" s="53">
        <f t="shared" si="2"/>
        <v>286283.62</v>
      </c>
      <c r="Q29" s="53">
        <f>'CD Ratio_3(i)'!F29</f>
        <v>286284</v>
      </c>
      <c r="R29" s="53">
        <f t="shared" si="3"/>
        <v>0.38000000000465661</v>
      </c>
    </row>
    <row r="30" spans="1:19" ht="12.6" customHeight="1" x14ac:dyDescent="0.2">
      <c r="A30" s="36">
        <v>24</v>
      </c>
      <c r="B30" s="37" t="s">
        <v>190</v>
      </c>
      <c r="C30" s="47">
        <v>0</v>
      </c>
      <c r="D30" s="47">
        <v>0</v>
      </c>
      <c r="E30" s="47">
        <v>0</v>
      </c>
      <c r="F30" s="47">
        <v>0</v>
      </c>
      <c r="G30" s="47">
        <v>176</v>
      </c>
      <c r="H30" s="47">
        <v>1760.99</v>
      </c>
      <c r="I30" s="47">
        <v>0</v>
      </c>
      <c r="J30" s="47">
        <v>0</v>
      </c>
      <c r="K30" s="47">
        <v>115122</v>
      </c>
      <c r="L30" s="47">
        <v>185799.06</v>
      </c>
      <c r="M30" s="47">
        <f t="shared" si="0"/>
        <v>115298</v>
      </c>
      <c r="N30" s="47">
        <f t="shared" si="1"/>
        <v>187560.05</v>
      </c>
      <c r="O30" s="53">
        <f>'Pri Sec_outstanding_6'!P30</f>
        <v>366920.92</v>
      </c>
      <c r="P30" s="53">
        <f t="shared" si="2"/>
        <v>554480.97</v>
      </c>
      <c r="Q30" s="53">
        <f>'CD Ratio_3(i)'!F30</f>
        <v>554480.94999999995</v>
      </c>
      <c r="R30" s="53">
        <f t="shared" si="3"/>
        <v>-2.0000000018626451E-2</v>
      </c>
    </row>
    <row r="31" spans="1:19" ht="12.6" customHeight="1" x14ac:dyDescent="0.2">
      <c r="A31" s="36">
        <v>25</v>
      </c>
      <c r="B31" s="37" t="s">
        <v>191</v>
      </c>
      <c r="C31" s="47">
        <v>0</v>
      </c>
      <c r="D31" s="47">
        <v>0</v>
      </c>
      <c r="E31" s="47">
        <v>0</v>
      </c>
      <c r="F31" s="47">
        <v>0</v>
      </c>
      <c r="G31" s="47">
        <v>10</v>
      </c>
      <c r="H31" s="47">
        <v>238.5</v>
      </c>
      <c r="I31" s="47">
        <v>0</v>
      </c>
      <c r="J31" s="47">
        <v>0</v>
      </c>
      <c r="K31" s="47">
        <v>324</v>
      </c>
      <c r="L31" s="47">
        <v>1179.02</v>
      </c>
      <c r="M31" s="47">
        <f t="shared" si="0"/>
        <v>334</v>
      </c>
      <c r="N31" s="47">
        <f t="shared" si="1"/>
        <v>1417.52</v>
      </c>
      <c r="O31" s="53">
        <f>'Pri Sec_outstanding_6'!P31</f>
        <v>2101.4</v>
      </c>
      <c r="P31" s="53">
        <f t="shared" si="2"/>
        <v>3518.92</v>
      </c>
      <c r="Q31" s="53">
        <f>'CD Ratio_3(i)'!F31</f>
        <v>3518.92</v>
      </c>
      <c r="R31" s="53">
        <f t="shared" si="3"/>
        <v>0</v>
      </c>
    </row>
    <row r="32" spans="1:19" ht="12.6" customHeight="1" x14ac:dyDescent="0.2">
      <c r="A32" s="36">
        <v>26</v>
      </c>
      <c r="B32" s="37" t="s">
        <v>192</v>
      </c>
      <c r="C32" s="47">
        <v>3</v>
      </c>
      <c r="D32" s="47">
        <v>305.45999999999998</v>
      </c>
      <c r="E32" s="47">
        <v>0</v>
      </c>
      <c r="F32" s="47">
        <v>0</v>
      </c>
      <c r="G32" s="47">
        <v>109</v>
      </c>
      <c r="H32" s="47">
        <v>3375.46</v>
      </c>
      <c r="I32" s="47">
        <v>188</v>
      </c>
      <c r="J32" s="47">
        <v>3177.98</v>
      </c>
      <c r="K32" s="47">
        <v>462</v>
      </c>
      <c r="L32" s="47">
        <v>6262.39</v>
      </c>
      <c r="M32" s="47">
        <f t="shared" si="0"/>
        <v>762</v>
      </c>
      <c r="N32" s="47">
        <f t="shared" si="1"/>
        <v>13121.29</v>
      </c>
      <c r="O32" s="53">
        <f>'Pri Sec_outstanding_6'!P32</f>
        <v>31671.519999999997</v>
      </c>
      <c r="P32" s="53">
        <f t="shared" si="2"/>
        <v>44792.81</v>
      </c>
      <c r="Q32" s="53">
        <f>'CD Ratio_3(i)'!F32</f>
        <v>44792.800000000003</v>
      </c>
      <c r="R32" s="53">
        <f t="shared" si="3"/>
        <v>-9.9999999947613105E-3</v>
      </c>
    </row>
    <row r="33" spans="1:19" ht="12.6" customHeight="1" x14ac:dyDescent="0.2">
      <c r="A33" s="36">
        <v>27</v>
      </c>
      <c r="B33" s="37" t="s">
        <v>193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57</v>
      </c>
      <c r="L33" s="47">
        <v>3121.84</v>
      </c>
      <c r="M33" s="47">
        <f t="shared" si="0"/>
        <v>57</v>
      </c>
      <c r="N33" s="47">
        <f t="shared" si="1"/>
        <v>3121.84</v>
      </c>
      <c r="O33" s="53">
        <f>'Pri Sec_outstanding_6'!P33</f>
        <v>4832.4699999999993</v>
      </c>
      <c r="P33" s="53">
        <f t="shared" si="2"/>
        <v>7954.3099999999995</v>
      </c>
      <c r="Q33" s="53">
        <f>'CD Ratio_3(i)'!F33</f>
        <v>7954.31</v>
      </c>
      <c r="R33" s="53">
        <f t="shared" si="3"/>
        <v>0</v>
      </c>
    </row>
    <row r="34" spans="1:19" ht="12.6" customHeight="1" x14ac:dyDescent="0.2">
      <c r="A34" s="36">
        <v>28</v>
      </c>
      <c r="B34" s="37" t="s">
        <v>68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14484</v>
      </c>
      <c r="L34" s="47">
        <v>138392.22</v>
      </c>
      <c r="M34" s="47">
        <f t="shared" si="0"/>
        <v>14484</v>
      </c>
      <c r="N34" s="47">
        <f t="shared" si="1"/>
        <v>138392.22</v>
      </c>
      <c r="O34" s="53">
        <f>'Pri Sec_outstanding_6'!P34</f>
        <v>355603.94000000006</v>
      </c>
      <c r="P34" s="53">
        <f t="shared" si="2"/>
        <v>493996.16000000003</v>
      </c>
      <c r="Q34" s="53">
        <f>'CD Ratio_3(i)'!F34</f>
        <v>493996.16</v>
      </c>
      <c r="R34" s="53">
        <f t="shared" si="3"/>
        <v>0</v>
      </c>
    </row>
    <row r="35" spans="1:19" ht="12.6" customHeight="1" x14ac:dyDescent="0.2">
      <c r="A35" s="36">
        <v>29</v>
      </c>
      <c r="B35" s="37" t="s">
        <v>194</v>
      </c>
      <c r="C35" s="47">
        <v>0</v>
      </c>
      <c r="D35" s="47">
        <v>0</v>
      </c>
      <c r="E35" s="47">
        <v>0</v>
      </c>
      <c r="F35" s="47">
        <v>0</v>
      </c>
      <c r="G35" s="47">
        <v>7</v>
      </c>
      <c r="H35" s="47">
        <v>34</v>
      </c>
      <c r="I35" s="47">
        <v>0</v>
      </c>
      <c r="J35" s="47">
        <v>0</v>
      </c>
      <c r="K35" s="47">
        <v>124</v>
      </c>
      <c r="L35" s="47">
        <v>4179</v>
      </c>
      <c r="M35" s="47">
        <f t="shared" si="0"/>
        <v>131</v>
      </c>
      <c r="N35" s="47">
        <f t="shared" si="1"/>
        <v>4213</v>
      </c>
      <c r="O35" s="53">
        <f>'Pri Sec_outstanding_6'!P35</f>
        <v>1878</v>
      </c>
      <c r="P35" s="53">
        <f t="shared" si="2"/>
        <v>6091</v>
      </c>
      <c r="Q35" s="53">
        <f>'CD Ratio_3(i)'!F35</f>
        <v>6091</v>
      </c>
      <c r="R35" s="53">
        <f t="shared" si="3"/>
        <v>0</v>
      </c>
    </row>
    <row r="36" spans="1:19" ht="12.6" customHeight="1" x14ac:dyDescent="0.2">
      <c r="A36" s="36">
        <v>30</v>
      </c>
      <c r="B36" s="37" t="s">
        <v>195</v>
      </c>
      <c r="C36" s="47">
        <v>18</v>
      </c>
      <c r="D36" s="47">
        <v>109</v>
      </c>
      <c r="E36" s="47">
        <v>0</v>
      </c>
      <c r="F36" s="47">
        <v>0</v>
      </c>
      <c r="G36" s="47">
        <v>12</v>
      </c>
      <c r="H36" s="47">
        <v>705</v>
      </c>
      <c r="I36" s="47">
        <v>1837</v>
      </c>
      <c r="J36" s="47">
        <v>12368</v>
      </c>
      <c r="K36" s="47">
        <v>23</v>
      </c>
      <c r="L36" s="47">
        <v>2458</v>
      </c>
      <c r="M36" s="47">
        <f t="shared" si="0"/>
        <v>1890</v>
      </c>
      <c r="N36" s="47">
        <f t="shared" si="1"/>
        <v>15640</v>
      </c>
      <c r="O36" s="53">
        <f>'Pri Sec_outstanding_6'!P36</f>
        <v>68552</v>
      </c>
      <c r="P36" s="53">
        <f t="shared" si="2"/>
        <v>84192</v>
      </c>
      <c r="Q36" s="53">
        <f>'CD Ratio_3(i)'!F36</f>
        <v>84192</v>
      </c>
      <c r="R36" s="53">
        <f t="shared" si="3"/>
        <v>0</v>
      </c>
    </row>
    <row r="37" spans="1:19" ht="12.6" customHeight="1" x14ac:dyDescent="0.2">
      <c r="A37" s="36">
        <v>31</v>
      </c>
      <c r="B37" s="37" t="s">
        <v>196</v>
      </c>
      <c r="C37" s="47">
        <v>0</v>
      </c>
      <c r="D37" s="47">
        <v>0</v>
      </c>
      <c r="E37" s="47">
        <v>0</v>
      </c>
      <c r="F37" s="47">
        <v>0</v>
      </c>
      <c r="G37" s="47">
        <v>21</v>
      </c>
      <c r="H37" s="47">
        <v>717</v>
      </c>
      <c r="I37" s="47">
        <v>341</v>
      </c>
      <c r="J37" s="47">
        <v>2132</v>
      </c>
      <c r="K37" s="47">
        <v>0</v>
      </c>
      <c r="L37" s="47">
        <v>0</v>
      </c>
      <c r="M37" s="47">
        <f t="shared" si="0"/>
        <v>362</v>
      </c>
      <c r="N37" s="47">
        <f t="shared" si="1"/>
        <v>2849</v>
      </c>
      <c r="O37" s="53">
        <f>'Pri Sec_outstanding_6'!P37</f>
        <v>7276</v>
      </c>
      <c r="P37" s="53">
        <f t="shared" si="2"/>
        <v>10125</v>
      </c>
      <c r="Q37" s="53">
        <f>'CD Ratio_3(i)'!F37</f>
        <v>10125</v>
      </c>
      <c r="R37" s="53">
        <f t="shared" si="3"/>
        <v>0</v>
      </c>
    </row>
    <row r="38" spans="1:19" ht="12.6" customHeight="1" x14ac:dyDescent="0.2">
      <c r="A38" s="36">
        <v>32</v>
      </c>
      <c r="B38" s="37" t="s">
        <v>72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632</v>
      </c>
      <c r="L38" s="47">
        <v>22793</v>
      </c>
      <c r="M38" s="47">
        <f t="shared" si="0"/>
        <v>632</v>
      </c>
      <c r="N38" s="47">
        <f t="shared" si="1"/>
        <v>22793</v>
      </c>
      <c r="O38" s="53">
        <f>'Pri Sec_outstanding_6'!P38</f>
        <v>0</v>
      </c>
      <c r="P38" s="53">
        <f t="shared" si="2"/>
        <v>22793</v>
      </c>
      <c r="Q38" s="53">
        <f>'CD Ratio_3(i)'!F38</f>
        <v>22793</v>
      </c>
      <c r="R38" s="53">
        <f t="shared" si="3"/>
        <v>0</v>
      </c>
    </row>
    <row r="39" spans="1:19" ht="12.6" customHeight="1" x14ac:dyDescent="0.2">
      <c r="A39" s="36">
        <v>33</v>
      </c>
      <c r="B39" s="37" t="s">
        <v>197</v>
      </c>
      <c r="C39" s="47">
        <v>0</v>
      </c>
      <c r="D39" s="47">
        <v>0</v>
      </c>
      <c r="E39" s="47">
        <v>0</v>
      </c>
      <c r="F39" s="47">
        <v>0</v>
      </c>
      <c r="G39" s="47">
        <v>25</v>
      </c>
      <c r="H39" s="47">
        <v>260</v>
      </c>
      <c r="I39" s="47">
        <v>169</v>
      </c>
      <c r="J39" s="47">
        <v>340</v>
      </c>
      <c r="K39" s="47">
        <v>36</v>
      </c>
      <c r="L39" s="47">
        <v>3273</v>
      </c>
      <c r="M39" s="47">
        <f t="shared" si="0"/>
        <v>230</v>
      </c>
      <c r="N39" s="47">
        <f t="shared" si="1"/>
        <v>3873</v>
      </c>
      <c r="O39" s="53">
        <f>'Pri Sec_outstanding_6'!P39</f>
        <v>3328</v>
      </c>
      <c r="P39" s="53">
        <f t="shared" si="2"/>
        <v>7201</v>
      </c>
      <c r="Q39" s="53">
        <f>'CD Ratio_3(i)'!F39</f>
        <v>7201</v>
      </c>
      <c r="R39" s="53">
        <f t="shared" si="3"/>
        <v>0</v>
      </c>
    </row>
    <row r="40" spans="1:19" ht="12.6" customHeight="1" x14ac:dyDescent="0.2">
      <c r="A40" s="36">
        <v>34</v>
      </c>
      <c r="B40" s="37" t="s">
        <v>71</v>
      </c>
      <c r="C40" s="47">
        <v>0</v>
      </c>
      <c r="D40" s="47">
        <v>0</v>
      </c>
      <c r="E40" s="47">
        <v>0</v>
      </c>
      <c r="F40" s="47">
        <v>0</v>
      </c>
      <c r="G40" s="47">
        <v>114</v>
      </c>
      <c r="H40" s="47">
        <v>1345</v>
      </c>
      <c r="I40" s="47">
        <v>1624</v>
      </c>
      <c r="J40" s="47">
        <v>4568</v>
      </c>
      <c r="K40" s="47">
        <v>12097</v>
      </c>
      <c r="L40" s="47">
        <v>35695</v>
      </c>
      <c r="M40" s="47">
        <f t="shared" si="0"/>
        <v>13835</v>
      </c>
      <c r="N40" s="47">
        <f t="shared" si="1"/>
        <v>41608</v>
      </c>
      <c r="O40" s="53">
        <f>'Pri Sec_outstanding_6'!P40</f>
        <v>137094</v>
      </c>
      <c r="P40" s="53">
        <f t="shared" si="2"/>
        <v>178702</v>
      </c>
      <c r="Q40" s="53">
        <f>'CD Ratio_3(i)'!F40</f>
        <v>178702</v>
      </c>
      <c r="R40" s="53">
        <f t="shared" si="3"/>
        <v>0</v>
      </c>
    </row>
    <row r="41" spans="1:19" s="54" customFormat="1" ht="12.6" customHeight="1" x14ac:dyDescent="0.2">
      <c r="A41" s="342"/>
      <c r="B41" s="94" t="s">
        <v>220</v>
      </c>
      <c r="C41" s="49">
        <f>SUM(C19:C40)</f>
        <v>184</v>
      </c>
      <c r="D41" s="49">
        <f t="shared" ref="D41:L41" si="5">SUM(D19:D40)</f>
        <v>2647.87</v>
      </c>
      <c r="E41" s="49">
        <f t="shared" si="5"/>
        <v>27</v>
      </c>
      <c r="F41" s="49">
        <f t="shared" si="5"/>
        <v>298.10000000000002</v>
      </c>
      <c r="G41" s="49">
        <f t="shared" si="5"/>
        <v>10735</v>
      </c>
      <c r="H41" s="49">
        <f t="shared" si="5"/>
        <v>259460.28</v>
      </c>
      <c r="I41" s="49">
        <f t="shared" si="5"/>
        <v>72203</v>
      </c>
      <c r="J41" s="49">
        <f t="shared" si="5"/>
        <v>262584.58000000007</v>
      </c>
      <c r="K41" s="49">
        <f t="shared" si="5"/>
        <v>1145587</v>
      </c>
      <c r="L41" s="49">
        <f t="shared" si="5"/>
        <v>2744864.33</v>
      </c>
      <c r="M41" s="49">
        <f t="shared" si="0"/>
        <v>1228736</v>
      </c>
      <c r="N41" s="49">
        <f t="shared" si="1"/>
        <v>3269855.16</v>
      </c>
      <c r="O41" s="53">
        <f>'Pri Sec_outstanding_6'!P41</f>
        <v>4881065.540000001</v>
      </c>
      <c r="P41" s="53">
        <f t="shared" si="2"/>
        <v>8150920.7000000011</v>
      </c>
      <c r="Q41" s="53">
        <f>'CD Ratio_3(i)'!F41</f>
        <v>8150921.3599999994</v>
      </c>
      <c r="R41" s="53">
        <f t="shared" si="3"/>
        <v>0.65999999828636646</v>
      </c>
    </row>
    <row r="42" spans="1:19" s="54" customFormat="1" ht="12.6" customHeight="1" x14ac:dyDescent="0.2">
      <c r="A42" s="342"/>
      <c r="B42" s="228" t="s">
        <v>417</v>
      </c>
      <c r="C42" s="49">
        <f>C41+C18</f>
        <v>255</v>
      </c>
      <c r="D42" s="49">
        <f t="shared" ref="D42:L42" si="6">D41+D18</f>
        <v>11259.869999999999</v>
      </c>
      <c r="E42" s="49">
        <f t="shared" si="6"/>
        <v>12277</v>
      </c>
      <c r="F42" s="49">
        <f t="shared" si="6"/>
        <v>70199.5</v>
      </c>
      <c r="G42" s="49">
        <f t="shared" si="6"/>
        <v>69466</v>
      </c>
      <c r="H42" s="49">
        <f t="shared" si="6"/>
        <v>1449638.28</v>
      </c>
      <c r="I42" s="49">
        <f t="shared" si="6"/>
        <v>521258</v>
      </c>
      <c r="J42" s="49">
        <f t="shared" si="6"/>
        <v>1770341.48</v>
      </c>
      <c r="K42" s="49">
        <f t="shared" si="6"/>
        <v>1731555</v>
      </c>
      <c r="L42" s="49">
        <f t="shared" si="6"/>
        <v>9407169.5399999991</v>
      </c>
      <c r="M42" s="49">
        <f t="shared" si="0"/>
        <v>2334811</v>
      </c>
      <c r="N42" s="49">
        <f t="shared" si="1"/>
        <v>12708608.669999998</v>
      </c>
      <c r="O42" s="53">
        <f>'Pri Sec_outstanding_6'!P42</f>
        <v>15573719.970000003</v>
      </c>
      <c r="P42" s="53">
        <f t="shared" si="2"/>
        <v>28282328.640000001</v>
      </c>
      <c r="Q42" s="53">
        <f>'CD Ratio_3(i)'!F42</f>
        <v>28282329.359999999</v>
      </c>
      <c r="R42" s="53">
        <f t="shared" si="3"/>
        <v>0.7199999988079071</v>
      </c>
    </row>
    <row r="43" spans="1:19" s="54" customFormat="1" ht="12.6" customHeight="1" x14ac:dyDescent="0.2">
      <c r="A43" s="36">
        <v>35</v>
      </c>
      <c r="B43" s="37" t="s">
        <v>198</v>
      </c>
      <c r="C43" s="47">
        <v>0</v>
      </c>
      <c r="D43" s="47">
        <v>0</v>
      </c>
      <c r="E43" s="47">
        <v>0</v>
      </c>
      <c r="F43" s="47">
        <v>0</v>
      </c>
      <c r="G43" s="47">
        <v>6</v>
      </c>
      <c r="H43" s="47">
        <v>183</v>
      </c>
      <c r="I43" s="47">
        <v>2960</v>
      </c>
      <c r="J43" s="47">
        <v>3599</v>
      </c>
      <c r="K43" s="47">
        <v>7129</v>
      </c>
      <c r="L43" s="47">
        <v>9751</v>
      </c>
      <c r="M43" s="47">
        <f t="shared" si="0"/>
        <v>10095</v>
      </c>
      <c r="N43" s="47">
        <f t="shared" si="1"/>
        <v>13533</v>
      </c>
      <c r="O43" s="53">
        <f>'Pri Sec_outstanding_6'!P43</f>
        <v>230744</v>
      </c>
      <c r="P43" s="53">
        <f t="shared" si="2"/>
        <v>244277</v>
      </c>
      <c r="Q43" s="53">
        <f>'CD Ratio_3(i)'!F43</f>
        <v>244277</v>
      </c>
      <c r="R43" s="53">
        <f t="shared" si="3"/>
        <v>0</v>
      </c>
      <c r="S43" s="53"/>
    </row>
    <row r="44" spans="1:19" s="54" customFormat="1" ht="12.6" customHeight="1" x14ac:dyDescent="0.2">
      <c r="A44" s="36">
        <v>36</v>
      </c>
      <c r="B44" s="37" t="s">
        <v>499</v>
      </c>
      <c r="C44" s="47">
        <v>0</v>
      </c>
      <c r="D44" s="47">
        <v>0</v>
      </c>
      <c r="E44" s="47">
        <v>0</v>
      </c>
      <c r="F44" s="47">
        <v>0</v>
      </c>
      <c r="G44" s="47">
        <v>105</v>
      </c>
      <c r="H44" s="47">
        <v>3170.08</v>
      </c>
      <c r="I44" s="47">
        <v>8427</v>
      </c>
      <c r="J44" s="47">
        <v>8648.11</v>
      </c>
      <c r="K44" s="47">
        <v>31303</v>
      </c>
      <c r="L44" s="47">
        <v>78717.039999999994</v>
      </c>
      <c r="M44" s="47">
        <f t="shared" si="0"/>
        <v>39835</v>
      </c>
      <c r="N44" s="47">
        <f t="shared" si="1"/>
        <v>90535.23</v>
      </c>
      <c r="O44" s="53">
        <f>'Pri Sec_outstanding_6'!P44</f>
        <v>900967.94000000006</v>
      </c>
      <c r="P44" s="53">
        <f t="shared" si="2"/>
        <v>991503.17</v>
      </c>
      <c r="Q44" s="53">
        <f>'CD Ratio_3(i)'!F44</f>
        <v>991503.17</v>
      </c>
      <c r="R44" s="53">
        <f t="shared" si="3"/>
        <v>0</v>
      </c>
      <c r="S44" s="53"/>
    </row>
    <row r="45" spans="1:19" s="54" customFormat="1" ht="12.6" customHeight="1" x14ac:dyDescent="0.2">
      <c r="A45" s="342"/>
      <c r="B45" s="94" t="s">
        <v>223</v>
      </c>
      <c r="C45" s="47">
        <v>0</v>
      </c>
      <c r="D45" s="47">
        <v>0</v>
      </c>
      <c r="E45" s="49">
        <f>SUM(E43:E44)</f>
        <v>0</v>
      </c>
      <c r="F45" s="49">
        <f t="shared" ref="F45:L45" si="7">SUM(F43:F44)</f>
        <v>0</v>
      </c>
      <c r="G45" s="49">
        <f t="shared" si="7"/>
        <v>111</v>
      </c>
      <c r="H45" s="49">
        <f t="shared" si="7"/>
        <v>3353.08</v>
      </c>
      <c r="I45" s="49">
        <f t="shared" si="7"/>
        <v>11387</v>
      </c>
      <c r="J45" s="49">
        <f t="shared" si="7"/>
        <v>12247.11</v>
      </c>
      <c r="K45" s="49">
        <f t="shared" si="7"/>
        <v>38432</v>
      </c>
      <c r="L45" s="49">
        <f t="shared" si="7"/>
        <v>88468.04</v>
      </c>
      <c r="M45" s="49">
        <f t="shared" si="0"/>
        <v>49930</v>
      </c>
      <c r="N45" s="49">
        <f t="shared" si="1"/>
        <v>104068.23</v>
      </c>
      <c r="O45" s="53">
        <f>'Pri Sec_outstanding_6'!P45</f>
        <v>1131711.9400000002</v>
      </c>
      <c r="P45" s="53">
        <f t="shared" si="2"/>
        <v>1235780.1700000002</v>
      </c>
      <c r="Q45" s="53">
        <f>'CD Ratio_3(i)'!F45</f>
        <v>1235780.17</v>
      </c>
      <c r="R45" s="53">
        <f t="shared" si="3"/>
        <v>0</v>
      </c>
    </row>
    <row r="46" spans="1:19" ht="12.6" customHeight="1" x14ac:dyDescent="0.2">
      <c r="A46" s="36">
        <v>37</v>
      </c>
      <c r="B46" s="37" t="s">
        <v>418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4154</v>
      </c>
      <c r="J46" s="47">
        <v>4149.78</v>
      </c>
      <c r="K46" s="47">
        <v>11885</v>
      </c>
      <c r="L46" s="47">
        <v>248215.31</v>
      </c>
      <c r="M46" s="47">
        <f t="shared" si="0"/>
        <v>16039</v>
      </c>
      <c r="N46" s="47">
        <f t="shared" si="1"/>
        <v>252365.09</v>
      </c>
      <c r="O46" s="53">
        <f>'Pri Sec_outstanding_6'!P46</f>
        <v>3416066.91</v>
      </c>
      <c r="P46" s="53">
        <f t="shared" si="2"/>
        <v>3668432</v>
      </c>
      <c r="Q46" s="53">
        <f>'CD Ratio_3(i)'!F46</f>
        <v>3668432</v>
      </c>
      <c r="R46" s="53">
        <f t="shared" si="3"/>
        <v>0</v>
      </c>
    </row>
    <row r="47" spans="1:19" s="54" customFormat="1" ht="12.6" customHeight="1" x14ac:dyDescent="0.2">
      <c r="A47" s="342"/>
      <c r="B47" s="94" t="s">
        <v>221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4154</v>
      </c>
      <c r="J47" s="49">
        <v>4149.78</v>
      </c>
      <c r="K47" s="49">
        <v>11885</v>
      </c>
      <c r="L47" s="49">
        <v>248215.31</v>
      </c>
      <c r="M47" s="49">
        <f t="shared" si="0"/>
        <v>16039</v>
      </c>
      <c r="N47" s="49">
        <f t="shared" si="1"/>
        <v>252365.09</v>
      </c>
      <c r="O47" s="53">
        <f>'Pri Sec_outstanding_6'!P47</f>
        <v>3416066.91</v>
      </c>
      <c r="P47" s="53">
        <f t="shared" si="2"/>
        <v>3668432</v>
      </c>
      <c r="Q47" s="53">
        <f>'CD Ratio_3(i)'!F47</f>
        <v>3668432</v>
      </c>
      <c r="R47" s="53">
        <f t="shared" si="3"/>
        <v>0</v>
      </c>
    </row>
    <row r="48" spans="1:19" s="54" customFormat="1" ht="12.6" customHeight="1" x14ac:dyDescent="0.2">
      <c r="A48" s="36">
        <v>38</v>
      </c>
      <c r="B48" s="37" t="s">
        <v>410</v>
      </c>
      <c r="C48" s="47">
        <v>0</v>
      </c>
      <c r="D48" s="47">
        <v>0</v>
      </c>
      <c r="E48" s="47">
        <v>0</v>
      </c>
      <c r="F48" s="47">
        <v>0</v>
      </c>
      <c r="G48" s="47">
        <v>125</v>
      </c>
      <c r="H48" s="47">
        <v>1997.68</v>
      </c>
      <c r="I48" s="47">
        <v>2639</v>
      </c>
      <c r="J48" s="47">
        <v>3885.62</v>
      </c>
      <c r="K48" s="47">
        <v>27087</v>
      </c>
      <c r="L48" s="47">
        <v>59205.26</v>
      </c>
      <c r="M48" s="47">
        <f t="shared" si="0"/>
        <v>29851</v>
      </c>
      <c r="N48" s="47">
        <f t="shared" si="1"/>
        <v>65088.560000000005</v>
      </c>
      <c r="O48" s="53">
        <f>'Pri Sec_outstanding_6'!P48</f>
        <v>372519.48</v>
      </c>
      <c r="P48" s="53">
        <f>N48+O48</f>
        <v>437608.04</v>
      </c>
      <c r="Q48" s="53">
        <f>'CD Ratio_3(i)'!F48</f>
        <v>437608.04</v>
      </c>
      <c r="R48" s="53">
        <f t="shared" si="3"/>
        <v>0</v>
      </c>
      <c r="S48" s="53"/>
    </row>
    <row r="49" spans="1:19" ht="12.6" customHeight="1" x14ac:dyDescent="0.2">
      <c r="A49" s="36">
        <v>39</v>
      </c>
      <c r="B49" s="37" t="s">
        <v>411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5507</v>
      </c>
      <c r="L49" s="47">
        <v>18006</v>
      </c>
      <c r="M49" s="47">
        <f t="shared" si="0"/>
        <v>5507</v>
      </c>
      <c r="N49" s="47">
        <f t="shared" si="1"/>
        <v>18006</v>
      </c>
      <c r="O49" s="53">
        <f>'Pri Sec_outstanding_6'!P49</f>
        <v>40627</v>
      </c>
      <c r="P49" s="53">
        <f t="shared" ref="P49:P55" si="8">N49+O49</f>
        <v>58633</v>
      </c>
      <c r="Q49" s="53">
        <f>'CD Ratio_3(i)'!F49</f>
        <v>58633</v>
      </c>
      <c r="R49" s="53">
        <f t="shared" si="3"/>
        <v>0</v>
      </c>
    </row>
    <row r="50" spans="1:19" ht="12.6" customHeight="1" x14ac:dyDescent="0.2">
      <c r="A50" s="36">
        <v>40</v>
      </c>
      <c r="B50" s="37" t="s">
        <v>501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229</v>
      </c>
      <c r="L50" s="47">
        <v>244</v>
      </c>
      <c r="M50" s="47">
        <f t="shared" si="0"/>
        <v>229</v>
      </c>
      <c r="N50" s="47">
        <f t="shared" si="1"/>
        <v>244</v>
      </c>
      <c r="O50" s="53">
        <f>'Pri Sec_outstanding_6'!P50</f>
        <v>29542</v>
      </c>
      <c r="P50" s="53">
        <f t="shared" si="8"/>
        <v>29786</v>
      </c>
      <c r="Q50" s="53">
        <f>'CD Ratio_3(i)'!F50</f>
        <v>29786</v>
      </c>
      <c r="R50" s="53">
        <f t="shared" si="3"/>
        <v>0</v>
      </c>
    </row>
    <row r="51" spans="1:19" s="54" customFormat="1" ht="12.6" customHeight="1" x14ac:dyDescent="0.2">
      <c r="A51" s="36">
        <v>41</v>
      </c>
      <c r="B51" s="37" t="s">
        <v>412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165</v>
      </c>
      <c r="L51" s="47">
        <v>299.83</v>
      </c>
      <c r="M51" s="47">
        <f t="shared" si="0"/>
        <v>165</v>
      </c>
      <c r="N51" s="47">
        <f t="shared" si="1"/>
        <v>299.83</v>
      </c>
      <c r="O51" s="53">
        <f>'Pri Sec_outstanding_6'!P51</f>
        <v>49495.51</v>
      </c>
      <c r="P51" s="53">
        <f t="shared" si="8"/>
        <v>49795.340000000004</v>
      </c>
      <c r="Q51" s="53">
        <f>'CD Ratio_3(i)'!F51</f>
        <v>49795.34</v>
      </c>
      <c r="R51" s="53">
        <f t="shared" si="3"/>
        <v>0</v>
      </c>
      <c r="S51" s="53"/>
    </row>
    <row r="52" spans="1:19" ht="12.6" customHeight="1" x14ac:dyDescent="0.2">
      <c r="A52" s="36">
        <v>42</v>
      </c>
      <c r="B52" s="37" t="s">
        <v>413</v>
      </c>
      <c r="C52" s="47">
        <v>0</v>
      </c>
      <c r="D52" s="47">
        <v>0</v>
      </c>
      <c r="E52" s="47">
        <v>0</v>
      </c>
      <c r="F52" s="47">
        <v>0</v>
      </c>
      <c r="G52" s="47">
        <v>33</v>
      </c>
      <c r="H52" s="47">
        <v>537</v>
      </c>
      <c r="I52" s="47">
        <v>0</v>
      </c>
      <c r="J52" s="47">
        <v>0</v>
      </c>
      <c r="K52" s="47">
        <v>7041</v>
      </c>
      <c r="L52" s="47">
        <v>4587</v>
      </c>
      <c r="M52" s="47">
        <f t="shared" si="0"/>
        <v>7074</v>
      </c>
      <c r="N52" s="47">
        <f t="shared" si="1"/>
        <v>5124</v>
      </c>
      <c r="O52" s="53">
        <f>'Pri Sec_outstanding_6'!P52</f>
        <v>72723</v>
      </c>
      <c r="P52" s="53">
        <f t="shared" si="8"/>
        <v>77847</v>
      </c>
      <c r="Q52" s="53">
        <f>'CD Ratio_3(i)'!F52</f>
        <v>77847</v>
      </c>
      <c r="R52" s="53">
        <f t="shared" si="3"/>
        <v>0</v>
      </c>
    </row>
    <row r="53" spans="1:19" ht="12.6" customHeight="1" x14ac:dyDescent="0.2">
      <c r="A53" s="36">
        <v>43</v>
      </c>
      <c r="B53" s="37" t="s">
        <v>414</v>
      </c>
      <c r="C53" s="47">
        <v>17</v>
      </c>
      <c r="D53" s="47">
        <v>375.81</v>
      </c>
      <c r="E53" s="47">
        <v>0</v>
      </c>
      <c r="F53" s="47">
        <v>0</v>
      </c>
      <c r="G53" s="47">
        <v>49</v>
      </c>
      <c r="H53" s="47">
        <v>1032.3699999999999</v>
      </c>
      <c r="I53" s="47">
        <v>181</v>
      </c>
      <c r="J53" s="47">
        <v>397.82</v>
      </c>
      <c r="K53" s="47">
        <v>25</v>
      </c>
      <c r="L53" s="47">
        <v>673.4</v>
      </c>
      <c r="M53" s="47">
        <f t="shared" si="0"/>
        <v>272</v>
      </c>
      <c r="N53" s="47">
        <f t="shared" si="1"/>
        <v>2479.3999999999996</v>
      </c>
      <c r="O53" s="53">
        <f>'Pri Sec_outstanding_6'!P53</f>
        <v>18335.239999999998</v>
      </c>
      <c r="P53" s="53">
        <f t="shared" si="8"/>
        <v>20814.64</v>
      </c>
      <c r="Q53" s="53">
        <f>'CD Ratio_3(i)'!F53</f>
        <v>20814.64</v>
      </c>
      <c r="R53" s="53">
        <f t="shared" si="3"/>
        <v>0</v>
      </c>
    </row>
    <row r="54" spans="1:19" ht="12.6" customHeight="1" x14ac:dyDescent="0.2">
      <c r="A54" s="36">
        <v>44</v>
      </c>
      <c r="B54" s="37" t="s">
        <v>406</v>
      </c>
      <c r="C54" s="47">
        <v>5</v>
      </c>
      <c r="D54" s="47">
        <v>0.25</v>
      </c>
      <c r="E54" s="47">
        <v>0</v>
      </c>
      <c r="F54" s="47">
        <v>0</v>
      </c>
      <c r="G54" s="47">
        <v>40</v>
      </c>
      <c r="H54" s="47">
        <v>252.1</v>
      </c>
      <c r="I54" s="47">
        <v>84</v>
      </c>
      <c r="J54" s="47">
        <v>73.78</v>
      </c>
      <c r="K54" s="47">
        <v>1445</v>
      </c>
      <c r="L54" s="47">
        <v>1786.87</v>
      </c>
      <c r="M54" s="47">
        <f t="shared" si="0"/>
        <v>1574</v>
      </c>
      <c r="N54" s="47">
        <f t="shared" si="1"/>
        <v>2113</v>
      </c>
      <c r="O54" s="53">
        <f>'Pri Sec_outstanding_6'!P54</f>
        <v>19343.510000000002</v>
      </c>
      <c r="P54" s="53">
        <f t="shared" si="8"/>
        <v>21456.510000000002</v>
      </c>
      <c r="Q54" s="53">
        <f>'CD Ratio_3(i)'!F54</f>
        <v>21456.51</v>
      </c>
      <c r="R54" s="53">
        <f t="shared" si="3"/>
        <v>0</v>
      </c>
    </row>
    <row r="55" spans="1:19" ht="12.6" customHeight="1" x14ac:dyDescent="0.2">
      <c r="A55" s="36">
        <v>45</v>
      </c>
      <c r="B55" s="37" t="s">
        <v>415</v>
      </c>
      <c r="C55" s="47">
        <v>0</v>
      </c>
      <c r="D55" s="47">
        <v>0</v>
      </c>
      <c r="E55" s="47">
        <v>0</v>
      </c>
      <c r="F55" s="47">
        <v>0</v>
      </c>
      <c r="G55" s="47">
        <v>3</v>
      </c>
      <c r="H55" s="47">
        <v>54</v>
      </c>
      <c r="I55" s="47">
        <v>0</v>
      </c>
      <c r="J55" s="47">
        <v>0</v>
      </c>
      <c r="K55" s="47">
        <v>89</v>
      </c>
      <c r="L55" s="47">
        <v>921</v>
      </c>
      <c r="M55" s="47">
        <f t="shared" si="0"/>
        <v>92</v>
      </c>
      <c r="N55" s="47">
        <f t="shared" si="1"/>
        <v>975</v>
      </c>
      <c r="O55" s="53">
        <f>'Pri Sec_outstanding_6'!P55</f>
        <v>20814</v>
      </c>
      <c r="P55" s="53">
        <f t="shared" si="8"/>
        <v>21789</v>
      </c>
      <c r="Q55" s="53">
        <f>'CD Ratio_3(i)'!F55</f>
        <v>21789</v>
      </c>
      <c r="R55" s="53">
        <f t="shared" si="3"/>
        <v>0</v>
      </c>
    </row>
    <row r="56" spans="1:19" s="54" customFormat="1" ht="12.6" customHeight="1" x14ac:dyDescent="0.2">
      <c r="A56" s="342"/>
      <c r="B56" s="94" t="s">
        <v>416</v>
      </c>
      <c r="C56" s="49"/>
      <c r="D56" s="49"/>
      <c r="E56" s="49">
        <f>SUM(E48:E55)</f>
        <v>0</v>
      </c>
      <c r="F56" s="49">
        <f t="shared" ref="F56:N56" si="9">SUM(F48:F55)</f>
        <v>0</v>
      </c>
      <c r="G56" s="49">
        <f t="shared" si="9"/>
        <v>250</v>
      </c>
      <c r="H56" s="49">
        <f t="shared" si="9"/>
        <v>3873.15</v>
      </c>
      <c r="I56" s="49">
        <f t="shared" si="9"/>
        <v>2904</v>
      </c>
      <c r="J56" s="49">
        <f t="shared" si="9"/>
        <v>4357.2199999999993</v>
      </c>
      <c r="K56" s="49">
        <f t="shared" si="9"/>
        <v>41588</v>
      </c>
      <c r="L56" s="49">
        <f t="shared" si="9"/>
        <v>85723.36</v>
      </c>
      <c r="M56" s="49">
        <f t="shared" si="9"/>
        <v>44764</v>
      </c>
      <c r="N56" s="49">
        <f t="shared" si="9"/>
        <v>94329.79</v>
      </c>
      <c r="O56" s="53">
        <f>'Pri Sec_outstanding_6'!P56</f>
        <v>623399.74</v>
      </c>
      <c r="P56" s="53">
        <f>N56+O56</f>
        <v>717729.53</v>
      </c>
      <c r="Q56" s="53">
        <v>717729.53</v>
      </c>
      <c r="R56" s="53">
        <f t="shared" si="3"/>
        <v>0</v>
      </c>
    </row>
    <row r="57" spans="1:19" s="54" customFormat="1" ht="12.6" customHeight="1" x14ac:dyDescent="0.2">
      <c r="A57" s="94"/>
      <c r="B57" s="94" t="s">
        <v>0</v>
      </c>
      <c r="C57" s="49"/>
      <c r="D57" s="49"/>
      <c r="E57" s="49">
        <f>E56+E47+E45+E42</f>
        <v>12277</v>
      </c>
      <c r="F57" s="49">
        <f t="shared" ref="F57:L57" si="10">F56+F47+F45+F42</f>
        <v>70199.5</v>
      </c>
      <c r="G57" s="49">
        <f t="shared" si="10"/>
        <v>69827</v>
      </c>
      <c r="H57" s="49">
        <f t="shared" si="10"/>
        <v>1456864.51</v>
      </c>
      <c r="I57" s="49">
        <f t="shared" si="10"/>
        <v>539703</v>
      </c>
      <c r="J57" s="49">
        <f t="shared" si="10"/>
        <v>1791095.59</v>
      </c>
      <c r="K57" s="49">
        <f t="shared" si="10"/>
        <v>1823460</v>
      </c>
      <c r="L57" s="49">
        <f t="shared" si="10"/>
        <v>9829576.25</v>
      </c>
      <c r="M57" s="49">
        <f>M56+M47+M45+M42</f>
        <v>2445544</v>
      </c>
      <c r="N57" s="49">
        <f t="shared" ref="N57" si="11">N56+N47+N45+N42</f>
        <v>13159371.779999997</v>
      </c>
      <c r="O57" s="53">
        <f>'Pri Sec_outstanding_6'!P57</f>
        <v>20744898.559999999</v>
      </c>
      <c r="P57" s="53">
        <f t="shared" si="2"/>
        <v>33904270.339999996</v>
      </c>
      <c r="Q57" s="53">
        <v>33904271.060000002</v>
      </c>
      <c r="R57" s="53">
        <f t="shared" si="3"/>
        <v>0.7200000062584877</v>
      </c>
    </row>
    <row r="58" spans="1:19" x14ac:dyDescent="0.2">
      <c r="H58" s="54" t="s">
        <v>487</v>
      </c>
    </row>
    <row r="61" spans="1:19" x14ac:dyDescent="0.2">
      <c r="F61" s="54"/>
    </row>
    <row r="62" spans="1:19" x14ac:dyDescent="0.2">
      <c r="E62" s="242"/>
      <c r="F62" s="242"/>
      <c r="I62" s="51"/>
    </row>
    <row r="64" spans="1:19" x14ac:dyDescent="0.2">
      <c r="G64" s="51"/>
    </row>
    <row r="65" spans="6:8" x14ac:dyDescent="0.2">
      <c r="F65" s="51"/>
    </row>
    <row r="66" spans="6:8" x14ac:dyDescent="0.2">
      <c r="H66" s="51"/>
    </row>
    <row r="67" spans="6:8" x14ac:dyDescent="0.2">
      <c r="H67" s="51"/>
    </row>
  </sheetData>
  <autoFilter ref="C5:R52"/>
  <mergeCells count="10">
    <mergeCell ref="A1:N1"/>
    <mergeCell ref="A2:A5"/>
    <mergeCell ref="B2:B5"/>
    <mergeCell ref="C2:N2"/>
    <mergeCell ref="C3:D4"/>
    <mergeCell ref="E3:F4"/>
    <mergeCell ref="G3:H4"/>
    <mergeCell ref="I3:J4"/>
    <mergeCell ref="K3:L4"/>
    <mergeCell ref="M3:N4"/>
  </mergeCells>
  <pageMargins left="0.45" right="0.2" top="1" bottom="0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C1C91FC-83A2-4768-8982-51E97B215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Branch ATM_1</vt:lpstr>
      <vt:lpstr>CD Ratio_2</vt:lpstr>
      <vt:lpstr>CD Ratio_3(i)</vt:lpstr>
      <vt:lpstr>CD Ratio_3(ii)Dist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PMJDY_25</vt:lpstr>
      <vt:lpstr>RSETIs_26</vt:lpstr>
      <vt:lpstr>MUDRA_27</vt:lpstr>
      <vt:lpstr>SUI_28_Dist.</vt:lpstr>
      <vt:lpstr>PMAY_29</vt:lpstr>
      <vt:lpstr>PMJJBY &amp; PMSBY_28</vt:lpstr>
      <vt:lpstr>Aadh_Auh_31</vt:lpstr>
      <vt:lpstr>Aadhaar Auth_31</vt:lpstr>
      <vt:lpstr>Aadh_Auh_31!Print_Area</vt:lpstr>
      <vt:lpstr>'Aadhaar Auth_31'!Print_Area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Ratio_3(ii)Dist'!Print_Area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MUDRA_27!Print_Area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PMAY_29!Print_Area</vt:lpstr>
      <vt:lpstr>PMJDY_25!Print_Area</vt:lpstr>
      <vt:lpstr>'Pri Sec_outstanding_6'!Print_Area</vt:lpstr>
      <vt:lpstr>RSETIs_26!Print_Area</vt:lpstr>
      <vt:lpstr>SCST_Disb_23!Print_Area</vt:lpstr>
      <vt:lpstr>SCST_OS_22!Print_Area</vt:lpstr>
      <vt:lpstr>SHGs_19!Print_Area</vt:lpstr>
      <vt:lpstr>SUI_28_Dist.!Print_Area</vt:lpstr>
      <vt:lpstr>'Weaker Sec_7'!Print_Area</vt:lpstr>
      <vt:lpstr>Women_24!Print_Area</vt:lpstr>
      <vt:lpstr>'Branch ATM_1'!Print_Titles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2015-10-29T06:25:08Z</dcterms:created>
  <dcterms:modified xsi:type="dcterms:W3CDTF">2021-02-08T12:10:44Z</dcterms:modified>
</cp:coreProperties>
</file>