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8000" tabRatio="850" firstSheet="2" activeTab="5"/>
  </bookViews>
  <sheets>
    <sheet name="Branch ATM_1" sheetId="3" r:id="rId1"/>
    <sheet name="CD Ratio_2" sheetId="7" r:id="rId2"/>
    <sheet name="CD Ratio_3(i)" sheetId="9" r:id="rId3"/>
    <sheet name="CD Ratio_3(ii)Dist" sheetId="144" r:id="rId4"/>
    <sheet name="OutstandingAgri_4" sheetId="104" r:id="rId5"/>
    <sheet name="MSMEoutstanding_5" sheetId="103" r:id="rId6"/>
    <sheet name="Pri Sec_outstanding_6" sheetId="107" r:id="rId7"/>
    <sheet name="Weaker Sec_7" sheetId="106" r:id="rId8"/>
    <sheet name="NPS_OS_8" sheetId="105" r:id="rId9"/>
    <sheet name="ACP_Agri_9(i)" sheetId="73" r:id="rId10"/>
    <sheet name="ACP_Agri_9(ii)" sheetId="108" r:id="rId11"/>
    <sheet name="ACP_MSME_10" sheetId="93" r:id="rId12"/>
    <sheet name="ACP_PS_11(i)" sheetId="71" r:id="rId13"/>
    <sheet name="ACP_PS_11(ii)" sheetId="109" r:id="rId14"/>
    <sheet name="ACP_NPS_12" sheetId="110" r:id="rId15"/>
    <sheet name="NPA_13" sheetId="15" r:id="rId16"/>
    <sheet name="NPA_PS_14" sheetId="78" r:id="rId17"/>
    <sheet name="NPA_NPS_15" sheetId="85" r:id="rId18"/>
    <sheet name="NPA_Govt. Sch16" sheetId="77" r:id="rId19"/>
    <sheet name="KCC_17" sheetId="42" r:id="rId20"/>
    <sheet name="Education Loan_18" sheetId="111" r:id="rId21"/>
    <sheet name="SHGs_19" sheetId="113" r:id="rId22"/>
    <sheet name="Restructured Acs_33" sheetId="101" state="hidden" r:id="rId23"/>
    <sheet name="Minority_OS_20" sheetId="114" r:id="rId24"/>
    <sheet name="Minority_Disb_21" sheetId="115" r:id="rId25"/>
    <sheet name="SCST_OS_22" sheetId="116" r:id="rId26"/>
    <sheet name="SCST_Disb_23" sheetId="117" r:id="rId27"/>
    <sheet name="Women_24" sheetId="118" r:id="rId28"/>
    <sheet name="PMJDY_25" sheetId="130" r:id="rId29"/>
    <sheet name="RSETIs_26" sheetId="133" r:id="rId30"/>
    <sheet name="MUDRA_27" sheetId="134" r:id="rId31"/>
    <sheet name="SUI_28_Dist." sheetId="135" state="hidden" r:id="rId32"/>
    <sheet name="PMAY_29" sheetId="137" state="hidden" r:id="rId33"/>
    <sheet name="PMJJBY &amp; PMSBY_28" sheetId="138" r:id="rId34"/>
    <sheet name="Aadh_Auh_31" sheetId="139" state="hidden" r:id="rId35"/>
    <sheet name="BC_29" sheetId="141" r:id="rId36"/>
    <sheet name="Aadhaar Auth_31" sheetId="136" state="hidden" r:id="rId37"/>
  </sheets>
  <definedNames>
    <definedName name="_xlnm._FilterDatabase" localSheetId="9" hidden="1">'ACP_Agri_9(i)'!$H$5:$K$57</definedName>
    <definedName name="_xlnm._FilterDatabase" localSheetId="10" hidden="1">'ACP_Agri_9(ii)'!$M$5:$P$62</definedName>
    <definedName name="_xlnm._FilterDatabase" localSheetId="11" hidden="1">ACP_MSME_10!$C$5:$P$57</definedName>
    <definedName name="_xlnm._FilterDatabase" localSheetId="13" hidden="1">'ACP_PS_11(ii)'!$S$5:$T$59</definedName>
    <definedName name="_xlnm._FilterDatabase" localSheetId="1" hidden="1">'CD Ratio_2'!$F$5:$H$57</definedName>
    <definedName name="_xlnm._FilterDatabase" localSheetId="2" hidden="1">'CD Ratio_3(i)'!$C$5:$N$58</definedName>
    <definedName name="_xlnm._FilterDatabase" localSheetId="20" hidden="1">'Education Loan_18'!$A$5:$Q$6</definedName>
    <definedName name="_xlnm._FilterDatabase" localSheetId="5" hidden="1">MSMEoutstanding_5!$C$5:$N$57</definedName>
    <definedName name="_xlnm._FilterDatabase" localSheetId="18" hidden="1">'NPA_Govt. Sch16'!$A$4:$V$59</definedName>
    <definedName name="_xlnm._FilterDatabase" localSheetId="8" hidden="1">NPS_OS_8!$C$5:$R$57</definedName>
    <definedName name="_xlnm._FilterDatabase" localSheetId="4" hidden="1">OutstandingAgri_4!$C$5:$L$56</definedName>
    <definedName name="_xlnm._FilterDatabase" localSheetId="6" hidden="1">'Pri Sec_outstanding_6'!$C$5:$P$57</definedName>
    <definedName name="CompanyName">#REF!</definedName>
    <definedName name="CustomerLookup">'Branch ATM_1'!#REF!</definedName>
    <definedName name="Invoice_No">#REF!</definedName>
    <definedName name="InvoiceNoDetails">"InvoiceDetails[Invoice No]"</definedName>
    <definedName name="_xlnm.Print_Area" localSheetId="34">Aadh_Auh_31!$A$1:$G$53</definedName>
    <definedName name="_xlnm.Print_Area" localSheetId="36">'Aadhaar Auth_31'!$A$1:$F$48</definedName>
    <definedName name="_xlnm.Print_Area" localSheetId="9">'ACP_Agri_9(i)'!$A$1:$L$67</definedName>
    <definedName name="_xlnm.Print_Area" localSheetId="10">'ACP_Agri_9(ii)'!$A$1:$Q$67</definedName>
    <definedName name="_xlnm.Print_Area" localSheetId="11">ACP_MSME_10!$A$1:$Q$66</definedName>
    <definedName name="_xlnm.Print_Area" localSheetId="14">ACP_NPS_12!$A$1:$Q$66</definedName>
    <definedName name="_xlnm.Print_Area" localSheetId="12">'ACP_PS_11(i)'!$A$1:$Q$66</definedName>
    <definedName name="_xlnm.Print_Area" localSheetId="13">'ACP_PS_11(ii)'!$A$1:$U$67</definedName>
    <definedName name="_xlnm.Print_Area" localSheetId="0">'Branch ATM_1'!$A$1:$G$64</definedName>
    <definedName name="_xlnm.Print_Area" localSheetId="1">'CD Ratio_2'!$A$1:$K$66</definedName>
    <definedName name="_xlnm.Print_Area" localSheetId="2">'CD Ratio_3(i)'!$A$1:$P$66</definedName>
    <definedName name="_xlnm.Print_Area" localSheetId="3">'CD Ratio_3(ii)Dist'!$A$1:$E$56</definedName>
    <definedName name="_xlnm.Print_Area" localSheetId="20">'Education Loan_18'!$A$1:$Q$67</definedName>
    <definedName name="_xlnm.Print_Area" localSheetId="19">KCC_17!$A$1:$F$66</definedName>
    <definedName name="_xlnm.Print_Area" localSheetId="24">Minority_Disb_21!$A$1:$P$67</definedName>
    <definedName name="_xlnm.Print_Area" localSheetId="23">Minority_OS_20!$A$1:$P$67</definedName>
    <definedName name="_xlnm.Print_Area" localSheetId="5">MSMEoutstanding_5!$A$1:$O$67</definedName>
    <definedName name="_xlnm.Print_Area" localSheetId="30">MUDRA_27!$A$1:$J$56</definedName>
    <definedName name="_xlnm.Print_Area" localSheetId="15">NPA_13!$A$1:$G$66</definedName>
    <definedName name="_xlnm.Print_Area" localSheetId="18">'NPA_Govt. Sch16'!$A$1:$AA$66</definedName>
    <definedName name="_xlnm.Print_Area" localSheetId="17">NPA_NPS_15!$A$1:$J$67</definedName>
    <definedName name="_xlnm.Print_Area" localSheetId="16">NPA_PS_14!$A$1:$N$66</definedName>
    <definedName name="_xlnm.Print_Area" localSheetId="8">NPS_OS_8!$A$1:$N$67</definedName>
    <definedName name="_xlnm.Print_Area" localSheetId="4">OutstandingAgri_4!$A$1:$M$67</definedName>
    <definedName name="_xlnm.Print_Area" localSheetId="32">PMAY_29!$A$1:$E$68</definedName>
    <definedName name="_xlnm.Print_Area" localSheetId="28">PMJDY_25!$A$1:$I$57</definedName>
    <definedName name="_xlnm.Print_Area" localSheetId="6">'Pri Sec_outstanding_6'!$A$1:$Q$67</definedName>
    <definedName name="_xlnm.Print_Area" localSheetId="29">RSETIs_26!$A$1:$T$56</definedName>
    <definedName name="_xlnm.Print_Area" localSheetId="26">SCST_Disb_23!$A$1:$F$67</definedName>
    <definedName name="_xlnm.Print_Area" localSheetId="25">SCST_OS_22!$A$1:$F$67</definedName>
    <definedName name="_xlnm.Print_Area" localSheetId="21">SHGs_19!$A$1:$J$60</definedName>
    <definedName name="_xlnm.Print_Area" localSheetId="31">SUI_28_Dist.!$A$1:$H$28</definedName>
    <definedName name="_xlnm.Print_Area" localSheetId="7">'Weaker Sec_7'!$A$1:$S$66</definedName>
    <definedName name="_xlnm.Print_Area" localSheetId="27">Women_24!$A$1:$H$67</definedName>
    <definedName name="_xlnm.Print_Titles" localSheetId="0">'Branch ATM_1'!$3:$3</definedName>
    <definedName name="rngInvoice">#REF!</definedName>
  </definedNames>
  <calcPr calcId="152511"/>
</workbook>
</file>

<file path=xl/calcChain.xml><?xml version="1.0" encoding="utf-8"?>
<calcChain xmlns="http://schemas.openxmlformats.org/spreadsheetml/2006/main">
  <c r="J68" i="78" l="1"/>
  <c r="H71" i="107" l="1"/>
  <c r="F71" i="107"/>
  <c r="F70" i="107"/>
  <c r="G70" i="107"/>
  <c r="H70" i="107"/>
  <c r="E70" i="107"/>
  <c r="D72" i="15" l="1"/>
  <c r="C72" i="15"/>
  <c r="D70" i="15"/>
  <c r="C70" i="15"/>
  <c r="W7" i="9" l="1"/>
  <c r="X7" i="9"/>
  <c r="W8" i="9"/>
  <c r="X8" i="9"/>
  <c r="W9" i="9"/>
  <c r="X9" i="9"/>
  <c r="W10" i="9"/>
  <c r="X10" i="9"/>
  <c r="W11" i="9"/>
  <c r="X11" i="9"/>
  <c r="W12" i="9"/>
  <c r="X12" i="9"/>
  <c r="W13" i="9"/>
  <c r="X13" i="9"/>
  <c r="W14" i="9"/>
  <c r="X14" i="9"/>
  <c r="W15" i="9"/>
  <c r="X15" i="9"/>
  <c r="W16" i="9"/>
  <c r="X16" i="9"/>
  <c r="W17" i="9"/>
  <c r="X17" i="9"/>
  <c r="W18" i="9"/>
  <c r="X18" i="9"/>
  <c r="W19" i="9"/>
  <c r="X19" i="9"/>
  <c r="W20" i="9"/>
  <c r="X20" i="9"/>
  <c r="W21" i="9"/>
  <c r="X21" i="9"/>
  <c r="W22" i="9"/>
  <c r="X22" i="9"/>
  <c r="W23" i="9"/>
  <c r="X23" i="9"/>
  <c r="W24" i="9"/>
  <c r="X24" i="9"/>
  <c r="W25" i="9"/>
  <c r="X25" i="9"/>
  <c r="W26" i="9"/>
  <c r="X26" i="9"/>
  <c r="W27" i="9"/>
  <c r="X27" i="9"/>
  <c r="W28" i="9"/>
  <c r="X28" i="9"/>
  <c r="W29" i="9"/>
  <c r="X29" i="9"/>
  <c r="W30" i="9"/>
  <c r="X30" i="9"/>
  <c r="W31" i="9"/>
  <c r="X31" i="9"/>
  <c r="W32" i="9"/>
  <c r="X32" i="9"/>
  <c r="W33" i="9"/>
  <c r="X33" i="9"/>
  <c r="W34" i="9"/>
  <c r="X34" i="9"/>
  <c r="W35" i="9"/>
  <c r="X35" i="9"/>
  <c r="W36" i="9"/>
  <c r="X36" i="9"/>
  <c r="W37" i="9"/>
  <c r="X37" i="9"/>
  <c r="W38" i="9"/>
  <c r="X38" i="9"/>
  <c r="W39" i="9"/>
  <c r="X39" i="9"/>
  <c r="W40" i="9"/>
  <c r="X40" i="9"/>
  <c r="W41" i="9"/>
  <c r="X41" i="9"/>
  <c r="W42" i="9"/>
  <c r="X42" i="9"/>
  <c r="W43" i="9"/>
  <c r="X43" i="9"/>
  <c r="W44" i="9"/>
  <c r="X44" i="9"/>
  <c r="W45" i="9"/>
  <c r="X45" i="9"/>
  <c r="W46" i="9"/>
  <c r="X46" i="9"/>
  <c r="W47" i="9"/>
  <c r="X47" i="9"/>
  <c r="W48" i="9"/>
  <c r="X48" i="9"/>
  <c r="W49" i="9"/>
  <c r="X49" i="9"/>
  <c r="W50" i="9"/>
  <c r="X50" i="9"/>
  <c r="W51" i="9"/>
  <c r="X51" i="9"/>
  <c r="W52" i="9"/>
  <c r="X52" i="9"/>
  <c r="W53" i="9"/>
  <c r="X53" i="9"/>
  <c r="W54" i="9"/>
  <c r="X54" i="9"/>
  <c r="W55" i="9"/>
  <c r="X55" i="9"/>
  <c r="W56" i="9"/>
  <c r="X56" i="9"/>
  <c r="W57" i="9"/>
  <c r="X57" i="9"/>
  <c r="W58" i="9"/>
  <c r="X58" i="9"/>
  <c r="W59" i="9"/>
  <c r="X59" i="9"/>
  <c r="W60" i="9"/>
  <c r="X60" i="9"/>
  <c r="W61" i="9"/>
  <c r="X61" i="9"/>
  <c r="W62" i="9"/>
  <c r="X62" i="9"/>
  <c r="W63" i="9"/>
  <c r="X63" i="9"/>
  <c r="W64" i="9"/>
  <c r="X64" i="9"/>
  <c r="W65" i="9"/>
  <c r="X65" i="9"/>
  <c r="X6" i="9"/>
  <c r="W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" i="9"/>
  <c r="D67" i="118" l="1"/>
  <c r="H68" i="78" l="1"/>
  <c r="G68" i="78"/>
  <c r="K69" i="71" l="1"/>
  <c r="J69" i="71"/>
  <c r="D53" i="134" l="1"/>
  <c r="E53" i="134"/>
  <c r="F53" i="134"/>
  <c r="G53" i="134"/>
  <c r="H53" i="134"/>
  <c r="I53" i="134"/>
  <c r="J53" i="134"/>
  <c r="C53" i="134"/>
  <c r="D52" i="134"/>
  <c r="E52" i="134"/>
  <c r="F52" i="134"/>
  <c r="G52" i="134"/>
  <c r="H52" i="134"/>
  <c r="I52" i="134"/>
  <c r="J52" i="134"/>
  <c r="C52" i="134"/>
  <c r="I6" i="130"/>
  <c r="I7" i="130"/>
  <c r="I8" i="130"/>
  <c r="I9" i="130"/>
  <c r="I10" i="130"/>
  <c r="I11" i="130"/>
  <c r="I12" i="130"/>
  <c r="I13" i="130"/>
  <c r="I14" i="130"/>
  <c r="I15" i="130"/>
  <c r="I16" i="130"/>
  <c r="I17" i="130"/>
  <c r="I18" i="130"/>
  <c r="I19" i="130"/>
  <c r="I20" i="130"/>
  <c r="I21" i="130"/>
  <c r="I22" i="130"/>
  <c r="I23" i="130"/>
  <c r="I24" i="130"/>
  <c r="I25" i="130"/>
  <c r="I26" i="130"/>
  <c r="I27" i="130"/>
  <c r="I28" i="130"/>
  <c r="I29" i="130"/>
  <c r="I30" i="130"/>
  <c r="I31" i="130"/>
  <c r="I32" i="130"/>
  <c r="I33" i="130"/>
  <c r="I34" i="130"/>
  <c r="I35" i="130"/>
  <c r="I36" i="130"/>
  <c r="I37" i="130"/>
  <c r="I38" i="130"/>
  <c r="I39" i="130"/>
  <c r="I40" i="130"/>
  <c r="I41" i="130"/>
  <c r="I42" i="130"/>
  <c r="I43" i="130"/>
  <c r="I44" i="130"/>
  <c r="I45" i="130"/>
  <c r="I46" i="130"/>
  <c r="I47" i="130"/>
  <c r="I48" i="130"/>
  <c r="I49" i="130"/>
  <c r="I50" i="130"/>
  <c r="I51" i="130"/>
  <c r="I52" i="130"/>
  <c r="I53" i="130"/>
  <c r="I54" i="130"/>
  <c r="I55" i="130"/>
  <c r="I5" i="130"/>
  <c r="E6" i="130"/>
  <c r="E7" i="130"/>
  <c r="E8" i="130"/>
  <c r="E9" i="130"/>
  <c r="E10" i="130"/>
  <c r="E11" i="130"/>
  <c r="E12" i="130"/>
  <c r="E13" i="130"/>
  <c r="E14" i="130"/>
  <c r="E15" i="130"/>
  <c r="E16" i="130"/>
  <c r="E17" i="130"/>
  <c r="E18" i="130"/>
  <c r="E19" i="130"/>
  <c r="E20" i="130"/>
  <c r="E21" i="130"/>
  <c r="E22" i="130"/>
  <c r="E23" i="130"/>
  <c r="E24" i="130"/>
  <c r="E25" i="130"/>
  <c r="E26" i="130"/>
  <c r="E27" i="130"/>
  <c r="E28" i="130"/>
  <c r="E29" i="130"/>
  <c r="E30" i="130"/>
  <c r="E31" i="130"/>
  <c r="E32" i="130"/>
  <c r="E33" i="130"/>
  <c r="E34" i="130"/>
  <c r="E35" i="130"/>
  <c r="E36" i="130"/>
  <c r="E37" i="130"/>
  <c r="E38" i="130"/>
  <c r="E39" i="130"/>
  <c r="E40" i="130"/>
  <c r="E41" i="130"/>
  <c r="E42" i="130"/>
  <c r="E43" i="130"/>
  <c r="E44" i="130"/>
  <c r="E45" i="130"/>
  <c r="E46" i="130"/>
  <c r="E47" i="130"/>
  <c r="E48" i="130"/>
  <c r="E49" i="130"/>
  <c r="E50" i="130"/>
  <c r="E51" i="130"/>
  <c r="E52" i="130"/>
  <c r="E53" i="130"/>
  <c r="E54" i="130"/>
  <c r="E55" i="130"/>
  <c r="E5" i="130"/>
  <c r="P69" i="103" l="1"/>
  <c r="Q69" i="103"/>
  <c r="I52" i="15" l="1"/>
  <c r="I53" i="15"/>
  <c r="I51" i="15"/>
  <c r="D55" i="144" l="1"/>
  <c r="E55" i="144" s="1"/>
  <c r="C55" i="144"/>
  <c r="E54" i="144"/>
  <c r="E53" i="144"/>
  <c r="E52" i="144"/>
  <c r="E51" i="144"/>
  <c r="E50" i="144"/>
  <c r="E49" i="144"/>
  <c r="E48" i="144"/>
  <c r="E47" i="144"/>
  <c r="E46" i="144"/>
  <c r="E45" i="144"/>
  <c r="E44" i="144"/>
  <c r="E43" i="144"/>
  <c r="E42" i="144"/>
  <c r="E41" i="144"/>
  <c r="E40" i="144"/>
  <c r="E39" i="144"/>
  <c r="E38" i="144"/>
  <c r="E37" i="144"/>
  <c r="E36" i="144"/>
  <c r="E35" i="144"/>
  <c r="E34" i="144"/>
  <c r="E33" i="144"/>
  <c r="E32" i="144"/>
  <c r="E31" i="144"/>
  <c r="E30" i="144"/>
  <c r="E29" i="144"/>
  <c r="E28" i="144"/>
  <c r="E27" i="144"/>
  <c r="E26" i="144"/>
  <c r="E25" i="144"/>
  <c r="E24" i="144"/>
  <c r="E23" i="144"/>
  <c r="E22" i="144"/>
  <c r="E21" i="144"/>
  <c r="E20" i="144"/>
  <c r="E19" i="144"/>
  <c r="E18" i="144"/>
  <c r="E17" i="144"/>
  <c r="E16" i="144"/>
  <c r="E15" i="144"/>
  <c r="E14" i="144"/>
  <c r="E13" i="144"/>
  <c r="E12" i="144"/>
  <c r="E11" i="144"/>
  <c r="E10" i="144"/>
  <c r="E9" i="144"/>
  <c r="E8" i="144"/>
  <c r="E7" i="144"/>
  <c r="E6" i="144"/>
  <c r="E5" i="144"/>
  <c r="E4" i="144"/>
  <c r="Q18" i="77" l="1"/>
  <c r="H43" i="85" l="1"/>
  <c r="H23" i="85"/>
  <c r="L15" i="105" l="1"/>
  <c r="S7" i="9" l="1"/>
  <c r="T7" i="9"/>
  <c r="S8" i="9"/>
  <c r="T8" i="9"/>
  <c r="S9" i="9"/>
  <c r="T9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S58" i="9"/>
  <c r="T58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T6" i="9"/>
  <c r="S6" i="9"/>
  <c r="Q7" i="9"/>
  <c r="R7" i="9"/>
  <c r="Q8" i="9"/>
  <c r="R8" i="9"/>
  <c r="Q9" i="9"/>
  <c r="R9" i="9"/>
  <c r="Q10" i="9"/>
  <c r="R10" i="9"/>
  <c r="Q11" i="9"/>
  <c r="R11" i="9"/>
  <c r="Q12" i="9"/>
  <c r="R12" i="9"/>
  <c r="Q13" i="9"/>
  <c r="R13" i="9"/>
  <c r="Q14" i="9"/>
  <c r="R14" i="9"/>
  <c r="Q15" i="9"/>
  <c r="R15" i="9"/>
  <c r="Q16" i="9"/>
  <c r="R16" i="9"/>
  <c r="Q17" i="9"/>
  <c r="R17" i="9"/>
  <c r="Q18" i="9"/>
  <c r="R18" i="9"/>
  <c r="Q19" i="9"/>
  <c r="R19" i="9"/>
  <c r="Q20" i="9"/>
  <c r="R20" i="9"/>
  <c r="Q21" i="9"/>
  <c r="R21" i="9"/>
  <c r="Q22" i="9"/>
  <c r="R22" i="9"/>
  <c r="Q23" i="9"/>
  <c r="R23" i="9"/>
  <c r="Q24" i="9"/>
  <c r="R24" i="9"/>
  <c r="Q25" i="9"/>
  <c r="R25" i="9"/>
  <c r="Q26" i="9"/>
  <c r="R26" i="9"/>
  <c r="Q27" i="9"/>
  <c r="R27" i="9"/>
  <c r="Q28" i="9"/>
  <c r="R28" i="9"/>
  <c r="Q29" i="9"/>
  <c r="R29" i="9"/>
  <c r="Q30" i="9"/>
  <c r="R30" i="9"/>
  <c r="Q31" i="9"/>
  <c r="R31" i="9"/>
  <c r="Q32" i="9"/>
  <c r="R32" i="9"/>
  <c r="Q33" i="9"/>
  <c r="R33" i="9"/>
  <c r="Q34" i="9"/>
  <c r="R34" i="9"/>
  <c r="Q35" i="9"/>
  <c r="R35" i="9"/>
  <c r="Q36" i="9"/>
  <c r="R36" i="9"/>
  <c r="Q37" i="9"/>
  <c r="R37" i="9"/>
  <c r="Q38" i="9"/>
  <c r="R38" i="9"/>
  <c r="Q39" i="9"/>
  <c r="R39" i="9"/>
  <c r="Q40" i="9"/>
  <c r="R40" i="9"/>
  <c r="Q41" i="9"/>
  <c r="R41" i="9"/>
  <c r="Q42" i="9"/>
  <c r="R42" i="9"/>
  <c r="Q43" i="9"/>
  <c r="R43" i="9"/>
  <c r="Q44" i="9"/>
  <c r="R44" i="9"/>
  <c r="Q45" i="9"/>
  <c r="R45" i="9"/>
  <c r="Q46" i="9"/>
  <c r="R46" i="9"/>
  <c r="Q47" i="9"/>
  <c r="R47" i="9"/>
  <c r="Q48" i="9"/>
  <c r="R48" i="9"/>
  <c r="Q49" i="9"/>
  <c r="R49" i="9"/>
  <c r="Q50" i="9"/>
  <c r="R50" i="9"/>
  <c r="Q51" i="9"/>
  <c r="R51" i="9"/>
  <c r="Q52" i="9"/>
  <c r="R52" i="9"/>
  <c r="Q53" i="9"/>
  <c r="R53" i="9"/>
  <c r="Q54" i="9"/>
  <c r="R54" i="9"/>
  <c r="Q55" i="9"/>
  <c r="R55" i="9"/>
  <c r="Q56" i="9"/>
  <c r="R56" i="9"/>
  <c r="Q57" i="9"/>
  <c r="R57" i="9"/>
  <c r="Q58" i="9"/>
  <c r="R58" i="9"/>
  <c r="Q59" i="9"/>
  <c r="R59" i="9"/>
  <c r="Q60" i="9"/>
  <c r="R60" i="9"/>
  <c r="Q61" i="9"/>
  <c r="R61" i="9"/>
  <c r="Q62" i="9"/>
  <c r="R62" i="9"/>
  <c r="Q63" i="9"/>
  <c r="R63" i="9"/>
  <c r="Q64" i="9"/>
  <c r="R64" i="9"/>
  <c r="Q65" i="9"/>
  <c r="R65" i="9"/>
  <c r="R6" i="9"/>
  <c r="Q6" i="9"/>
  <c r="C32" i="7" l="1"/>
  <c r="D64" i="106" l="1"/>
  <c r="K64" i="106"/>
  <c r="L64" i="106"/>
  <c r="M64" i="106"/>
  <c r="N64" i="106"/>
  <c r="O64" i="106"/>
  <c r="P64" i="106"/>
  <c r="D56" i="106"/>
  <c r="K56" i="106"/>
  <c r="L56" i="106"/>
  <c r="M56" i="106"/>
  <c r="N56" i="106"/>
  <c r="O56" i="106"/>
  <c r="P56" i="106"/>
  <c r="C56" i="106"/>
  <c r="D54" i="106"/>
  <c r="K54" i="106"/>
  <c r="L54" i="106"/>
  <c r="M54" i="106"/>
  <c r="N54" i="106"/>
  <c r="O54" i="106"/>
  <c r="P54" i="106"/>
  <c r="C54" i="106"/>
  <c r="D49" i="106"/>
  <c r="K49" i="106"/>
  <c r="L49" i="106"/>
  <c r="M49" i="106"/>
  <c r="N49" i="106"/>
  <c r="O49" i="106"/>
  <c r="P49" i="106"/>
  <c r="C49" i="106"/>
  <c r="D27" i="106"/>
  <c r="D50" i="106" s="1"/>
  <c r="K27" i="106"/>
  <c r="L27" i="106"/>
  <c r="L50" i="106" s="1"/>
  <c r="M27" i="106"/>
  <c r="M50" i="106" s="1"/>
  <c r="N27" i="106"/>
  <c r="N50" i="106" s="1"/>
  <c r="O27" i="106"/>
  <c r="O50" i="106" s="1"/>
  <c r="P27" i="106"/>
  <c r="P50" i="106" s="1"/>
  <c r="C27" i="106"/>
  <c r="D56" i="118"/>
  <c r="E56" i="118"/>
  <c r="F56" i="118"/>
  <c r="G56" i="118"/>
  <c r="H56" i="118"/>
  <c r="C56" i="118"/>
  <c r="D54" i="118"/>
  <c r="E54" i="118"/>
  <c r="F54" i="118"/>
  <c r="G54" i="118"/>
  <c r="H54" i="118"/>
  <c r="C54" i="118"/>
  <c r="D50" i="118"/>
  <c r="E50" i="118"/>
  <c r="F50" i="118"/>
  <c r="G50" i="118"/>
  <c r="D49" i="118"/>
  <c r="E49" i="118"/>
  <c r="F49" i="118"/>
  <c r="G49" i="118"/>
  <c r="H49" i="118"/>
  <c r="C49" i="118"/>
  <c r="D27" i="118"/>
  <c r="E27" i="118"/>
  <c r="F27" i="118"/>
  <c r="G27" i="118"/>
  <c r="H27" i="118"/>
  <c r="C27" i="118"/>
  <c r="C50" i="118" s="1"/>
  <c r="C64" i="118"/>
  <c r="D64" i="118"/>
  <c r="E64" i="118"/>
  <c r="F64" i="118"/>
  <c r="G64" i="118"/>
  <c r="H64" i="118"/>
  <c r="D56" i="117"/>
  <c r="E56" i="117"/>
  <c r="F56" i="117"/>
  <c r="C56" i="117"/>
  <c r="D54" i="117"/>
  <c r="E54" i="117"/>
  <c r="F54" i="117"/>
  <c r="C54" i="117"/>
  <c r="D49" i="117"/>
  <c r="E49" i="117"/>
  <c r="F49" i="117"/>
  <c r="C49" i="117"/>
  <c r="D27" i="117"/>
  <c r="E27" i="117"/>
  <c r="F27" i="117"/>
  <c r="C27" i="117"/>
  <c r="D64" i="116"/>
  <c r="D65" i="116" s="1"/>
  <c r="E64" i="116"/>
  <c r="F64" i="116"/>
  <c r="F65" i="116" s="1"/>
  <c r="D56" i="116"/>
  <c r="E56" i="116"/>
  <c r="F56" i="116"/>
  <c r="C56" i="116"/>
  <c r="D54" i="116"/>
  <c r="E54" i="116"/>
  <c r="F54" i="116"/>
  <c r="C54" i="116"/>
  <c r="D49" i="116"/>
  <c r="D50" i="116" s="1"/>
  <c r="E49" i="116"/>
  <c r="E50" i="116" s="1"/>
  <c r="F49" i="116"/>
  <c r="F50" i="116" s="1"/>
  <c r="C49" i="116"/>
  <c r="C50" i="116" s="1"/>
  <c r="D27" i="116"/>
  <c r="E27" i="116"/>
  <c r="F27" i="116"/>
  <c r="C27" i="116"/>
  <c r="C64" i="116"/>
  <c r="D64" i="115"/>
  <c r="E64" i="115"/>
  <c r="F64" i="115"/>
  <c r="G64" i="115"/>
  <c r="H64" i="115"/>
  <c r="I64" i="115"/>
  <c r="J64" i="115"/>
  <c r="K64" i="115"/>
  <c r="L64" i="115"/>
  <c r="M64" i="115"/>
  <c r="N64" i="115"/>
  <c r="D56" i="115"/>
  <c r="E56" i="115"/>
  <c r="F56" i="115"/>
  <c r="G56" i="115"/>
  <c r="H56" i="115"/>
  <c r="I56" i="115"/>
  <c r="J56" i="115"/>
  <c r="K56" i="115"/>
  <c r="L56" i="115"/>
  <c r="M56" i="115"/>
  <c r="N56" i="115"/>
  <c r="C56" i="115"/>
  <c r="D54" i="115"/>
  <c r="E54" i="115"/>
  <c r="F54" i="115"/>
  <c r="G54" i="115"/>
  <c r="H54" i="115"/>
  <c r="I54" i="115"/>
  <c r="J54" i="115"/>
  <c r="K54" i="115"/>
  <c r="L54" i="115"/>
  <c r="M54" i="115"/>
  <c r="N54" i="115"/>
  <c r="C54" i="115"/>
  <c r="D49" i="115"/>
  <c r="E49" i="115"/>
  <c r="F49" i="115"/>
  <c r="G49" i="115"/>
  <c r="H49" i="115"/>
  <c r="I49" i="115"/>
  <c r="J49" i="115"/>
  <c r="K49" i="115"/>
  <c r="L49" i="115"/>
  <c r="M49" i="115"/>
  <c r="N49" i="115"/>
  <c r="C49" i="115"/>
  <c r="D27" i="115"/>
  <c r="E27" i="115"/>
  <c r="F27" i="115"/>
  <c r="G27" i="115"/>
  <c r="H27" i="115"/>
  <c r="I27" i="115"/>
  <c r="J27" i="115"/>
  <c r="K27" i="115"/>
  <c r="L27" i="115"/>
  <c r="M27" i="115"/>
  <c r="N27" i="115"/>
  <c r="C27" i="115"/>
  <c r="D64" i="114"/>
  <c r="E64" i="114"/>
  <c r="F64" i="114"/>
  <c r="G64" i="114"/>
  <c r="H64" i="114"/>
  <c r="I64" i="114"/>
  <c r="J64" i="114"/>
  <c r="K64" i="114"/>
  <c r="L64" i="114"/>
  <c r="M64" i="114"/>
  <c r="N64" i="114"/>
  <c r="C64" i="114"/>
  <c r="D56" i="114"/>
  <c r="E56" i="114"/>
  <c r="F56" i="114"/>
  <c r="G56" i="114"/>
  <c r="H56" i="114"/>
  <c r="I56" i="114"/>
  <c r="J56" i="114"/>
  <c r="K56" i="114"/>
  <c r="L56" i="114"/>
  <c r="M56" i="114"/>
  <c r="N56" i="114"/>
  <c r="C56" i="114"/>
  <c r="D54" i="114"/>
  <c r="E54" i="114"/>
  <c r="F54" i="114"/>
  <c r="G54" i="114"/>
  <c r="H54" i="114"/>
  <c r="I54" i="114"/>
  <c r="J54" i="114"/>
  <c r="K54" i="114"/>
  <c r="L54" i="114"/>
  <c r="M54" i="114"/>
  <c r="N54" i="114"/>
  <c r="C54" i="114"/>
  <c r="D49" i="114"/>
  <c r="E49" i="114"/>
  <c r="F49" i="114"/>
  <c r="G49" i="114"/>
  <c r="H49" i="114"/>
  <c r="I49" i="114"/>
  <c r="J49" i="114"/>
  <c r="K49" i="114"/>
  <c r="L49" i="114"/>
  <c r="M49" i="114"/>
  <c r="N49" i="114"/>
  <c r="C49" i="114"/>
  <c r="D27" i="114"/>
  <c r="E27" i="114"/>
  <c r="F27" i="114"/>
  <c r="G27" i="114"/>
  <c r="H27" i="114"/>
  <c r="I27" i="114"/>
  <c r="J27" i="114"/>
  <c r="K27" i="114"/>
  <c r="L27" i="114"/>
  <c r="M27" i="114"/>
  <c r="N27" i="114"/>
  <c r="C27" i="114"/>
  <c r="D56" i="113"/>
  <c r="E56" i="113"/>
  <c r="F56" i="113"/>
  <c r="G56" i="113"/>
  <c r="H56" i="113"/>
  <c r="I56" i="113"/>
  <c r="J56" i="113"/>
  <c r="C56" i="113"/>
  <c r="D54" i="113"/>
  <c r="E54" i="113"/>
  <c r="F54" i="113"/>
  <c r="G54" i="113"/>
  <c r="H54" i="113"/>
  <c r="I54" i="113"/>
  <c r="J54" i="113"/>
  <c r="C54" i="113"/>
  <c r="D49" i="113"/>
  <c r="D50" i="113" s="1"/>
  <c r="E49" i="113"/>
  <c r="F49" i="113"/>
  <c r="G49" i="113"/>
  <c r="G50" i="113" s="1"/>
  <c r="H49" i="113"/>
  <c r="H50" i="113" s="1"/>
  <c r="I49" i="113"/>
  <c r="J49" i="113"/>
  <c r="C49" i="113"/>
  <c r="C50" i="113" s="1"/>
  <c r="D27" i="113"/>
  <c r="E27" i="113"/>
  <c r="F27" i="113"/>
  <c r="F50" i="113" s="1"/>
  <c r="G27" i="113"/>
  <c r="H27" i="113"/>
  <c r="I27" i="113"/>
  <c r="I50" i="113" s="1"/>
  <c r="J27" i="113"/>
  <c r="J50" i="113" s="1"/>
  <c r="C27" i="113"/>
  <c r="D64" i="111"/>
  <c r="E64" i="111"/>
  <c r="F64" i="111"/>
  <c r="G64" i="111"/>
  <c r="H64" i="111"/>
  <c r="I64" i="111"/>
  <c r="J64" i="111"/>
  <c r="K64" i="111"/>
  <c r="L64" i="111"/>
  <c r="M64" i="111"/>
  <c r="P64" i="111"/>
  <c r="Q64" i="111"/>
  <c r="D56" i="111"/>
  <c r="E56" i="111"/>
  <c r="F56" i="111"/>
  <c r="G56" i="111"/>
  <c r="H56" i="111"/>
  <c r="I56" i="111"/>
  <c r="J56" i="111"/>
  <c r="K56" i="111"/>
  <c r="L56" i="111"/>
  <c r="M56" i="111"/>
  <c r="P56" i="111"/>
  <c r="Q56" i="111"/>
  <c r="D54" i="111"/>
  <c r="E54" i="111"/>
  <c r="F54" i="111"/>
  <c r="G54" i="111"/>
  <c r="H54" i="111"/>
  <c r="I54" i="111"/>
  <c r="J54" i="111"/>
  <c r="K54" i="111"/>
  <c r="L54" i="111"/>
  <c r="M54" i="111"/>
  <c r="P54" i="111"/>
  <c r="Q54" i="111"/>
  <c r="D49" i="111"/>
  <c r="E49" i="111"/>
  <c r="F49" i="111"/>
  <c r="G49" i="111"/>
  <c r="H49" i="111"/>
  <c r="I49" i="111"/>
  <c r="J49" i="111"/>
  <c r="K49" i="111"/>
  <c r="L49" i="111"/>
  <c r="M49" i="111"/>
  <c r="P49" i="111"/>
  <c r="P50" i="111" s="1"/>
  <c r="Q49" i="111"/>
  <c r="D50" i="111"/>
  <c r="D27" i="111"/>
  <c r="E27" i="111"/>
  <c r="F27" i="111"/>
  <c r="G27" i="111"/>
  <c r="H27" i="111"/>
  <c r="H50" i="111" s="1"/>
  <c r="I27" i="111"/>
  <c r="J27" i="111"/>
  <c r="K27" i="111"/>
  <c r="L27" i="111"/>
  <c r="L50" i="111" s="1"/>
  <c r="M27" i="111"/>
  <c r="P27" i="111"/>
  <c r="Q27" i="111"/>
  <c r="Q50" i="111" s="1"/>
  <c r="N7" i="111"/>
  <c r="O7" i="111"/>
  <c r="N8" i="111"/>
  <c r="O8" i="111"/>
  <c r="N9" i="111"/>
  <c r="O9" i="111"/>
  <c r="N10" i="111"/>
  <c r="O10" i="111"/>
  <c r="N11" i="111"/>
  <c r="O11" i="111"/>
  <c r="N12" i="111"/>
  <c r="O12" i="111"/>
  <c r="N13" i="111"/>
  <c r="O13" i="111"/>
  <c r="N14" i="111"/>
  <c r="O14" i="111"/>
  <c r="N15" i="111"/>
  <c r="O15" i="111"/>
  <c r="N16" i="111"/>
  <c r="O16" i="111"/>
  <c r="N17" i="111"/>
  <c r="O17" i="111"/>
  <c r="N18" i="111"/>
  <c r="O18" i="111"/>
  <c r="N19" i="111"/>
  <c r="O19" i="111"/>
  <c r="N20" i="111"/>
  <c r="O20" i="111"/>
  <c r="N21" i="111"/>
  <c r="O21" i="111"/>
  <c r="N22" i="111"/>
  <c r="O22" i="111"/>
  <c r="N23" i="111"/>
  <c r="O23" i="111"/>
  <c r="N24" i="111"/>
  <c r="O24" i="111"/>
  <c r="N25" i="111"/>
  <c r="O25" i="111"/>
  <c r="N26" i="111"/>
  <c r="O26" i="111"/>
  <c r="N28" i="111"/>
  <c r="O28" i="111"/>
  <c r="N29" i="111"/>
  <c r="O29" i="111"/>
  <c r="N30" i="111"/>
  <c r="O30" i="111"/>
  <c r="N31" i="111"/>
  <c r="O31" i="111"/>
  <c r="N32" i="111"/>
  <c r="O32" i="111"/>
  <c r="N33" i="111"/>
  <c r="O33" i="111"/>
  <c r="N34" i="111"/>
  <c r="O34" i="111"/>
  <c r="N35" i="111"/>
  <c r="O35" i="111"/>
  <c r="N36" i="111"/>
  <c r="O36" i="111"/>
  <c r="N37" i="111"/>
  <c r="O37" i="111"/>
  <c r="N38" i="111"/>
  <c r="O38" i="111"/>
  <c r="N39" i="111"/>
  <c r="O39" i="111"/>
  <c r="N40" i="111"/>
  <c r="O40" i="111"/>
  <c r="N41" i="111"/>
  <c r="O41" i="111"/>
  <c r="N42" i="111"/>
  <c r="O42" i="111"/>
  <c r="N43" i="111"/>
  <c r="O43" i="111"/>
  <c r="N44" i="111"/>
  <c r="O44" i="111"/>
  <c r="N45" i="111"/>
  <c r="O45" i="111"/>
  <c r="N46" i="111"/>
  <c r="O46" i="111"/>
  <c r="N47" i="111"/>
  <c r="O47" i="111"/>
  <c r="N48" i="111"/>
  <c r="O48" i="111"/>
  <c r="N51" i="111"/>
  <c r="O51" i="111"/>
  <c r="N52" i="111"/>
  <c r="O52" i="111"/>
  <c r="N53" i="111"/>
  <c r="O53" i="111"/>
  <c r="N55" i="111"/>
  <c r="N56" i="111" s="1"/>
  <c r="O55" i="111"/>
  <c r="O56" i="111" s="1"/>
  <c r="N57" i="111"/>
  <c r="O57" i="111"/>
  <c r="N58" i="111"/>
  <c r="O58" i="111"/>
  <c r="N59" i="111"/>
  <c r="O59" i="111"/>
  <c r="N60" i="111"/>
  <c r="O60" i="111"/>
  <c r="N61" i="111"/>
  <c r="O61" i="111"/>
  <c r="N62" i="111"/>
  <c r="O62" i="111"/>
  <c r="N63" i="111"/>
  <c r="O63" i="111"/>
  <c r="O6" i="111"/>
  <c r="N6" i="111"/>
  <c r="D56" i="42"/>
  <c r="C56" i="42"/>
  <c r="D54" i="42"/>
  <c r="C54" i="42"/>
  <c r="D49" i="42"/>
  <c r="C49" i="42"/>
  <c r="D27" i="42"/>
  <c r="C27" i="42"/>
  <c r="AA64" i="77"/>
  <c r="AA7" i="77"/>
  <c r="AA8" i="77"/>
  <c r="AA9" i="77"/>
  <c r="AA10" i="77"/>
  <c r="AA11" i="77"/>
  <c r="AA12" i="77"/>
  <c r="AA13" i="77"/>
  <c r="AA14" i="77"/>
  <c r="AA15" i="77"/>
  <c r="AA16" i="77"/>
  <c r="AA17" i="77"/>
  <c r="AA18" i="77"/>
  <c r="AA19" i="77"/>
  <c r="AA20" i="77"/>
  <c r="AA21" i="77"/>
  <c r="AA22" i="77"/>
  <c r="AA23" i="77"/>
  <c r="AA24" i="77"/>
  <c r="AA25" i="77"/>
  <c r="AA26" i="77"/>
  <c r="AA28" i="77"/>
  <c r="AA34" i="77"/>
  <c r="AA35" i="77"/>
  <c r="AA36" i="77"/>
  <c r="AA42" i="77"/>
  <c r="AA44" i="77"/>
  <c r="AA49" i="77"/>
  <c r="AA51" i="77"/>
  <c r="AA52" i="77"/>
  <c r="AA53" i="77"/>
  <c r="AA57" i="77"/>
  <c r="AA61" i="77"/>
  <c r="AA62" i="77"/>
  <c r="AA63" i="77"/>
  <c r="AA6" i="77"/>
  <c r="V7" i="77"/>
  <c r="V8" i="77"/>
  <c r="V9" i="77"/>
  <c r="V10" i="77"/>
  <c r="V11" i="77"/>
  <c r="V12" i="77"/>
  <c r="V13" i="77"/>
  <c r="V14" i="77"/>
  <c r="V15" i="77"/>
  <c r="V16" i="77"/>
  <c r="V18" i="77"/>
  <c r="V19" i="77"/>
  <c r="V20" i="77"/>
  <c r="V21" i="77"/>
  <c r="V22" i="77"/>
  <c r="V23" i="77"/>
  <c r="V24" i="77"/>
  <c r="V28" i="77"/>
  <c r="V35" i="77"/>
  <c r="V36" i="77"/>
  <c r="V49" i="77"/>
  <c r="V51" i="77"/>
  <c r="V52" i="77"/>
  <c r="V53" i="77"/>
  <c r="V54" i="77"/>
  <c r="V55" i="77"/>
  <c r="V56" i="77"/>
  <c r="V6" i="77"/>
  <c r="Q8" i="77"/>
  <c r="Q9" i="77"/>
  <c r="Q10" i="77"/>
  <c r="Q12" i="77"/>
  <c r="Q17" i="77"/>
  <c r="Q20" i="77"/>
  <c r="Q21" i="77"/>
  <c r="Q22" i="77"/>
  <c r="Q24" i="77"/>
  <c r="Q51" i="77"/>
  <c r="Q52" i="77"/>
  <c r="Q53" i="77"/>
  <c r="Q54" i="77"/>
  <c r="Q55" i="77"/>
  <c r="Q56" i="77"/>
  <c r="Q6" i="77"/>
  <c r="L7" i="77"/>
  <c r="L8" i="77"/>
  <c r="L9" i="77"/>
  <c r="L10" i="77"/>
  <c r="L11" i="77"/>
  <c r="L12" i="77"/>
  <c r="L13" i="77"/>
  <c r="L14" i="77"/>
  <c r="L15" i="77"/>
  <c r="L16" i="77"/>
  <c r="L17" i="77"/>
  <c r="L18" i="77"/>
  <c r="L19" i="77"/>
  <c r="L20" i="77"/>
  <c r="L21" i="77"/>
  <c r="L22" i="77"/>
  <c r="L23" i="77"/>
  <c r="L24" i="77"/>
  <c r="L25" i="77"/>
  <c r="L26" i="77"/>
  <c r="L36" i="77"/>
  <c r="L49" i="77"/>
  <c r="L51" i="77"/>
  <c r="L52" i="77"/>
  <c r="L53" i="77"/>
  <c r="L54" i="77"/>
  <c r="L55" i="77"/>
  <c r="L56" i="77"/>
  <c r="L6" i="77"/>
  <c r="G8" i="77"/>
  <c r="G9" i="77"/>
  <c r="G10" i="77"/>
  <c r="G11" i="77"/>
  <c r="G12" i="77"/>
  <c r="G13" i="77"/>
  <c r="G14" i="77"/>
  <c r="G15" i="77"/>
  <c r="G16" i="77"/>
  <c r="G17" i="77"/>
  <c r="G18" i="77"/>
  <c r="G19" i="77"/>
  <c r="G20" i="77"/>
  <c r="G21" i="77"/>
  <c r="G22" i="77"/>
  <c r="G23" i="77"/>
  <c r="G24" i="77"/>
  <c r="G25" i="77"/>
  <c r="G26" i="77"/>
  <c r="G27" i="77"/>
  <c r="G28" i="77"/>
  <c r="G36" i="77"/>
  <c r="G49" i="77"/>
  <c r="G51" i="77"/>
  <c r="G52" i="77"/>
  <c r="G53" i="77"/>
  <c r="G54" i="77"/>
  <c r="G55" i="77"/>
  <c r="G56" i="77"/>
  <c r="G6" i="77"/>
  <c r="D64" i="77"/>
  <c r="E64" i="77"/>
  <c r="F64" i="77"/>
  <c r="H64" i="77"/>
  <c r="I64" i="77"/>
  <c r="J64" i="77"/>
  <c r="K64" i="77"/>
  <c r="M64" i="77"/>
  <c r="N64" i="77"/>
  <c r="O64" i="77"/>
  <c r="P64" i="77"/>
  <c r="R64" i="77"/>
  <c r="S64" i="77"/>
  <c r="T64" i="77"/>
  <c r="U64" i="77"/>
  <c r="W64" i="77"/>
  <c r="X64" i="77"/>
  <c r="Y64" i="77"/>
  <c r="Z64" i="77"/>
  <c r="D56" i="77"/>
  <c r="E56" i="77"/>
  <c r="F56" i="77"/>
  <c r="H56" i="77"/>
  <c r="I56" i="77"/>
  <c r="J56" i="77"/>
  <c r="K56" i="77"/>
  <c r="M56" i="77"/>
  <c r="N56" i="77"/>
  <c r="O56" i="77"/>
  <c r="P56" i="77"/>
  <c r="R56" i="77"/>
  <c r="S56" i="77"/>
  <c r="T56" i="77"/>
  <c r="U56" i="77"/>
  <c r="W56" i="77"/>
  <c r="X56" i="77"/>
  <c r="Y56" i="77"/>
  <c r="Z56" i="77"/>
  <c r="C56" i="77"/>
  <c r="D54" i="77"/>
  <c r="E54" i="77"/>
  <c r="F54" i="77"/>
  <c r="H54" i="77"/>
  <c r="I54" i="77"/>
  <c r="J54" i="77"/>
  <c r="K54" i="77"/>
  <c r="M54" i="77"/>
  <c r="N54" i="77"/>
  <c r="O54" i="77"/>
  <c r="P54" i="77"/>
  <c r="R54" i="77"/>
  <c r="S54" i="77"/>
  <c r="T54" i="77"/>
  <c r="U54" i="77"/>
  <c r="W54" i="77"/>
  <c r="X54" i="77"/>
  <c r="Y54" i="77"/>
  <c r="Z54" i="77"/>
  <c r="AA54" i="77" s="1"/>
  <c r="C54" i="77"/>
  <c r="K50" i="77"/>
  <c r="Y50" i="77"/>
  <c r="D49" i="77"/>
  <c r="E49" i="77"/>
  <c r="F49" i="77"/>
  <c r="H49" i="77"/>
  <c r="I49" i="77"/>
  <c r="J49" i="77"/>
  <c r="K49" i="77"/>
  <c r="M49" i="77"/>
  <c r="N49" i="77"/>
  <c r="O49" i="77"/>
  <c r="P49" i="77"/>
  <c r="R49" i="77"/>
  <c r="S49" i="77"/>
  <c r="T49" i="77"/>
  <c r="U49" i="77"/>
  <c r="W49" i="77"/>
  <c r="X49" i="77"/>
  <c r="Y49" i="77"/>
  <c r="Z49" i="77"/>
  <c r="C49" i="77"/>
  <c r="D27" i="77"/>
  <c r="D50" i="77" s="1"/>
  <c r="E27" i="77"/>
  <c r="E50" i="77" s="1"/>
  <c r="F27" i="77"/>
  <c r="F50" i="77" s="1"/>
  <c r="H27" i="77"/>
  <c r="H50" i="77" s="1"/>
  <c r="H65" i="77" s="1"/>
  <c r="I27" i="77"/>
  <c r="L27" i="77" s="1"/>
  <c r="J27" i="77"/>
  <c r="J50" i="77" s="1"/>
  <c r="K27" i="77"/>
  <c r="M27" i="77"/>
  <c r="M50" i="77" s="1"/>
  <c r="N27" i="77"/>
  <c r="N50" i="77" s="1"/>
  <c r="O27" i="77"/>
  <c r="O50" i="77" s="1"/>
  <c r="P27" i="77"/>
  <c r="P50" i="77" s="1"/>
  <c r="P65" i="77" s="1"/>
  <c r="R27" i="77"/>
  <c r="R50" i="77" s="1"/>
  <c r="S27" i="77"/>
  <c r="S50" i="77" s="1"/>
  <c r="T27" i="77"/>
  <c r="T50" i="77" s="1"/>
  <c r="T65" i="77" s="1"/>
  <c r="U27" i="77"/>
  <c r="U50" i="77" s="1"/>
  <c r="W27" i="77"/>
  <c r="W50" i="77" s="1"/>
  <c r="X27" i="77"/>
  <c r="X50" i="77" s="1"/>
  <c r="X65" i="77" s="1"/>
  <c r="Y27" i="77"/>
  <c r="Z27" i="77"/>
  <c r="C27" i="77"/>
  <c r="C50" i="77" s="1"/>
  <c r="D64" i="85"/>
  <c r="E64" i="85"/>
  <c r="F64" i="85"/>
  <c r="G64" i="85"/>
  <c r="H64" i="85"/>
  <c r="C64" i="85"/>
  <c r="D56" i="85"/>
  <c r="E56" i="85"/>
  <c r="F56" i="85"/>
  <c r="G56" i="85"/>
  <c r="H56" i="85"/>
  <c r="C56" i="85"/>
  <c r="D54" i="85"/>
  <c r="E54" i="85"/>
  <c r="F54" i="85"/>
  <c r="G54" i="85"/>
  <c r="H54" i="85"/>
  <c r="C54" i="85"/>
  <c r="D49" i="85"/>
  <c r="E49" i="85"/>
  <c r="F49" i="85"/>
  <c r="G49" i="85"/>
  <c r="H49" i="85"/>
  <c r="C49" i="85"/>
  <c r="D27" i="85"/>
  <c r="E27" i="85"/>
  <c r="F27" i="85"/>
  <c r="F50" i="85" s="1"/>
  <c r="F65" i="85" s="1"/>
  <c r="G27" i="85"/>
  <c r="H27" i="85"/>
  <c r="C27" i="85"/>
  <c r="D64" i="78"/>
  <c r="E64" i="78"/>
  <c r="F64" i="78"/>
  <c r="G64" i="78"/>
  <c r="H64" i="78"/>
  <c r="I64" i="78"/>
  <c r="J64" i="78"/>
  <c r="K64" i="78"/>
  <c r="L64" i="78"/>
  <c r="O54" i="111" l="1"/>
  <c r="P65" i="106"/>
  <c r="L65" i="106"/>
  <c r="K50" i="106"/>
  <c r="Q65" i="111"/>
  <c r="M50" i="111"/>
  <c r="M65" i="111" s="1"/>
  <c r="I50" i="111"/>
  <c r="I65" i="111" s="1"/>
  <c r="O64" i="111"/>
  <c r="O49" i="111"/>
  <c r="N64" i="111"/>
  <c r="P65" i="111"/>
  <c r="O27" i="111"/>
  <c r="N54" i="111"/>
  <c r="N49" i="111"/>
  <c r="N27" i="111"/>
  <c r="D65" i="111"/>
  <c r="N65" i="106"/>
  <c r="D65" i="106"/>
  <c r="M65" i="106"/>
  <c r="C50" i="106"/>
  <c r="O65" i="106"/>
  <c r="H50" i="118"/>
  <c r="E50" i="117"/>
  <c r="F50" i="117"/>
  <c r="C50" i="117"/>
  <c r="D50" i="117"/>
  <c r="E65" i="116"/>
  <c r="C50" i="114"/>
  <c r="K50" i="114"/>
  <c r="K65" i="114" s="1"/>
  <c r="G50" i="114"/>
  <c r="N50" i="114"/>
  <c r="J50" i="114"/>
  <c r="J65" i="114" s="1"/>
  <c r="F50" i="114"/>
  <c r="F65" i="114" s="1"/>
  <c r="M50" i="114"/>
  <c r="I50" i="114"/>
  <c r="E50" i="114"/>
  <c r="E65" i="114" s="1"/>
  <c r="L50" i="114"/>
  <c r="L65" i="114" s="1"/>
  <c r="H50" i="114"/>
  <c r="D50" i="114"/>
  <c r="D65" i="114" s="1"/>
  <c r="H65" i="114"/>
  <c r="G65" i="114"/>
  <c r="N65" i="114"/>
  <c r="M65" i="114"/>
  <c r="I65" i="114"/>
  <c r="N50" i="115"/>
  <c r="N65" i="115"/>
  <c r="M50" i="115"/>
  <c r="K50" i="115"/>
  <c r="K65" i="115"/>
  <c r="L50" i="115"/>
  <c r="I50" i="115"/>
  <c r="J50" i="115"/>
  <c r="H50" i="115"/>
  <c r="G50" i="115"/>
  <c r="E50" i="115"/>
  <c r="F50" i="115"/>
  <c r="D50" i="115"/>
  <c r="D65" i="115"/>
  <c r="C50" i="115"/>
  <c r="H65" i="115"/>
  <c r="G65" i="115"/>
  <c r="E50" i="113"/>
  <c r="E50" i="111"/>
  <c r="H65" i="111"/>
  <c r="G50" i="111"/>
  <c r="G65" i="111" s="1"/>
  <c r="F50" i="111"/>
  <c r="F65" i="111" s="1"/>
  <c r="L65" i="111"/>
  <c r="K50" i="111"/>
  <c r="J50" i="111"/>
  <c r="D50" i="42"/>
  <c r="C50" i="42"/>
  <c r="AA27" i="77"/>
  <c r="Y65" i="77"/>
  <c r="R65" i="77"/>
  <c r="Q50" i="77"/>
  <c r="O65" i="77"/>
  <c r="Q27" i="77"/>
  <c r="N65" i="77"/>
  <c r="Q65" i="77" s="1"/>
  <c r="M65" i="77"/>
  <c r="J65" i="77"/>
  <c r="F65" i="77"/>
  <c r="E65" i="77"/>
  <c r="Z50" i="77"/>
  <c r="AA50" i="77" s="1"/>
  <c r="W65" i="77"/>
  <c r="U65" i="77"/>
  <c r="V50" i="77"/>
  <c r="S65" i="77"/>
  <c r="V27" i="77"/>
  <c r="K65" i="77"/>
  <c r="I50" i="77"/>
  <c r="L50" i="77" s="1"/>
  <c r="G50" i="77"/>
  <c r="D65" i="77"/>
  <c r="G65" i="77" s="1"/>
  <c r="G50" i="85"/>
  <c r="G65" i="85" s="1"/>
  <c r="C50" i="85"/>
  <c r="C65" i="85" s="1"/>
  <c r="E50" i="85"/>
  <c r="H50" i="85"/>
  <c r="H65" i="85" s="1"/>
  <c r="D50" i="85"/>
  <c r="D65" i="85" s="1"/>
  <c r="C64" i="78"/>
  <c r="D56" i="78"/>
  <c r="E56" i="78"/>
  <c r="F56" i="78"/>
  <c r="G56" i="78"/>
  <c r="H56" i="78"/>
  <c r="I56" i="78"/>
  <c r="J56" i="78"/>
  <c r="K56" i="78"/>
  <c r="L56" i="78"/>
  <c r="C56" i="78"/>
  <c r="D54" i="78"/>
  <c r="E54" i="78"/>
  <c r="F54" i="78"/>
  <c r="G54" i="78"/>
  <c r="H54" i="78"/>
  <c r="I54" i="78"/>
  <c r="J54" i="78"/>
  <c r="K54" i="78"/>
  <c r="L54" i="78"/>
  <c r="C54" i="78"/>
  <c r="D49" i="78"/>
  <c r="E49" i="78"/>
  <c r="F49" i="78"/>
  <c r="G49" i="78"/>
  <c r="H49" i="78"/>
  <c r="I49" i="78"/>
  <c r="J49" i="78"/>
  <c r="K49" i="78"/>
  <c r="L49" i="78"/>
  <c r="C49" i="78"/>
  <c r="D27" i="78"/>
  <c r="E27" i="78"/>
  <c r="F27" i="78"/>
  <c r="G27" i="78"/>
  <c r="G50" i="78" s="1"/>
  <c r="G65" i="78" s="1"/>
  <c r="H27" i="78"/>
  <c r="I27" i="78"/>
  <c r="J27" i="78"/>
  <c r="K27" i="78"/>
  <c r="K50" i="78" s="1"/>
  <c r="K65" i="78" s="1"/>
  <c r="L27" i="78"/>
  <c r="C27" i="78"/>
  <c r="K65" i="106" l="1"/>
  <c r="L50" i="78"/>
  <c r="L65" i="78" s="1"/>
  <c r="H50" i="78"/>
  <c r="H65" i="78" s="1"/>
  <c r="D50" i="78"/>
  <c r="N50" i="111"/>
  <c r="N65" i="111" s="1"/>
  <c r="O50" i="111"/>
  <c r="O65" i="111" s="1"/>
  <c r="M65" i="115"/>
  <c r="L65" i="115"/>
  <c r="I65" i="115"/>
  <c r="J65" i="115"/>
  <c r="E65" i="115"/>
  <c r="F65" i="115"/>
  <c r="E65" i="111"/>
  <c r="K65" i="111"/>
  <c r="J65" i="111"/>
  <c r="Z65" i="77"/>
  <c r="AA65" i="77" s="1"/>
  <c r="V65" i="77"/>
  <c r="I65" i="77"/>
  <c r="L65" i="77" s="1"/>
  <c r="E65" i="85"/>
  <c r="D65" i="78"/>
  <c r="J50" i="78"/>
  <c r="J65" i="78" s="1"/>
  <c r="C50" i="78"/>
  <c r="I50" i="78"/>
  <c r="I65" i="78" s="1"/>
  <c r="E50" i="78"/>
  <c r="E65" i="78" s="1"/>
  <c r="F50" i="78"/>
  <c r="D64" i="15"/>
  <c r="C64" i="15"/>
  <c r="D56" i="15"/>
  <c r="C56" i="15"/>
  <c r="D54" i="15"/>
  <c r="C54" i="15"/>
  <c r="D49" i="15"/>
  <c r="C49" i="15"/>
  <c r="D27" i="15"/>
  <c r="D50" i="15" s="1"/>
  <c r="C27" i="15"/>
  <c r="D64" i="110"/>
  <c r="E64" i="110"/>
  <c r="F64" i="110"/>
  <c r="G64" i="110"/>
  <c r="H64" i="110"/>
  <c r="I64" i="110"/>
  <c r="J64" i="110"/>
  <c r="K64" i="110"/>
  <c r="L64" i="110"/>
  <c r="M64" i="110"/>
  <c r="N64" i="110"/>
  <c r="D56" i="110"/>
  <c r="E56" i="110"/>
  <c r="F56" i="110"/>
  <c r="G56" i="110"/>
  <c r="H56" i="110"/>
  <c r="I56" i="110"/>
  <c r="J56" i="110"/>
  <c r="K56" i="110"/>
  <c r="L56" i="110"/>
  <c r="M56" i="110"/>
  <c r="N56" i="110"/>
  <c r="D54" i="110"/>
  <c r="D65" i="110" s="1"/>
  <c r="E54" i="110"/>
  <c r="F54" i="110"/>
  <c r="G54" i="110"/>
  <c r="H54" i="110"/>
  <c r="I54" i="110"/>
  <c r="J54" i="110"/>
  <c r="K54" i="110"/>
  <c r="L54" i="110"/>
  <c r="M54" i="110"/>
  <c r="N54" i="110"/>
  <c r="D49" i="110"/>
  <c r="D50" i="110" s="1"/>
  <c r="E49" i="110"/>
  <c r="E50" i="110" s="1"/>
  <c r="F49" i="110"/>
  <c r="G49" i="110"/>
  <c r="H49" i="110"/>
  <c r="I49" i="110"/>
  <c r="J49" i="110"/>
  <c r="K49" i="110"/>
  <c r="L49" i="110"/>
  <c r="M49" i="110"/>
  <c r="N49" i="110"/>
  <c r="D27" i="110"/>
  <c r="E27" i="110"/>
  <c r="F27" i="110"/>
  <c r="G27" i="110"/>
  <c r="H27" i="110"/>
  <c r="H50" i="110" s="1"/>
  <c r="I27" i="110"/>
  <c r="J27" i="110"/>
  <c r="K27" i="110"/>
  <c r="L27" i="110"/>
  <c r="M27" i="110"/>
  <c r="N27" i="110"/>
  <c r="L14" i="109"/>
  <c r="L15" i="109"/>
  <c r="L16" i="109"/>
  <c r="L17" i="109"/>
  <c r="L18" i="109"/>
  <c r="L19" i="109"/>
  <c r="L20" i="109"/>
  <c r="L21" i="109"/>
  <c r="L22" i="109"/>
  <c r="L23" i="109"/>
  <c r="L24" i="109"/>
  <c r="L25" i="109"/>
  <c r="L26" i="109"/>
  <c r="L28" i="109"/>
  <c r="L29" i="109"/>
  <c r="L30" i="109"/>
  <c r="L31" i="109"/>
  <c r="L32" i="109"/>
  <c r="L34" i="109"/>
  <c r="L35" i="109"/>
  <c r="L36" i="109"/>
  <c r="L37" i="109"/>
  <c r="L38" i="109"/>
  <c r="L39" i="109"/>
  <c r="L40" i="109"/>
  <c r="L41" i="109"/>
  <c r="L42" i="109"/>
  <c r="L43" i="109"/>
  <c r="L44" i="109"/>
  <c r="L45" i="109"/>
  <c r="L46" i="109"/>
  <c r="L47" i="109"/>
  <c r="L48" i="109"/>
  <c r="L51" i="109"/>
  <c r="L52" i="109"/>
  <c r="L53" i="109"/>
  <c r="L55" i="109"/>
  <c r="L57" i="109"/>
  <c r="G28" i="109"/>
  <c r="G29" i="109"/>
  <c r="G30" i="109"/>
  <c r="G31" i="109"/>
  <c r="G32" i="109"/>
  <c r="G33" i="109"/>
  <c r="G34" i="109"/>
  <c r="G35" i="109"/>
  <c r="G36" i="109"/>
  <c r="G37" i="109"/>
  <c r="G38" i="109"/>
  <c r="G39" i="109"/>
  <c r="G40" i="109"/>
  <c r="G41" i="109"/>
  <c r="G42" i="109"/>
  <c r="G43" i="109"/>
  <c r="G44" i="109"/>
  <c r="G45" i="109"/>
  <c r="G46" i="109"/>
  <c r="G47" i="109"/>
  <c r="G48" i="109"/>
  <c r="G51" i="109"/>
  <c r="G52" i="109"/>
  <c r="G53" i="109"/>
  <c r="G55" i="109"/>
  <c r="G57" i="109"/>
  <c r="D64" i="109"/>
  <c r="E64" i="109"/>
  <c r="F64" i="109"/>
  <c r="H64" i="109"/>
  <c r="I64" i="109"/>
  <c r="J64" i="109"/>
  <c r="K64" i="109"/>
  <c r="M64" i="109"/>
  <c r="N64" i="109"/>
  <c r="O64" i="109"/>
  <c r="P64" i="109"/>
  <c r="D56" i="109"/>
  <c r="E56" i="109"/>
  <c r="F56" i="109"/>
  <c r="G56" i="109" s="1"/>
  <c r="H56" i="109"/>
  <c r="I56" i="109"/>
  <c r="J56" i="109"/>
  <c r="K56" i="109"/>
  <c r="L56" i="109" s="1"/>
  <c r="M56" i="109"/>
  <c r="N56" i="109"/>
  <c r="O56" i="109"/>
  <c r="P56" i="109"/>
  <c r="D54" i="109"/>
  <c r="E54" i="109"/>
  <c r="F54" i="109"/>
  <c r="H54" i="109"/>
  <c r="I54" i="109"/>
  <c r="J54" i="109"/>
  <c r="K54" i="109"/>
  <c r="M54" i="109"/>
  <c r="N54" i="109"/>
  <c r="O54" i="109"/>
  <c r="P54" i="109"/>
  <c r="D49" i="109"/>
  <c r="E49" i="109"/>
  <c r="F49" i="109"/>
  <c r="H49" i="109"/>
  <c r="I49" i="109"/>
  <c r="J49" i="109"/>
  <c r="K49" i="109"/>
  <c r="M49" i="109"/>
  <c r="N49" i="109"/>
  <c r="O49" i="109"/>
  <c r="P49" i="109"/>
  <c r="D27" i="109"/>
  <c r="E27" i="109"/>
  <c r="F27" i="109"/>
  <c r="H27" i="109"/>
  <c r="H50" i="109" s="1"/>
  <c r="I27" i="109"/>
  <c r="J27" i="109"/>
  <c r="K27" i="109"/>
  <c r="M27" i="109"/>
  <c r="M50" i="109" s="1"/>
  <c r="N27" i="109"/>
  <c r="O27" i="109"/>
  <c r="P27" i="109"/>
  <c r="N64" i="71"/>
  <c r="O64" i="71"/>
  <c r="P64" i="71"/>
  <c r="J64" i="71"/>
  <c r="K64" i="71"/>
  <c r="D64" i="71"/>
  <c r="E64" i="71"/>
  <c r="F64" i="71"/>
  <c r="N56" i="71"/>
  <c r="O56" i="71"/>
  <c r="P56" i="71"/>
  <c r="I56" i="71"/>
  <c r="J56" i="71"/>
  <c r="K56" i="71"/>
  <c r="D56" i="71"/>
  <c r="E56" i="71"/>
  <c r="F56" i="71"/>
  <c r="N54" i="71"/>
  <c r="O54" i="71"/>
  <c r="P54" i="71"/>
  <c r="I54" i="71"/>
  <c r="J54" i="71"/>
  <c r="K54" i="71"/>
  <c r="D54" i="71"/>
  <c r="E54" i="71"/>
  <c r="F54" i="71"/>
  <c r="N49" i="71"/>
  <c r="O49" i="71"/>
  <c r="P49" i="71"/>
  <c r="J49" i="71"/>
  <c r="K49" i="71"/>
  <c r="D49" i="71"/>
  <c r="E49" i="71"/>
  <c r="F49" i="71"/>
  <c r="N27" i="71"/>
  <c r="O27" i="71"/>
  <c r="P27" i="71"/>
  <c r="I27" i="71"/>
  <c r="J27" i="71"/>
  <c r="K27" i="71"/>
  <c r="D27" i="71"/>
  <c r="E27" i="71"/>
  <c r="F27" i="71"/>
  <c r="O50" i="71" l="1"/>
  <c r="O65" i="71" s="1"/>
  <c r="N50" i="71"/>
  <c r="N65" i="71" s="1"/>
  <c r="D50" i="71"/>
  <c r="D65" i="71"/>
  <c r="F50" i="71"/>
  <c r="E65" i="110"/>
  <c r="F50" i="110"/>
  <c r="F65" i="110" s="1"/>
  <c r="C50" i="15"/>
  <c r="F65" i="78"/>
  <c r="C65" i="15"/>
  <c r="D65" i="15"/>
  <c r="N50" i="110"/>
  <c r="M50" i="110"/>
  <c r="M65" i="110" s="1"/>
  <c r="L50" i="110"/>
  <c r="K50" i="110"/>
  <c r="J50" i="110"/>
  <c r="I50" i="110"/>
  <c r="H65" i="110"/>
  <c r="G50" i="110"/>
  <c r="N50" i="109"/>
  <c r="N65" i="109" s="1"/>
  <c r="I50" i="109"/>
  <c r="D50" i="109"/>
  <c r="H65" i="109"/>
  <c r="L54" i="109"/>
  <c r="G54" i="109"/>
  <c r="G64" i="109"/>
  <c r="M65" i="109"/>
  <c r="P50" i="109"/>
  <c r="L27" i="109"/>
  <c r="J50" i="109"/>
  <c r="J65" i="109" s="1"/>
  <c r="I65" i="109"/>
  <c r="L49" i="109"/>
  <c r="D65" i="109"/>
  <c r="L64" i="109"/>
  <c r="K50" i="109"/>
  <c r="K65" i="109" s="1"/>
  <c r="O50" i="109"/>
  <c r="G49" i="109"/>
  <c r="F50" i="109"/>
  <c r="G27" i="109"/>
  <c r="E50" i="109"/>
  <c r="P50" i="71"/>
  <c r="K50" i="71"/>
  <c r="E50" i="71"/>
  <c r="E65" i="71" s="1"/>
  <c r="J50" i="71"/>
  <c r="E64" i="93"/>
  <c r="F64" i="93"/>
  <c r="G64" i="93"/>
  <c r="H64" i="93"/>
  <c r="I64" i="93"/>
  <c r="J64" i="93"/>
  <c r="K64" i="93"/>
  <c r="L64" i="93"/>
  <c r="M64" i="93"/>
  <c r="N64" i="93"/>
  <c r="E56" i="93"/>
  <c r="F56" i="93"/>
  <c r="G56" i="93"/>
  <c r="H56" i="93"/>
  <c r="I56" i="93"/>
  <c r="J56" i="93"/>
  <c r="K56" i="93"/>
  <c r="L56" i="93"/>
  <c r="M56" i="93"/>
  <c r="N56" i="93"/>
  <c r="E54" i="93"/>
  <c r="F54" i="93"/>
  <c r="G54" i="93"/>
  <c r="H54" i="93"/>
  <c r="I54" i="93"/>
  <c r="J54" i="93"/>
  <c r="J65" i="93" s="1"/>
  <c r="K54" i="93"/>
  <c r="L54" i="93"/>
  <c r="M54" i="93"/>
  <c r="N54" i="93"/>
  <c r="E49" i="93"/>
  <c r="F49" i="93"/>
  <c r="G49" i="93"/>
  <c r="H49" i="93"/>
  <c r="H50" i="93" s="1"/>
  <c r="I49" i="93"/>
  <c r="J49" i="93"/>
  <c r="K49" i="93"/>
  <c r="L49" i="93"/>
  <c r="M49" i="93"/>
  <c r="N49" i="93"/>
  <c r="J50" i="93"/>
  <c r="E27" i="93"/>
  <c r="F27" i="93"/>
  <c r="F50" i="93" s="1"/>
  <c r="G27" i="93"/>
  <c r="H27" i="93"/>
  <c r="I27" i="93"/>
  <c r="J27" i="93"/>
  <c r="K27" i="93"/>
  <c r="L27" i="93"/>
  <c r="M27" i="93"/>
  <c r="M50" i="93" s="1"/>
  <c r="M65" i="93" s="1"/>
  <c r="N27" i="93"/>
  <c r="I64" i="108"/>
  <c r="J64" i="108"/>
  <c r="K64" i="108"/>
  <c r="D64" i="108"/>
  <c r="E64" i="108"/>
  <c r="F64" i="108"/>
  <c r="I56" i="108"/>
  <c r="J56" i="108"/>
  <c r="K56" i="108"/>
  <c r="D56" i="108"/>
  <c r="E56" i="108"/>
  <c r="F56" i="108"/>
  <c r="I54" i="108"/>
  <c r="J54" i="108"/>
  <c r="K54" i="108"/>
  <c r="D54" i="108"/>
  <c r="E54" i="108"/>
  <c r="F54" i="108"/>
  <c r="J49" i="108"/>
  <c r="K49" i="108"/>
  <c r="D49" i="108"/>
  <c r="E49" i="108"/>
  <c r="F49" i="108"/>
  <c r="I27" i="108"/>
  <c r="J27" i="108"/>
  <c r="K27" i="108"/>
  <c r="D27" i="108"/>
  <c r="D50" i="108" s="1"/>
  <c r="E27" i="108"/>
  <c r="F27" i="108"/>
  <c r="I64" i="73"/>
  <c r="I65" i="73" s="1"/>
  <c r="J64" i="73"/>
  <c r="K64" i="73"/>
  <c r="D64" i="73"/>
  <c r="E64" i="73"/>
  <c r="F64" i="73"/>
  <c r="D65" i="73"/>
  <c r="I56" i="73"/>
  <c r="J56" i="73"/>
  <c r="K56" i="73"/>
  <c r="D56" i="73"/>
  <c r="E56" i="73"/>
  <c r="F56" i="73"/>
  <c r="I54" i="73"/>
  <c r="J54" i="73"/>
  <c r="K54" i="73"/>
  <c r="D54" i="73"/>
  <c r="E54" i="73"/>
  <c r="F54" i="73"/>
  <c r="J49" i="73"/>
  <c r="K49" i="73"/>
  <c r="D49" i="73"/>
  <c r="D50" i="73" s="1"/>
  <c r="E49" i="73"/>
  <c r="F49" i="73"/>
  <c r="I27" i="73"/>
  <c r="J27" i="73"/>
  <c r="K27" i="73"/>
  <c r="D27" i="73"/>
  <c r="E27" i="73"/>
  <c r="F27" i="73"/>
  <c r="D56" i="105"/>
  <c r="E56" i="105"/>
  <c r="F56" i="105"/>
  <c r="G56" i="105"/>
  <c r="H56" i="105"/>
  <c r="I56" i="105"/>
  <c r="J56" i="105"/>
  <c r="K56" i="105"/>
  <c r="L56" i="105"/>
  <c r="C56" i="105"/>
  <c r="D54" i="105"/>
  <c r="E54" i="105"/>
  <c r="F54" i="105"/>
  <c r="G54" i="105"/>
  <c r="H54" i="105"/>
  <c r="I54" i="105"/>
  <c r="J54" i="105"/>
  <c r="K54" i="105"/>
  <c r="L54" i="105"/>
  <c r="C54" i="105"/>
  <c r="D49" i="105"/>
  <c r="E49" i="105"/>
  <c r="F49" i="105"/>
  <c r="G49" i="105"/>
  <c r="H49" i="105"/>
  <c r="I49" i="105"/>
  <c r="J49" i="105"/>
  <c r="K49" i="105"/>
  <c r="L49" i="105"/>
  <c r="C49" i="105"/>
  <c r="C50" i="105" s="1"/>
  <c r="D27" i="105"/>
  <c r="E27" i="105"/>
  <c r="F27" i="105"/>
  <c r="G27" i="105"/>
  <c r="H27" i="105"/>
  <c r="I27" i="105"/>
  <c r="J27" i="105"/>
  <c r="K27" i="105"/>
  <c r="L27" i="105"/>
  <c r="C27" i="105"/>
  <c r="C64" i="105"/>
  <c r="D64" i="105"/>
  <c r="E64" i="105"/>
  <c r="F64" i="105"/>
  <c r="G64" i="105"/>
  <c r="H64" i="105"/>
  <c r="I64" i="105"/>
  <c r="J64" i="105"/>
  <c r="K64" i="105"/>
  <c r="L64" i="105"/>
  <c r="D56" i="107"/>
  <c r="E56" i="107"/>
  <c r="F56" i="107"/>
  <c r="G56" i="107"/>
  <c r="H56" i="107"/>
  <c r="I56" i="107"/>
  <c r="J56" i="107"/>
  <c r="K56" i="107"/>
  <c r="L56" i="107"/>
  <c r="M56" i="107"/>
  <c r="N56" i="107"/>
  <c r="C56" i="107"/>
  <c r="D54" i="107"/>
  <c r="E54" i="107"/>
  <c r="F54" i="107"/>
  <c r="G54" i="107"/>
  <c r="H54" i="107"/>
  <c r="I54" i="107"/>
  <c r="J54" i="107"/>
  <c r="K54" i="107"/>
  <c r="L54" i="107"/>
  <c r="M54" i="107"/>
  <c r="N54" i="107"/>
  <c r="C54" i="107"/>
  <c r="D50" i="107"/>
  <c r="E50" i="107"/>
  <c r="F50" i="107"/>
  <c r="H50" i="107"/>
  <c r="I50" i="107"/>
  <c r="J50" i="107"/>
  <c r="L50" i="107"/>
  <c r="M50" i="107"/>
  <c r="N50" i="107"/>
  <c r="D49" i="107"/>
  <c r="E49" i="107"/>
  <c r="F49" i="107"/>
  <c r="G49" i="107"/>
  <c r="G50" i="107" s="1"/>
  <c r="H49" i="107"/>
  <c r="I49" i="107"/>
  <c r="J49" i="107"/>
  <c r="K49" i="107"/>
  <c r="K50" i="107" s="1"/>
  <c r="L49" i="107"/>
  <c r="M49" i="107"/>
  <c r="N49" i="107"/>
  <c r="C49" i="107"/>
  <c r="D27" i="107"/>
  <c r="E27" i="107"/>
  <c r="F27" i="107"/>
  <c r="G27" i="107"/>
  <c r="H27" i="107"/>
  <c r="I27" i="107"/>
  <c r="J27" i="107"/>
  <c r="K27" i="107"/>
  <c r="L27" i="107"/>
  <c r="M27" i="107"/>
  <c r="N27" i="107"/>
  <c r="C27" i="107"/>
  <c r="C50" i="107" s="1"/>
  <c r="D56" i="103"/>
  <c r="E56" i="103"/>
  <c r="F56" i="103"/>
  <c r="G56" i="103"/>
  <c r="H56" i="103"/>
  <c r="I56" i="103"/>
  <c r="J56" i="103"/>
  <c r="K56" i="103"/>
  <c r="L56" i="103"/>
  <c r="C56" i="103"/>
  <c r="D54" i="103"/>
  <c r="E54" i="103"/>
  <c r="F54" i="103"/>
  <c r="G54" i="103"/>
  <c r="H54" i="103"/>
  <c r="I54" i="103"/>
  <c r="J54" i="103"/>
  <c r="K54" i="103"/>
  <c r="L54" i="103"/>
  <c r="C54" i="103"/>
  <c r="I50" i="103"/>
  <c r="D49" i="103"/>
  <c r="E49" i="103"/>
  <c r="E50" i="103" s="1"/>
  <c r="F49" i="103"/>
  <c r="F50" i="103" s="1"/>
  <c r="G49" i="103"/>
  <c r="H49" i="103"/>
  <c r="I49" i="103"/>
  <c r="J49" i="103"/>
  <c r="J50" i="103" s="1"/>
  <c r="K49" i="103"/>
  <c r="L49" i="103"/>
  <c r="C49" i="103"/>
  <c r="D27" i="103"/>
  <c r="E27" i="103"/>
  <c r="F27" i="103"/>
  <c r="G27" i="103"/>
  <c r="H27" i="103"/>
  <c r="H50" i="103" s="1"/>
  <c r="I27" i="103"/>
  <c r="J27" i="103"/>
  <c r="K27" i="103"/>
  <c r="L27" i="103"/>
  <c r="C27" i="103"/>
  <c r="D64" i="104"/>
  <c r="E64" i="104"/>
  <c r="F64" i="104"/>
  <c r="G64" i="104"/>
  <c r="H64" i="104"/>
  <c r="I64" i="104"/>
  <c r="J64" i="104"/>
  <c r="C64" i="104"/>
  <c r="D56" i="104"/>
  <c r="E56" i="104"/>
  <c r="F56" i="104"/>
  <c r="G56" i="104"/>
  <c r="H56" i="104"/>
  <c r="I56" i="104"/>
  <c r="J56" i="104"/>
  <c r="C56" i="104"/>
  <c r="D54" i="104"/>
  <c r="E54" i="104"/>
  <c r="F54" i="104"/>
  <c r="G54" i="104"/>
  <c r="H54" i="104"/>
  <c r="I54" i="104"/>
  <c r="J54" i="104"/>
  <c r="C54" i="104"/>
  <c r="F50" i="104"/>
  <c r="F65" i="104" s="1"/>
  <c r="G50" i="104"/>
  <c r="D49" i="104"/>
  <c r="E49" i="104"/>
  <c r="F49" i="104"/>
  <c r="G49" i="104"/>
  <c r="H49" i="104"/>
  <c r="I49" i="104"/>
  <c r="I50" i="104" s="1"/>
  <c r="I65" i="104" s="1"/>
  <c r="J49" i="104"/>
  <c r="J50" i="104" s="1"/>
  <c r="J65" i="104" s="1"/>
  <c r="C49" i="104"/>
  <c r="D27" i="104"/>
  <c r="D50" i="104" s="1"/>
  <c r="D65" i="104" s="1"/>
  <c r="E27" i="104"/>
  <c r="E50" i="104" s="1"/>
  <c r="E65" i="104" s="1"/>
  <c r="F27" i="104"/>
  <c r="G27" i="104"/>
  <c r="H27" i="104"/>
  <c r="I27" i="104"/>
  <c r="J27" i="104"/>
  <c r="C27" i="104"/>
  <c r="C50" i="104" s="1"/>
  <c r="G65" i="104" l="1"/>
  <c r="L50" i="103"/>
  <c r="D50" i="103"/>
  <c r="K50" i="103"/>
  <c r="G50" i="103"/>
  <c r="G50" i="105"/>
  <c r="I50" i="105"/>
  <c r="E50" i="105"/>
  <c r="H50" i="105"/>
  <c r="D50" i="105"/>
  <c r="J50" i="105"/>
  <c r="F50" i="105"/>
  <c r="K50" i="105"/>
  <c r="D65" i="108"/>
  <c r="H65" i="93"/>
  <c r="G50" i="93"/>
  <c r="G65" i="93"/>
  <c r="F65" i="93"/>
  <c r="F65" i="71"/>
  <c r="C50" i="103"/>
  <c r="N65" i="110"/>
  <c r="L65" i="110"/>
  <c r="K65" i="110"/>
  <c r="J65" i="110"/>
  <c r="I65" i="110"/>
  <c r="G65" i="110"/>
  <c r="P65" i="109"/>
  <c r="O65" i="109"/>
  <c r="L65" i="109"/>
  <c r="L50" i="109"/>
  <c r="G50" i="109"/>
  <c r="F65" i="109"/>
  <c r="E65" i="109"/>
  <c r="P65" i="71"/>
  <c r="K65" i="71"/>
  <c r="J65" i="71"/>
  <c r="N50" i="93"/>
  <c r="L65" i="93"/>
  <c r="L50" i="93"/>
  <c r="K50" i="93"/>
  <c r="I50" i="93"/>
  <c r="E50" i="93"/>
  <c r="K50" i="108"/>
  <c r="J50" i="108"/>
  <c r="F50" i="108"/>
  <c r="E50" i="108"/>
  <c r="K50" i="73"/>
  <c r="J50" i="73"/>
  <c r="F50" i="73"/>
  <c r="E50" i="73"/>
  <c r="L50" i="105"/>
  <c r="H50" i="104"/>
  <c r="G65" i="109" l="1"/>
  <c r="N65" i="93"/>
  <c r="K65" i="93"/>
  <c r="I65" i="93"/>
  <c r="E65" i="93"/>
  <c r="K65" i="108"/>
  <c r="J65" i="108"/>
  <c r="F65" i="108"/>
  <c r="E65" i="108"/>
  <c r="K65" i="73"/>
  <c r="J65" i="73"/>
  <c r="F65" i="73"/>
  <c r="E65" i="73"/>
  <c r="H65" i="104"/>
  <c r="D65" i="9"/>
  <c r="E65" i="9"/>
  <c r="F65" i="9"/>
  <c r="G65" i="9"/>
  <c r="D64" i="9"/>
  <c r="E64" i="9"/>
  <c r="F64" i="9"/>
  <c r="G64" i="9"/>
  <c r="C64" i="9"/>
  <c r="D56" i="9"/>
  <c r="E56" i="9"/>
  <c r="F56" i="9"/>
  <c r="G56" i="9"/>
  <c r="C56" i="9"/>
  <c r="D54" i="9"/>
  <c r="E54" i="9"/>
  <c r="F54" i="9"/>
  <c r="G54" i="9"/>
  <c r="C54" i="9"/>
  <c r="D50" i="9"/>
  <c r="E50" i="9"/>
  <c r="F50" i="9"/>
  <c r="G50" i="9"/>
  <c r="C50" i="9"/>
  <c r="D49" i="9"/>
  <c r="E49" i="9"/>
  <c r="F49" i="9"/>
  <c r="G49" i="9"/>
  <c r="C49" i="9"/>
  <c r="D27" i="9"/>
  <c r="E27" i="9"/>
  <c r="F27" i="9"/>
  <c r="G27" i="9"/>
  <c r="C27" i="9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51" i="7"/>
  <c r="K52" i="7"/>
  <c r="K53" i="7"/>
  <c r="K55" i="7"/>
  <c r="K57" i="7"/>
  <c r="K58" i="7"/>
  <c r="K59" i="7"/>
  <c r="K60" i="7"/>
  <c r="K61" i="7"/>
  <c r="K62" i="7"/>
  <c r="K63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6" i="7"/>
  <c r="J28" i="7"/>
  <c r="J29" i="7"/>
  <c r="J32" i="7"/>
  <c r="J34" i="7"/>
  <c r="J35" i="7"/>
  <c r="J36" i="7"/>
  <c r="J37" i="7"/>
  <c r="J38" i="7"/>
  <c r="J42" i="7"/>
  <c r="J43" i="7"/>
  <c r="J44" i="7"/>
  <c r="J47" i="7"/>
  <c r="J48" i="7"/>
  <c r="J51" i="7"/>
  <c r="J52" i="7"/>
  <c r="J53" i="7"/>
  <c r="J55" i="7"/>
  <c r="J57" i="7"/>
  <c r="J58" i="7"/>
  <c r="J59" i="7"/>
  <c r="J60" i="7"/>
  <c r="J62" i="7"/>
  <c r="J63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6" i="7"/>
  <c r="I28" i="7"/>
  <c r="I29" i="7"/>
  <c r="I32" i="7"/>
  <c r="I34" i="7"/>
  <c r="I35" i="7"/>
  <c r="I36" i="7"/>
  <c r="I37" i="7"/>
  <c r="I38" i="7"/>
  <c r="I42" i="7"/>
  <c r="I44" i="7"/>
  <c r="I48" i="7"/>
  <c r="I51" i="7"/>
  <c r="I52" i="7"/>
  <c r="I53" i="7"/>
  <c r="I55" i="7"/>
  <c r="I58" i="7"/>
  <c r="I59" i="7"/>
  <c r="I60" i="7"/>
  <c r="I62" i="7"/>
  <c r="I63" i="7"/>
  <c r="D64" i="7"/>
  <c r="E64" i="7"/>
  <c r="F64" i="7"/>
  <c r="G64" i="7"/>
  <c r="J64" i="7" s="1"/>
  <c r="H64" i="7"/>
  <c r="C64" i="7"/>
  <c r="D56" i="7"/>
  <c r="E56" i="7"/>
  <c r="F56" i="7"/>
  <c r="G56" i="7"/>
  <c r="J56" i="7" s="1"/>
  <c r="H56" i="7"/>
  <c r="K56" i="7" s="1"/>
  <c r="C56" i="7"/>
  <c r="I56" i="7" s="1"/>
  <c r="D54" i="7"/>
  <c r="E54" i="7"/>
  <c r="F54" i="7"/>
  <c r="I54" i="7" s="1"/>
  <c r="G54" i="7"/>
  <c r="J54" i="7" s="1"/>
  <c r="H54" i="7"/>
  <c r="K54" i="7" s="1"/>
  <c r="C54" i="7"/>
  <c r="D49" i="7"/>
  <c r="D50" i="7" s="1"/>
  <c r="E49" i="7"/>
  <c r="F49" i="7"/>
  <c r="G49" i="7"/>
  <c r="G50" i="7" s="1"/>
  <c r="H49" i="7"/>
  <c r="H50" i="7" s="1"/>
  <c r="H65" i="7" s="1"/>
  <c r="C49" i="7"/>
  <c r="D27" i="7"/>
  <c r="E27" i="7"/>
  <c r="F27" i="7"/>
  <c r="I27" i="7" s="1"/>
  <c r="G27" i="7"/>
  <c r="J27" i="7" s="1"/>
  <c r="H27" i="7"/>
  <c r="C27" i="7"/>
  <c r="D62" i="3"/>
  <c r="E62" i="3"/>
  <c r="G62" i="3"/>
  <c r="C62" i="3"/>
  <c r="D54" i="3"/>
  <c r="E54" i="3"/>
  <c r="F54" i="3"/>
  <c r="G54" i="3"/>
  <c r="C54" i="3"/>
  <c r="D52" i="3"/>
  <c r="E52" i="3"/>
  <c r="G52" i="3"/>
  <c r="C52" i="3"/>
  <c r="D48" i="3"/>
  <c r="C48" i="3"/>
  <c r="D47" i="3"/>
  <c r="E47" i="3"/>
  <c r="E48" i="3" s="1"/>
  <c r="G47" i="3"/>
  <c r="G48" i="3" s="1"/>
  <c r="C47" i="3"/>
  <c r="D25" i="3"/>
  <c r="E25" i="3"/>
  <c r="F25" i="3"/>
  <c r="G25" i="3"/>
  <c r="F26" i="3"/>
  <c r="F27" i="3"/>
  <c r="F28" i="3"/>
  <c r="F29" i="3"/>
  <c r="F47" i="3" s="1"/>
  <c r="F48" i="3" s="1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9" i="3"/>
  <c r="F52" i="3" s="1"/>
  <c r="F50" i="3"/>
  <c r="F51" i="3"/>
  <c r="F53" i="3"/>
  <c r="F55" i="3"/>
  <c r="F62" i="3" s="1"/>
  <c r="F56" i="3"/>
  <c r="F57" i="3"/>
  <c r="F58" i="3"/>
  <c r="F59" i="3"/>
  <c r="F60" i="3"/>
  <c r="F61" i="3"/>
  <c r="C25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4" i="3"/>
  <c r="C50" i="7" l="1"/>
  <c r="E50" i="7"/>
  <c r="E65" i="7" s="1"/>
  <c r="K65" i="7" s="1"/>
  <c r="G65" i="7"/>
  <c r="F50" i="7"/>
  <c r="F65" i="7" s="1"/>
  <c r="I64" i="7"/>
  <c r="K64" i="7"/>
  <c r="I49" i="7"/>
  <c r="C63" i="3"/>
  <c r="G63" i="3"/>
  <c r="D63" i="3"/>
  <c r="F63" i="3"/>
  <c r="E63" i="3"/>
  <c r="K49" i="7"/>
  <c r="D65" i="7"/>
  <c r="J50" i="7"/>
  <c r="J49" i="7"/>
  <c r="K50" i="7"/>
  <c r="J65" i="7" l="1"/>
  <c r="I50" i="7"/>
  <c r="E65" i="118"/>
  <c r="F65" i="118"/>
  <c r="C65" i="118"/>
  <c r="H65" i="118" l="1"/>
  <c r="D65" i="118"/>
  <c r="G65" i="118"/>
  <c r="D64" i="117" l="1"/>
  <c r="E64" i="117"/>
  <c r="F64" i="117"/>
  <c r="C64" i="117"/>
  <c r="C64" i="115"/>
  <c r="C65" i="115" l="1"/>
  <c r="E7" i="42"/>
  <c r="F7" i="42"/>
  <c r="E8" i="42"/>
  <c r="F8" i="42"/>
  <c r="E9" i="42"/>
  <c r="F9" i="42"/>
  <c r="E10" i="42"/>
  <c r="F10" i="42"/>
  <c r="E11" i="42"/>
  <c r="F11" i="42"/>
  <c r="E12" i="42"/>
  <c r="F12" i="42"/>
  <c r="E13" i="42"/>
  <c r="F13" i="42"/>
  <c r="E14" i="42"/>
  <c r="F14" i="42"/>
  <c r="E15" i="42"/>
  <c r="F15" i="42"/>
  <c r="E16" i="42"/>
  <c r="F16" i="42"/>
  <c r="E17" i="42"/>
  <c r="F17" i="42"/>
  <c r="E18" i="42"/>
  <c r="F18" i="42"/>
  <c r="E19" i="42"/>
  <c r="F19" i="42"/>
  <c r="E20" i="42"/>
  <c r="F20" i="42"/>
  <c r="E21" i="42"/>
  <c r="F21" i="42"/>
  <c r="E22" i="42"/>
  <c r="F22" i="42"/>
  <c r="E23" i="42"/>
  <c r="F23" i="42"/>
  <c r="E24" i="42"/>
  <c r="F24" i="42"/>
  <c r="E25" i="42"/>
  <c r="F25" i="42"/>
  <c r="E26" i="42"/>
  <c r="F26" i="42"/>
  <c r="E27" i="42"/>
  <c r="F27" i="42"/>
  <c r="E28" i="42"/>
  <c r="F28" i="42"/>
  <c r="E29" i="42"/>
  <c r="F29" i="42"/>
  <c r="E30" i="42"/>
  <c r="F30" i="42"/>
  <c r="E31" i="42"/>
  <c r="F31" i="42"/>
  <c r="E32" i="42"/>
  <c r="F32" i="42"/>
  <c r="E33" i="42"/>
  <c r="F33" i="42"/>
  <c r="E34" i="42"/>
  <c r="F34" i="42"/>
  <c r="E35" i="42"/>
  <c r="F35" i="42"/>
  <c r="E36" i="42"/>
  <c r="F36" i="42"/>
  <c r="E37" i="42"/>
  <c r="F37" i="42"/>
  <c r="E38" i="42"/>
  <c r="F38" i="42"/>
  <c r="E39" i="42"/>
  <c r="F39" i="42"/>
  <c r="E40" i="42"/>
  <c r="F40" i="42"/>
  <c r="E41" i="42"/>
  <c r="F41" i="42"/>
  <c r="E42" i="42"/>
  <c r="F42" i="42"/>
  <c r="E43" i="42"/>
  <c r="F43" i="42"/>
  <c r="E44" i="42"/>
  <c r="F44" i="42"/>
  <c r="E45" i="42"/>
  <c r="F45" i="42"/>
  <c r="E46" i="42"/>
  <c r="F46" i="42"/>
  <c r="E47" i="42"/>
  <c r="F47" i="42"/>
  <c r="E48" i="42"/>
  <c r="F48" i="42"/>
  <c r="E49" i="42"/>
  <c r="F49" i="42"/>
  <c r="E50" i="42"/>
  <c r="F50" i="42"/>
  <c r="E51" i="42"/>
  <c r="F51" i="42"/>
  <c r="E52" i="42"/>
  <c r="F52" i="42"/>
  <c r="E53" i="42"/>
  <c r="F53" i="42"/>
  <c r="E54" i="42"/>
  <c r="F54" i="42"/>
  <c r="E55" i="42"/>
  <c r="F55" i="42"/>
  <c r="E56" i="42"/>
  <c r="F56" i="42"/>
  <c r="E57" i="42"/>
  <c r="F57" i="42"/>
  <c r="E58" i="42"/>
  <c r="F58" i="42"/>
  <c r="E59" i="42"/>
  <c r="F59" i="42"/>
  <c r="E60" i="42"/>
  <c r="F60" i="42"/>
  <c r="E61" i="42"/>
  <c r="F61" i="42"/>
  <c r="E62" i="42"/>
  <c r="F62" i="42"/>
  <c r="E63" i="42"/>
  <c r="F63" i="42"/>
  <c r="F6" i="42"/>
  <c r="E6" i="42"/>
  <c r="F65" i="117" l="1"/>
  <c r="E65" i="117"/>
  <c r="D65" i="117"/>
  <c r="C65" i="117"/>
  <c r="C65" i="78" l="1"/>
  <c r="D64" i="113" l="1"/>
  <c r="E64" i="113"/>
  <c r="F64" i="113"/>
  <c r="G64" i="113"/>
  <c r="H64" i="113"/>
  <c r="I64" i="113"/>
  <c r="J64" i="113"/>
  <c r="C64" i="113"/>
  <c r="C64" i="106" l="1"/>
  <c r="I64" i="71" l="1"/>
  <c r="I49" i="71"/>
  <c r="I50" i="71" s="1"/>
  <c r="O63" i="110"/>
  <c r="P63" i="110"/>
  <c r="O64" i="110"/>
  <c r="P64" i="110"/>
  <c r="D64" i="93"/>
  <c r="D56" i="93"/>
  <c r="D54" i="93"/>
  <c r="D49" i="93"/>
  <c r="D27" i="93"/>
  <c r="D64" i="103"/>
  <c r="D65" i="103" s="1"/>
  <c r="E64" i="103"/>
  <c r="E65" i="103" s="1"/>
  <c r="F64" i="103"/>
  <c r="F65" i="103" s="1"/>
  <c r="G64" i="103"/>
  <c r="G65" i="103" s="1"/>
  <c r="H64" i="103"/>
  <c r="H65" i="103" s="1"/>
  <c r="I64" i="103"/>
  <c r="I65" i="103" s="1"/>
  <c r="J64" i="103"/>
  <c r="J65" i="103" s="1"/>
  <c r="K64" i="103"/>
  <c r="K65" i="103" s="1"/>
  <c r="L64" i="103"/>
  <c r="L65" i="103" s="1"/>
  <c r="C64" i="103"/>
  <c r="C65" i="103" s="1"/>
  <c r="D50" i="93" l="1"/>
  <c r="I65" i="71"/>
  <c r="P65" i="110" l="1"/>
  <c r="O65" i="110"/>
  <c r="C65" i="114"/>
  <c r="C65" i="116"/>
  <c r="L17" i="9" l="1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" i="9"/>
  <c r="N6" i="9" s="1"/>
  <c r="K7" i="9"/>
  <c r="L7" i="9" s="1"/>
  <c r="K8" i="9"/>
  <c r="L8" i="9" s="1"/>
  <c r="K9" i="9"/>
  <c r="L9" i="9" s="1"/>
  <c r="K10" i="9"/>
  <c r="L10" i="9" s="1"/>
  <c r="K11" i="9"/>
  <c r="L11" i="9" s="1"/>
  <c r="K12" i="9"/>
  <c r="L12" i="9" s="1"/>
  <c r="K13" i="9"/>
  <c r="L13" i="9" s="1"/>
  <c r="K14" i="9"/>
  <c r="L14" i="9" s="1"/>
  <c r="K15" i="9"/>
  <c r="L15" i="9" s="1"/>
  <c r="K16" i="9"/>
  <c r="L16" i="9" s="1"/>
  <c r="K17" i="9"/>
  <c r="K18" i="9"/>
  <c r="L18" i="9" s="1"/>
  <c r="K19" i="9"/>
  <c r="L19" i="9" s="1"/>
  <c r="K20" i="9"/>
  <c r="L20" i="9" s="1"/>
  <c r="K21" i="9"/>
  <c r="L21" i="9" s="1"/>
  <c r="K22" i="9"/>
  <c r="L22" i="9" s="1"/>
  <c r="K23" i="9"/>
  <c r="L23" i="9" s="1"/>
  <c r="K24" i="9"/>
  <c r="L24" i="9" s="1"/>
  <c r="K25" i="9"/>
  <c r="L25" i="9" s="1"/>
  <c r="K26" i="9"/>
  <c r="L26" i="9" s="1"/>
  <c r="K27" i="9"/>
  <c r="L27" i="9" s="1"/>
  <c r="K28" i="9"/>
  <c r="L28" i="9" s="1"/>
  <c r="K29" i="9"/>
  <c r="L29" i="9" s="1"/>
  <c r="K30" i="9"/>
  <c r="L30" i="9" s="1"/>
  <c r="K31" i="9"/>
  <c r="L31" i="9" s="1"/>
  <c r="K32" i="9"/>
  <c r="L32" i="9" s="1"/>
  <c r="K33" i="9"/>
  <c r="L33" i="9" s="1"/>
  <c r="K34" i="9"/>
  <c r="L34" i="9" s="1"/>
  <c r="K35" i="9"/>
  <c r="L35" i="9" s="1"/>
  <c r="K36" i="9"/>
  <c r="L36" i="9" s="1"/>
  <c r="K37" i="9"/>
  <c r="L37" i="9" s="1"/>
  <c r="K38" i="9"/>
  <c r="L38" i="9" s="1"/>
  <c r="K39" i="9"/>
  <c r="L39" i="9" s="1"/>
  <c r="K40" i="9"/>
  <c r="L40" i="9" s="1"/>
  <c r="K41" i="9"/>
  <c r="L41" i="9" s="1"/>
  <c r="K42" i="9"/>
  <c r="L42" i="9" s="1"/>
  <c r="K43" i="9"/>
  <c r="L43" i="9" s="1"/>
  <c r="K44" i="9"/>
  <c r="L44" i="9" s="1"/>
  <c r="K45" i="9"/>
  <c r="L45" i="9" s="1"/>
  <c r="K46" i="9"/>
  <c r="L46" i="9" s="1"/>
  <c r="K47" i="9"/>
  <c r="L47" i="9" s="1"/>
  <c r="K48" i="9"/>
  <c r="L48" i="9" s="1"/>
  <c r="K51" i="9"/>
  <c r="L51" i="9" s="1"/>
  <c r="K52" i="9"/>
  <c r="L52" i="9" s="1"/>
  <c r="K53" i="9"/>
  <c r="L53" i="9" s="1"/>
  <c r="K54" i="9"/>
  <c r="L54" i="9" s="1"/>
  <c r="K55" i="9"/>
  <c r="L55" i="9" s="1"/>
  <c r="K56" i="9"/>
  <c r="K57" i="9"/>
  <c r="L57" i="9" s="1"/>
  <c r="K58" i="9"/>
  <c r="L58" i="9" s="1"/>
  <c r="K59" i="9"/>
  <c r="L59" i="9" s="1"/>
  <c r="K60" i="9"/>
  <c r="L60" i="9" s="1"/>
  <c r="K61" i="9"/>
  <c r="L61" i="9" s="1"/>
  <c r="K62" i="9"/>
  <c r="L62" i="9" s="1"/>
  <c r="K63" i="9"/>
  <c r="L63" i="9" s="1"/>
  <c r="K6" i="9"/>
  <c r="L6" i="9" s="1"/>
  <c r="C65" i="9"/>
  <c r="L56" i="9" l="1"/>
  <c r="F65" i="105" l="1"/>
  <c r="G65" i="105"/>
  <c r="J65" i="105"/>
  <c r="K65" i="105"/>
  <c r="D65" i="105"/>
  <c r="E65" i="105"/>
  <c r="H65" i="105"/>
  <c r="I65" i="105"/>
  <c r="C65" i="105"/>
  <c r="C68" i="105" s="1"/>
  <c r="L65" i="105" l="1"/>
  <c r="D64" i="107"/>
  <c r="D65" i="107" s="1"/>
  <c r="E64" i="107"/>
  <c r="E65" i="107" s="1"/>
  <c r="F64" i="107"/>
  <c r="F65" i="107" s="1"/>
  <c r="G64" i="107"/>
  <c r="G65" i="107" s="1"/>
  <c r="H64" i="107"/>
  <c r="H65" i="107" s="1"/>
  <c r="I64" i="107"/>
  <c r="I65" i="107" s="1"/>
  <c r="J64" i="107"/>
  <c r="J65" i="107" s="1"/>
  <c r="K64" i="107"/>
  <c r="K65" i="107" s="1"/>
  <c r="L64" i="107"/>
  <c r="L65" i="107" s="1"/>
  <c r="M64" i="107"/>
  <c r="M65" i="107" s="1"/>
  <c r="N64" i="107"/>
  <c r="N65" i="107" s="1"/>
  <c r="C64" i="107"/>
  <c r="C65" i="107" s="1"/>
  <c r="N7" i="104"/>
  <c r="N8" i="104"/>
  <c r="N9" i="104"/>
  <c r="N10" i="104"/>
  <c r="N11" i="104"/>
  <c r="N12" i="104"/>
  <c r="N13" i="104"/>
  <c r="N14" i="104"/>
  <c r="N15" i="104"/>
  <c r="N16" i="104"/>
  <c r="N17" i="104"/>
  <c r="N18" i="104"/>
  <c r="N19" i="104"/>
  <c r="N20" i="104"/>
  <c r="N21" i="104"/>
  <c r="N22" i="104"/>
  <c r="N23" i="104"/>
  <c r="N24" i="104"/>
  <c r="N25" i="104"/>
  <c r="N26" i="104"/>
  <c r="N28" i="104"/>
  <c r="N29" i="104"/>
  <c r="N30" i="104"/>
  <c r="N31" i="104"/>
  <c r="N32" i="104"/>
  <c r="N33" i="104"/>
  <c r="N34" i="104"/>
  <c r="N35" i="104"/>
  <c r="N36" i="104"/>
  <c r="N37" i="104"/>
  <c r="N38" i="104"/>
  <c r="N39" i="104"/>
  <c r="N40" i="104"/>
  <c r="N41" i="104"/>
  <c r="N42" i="104"/>
  <c r="N43" i="104"/>
  <c r="N44" i="104"/>
  <c r="N45" i="104"/>
  <c r="N46" i="104"/>
  <c r="N47" i="104"/>
  <c r="N48" i="104"/>
  <c r="N51" i="104"/>
  <c r="N52" i="104"/>
  <c r="N53" i="104"/>
  <c r="N55" i="104"/>
  <c r="N57" i="104"/>
  <c r="N58" i="104"/>
  <c r="N59" i="104"/>
  <c r="N60" i="104"/>
  <c r="N61" i="104"/>
  <c r="N62" i="104"/>
  <c r="N63" i="104"/>
  <c r="I59" i="9" l="1"/>
  <c r="J59" i="9"/>
  <c r="G7" i="106" l="1"/>
  <c r="H7" i="106"/>
  <c r="G8" i="106"/>
  <c r="H8" i="106"/>
  <c r="G9" i="106"/>
  <c r="H9" i="106"/>
  <c r="G10" i="106"/>
  <c r="H10" i="106"/>
  <c r="G11" i="106"/>
  <c r="H11" i="106"/>
  <c r="G12" i="106"/>
  <c r="H12" i="106"/>
  <c r="G13" i="106"/>
  <c r="H13" i="106"/>
  <c r="G14" i="106"/>
  <c r="H14" i="106"/>
  <c r="G15" i="106"/>
  <c r="H15" i="106"/>
  <c r="G16" i="106"/>
  <c r="H16" i="106"/>
  <c r="G17" i="106"/>
  <c r="H17" i="106"/>
  <c r="G18" i="106"/>
  <c r="H18" i="106"/>
  <c r="G19" i="106"/>
  <c r="H19" i="106"/>
  <c r="G20" i="106"/>
  <c r="H20" i="106"/>
  <c r="G21" i="106"/>
  <c r="H21" i="106"/>
  <c r="G22" i="106"/>
  <c r="H22" i="106"/>
  <c r="G23" i="106"/>
  <c r="H23" i="106"/>
  <c r="G24" i="106"/>
  <c r="H24" i="106"/>
  <c r="G25" i="106"/>
  <c r="H25" i="106"/>
  <c r="G26" i="106"/>
  <c r="H26" i="106"/>
  <c r="G28" i="106"/>
  <c r="H28" i="106"/>
  <c r="G29" i="106"/>
  <c r="H29" i="106"/>
  <c r="G30" i="106"/>
  <c r="H30" i="106"/>
  <c r="G31" i="106"/>
  <c r="H31" i="106"/>
  <c r="G32" i="106"/>
  <c r="H32" i="106"/>
  <c r="G33" i="106"/>
  <c r="H33" i="106"/>
  <c r="G34" i="106"/>
  <c r="H34" i="106"/>
  <c r="G35" i="106"/>
  <c r="H35" i="106"/>
  <c r="G36" i="106"/>
  <c r="H36" i="106"/>
  <c r="G37" i="106"/>
  <c r="H37" i="106"/>
  <c r="G38" i="106"/>
  <c r="H38" i="106"/>
  <c r="G39" i="106"/>
  <c r="H39" i="106"/>
  <c r="G40" i="106"/>
  <c r="H40" i="106"/>
  <c r="G41" i="106"/>
  <c r="H41" i="106"/>
  <c r="G42" i="106"/>
  <c r="H42" i="106"/>
  <c r="G43" i="106"/>
  <c r="H43" i="106"/>
  <c r="G44" i="106"/>
  <c r="H44" i="106"/>
  <c r="G45" i="106"/>
  <c r="H45" i="106"/>
  <c r="G46" i="106"/>
  <c r="H46" i="106"/>
  <c r="G47" i="106"/>
  <c r="H47" i="106"/>
  <c r="G48" i="106"/>
  <c r="H48" i="106"/>
  <c r="G51" i="106"/>
  <c r="H51" i="106"/>
  <c r="G52" i="106"/>
  <c r="H52" i="106"/>
  <c r="G53" i="106"/>
  <c r="H53" i="106"/>
  <c r="G55" i="106"/>
  <c r="G56" i="106" s="1"/>
  <c r="H55" i="106"/>
  <c r="H56" i="106" s="1"/>
  <c r="G57" i="106"/>
  <c r="H57" i="106"/>
  <c r="G58" i="106"/>
  <c r="H58" i="106"/>
  <c r="G59" i="106"/>
  <c r="H59" i="106"/>
  <c r="G60" i="106"/>
  <c r="H60" i="106"/>
  <c r="G61" i="106"/>
  <c r="H61" i="106"/>
  <c r="G62" i="106"/>
  <c r="H62" i="106"/>
  <c r="G63" i="106"/>
  <c r="H63" i="106"/>
  <c r="H6" i="106"/>
  <c r="G6" i="106"/>
  <c r="E7" i="106"/>
  <c r="F7" i="106"/>
  <c r="E8" i="106"/>
  <c r="F8" i="106"/>
  <c r="E9" i="106"/>
  <c r="F9" i="106"/>
  <c r="E10" i="106"/>
  <c r="F10" i="106"/>
  <c r="E11" i="106"/>
  <c r="F11" i="106"/>
  <c r="E12" i="106"/>
  <c r="F12" i="106"/>
  <c r="E13" i="106"/>
  <c r="F13" i="106"/>
  <c r="E14" i="106"/>
  <c r="F14" i="106"/>
  <c r="E15" i="106"/>
  <c r="F15" i="106"/>
  <c r="E16" i="106"/>
  <c r="F16" i="106"/>
  <c r="E17" i="106"/>
  <c r="F17" i="106"/>
  <c r="E18" i="106"/>
  <c r="F18" i="106"/>
  <c r="E19" i="106"/>
  <c r="F19" i="106"/>
  <c r="E20" i="106"/>
  <c r="F20" i="106"/>
  <c r="E21" i="106"/>
  <c r="F21" i="106"/>
  <c r="E22" i="106"/>
  <c r="F22" i="106"/>
  <c r="E23" i="106"/>
  <c r="F23" i="106"/>
  <c r="E24" i="106"/>
  <c r="F24" i="106"/>
  <c r="E25" i="106"/>
  <c r="F25" i="106"/>
  <c r="E26" i="106"/>
  <c r="F26" i="106"/>
  <c r="E28" i="106"/>
  <c r="F28" i="106"/>
  <c r="E29" i="106"/>
  <c r="F29" i="106"/>
  <c r="E30" i="106"/>
  <c r="F30" i="106"/>
  <c r="E31" i="106"/>
  <c r="F31" i="106"/>
  <c r="E32" i="106"/>
  <c r="F32" i="106"/>
  <c r="E33" i="106"/>
  <c r="F33" i="106"/>
  <c r="E34" i="106"/>
  <c r="F34" i="106"/>
  <c r="E35" i="106"/>
  <c r="F35" i="106"/>
  <c r="E36" i="106"/>
  <c r="F36" i="106"/>
  <c r="E37" i="106"/>
  <c r="F37" i="106"/>
  <c r="E38" i="106"/>
  <c r="F38" i="106"/>
  <c r="E39" i="106"/>
  <c r="F39" i="106"/>
  <c r="E40" i="106"/>
  <c r="F40" i="106"/>
  <c r="E41" i="106"/>
  <c r="F41" i="106"/>
  <c r="E42" i="106"/>
  <c r="F42" i="106"/>
  <c r="E43" i="106"/>
  <c r="F43" i="106"/>
  <c r="E44" i="106"/>
  <c r="F44" i="106"/>
  <c r="E45" i="106"/>
  <c r="F45" i="106"/>
  <c r="E46" i="106"/>
  <c r="F46" i="106"/>
  <c r="E47" i="106"/>
  <c r="F47" i="106"/>
  <c r="E48" i="106"/>
  <c r="F48" i="106"/>
  <c r="E51" i="106"/>
  <c r="F51" i="106"/>
  <c r="E52" i="106"/>
  <c r="F52" i="106"/>
  <c r="E53" i="106"/>
  <c r="F53" i="106"/>
  <c r="E55" i="106"/>
  <c r="E56" i="106" s="1"/>
  <c r="F55" i="106"/>
  <c r="F56" i="106" s="1"/>
  <c r="E57" i="106"/>
  <c r="F57" i="106"/>
  <c r="E58" i="106"/>
  <c r="F58" i="106"/>
  <c r="E59" i="106"/>
  <c r="F59" i="106"/>
  <c r="E60" i="106"/>
  <c r="F60" i="106"/>
  <c r="E61" i="106"/>
  <c r="F61" i="106"/>
  <c r="E62" i="106"/>
  <c r="F62" i="106"/>
  <c r="E63" i="106"/>
  <c r="F63" i="106"/>
  <c r="F6" i="106"/>
  <c r="E6" i="106"/>
  <c r="E27" i="106" l="1"/>
  <c r="F64" i="106"/>
  <c r="F54" i="106"/>
  <c r="F49" i="106"/>
  <c r="F27" i="106"/>
  <c r="E49" i="106"/>
  <c r="E64" i="106"/>
  <c r="E54" i="106"/>
  <c r="H64" i="106"/>
  <c r="H54" i="106"/>
  <c r="G64" i="106"/>
  <c r="H49" i="106"/>
  <c r="H27" i="106"/>
  <c r="G49" i="106"/>
  <c r="G54" i="106"/>
  <c r="G27" i="106"/>
  <c r="J46" i="9"/>
  <c r="I46" i="9"/>
  <c r="E50" i="106" l="1"/>
  <c r="E65" i="106" s="1"/>
  <c r="F50" i="106"/>
  <c r="F65" i="106" s="1"/>
  <c r="G50" i="106"/>
  <c r="G65" i="106" s="1"/>
  <c r="H50" i="106"/>
  <c r="H65" i="106" s="1"/>
  <c r="I65" i="113"/>
  <c r="G65" i="113"/>
  <c r="J65" i="113"/>
  <c r="H65" i="113"/>
  <c r="D65" i="113"/>
  <c r="F65" i="113"/>
  <c r="E65" i="113"/>
  <c r="D64" i="42"/>
  <c r="D65" i="42" s="1"/>
  <c r="C64" i="42"/>
  <c r="C65" i="42" s="1"/>
  <c r="O7" i="9" l="1"/>
  <c r="P7" i="9"/>
  <c r="O8" i="9"/>
  <c r="P8" i="9"/>
  <c r="O9" i="9"/>
  <c r="P9" i="9"/>
  <c r="O10" i="9"/>
  <c r="P10" i="9"/>
  <c r="O11" i="9"/>
  <c r="P11" i="9"/>
  <c r="O12" i="9"/>
  <c r="P12" i="9"/>
  <c r="O13" i="9"/>
  <c r="P13" i="9"/>
  <c r="O14" i="9"/>
  <c r="P14" i="9"/>
  <c r="O15" i="9"/>
  <c r="P15" i="9"/>
  <c r="O16" i="9"/>
  <c r="P16" i="9"/>
  <c r="O17" i="9"/>
  <c r="P17" i="9"/>
  <c r="O18" i="9"/>
  <c r="P18" i="9"/>
  <c r="O19" i="9"/>
  <c r="P19" i="9"/>
  <c r="O20" i="9"/>
  <c r="P20" i="9"/>
  <c r="O21" i="9"/>
  <c r="P21" i="9"/>
  <c r="O22" i="9"/>
  <c r="P22" i="9"/>
  <c r="O23" i="9"/>
  <c r="P23" i="9"/>
  <c r="O24" i="9"/>
  <c r="P24" i="9"/>
  <c r="O25" i="9"/>
  <c r="P25" i="9"/>
  <c r="O26" i="9"/>
  <c r="P26" i="9"/>
  <c r="P27" i="9"/>
  <c r="O28" i="9"/>
  <c r="P28" i="9"/>
  <c r="O29" i="9"/>
  <c r="P29" i="9"/>
  <c r="O30" i="9"/>
  <c r="P30" i="9"/>
  <c r="O31" i="9"/>
  <c r="P31" i="9"/>
  <c r="O32" i="9"/>
  <c r="P32" i="9"/>
  <c r="O33" i="9"/>
  <c r="P33" i="9"/>
  <c r="O34" i="9"/>
  <c r="P34" i="9"/>
  <c r="O35" i="9"/>
  <c r="P35" i="9"/>
  <c r="O36" i="9"/>
  <c r="P36" i="9"/>
  <c r="O37" i="9"/>
  <c r="P37" i="9"/>
  <c r="O38" i="9"/>
  <c r="P38" i="9"/>
  <c r="O39" i="9"/>
  <c r="P39" i="9"/>
  <c r="O40" i="9"/>
  <c r="P40" i="9"/>
  <c r="O41" i="9"/>
  <c r="P41" i="9"/>
  <c r="O42" i="9"/>
  <c r="P42" i="9"/>
  <c r="O43" i="9"/>
  <c r="P43" i="9"/>
  <c r="O44" i="9"/>
  <c r="P44" i="9"/>
  <c r="O45" i="9"/>
  <c r="P45" i="9"/>
  <c r="O46" i="9"/>
  <c r="P46" i="9"/>
  <c r="O47" i="9"/>
  <c r="P47" i="9"/>
  <c r="O48" i="9"/>
  <c r="P48" i="9"/>
  <c r="O51" i="9"/>
  <c r="P51" i="9"/>
  <c r="O52" i="9"/>
  <c r="P52" i="9"/>
  <c r="O53" i="9"/>
  <c r="P53" i="9"/>
  <c r="O54" i="9"/>
  <c r="P54" i="9"/>
  <c r="O55" i="9"/>
  <c r="P55" i="9"/>
  <c r="O56" i="9"/>
  <c r="P56" i="9"/>
  <c r="O57" i="9"/>
  <c r="P57" i="9"/>
  <c r="O58" i="9"/>
  <c r="P58" i="9"/>
  <c r="O59" i="9"/>
  <c r="P59" i="9"/>
  <c r="O60" i="9"/>
  <c r="P60" i="9"/>
  <c r="O61" i="9"/>
  <c r="P61" i="9"/>
  <c r="O62" i="9"/>
  <c r="P62" i="9"/>
  <c r="O63" i="9"/>
  <c r="P63" i="9"/>
  <c r="P6" i="9"/>
  <c r="O6" i="9"/>
  <c r="L7" i="109" l="1"/>
  <c r="L8" i="109"/>
  <c r="L9" i="109"/>
  <c r="L10" i="109"/>
  <c r="L11" i="109"/>
  <c r="L12" i="109"/>
  <c r="L13" i="109"/>
  <c r="G7" i="109"/>
  <c r="G8" i="109"/>
  <c r="G9" i="109"/>
  <c r="G10" i="109"/>
  <c r="G11" i="109"/>
  <c r="G12" i="109"/>
  <c r="G13" i="109"/>
  <c r="G14" i="109"/>
  <c r="G15" i="109"/>
  <c r="G16" i="109"/>
  <c r="G17" i="109"/>
  <c r="G18" i="109"/>
  <c r="G19" i="109"/>
  <c r="G20" i="109"/>
  <c r="G21" i="109"/>
  <c r="G22" i="109"/>
  <c r="G23" i="109"/>
  <c r="G24" i="109"/>
  <c r="G25" i="109"/>
  <c r="G26" i="109"/>
  <c r="I49" i="108" l="1"/>
  <c r="D65" i="93" l="1"/>
  <c r="I50" i="108"/>
  <c r="I65" i="108" s="1"/>
  <c r="I49" i="73"/>
  <c r="I50" i="73" l="1"/>
  <c r="K28" i="104" l="1"/>
  <c r="K29" i="104"/>
  <c r="K30" i="104"/>
  <c r="K31" i="104"/>
  <c r="K32" i="104"/>
  <c r="K33" i="104"/>
  <c r="K34" i="104"/>
  <c r="K35" i="104"/>
  <c r="K36" i="104"/>
  <c r="K37" i="104"/>
  <c r="K38" i="104"/>
  <c r="K39" i="104"/>
  <c r="K40" i="104"/>
  <c r="K41" i="104"/>
  <c r="K42" i="104"/>
  <c r="K43" i="104"/>
  <c r="K44" i="104"/>
  <c r="K45" i="104"/>
  <c r="K46" i="104"/>
  <c r="K47" i="104"/>
  <c r="K48" i="104"/>
  <c r="N27" i="104" l="1"/>
  <c r="O64" i="9"/>
  <c r="O49" i="9"/>
  <c r="O50" i="9" l="1"/>
  <c r="O27" i="9"/>
  <c r="P64" i="9"/>
  <c r="P50" i="9"/>
  <c r="P49" i="9"/>
  <c r="K49" i="9"/>
  <c r="L49" i="9" s="1"/>
  <c r="M49" i="9"/>
  <c r="L55" i="3"/>
  <c r="L56" i="3"/>
  <c r="L57" i="3"/>
  <c r="L58" i="3"/>
  <c r="L59" i="3"/>
  <c r="L60" i="3"/>
  <c r="L61" i="3"/>
  <c r="M64" i="9" l="1"/>
  <c r="O65" i="9"/>
  <c r="M50" i="9"/>
  <c r="M65" i="9" l="1"/>
  <c r="K50" i="9"/>
  <c r="L50" i="9" s="1"/>
  <c r="P65" i="9"/>
  <c r="O12" i="103"/>
  <c r="E67" i="137" l="1"/>
  <c r="D67" i="137"/>
  <c r="C67" i="137"/>
  <c r="O7" i="110" l="1"/>
  <c r="P7" i="110"/>
  <c r="O8" i="110"/>
  <c r="P8" i="110"/>
  <c r="O9" i="110"/>
  <c r="P9" i="110"/>
  <c r="O10" i="110"/>
  <c r="P10" i="110"/>
  <c r="O11" i="110"/>
  <c r="P11" i="110"/>
  <c r="O12" i="110"/>
  <c r="P12" i="110"/>
  <c r="O13" i="110"/>
  <c r="P13" i="110"/>
  <c r="O14" i="110"/>
  <c r="P14" i="110"/>
  <c r="O15" i="110"/>
  <c r="P15" i="110"/>
  <c r="O16" i="110"/>
  <c r="P16" i="110"/>
  <c r="O17" i="110"/>
  <c r="P17" i="110"/>
  <c r="O18" i="110"/>
  <c r="P18" i="110"/>
  <c r="O19" i="110"/>
  <c r="P19" i="110"/>
  <c r="O20" i="110"/>
  <c r="P20" i="110"/>
  <c r="O21" i="110"/>
  <c r="P21" i="110"/>
  <c r="O22" i="110"/>
  <c r="P22" i="110"/>
  <c r="O23" i="110"/>
  <c r="P23" i="110"/>
  <c r="O24" i="110"/>
  <c r="P24" i="110"/>
  <c r="O25" i="110"/>
  <c r="P25" i="110"/>
  <c r="O26" i="110"/>
  <c r="P26" i="110"/>
  <c r="O27" i="110"/>
  <c r="P27" i="110"/>
  <c r="O28" i="110"/>
  <c r="P28" i="110"/>
  <c r="O29" i="110"/>
  <c r="P29" i="110"/>
  <c r="O30" i="110"/>
  <c r="P30" i="110"/>
  <c r="O31" i="110"/>
  <c r="P31" i="110"/>
  <c r="O32" i="110"/>
  <c r="P32" i="110"/>
  <c r="O33" i="110"/>
  <c r="P33" i="110"/>
  <c r="O34" i="110"/>
  <c r="P34" i="110"/>
  <c r="O35" i="110"/>
  <c r="P35" i="110"/>
  <c r="O36" i="110"/>
  <c r="P36" i="110"/>
  <c r="O37" i="110"/>
  <c r="P37" i="110"/>
  <c r="O38" i="110"/>
  <c r="P38" i="110"/>
  <c r="O39" i="110"/>
  <c r="P39" i="110"/>
  <c r="O40" i="110"/>
  <c r="P40" i="110"/>
  <c r="O41" i="110"/>
  <c r="P41" i="110"/>
  <c r="O42" i="110"/>
  <c r="P42" i="110"/>
  <c r="O43" i="110"/>
  <c r="P43" i="110"/>
  <c r="O44" i="110"/>
  <c r="P44" i="110"/>
  <c r="O45" i="110"/>
  <c r="P45" i="110"/>
  <c r="O46" i="110"/>
  <c r="P46" i="110"/>
  <c r="O47" i="110"/>
  <c r="P47" i="110"/>
  <c r="O48" i="110"/>
  <c r="P48" i="110"/>
  <c r="O49" i="110"/>
  <c r="P49" i="110"/>
  <c r="O50" i="110"/>
  <c r="P50" i="110"/>
  <c r="O51" i="110"/>
  <c r="P51" i="110"/>
  <c r="O52" i="110"/>
  <c r="P52" i="110"/>
  <c r="O53" i="110"/>
  <c r="P53" i="110"/>
  <c r="O54" i="110"/>
  <c r="P54" i="110"/>
  <c r="O55" i="110"/>
  <c r="P55" i="110"/>
  <c r="O56" i="110"/>
  <c r="P56" i="110"/>
  <c r="O57" i="110"/>
  <c r="P57" i="110"/>
  <c r="O58" i="110"/>
  <c r="P58" i="110"/>
  <c r="O59" i="110"/>
  <c r="P59" i="110"/>
  <c r="O60" i="110"/>
  <c r="P60" i="110"/>
  <c r="O61" i="110"/>
  <c r="P61" i="110"/>
  <c r="O62" i="110"/>
  <c r="P62" i="110"/>
  <c r="P6" i="110"/>
  <c r="O6" i="110"/>
  <c r="M7" i="105" l="1"/>
  <c r="M7" i="85" s="1"/>
  <c r="M8" i="105"/>
  <c r="M8" i="85" s="1"/>
  <c r="M9" i="105"/>
  <c r="M9" i="85" s="1"/>
  <c r="M10" i="105"/>
  <c r="M10" i="85" s="1"/>
  <c r="M11" i="105"/>
  <c r="M11" i="85" s="1"/>
  <c r="M12" i="105"/>
  <c r="M12" i="85" s="1"/>
  <c r="M13" i="105"/>
  <c r="M13" i="85" s="1"/>
  <c r="M14" i="105"/>
  <c r="M14" i="85" s="1"/>
  <c r="M15" i="105"/>
  <c r="M16" i="105"/>
  <c r="M16" i="85" s="1"/>
  <c r="M17" i="105"/>
  <c r="M17" i="85" s="1"/>
  <c r="M18" i="105"/>
  <c r="M18" i="85" s="1"/>
  <c r="M19" i="105"/>
  <c r="M19" i="85" s="1"/>
  <c r="M20" i="105"/>
  <c r="M20" i="85" s="1"/>
  <c r="M22" i="105"/>
  <c r="M22" i="85" s="1"/>
  <c r="M23" i="105"/>
  <c r="M23" i="85" s="1"/>
  <c r="M24" i="105"/>
  <c r="M24" i="85" s="1"/>
  <c r="M25" i="105"/>
  <c r="M25" i="85" s="1"/>
  <c r="M26" i="105"/>
  <c r="M26" i="85" s="1"/>
  <c r="M28" i="105"/>
  <c r="M28" i="85" s="1"/>
  <c r="M29" i="105"/>
  <c r="M29" i="85" s="1"/>
  <c r="M30" i="105"/>
  <c r="M30" i="85" s="1"/>
  <c r="M31" i="105"/>
  <c r="M31" i="85" s="1"/>
  <c r="M32" i="105"/>
  <c r="M32" i="85" s="1"/>
  <c r="M33" i="105"/>
  <c r="M33" i="85" s="1"/>
  <c r="M34" i="105"/>
  <c r="M34" i="85" s="1"/>
  <c r="M35" i="105"/>
  <c r="M35" i="85" s="1"/>
  <c r="M36" i="105"/>
  <c r="M36" i="85" s="1"/>
  <c r="M37" i="105"/>
  <c r="M37" i="85" s="1"/>
  <c r="M38" i="105"/>
  <c r="M38" i="85" s="1"/>
  <c r="M39" i="105"/>
  <c r="M39" i="85" s="1"/>
  <c r="M40" i="105"/>
  <c r="M41" i="105"/>
  <c r="M41" i="85" s="1"/>
  <c r="M42" i="105"/>
  <c r="M42" i="85" s="1"/>
  <c r="M43" i="105"/>
  <c r="M43" i="85" s="1"/>
  <c r="M44" i="105"/>
  <c r="M44" i="85" s="1"/>
  <c r="M45" i="105"/>
  <c r="M45" i="85" s="1"/>
  <c r="M46" i="105"/>
  <c r="M46" i="85" s="1"/>
  <c r="M47" i="105"/>
  <c r="M47" i="85" s="1"/>
  <c r="M48" i="105"/>
  <c r="M48" i="85" s="1"/>
  <c r="M51" i="105"/>
  <c r="M51" i="85" s="1"/>
  <c r="M52" i="105"/>
  <c r="M52" i="85" s="1"/>
  <c r="M53" i="105"/>
  <c r="M53" i="85" s="1"/>
  <c r="M55" i="105"/>
  <c r="M55" i="85" s="1"/>
  <c r="M57" i="105"/>
  <c r="M57" i="85" s="1"/>
  <c r="M58" i="105"/>
  <c r="M58" i="85" s="1"/>
  <c r="M59" i="105"/>
  <c r="M59" i="85" s="1"/>
  <c r="M60" i="105"/>
  <c r="M60" i="85" s="1"/>
  <c r="M61" i="105"/>
  <c r="M61" i="85" s="1"/>
  <c r="M62" i="105"/>
  <c r="M62" i="85" s="1"/>
  <c r="M63" i="105"/>
  <c r="M63" i="85" s="1"/>
  <c r="M6" i="105"/>
  <c r="N7" i="105"/>
  <c r="N7" i="85" s="1"/>
  <c r="N8" i="105"/>
  <c r="N8" i="85" s="1"/>
  <c r="N9" i="105"/>
  <c r="N9" i="85" s="1"/>
  <c r="N10" i="105"/>
  <c r="N10" i="85" s="1"/>
  <c r="N11" i="105"/>
  <c r="N11" i="85" s="1"/>
  <c r="N12" i="105"/>
  <c r="N12" i="85" s="1"/>
  <c r="N13" i="105"/>
  <c r="N13" i="85" s="1"/>
  <c r="N14" i="105"/>
  <c r="N14" i="85" s="1"/>
  <c r="N15" i="105"/>
  <c r="N15" i="85" s="1"/>
  <c r="N16" i="105"/>
  <c r="N16" i="85" s="1"/>
  <c r="N17" i="105"/>
  <c r="N17" i="85" s="1"/>
  <c r="N18" i="105"/>
  <c r="N18" i="85" s="1"/>
  <c r="N19" i="105"/>
  <c r="N19" i="85" s="1"/>
  <c r="N20" i="105"/>
  <c r="N20" i="85" s="1"/>
  <c r="N22" i="105"/>
  <c r="N22" i="85" s="1"/>
  <c r="N23" i="105"/>
  <c r="N23" i="85" s="1"/>
  <c r="N24" i="105"/>
  <c r="N24" i="85" s="1"/>
  <c r="N25" i="105"/>
  <c r="N25" i="85" s="1"/>
  <c r="N26" i="105"/>
  <c r="N26" i="85" s="1"/>
  <c r="N28" i="105"/>
  <c r="N28" i="85" s="1"/>
  <c r="N29" i="105"/>
  <c r="N29" i="85" s="1"/>
  <c r="N30" i="105"/>
  <c r="N30" i="85" s="1"/>
  <c r="N31" i="105"/>
  <c r="N31" i="85" s="1"/>
  <c r="N32" i="105"/>
  <c r="N32" i="85" s="1"/>
  <c r="N33" i="105"/>
  <c r="N33" i="85" s="1"/>
  <c r="N34" i="105"/>
  <c r="N34" i="85" s="1"/>
  <c r="N35" i="105"/>
  <c r="N35" i="85" s="1"/>
  <c r="N36" i="105"/>
  <c r="N36" i="85" s="1"/>
  <c r="N37" i="105"/>
  <c r="N37" i="85" s="1"/>
  <c r="N38" i="105"/>
  <c r="N38" i="85" s="1"/>
  <c r="N39" i="105"/>
  <c r="N39" i="85" s="1"/>
  <c r="N40" i="105"/>
  <c r="N41" i="105"/>
  <c r="N41" i="85" s="1"/>
  <c r="N42" i="105"/>
  <c r="N42" i="85" s="1"/>
  <c r="N43" i="105"/>
  <c r="N43" i="85" s="1"/>
  <c r="N44" i="105"/>
  <c r="N44" i="85" s="1"/>
  <c r="N45" i="105"/>
  <c r="N45" i="85" s="1"/>
  <c r="N46" i="105"/>
  <c r="N46" i="85" s="1"/>
  <c r="N47" i="105"/>
  <c r="N47" i="85" s="1"/>
  <c r="N48" i="105"/>
  <c r="N48" i="85" s="1"/>
  <c r="N51" i="105"/>
  <c r="N51" i="85" s="1"/>
  <c r="N52" i="105"/>
  <c r="N52" i="85" s="1"/>
  <c r="N53" i="105"/>
  <c r="N53" i="85" s="1"/>
  <c r="N55" i="105"/>
  <c r="N55" i="85" s="1"/>
  <c r="N57" i="105"/>
  <c r="N57" i="85" s="1"/>
  <c r="N58" i="105"/>
  <c r="N58" i="85" s="1"/>
  <c r="N59" i="105"/>
  <c r="N59" i="85" s="1"/>
  <c r="N60" i="105"/>
  <c r="N60" i="85" s="1"/>
  <c r="N61" i="105"/>
  <c r="N61" i="85" s="1"/>
  <c r="N62" i="105"/>
  <c r="N62" i="85" s="1"/>
  <c r="N63" i="105"/>
  <c r="N63" i="85" s="1"/>
  <c r="N6" i="105"/>
  <c r="N6" i="85" s="1"/>
  <c r="M6" i="85" l="1"/>
  <c r="N56" i="105"/>
  <c r="N56" i="85" s="1"/>
  <c r="M56" i="105"/>
  <c r="M56" i="85" s="1"/>
  <c r="N64" i="105"/>
  <c r="N64" i="85" s="1"/>
  <c r="M64" i="105"/>
  <c r="M64" i="85" s="1"/>
  <c r="N54" i="105"/>
  <c r="N54" i="85" s="1"/>
  <c r="M54" i="105"/>
  <c r="M54" i="85" s="1"/>
  <c r="N49" i="105"/>
  <c r="M49" i="105"/>
  <c r="N21" i="105" l="1"/>
  <c r="N21" i="85" s="1"/>
  <c r="M21" i="105"/>
  <c r="M21" i="85" s="1"/>
  <c r="M27" i="105" l="1"/>
  <c r="M50" i="105" s="1"/>
  <c r="N27" i="105"/>
  <c r="N50" i="105" l="1"/>
  <c r="N65" i="105" s="1"/>
  <c r="N27" i="85"/>
  <c r="M65" i="105"/>
  <c r="C65" i="106"/>
  <c r="H26" i="135"/>
  <c r="G26" i="135"/>
  <c r="F26" i="135"/>
  <c r="E26" i="135"/>
  <c r="D26" i="135"/>
  <c r="C26" i="135"/>
  <c r="F52" i="139"/>
  <c r="D52" i="139"/>
  <c r="E52" i="139" s="1"/>
  <c r="C52" i="139"/>
  <c r="G52" i="139" s="1"/>
  <c r="G56" i="130" l="1"/>
  <c r="H56" i="130"/>
  <c r="F56" i="130"/>
  <c r="D56" i="130"/>
  <c r="E56" i="130" s="1"/>
  <c r="C56" i="130"/>
  <c r="I56" i="130" l="1"/>
  <c r="O60" i="115"/>
  <c r="P60" i="115"/>
  <c r="O61" i="115"/>
  <c r="P61" i="115"/>
  <c r="O62" i="115"/>
  <c r="P62" i="115"/>
  <c r="O63" i="115"/>
  <c r="P63" i="115"/>
  <c r="O7" i="115"/>
  <c r="P7" i="115"/>
  <c r="O8" i="115"/>
  <c r="P8" i="115"/>
  <c r="O9" i="115"/>
  <c r="P9" i="115"/>
  <c r="O10" i="115"/>
  <c r="P10" i="115"/>
  <c r="O11" i="115"/>
  <c r="P11" i="115"/>
  <c r="O12" i="115"/>
  <c r="P12" i="115"/>
  <c r="O13" i="115"/>
  <c r="P13" i="115"/>
  <c r="O14" i="115"/>
  <c r="P14" i="115"/>
  <c r="O15" i="115"/>
  <c r="P15" i="115"/>
  <c r="O16" i="115"/>
  <c r="P16" i="115"/>
  <c r="O17" i="115"/>
  <c r="P17" i="115"/>
  <c r="O18" i="115"/>
  <c r="P18" i="115"/>
  <c r="O19" i="115"/>
  <c r="P19" i="115"/>
  <c r="O20" i="115"/>
  <c r="P20" i="115"/>
  <c r="O21" i="115"/>
  <c r="P21" i="115"/>
  <c r="O22" i="115"/>
  <c r="P22" i="115"/>
  <c r="O23" i="115"/>
  <c r="P23" i="115"/>
  <c r="O24" i="115"/>
  <c r="P24" i="115"/>
  <c r="O25" i="115"/>
  <c r="P25" i="115"/>
  <c r="O26" i="115"/>
  <c r="P26" i="115"/>
  <c r="O28" i="115"/>
  <c r="P28" i="115"/>
  <c r="O29" i="115"/>
  <c r="P29" i="115"/>
  <c r="O30" i="115"/>
  <c r="P30" i="115"/>
  <c r="O31" i="115"/>
  <c r="P31" i="115"/>
  <c r="O32" i="115"/>
  <c r="P32" i="115"/>
  <c r="O33" i="115"/>
  <c r="P33" i="115"/>
  <c r="O34" i="115"/>
  <c r="P34" i="115"/>
  <c r="O35" i="115"/>
  <c r="P35" i="115"/>
  <c r="O36" i="115"/>
  <c r="P36" i="115"/>
  <c r="O37" i="115"/>
  <c r="P37" i="115"/>
  <c r="O38" i="115"/>
  <c r="P38" i="115"/>
  <c r="O39" i="115"/>
  <c r="P39" i="115"/>
  <c r="O40" i="115"/>
  <c r="P40" i="115"/>
  <c r="O41" i="115"/>
  <c r="P41" i="115"/>
  <c r="O42" i="115"/>
  <c r="P42" i="115"/>
  <c r="O43" i="115"/>
  <c r="P43" i="115"/>
  <c r="O44" i="115"/>
  <c r="P44" i="115"/>
  <c r="O45" i="115"/>
  <c r="P45" i="115"/>
  <c r="O46" i="115"/>
  <c r="P46" i="115"/>
  <c r="O47" i="115"/>
  <c r="P47" i="115"/>
  <c r="O48" i="115"/>
  <c r="P48" i="115"/>
  <c r="O51" i="115"/>
  <c r="P51" i="115"/>
  <c r="O52" i="115"/>
  <c r="P52" i="115"/>
  <c r="O53" i="115"/>
  <c r="P53" i="115"/>
  <c r="O55" i="115"/>
  <c r="P55" i="115"/>
  <c r="O57" i="115"/>
  <c r="P57" i="115"/>
  <c r="O58" i="115"/>
  <c r="P58" i="115"/>
  <c r="O59" i="115"/>
  <c r="P59" i="115"/>
  <c r="O7" i="114"/>
  <c r="I7" i="106" s="1"/>
  <c r="Q7" i="106" s="1"/>
  <c r="P7" i="114"/>
  <c r="O8" i="114"/>
  <c r="I8" i="106" s="1"/>
  <c r="Q8" i="106" s="1"/>
  <c r="P8" i="114"/>
  <c r="O9" i="114"/>
  <c r="I9" i="106" s="1"/>
  <c r="Q9" i="106" s="1"/>
  <c r="P9" i="114"/>
  <c r="O10" i="114"/>
  <c r="I10" i="106" s="1"/>
  <c r="Q10" i="106" s="1"/>
  <c r="P10" i="114"/>
  <c r="O11" i="114"/>
  <c r="I11" i="106" s="1"/>
  <c r="Q11" i="106" s="1"/>
  <c r="P11" i="114"/>
  <c r="O12" i="114"/>
  <c r="I12" i="106" s="1"/>
  <c r="Q12" i="106" s="1"/>
  <c r="P12" i="114"/>
  <c r="O13" i="114"/>
  <c r="I13" i="106" s="1"/>
  <c r="Q13" i="106" s="1"/>
  <c r="P13" i="114"/>
  <c r="O14" i="114"/>
  <c r="I14" i="106" s="1"/>
  <c r="Q14" i="106" s="1"/>
  <c r="P14" i="114"/>
  <c r="O15" i="114"/>
  <c r="I15" i="106" s="1"/>
  <c r="Q15" i="106" s="1"/>
  <c r="P15" i="114"/>
  <c r="O16" i="114"/>
  <c r="I16" i="106" s="1"/>
  <c r="Q16" i="106" s="1"/>
  <c r="P16" i="114"/>
  <c r="O17" i="114"/>
  <c r="I17" i="106" s="1"/>
  <c r="Q17" i="106" s="1"/>
  <c r="P17" i="114"/>
  <c r="O18" i="114"/>
  <c r="I18" i="106" s="1"/>
  <c r="Q18" i="106" s="1"/>
  <c r="P18" i="114"/>
  <c r="O19" i="114"/>
  <c r="I19" i="106" s="1"/>
  <c r="Q19" i="106" s="1"/>
  <c r="P19" i="114"/>
  <c r="O20" i="114"/>
  <c r="I20" i="106" s="1"/>
  <c r="Q20" i="106" s="1"/>
  <c r="P20" i="114"/>
  <c r="O21" i="114"/>
  <c r="I21" i="106" s="1"/>
  <c r="Q21" i="106" s="1"/>
  <c r="P21" i="114"/>
  <c r="O22" i="114"/>
  <c r="I22" i="106" s="1"/>
  <c r="Q22" i="106" s="1"/>
  <c r="P22" i="114"/>
  <c r="O23" i="114"/>
  <c r="I23" i="106" s="1"/>
  <c r="Q23" i="106" s="1"/>
  <c r="P23" i="114"/>
  <c r="O24" i="114"/>
  <c r="I24" i="106" s="1"/>
  <c r="Q24" i="106" s="1"/>
  <c r="P24" i="114"/>
  <c r="O25" i="114"/>
  <c r="I25" i="106" s="1"/>
  <c r="Q25" i="106" s="1"/>
  <c r="P25" i="114"/>
  <c r="O26" i="114"/>
  <c r="I26" i="106" s="1"/>
  <c r="Q26" i="106" s="1"/>
  <c r="P26" i="114"/>
  <c r="O28" i="114"/>
  <c r="I28" i="106" s="1"/>
  <c r="P28" i="114"/>
  <c r="O29" i="114"/>
  <c r="I29" i="106" s="1"/>
  <c r="Q29" i="106" s="1"/>
  <c r="P29" i="114"/>
  <c r="O30" i="114"/>
  <c r="I30" i="106" s="1"/>
  <c r="Q30" i="106" s="1"/>
  <c r="P30" i="114"/>
  <c r="O31" i="114"/>
  <c r="I31" i="106" s="1"/>
  <c r="Q31" i="106" s="1"/>
  <c r="P31" i="114"/>
  <c r="O32" i="114"/>
  <c r="I32" i="106" s="1"/>
  <c r="Q32" i="106" s="1"/>
  <c r="P32" i="114"/>
  <c r="O33" i="114"/>
  <c r="I33" i="106" s="1"/>
  <c r="Q33" i="106" s="1"/>
  <c r="P33" i="114"/>
  <c r="O34" i="114"/>
  <c r="I34" i="106" s="1"/>
  <c r="Q34" i="106" s="1"/>
  <c r="P34" i="114"/>
  <c r="O35" i="114"/>
  <c r="I35" i="106" s="1"/>
  <c r="Q35" i="106" s="1"/>
  <c r="P35" i="114"/>
  <c r="O36" i="114"/>
  <c r="I36" i="106" s="1"/>
  <c r="Q36" i="106" s="1"/>
  <c r="P36" i="114"/>
  <c r="O37" i="114"/>
  <c r="I37" i="106" s="1"/>
  <c r="Q37" i="106" s="1"/>
  <c r="P37" i="114"/>
  <c r="O38" i="114"/>
  <c r="I38" i="106" s="1"/>
  <c r="Q38" i="106" s="1"/>
  <c r="P38" i="114"/>
  <c r="O39" i="114"/>
  <c r="I39" i="106" s="1"/>
  <c r="Q39" i="106" s="1"/>
  <c r="P39" i="114"/>
  <c r="O40" i="114"/>
  <c r="I40" i="106" s="1"/>
  <c r="Q40" i="106" s="1"/>
  <c r="P40" i="114"/>
  <c r="O41" i="114"/>
  <c r="I41" i="106" s="1"/>
  <c r="Q41" i="106" s="1"/>
  <c r="P41" i="114"/>
  <c r="O42" i="114"/>
  <c r="I42" i="106" s="1"/>
  <c r="Q42" i="106" s="1"/>
  <c r="P42" i="114"/>
  <c r="O43" i="114"/>
  <c r="I43" i="106" s="1"/>
  <c r="Q43" i="106" s="1"/>
  <c r="P43" i="114"/>
  <c r="O44" i="114"/>
  <c r="I44" i="106" s="1"/>
  <c r="Q44" i="106" s="1"/>
  <c r="P44" i="114"/>
  <c r="O45" i="114"/>
  <c r="I45" i="106" s="1"/>
  <c r="Q45" i="106" s="1"/>
  <c r="P45" i="114"/>
  <c r="O46" i="114"/>
  <c r="I46" i="106" s="1"/>
  <c r="Q46" i="106" s="1"/>
  <c r="P46" i="114"/>
  <c r="O47" i="114"/>
  <c r="I47" i="106" s="1"/>
  <c r="Q47" i="106" s="1"/>
  <c r="P47" i="114"/>
  <c r="O48" i="114"/>
  <c r="I48" i="106" s="1"/>
  <c r="Q48" i="106" s="1"/>
  <c r="P48" i="114"/>
  <c r="O51" i="114"/>
  <c r="I51" i="106" s="1"/>
  <c r="P51" i="114"/>
  <c r="O52" i="114"/>
  <c r="I52" i="106" s="1"/>
  <c r="Q52" i="106" s="1"/>
  <c r="P52" i="114"/>
  <c r="O53" i="114"/>
  <c r="I53" i="106" s="1"/>
  <c r="Q53" i="106" s="1"/>
  <c r="P53" i="114"/>
  <c r="O55" i="114"/>
  <c r="I55" i="106" s="1"/>
  <c r="P55" i="114"/>
  <c r="O57" i="114"/>
  <c r="I57" i="106" s="1"/>
  <c r="P57" i="114"/>
  <c r="O58" i="114"/>
  <c r="I58" i="106" s="1"/>
  <c r="Q58" i="106" s="1"/>
  <c r="P58" i="114"/>
  <c r="O59" i="114"/>
  <c r="I59" i="106" s="1"/>
  <c r="Q59" i="106" s="1"/>
  <c r="P59" i="114"/>
  <c r="O60" i="114"/>
  <c r="I60" i="106" s="1"/>
  <c r="Q60" i="106" s="1"/>
  <c r="P60" i="114"/>
  <c r="O61" i="114"/>
  <c r="I61" i="106" s="1"/>
  <c r="Q61" i="106" s="1"/>
  <c r="P61" i="114"/>
  <c r="O62" i="114"/>
  <c r="I62" i="106" s="1"/>
  <c r="Q62" i="106" s="1"/>
  <c r="P62" i="114"/>
  <c r="O63" i="114"/>
  <c r="I63" i="106" s="1"/>
  <c r="Q63" i="106" s="1"/>
  <c r="P63" i="114"/>
  <c r="C65" i="113"/>
  <c r="C64" i="111"/>
  <c r="C56" i="111"/>
  <c r="C54" i="111"/>
  <c r="C49" i="111"/>
  <c r="C27" i="111"/>
  <c r="Q57" i="106" l="1"/>
  <c r="I64" i="106"/>
  <c r="Q51" i="106"/>
  <c r="I54" i="106"/>
  <c r="Q55" i="106"/>
  <c r="I56" i="106"/>
  <c r="Q28" i="106"/>
  <c r="I49" i="106"/>
  <c r="J62" i="106"/>
  <c r="R62" i="106" s="1"/>
  <c r="S62" i="106" s="1"/>
  <c r="J60" i="106"/>
  <c r="R60" i="106" s="1"/>
  <c r="S60" i="106" s="1"/>
  <c r="J58" i="106"/>
  <c r="R58" i="106" s="1"/>
  <c r="S58" i="106" s="1"/>
  <c r="J55" i="106"/>
  <c r="J52" i="106"/>
  <c r="R52" i="106" s="1"/>
  <c r="S52" i="106" s="1"/>
  <c r="J48" i="106"/>
  <c r="R48" i="106" s="1"/>
  <c r="S48" i="106" s="1"/>
  <c r="J46" i="106"/>
  <c r="R46" i="106" s="1"/>
  <c r="S46" i="106" s="1"/>
  <c r="J44" i="106"/>
  <c r="R44" i="106" s="1"/>
  <c r="S44" i="106" s="1"/>
  <c r="J42" i="106"/>
  <c r="R42" i="106" s="1"/>
  <c r="S42" i="106" s="1"/>
  <c r="J40" i="106"/>
  <c r="R40" i="106" s="1"/>
  <c r="S40" i="106" s="1"/>
  <c r="J38" i="106"/>
  <c r="R38" i="106" s="1"/>
  <c r="S38" i="106" s="1"/>
  <c r="J36" i="106"/>
  <c r="R36" i="106" s="1"/>
  <c r="S36" i="106" s="1"/>
  <c r="J34" i="106"/>
  <c r="R34" i="106" s="1"/>
  <c r="S34" i="106" s="1"/>
  <c r="J32" i="106"/>
  <c r="R32" i="106" s="1"/>
  <c r="S32" i="106" s="1"/>
  <c r="J30" i="106"/>
  <c r="R30" i="106" s="1"/>
  <c r="S30" i="106" s="1"/>
  <c r="J28" i="106"/>
  <c r="J25" i="106"/>
  <c r="R25" i="106" s="1"/>
  <c r="S25" i="106" s="1"/>
  <c r="J23" i="106"/>
  <c r="R23" i="106" s="1"/>
  <c r="S23" i="106" s="1"/>
  <c r="J21" i="106"/>
  <c r="R21" i="106" s="1"/>
  <c r="S21" i="106" s="1"/>
  <c r="J19" i="106"/>
  <c r="R19" i="106" s="1"/>
  <c r="S19" i="106" s="1"/>
  <c r="J17" i="106"/>
  <c r="R17" i="106" s="1"/>
  <c r="S17" i="106" s="1"/>
  <c r="J15" i="106"/>
  <c r="R15" i="106" s="1"/>
  <c r="S15" i="106" s="1"/>
  <c r="J13" i="106"/>
  <c r="R13" i="106" s="1"/>
  <c r="S13" i="106" s="1"/>
  <c r="J11" i="106"/>
  <c r="R11" i="106" s="1"/>
  <c r="S11" i="106" s="1"/>
  <c r="J9" i="106"/>
  <c r="R9" i="106" s="1"/>
  <c r="S9" i="106" s="1"/>
  <c r="J7" i="106"/>
  <c r="R7" i="106" s="1"/>
  <c r="S7" i="106" s="1"/>
  <c r="J63" i="106"/>
  <c r="R63" i="106" s="1"/>
  <c r="S63" i="106" s="1"/>
  <c r="J61" i="106"/>
  <c r="R61" i="106" s="1"/>
  <c r="S61" i="106" s="1"/>
  <c r="J59" i="106"/>
  <c r="R59" i="106" s="1"/>
  <c r="S59" i="106" s="1"/>
  <c r="J57" i="106"/>
  <c r="J53" i="106"/>
  <c r="R53" i="106" s="1"/>
  <c r="S53" i="106" s="1"/>
  <c r="J51" i="106"/>
  <c r="J47" i="106"/>
  <c r="R47" i="106" s="1"/>
  <c r="S47" i="106" s="1"/>
  <c r="J45" i="106"/>
  <c r="R45" i="106" s="1"/>
  <c r="S45" i="106" s="1"/>
  <c r="J43" i="106"/>
  <c r="R43" i="106" s="1"/>
  <c r="S43" i="106" s="1"/>
  <c r="J41" i="106"/>
  <c r="R41" i="106" s="1"/>
  <c r="S41" i="106" s="1"/>
  <c r="J39" i="106"/>
  <c r="R39" i="106" s="1"/>
  <c r="S39" i="106" s="1"/>
  <c r="J37" i="106"/>
  <c r="R37" i="106" s="1"/>
  <c r="S37" i="106" s="1"/>
  <c r="J35" i="106"/>
  <c r="R35" i="106" s="1"/>
  <c r="S35" i="106" s="1"/>
  <c r="J33" i="106"/>
  <c r="R33" i="106" s="1"/>
  <c r="S33" i="106" s="1"/>
  <c r="J31" i="106"/>
  <c r="R31" i="106" s="1"/>
  <c r="S31" i="106" s="1"/>
  <c r="J29" i="106"/>
  <c r="R29" i="106" s="1"/>
  <c r="S29" i="106" s="1"/>
  <c r="J26" i="106"/>
  <c r="R26" i="106" s="1"/>
  <c r="S26" i="106" s="1"/>
  <c r="J24" i="106"/>
  <c r="R24" i="106" s="1"/>
  <c r="S24" i="106" s="1"/>
  <c r="J22" i="106"/>
  <c r="R22" i="106" s="1"/>
  <c r="S22" i="106" s="1"/>
  <c r="J20" i="106"/>
  <c r="R20" i="106" s="1"/>
  <c r="S20" i="106" s="1"/>
  <c r="J18" i="106"/>
  <c r="R18" i="106" s="1"/>
  <c r="S18" i="106" s="1"/>
  <c r="J16" i="106"/>
  <c r="R16" i="106" s="1"/>
  <c r="S16" i="106" s="1"/>
  <c r="J14" i="106"/>
  <c r="R14" i="106" s="1"/>
  <c r="S14" i="106" s="1"/>
  <c r="J12" i="106"/>
  <c r="R12" i="106" s="1"/>
  <c r="S12" i="106" s="1"/>
  <c r="J10" i="106"/>
  <c r="R10" i="106" s="1"/>
  <c r="S10" i="106" s="1"/>
  <c r="J8" i="106"/>
  <c r="R8" i="106" s="1"/>
  <c r="S8" i="106" s="1"/>
  <c r="P56" i="114"/>
  <c r="O56" i="114"/>
  <c r="Q56" i="106" s="1"/>
  <c r="O54" i="115"/>
  <c r="O56" i="115"/>
  <c r="P54" i="115"/>
  <c r="O27" i="115"/>
  <c r="P49" i="115"/>
  <c r="P56" i="115"/>
  <c r="P64" i="115"/>
  <c r="O49" i="115"/>
  <c r="P27" i="115"/>
  <c r="O64" i="115"/>
  <c r="O49" i="114"/>
  <c r="O50" i="114"/>
  <c r="O64" i="114"/>
  <c r="P27" i="114"/>
  <c r="P54" i="114"/>
  <c r="O27" i="114"/>
  <c r="O54" i="114"/>
  <c r="P49" i="114"/>
  <c r="P50" i="114"/>
  <c r="P64" i="114"/>
  <c r="C50" i="111"/>
  <c r="C65" i="111" s="1"/>
  <c r="Q64" i="106" l="1"/>
  <c r="Q54" i="106"/>
  <c r="R51" i="106"/>
  <c r="S51" i="106" s="1"/>
  <c r="J54" i="106"/>
  <c r="R54" i="106" s="1"/>
  <c r="R57" i="106"/>
  <c r="S57" i="106" s="1"/>
  <c r="J64" i="106"/>
  <c r="R64" i="106" s="1"/>
  <c r="R28" i="106"/>
  <c r="S28" i="106" s="1"/>
  <c r="J49" i="106"/>
  <c r="R55" i="106"/>
  <c r="S55" i="106" s="1"/>
  <c r="J56" i="106"/>
  <c r="R56" i="106" s="1"/>
  <c r="Q49" i="106"/>
  <c r="P50" i="115"/>
  <c r="O50" i="115"/>
  <c r="P65" i="114"/>
  <c r="O65" i="114"/>
  <c r="R49" i="106" l="1"/>
  <c r="P65" i="115"/>
  <c r="O65" i="115"/>
  <c r="C64" i="77"/>
  <c r="C65" i="77" l="1"/>
  <c r="M60" i="78"/>
  <c r="I60" i="85" s="1"/>
  <c r="N60" i="78"/>
  <c r="M61" i="78"/>
  <c r="I61" i="85" s="1"/>
  <c r="N61" i="78"/>
  <c r="M62" i="78"/>
  <c r="I62" i="85" s="1"/>
  <c r="N62" i="78"/>
  <c r="M63" i="78"/>
  <c r="I63" i="85" s="1"/>
  <c r="N63" i="78"/>
  <c r="M7" i="78"/>
  <c r="I7" i="85" s="1"/>
  <c r="N7" i="78"/>
  <c r="M8" i="78"/>
  <c r="I8" i="85" s="1"/>
  <c r="N8" i="78"/>
  <c r="M9" i="78"/>
  <c r="I9" i="85" s="1"/>
  <c r="N9" i="78"/>
  <c r="M10" i="78"/>
  <c r="I10" i="85" s="1"/>
  <c r="N10" i="78"/>
  <c r="M11" i="78"/>
  <c r="I11" i="85" s="1"/>
  <c r="N11" i="78"/>
  <c r="M12" i="78"/>
  <c r="I12" i="85" s="1"/>
  <c r="N12" i="78"/>
  <c r="M13" i="78"/>
  <c r="I13" i="85" s="1"/>
  <c r="N13" i="78"/>
  <c r="M14" i="78"/>
  <c r="I14" i="85" s="1"/>
  <c r="N14" i="78"/>
  <c r="M15" i="78"/>
  <c r="I15" i="85" s="1"/>
  <c r="M15" i="85" s="1"/>
  <c r="N15" i="78"/>
  <c r="M16" i="78"/>
  <c r="I16" i="85" s="1"/>
  <c r="N16" i="78"/>
  <c r="M17" i="78"/>
  <c r="I17" i="85" s="1"/>
  <c r="N17" i="78"/>
  <c r="M18" i="78"/>
  <c r="I18" i="85" s="1"/>
  <c r="N18" i="78"/>
  <c r="M19" i="78"/>
  <c r="I19" i="85" s="1"/>
  <c r="N19" i="78"/>
  <c r="M20" i="78"/>
  <c r="I20" i="85" s="1"/>
  <c r="N20" i="78"/>
  <c r="M21" i="78"/>
  <c r="I21" i="85" s="1"/>
  <c r="N21" i="78"/>
  <c r="M22" i="78"/>
  <c r="I22" i="85" s="1"/>
  <c r="N22" i="78"/>
  <c r="M23" i="78"/>
  <c r="I23" i="85" s="1"/>
  <c r="N23" i="78"/>
  <c r="M24" i="78"/>
  <c r="I24" i="85" s="1"/>
  <c r="N24" i="78"/>
  <c r="M25" i="78"/>
  <c r="I25" i="85" s="1"/>
  <c r="N25" i="78"/>
  <c r="M26" i="78"/>
  <c r="I26" i="85" s="1"/>
  <c r="N26" i="78"/>
  <c r="M28" i="78"/>
  <c r="I28" i="85" s="1"/>
  <c r="N28" i="78"/>
  <c r="M29" i="78"/>
  <c r="I29" i="85" s="1"/>
  <c r="N29" i="78"/>
  <c r="M30" i="78"/>
  <c r="I30" i="85" s="1"/>
  <c r="N30" i="78"/>
  <c r="M31" i="78"/>
  <c r="I31" i="85" s="1"/>
  <c r="N31" i="78"/>
  <c r="M32" i="78"/>
  <c r="I32" i="85" s="1"/>
  <c r="N32" i="78"/>
  <c r="M33" i="78"/>
  <c r="I33" i="85" s="1"/>
  <c r="N33" i="78"/>
  <c r="M34" i="78"/>
  <c r="I34" i="85" s="1"/>
  <c r="N34" i="78"/>
  <c r="M35" i="78"/>
  <c r="I35" i="85" s="1"/>
  <c r="N35" i="78"/>
  <c r="M36" i="78"/>
  <c r="I36" i="85" s="1"/>
  <c r="N36" i="78"/>
  <c r="M37" i="78"/>
  <c r="I37" i="85" s="1"/>
  <c r="N37" i="78"/>
  <c r="M38" i="78"/>
  <c r="I38" i="85" s="1"/>
  <c r="N38" i="78"/>
  <c r="M39" i="78"/>
  <c r="I39" i="85" s="1"/>
  <c r="N39" i="78"/>
  <c r="M40" i="78"/>
  <c r="I40" i="85" s="1"/>
  <c r="M40" i="85" s="1"/>
  <c r="N40" i="78"/>
  <c r="M41" i="78"/>
  <c r="I41" i="85" s="1"/>
  <c r="N41" i="78"/>
  <c r="M42" i="78"/>
  <c r="I42" i="85" s="1"/>
  <c r="N42" i="78"/>
  <c r="M43" i="78"/>
  <c r="I43" i="85" s="1"/>
  <c r="N43" i="78"/>
  <c r="M44" i="78"/>
  <c r="I44" i="85" s="1"/>
  <c r="N44" i="78"/>
  <c r="M45" i="78"/>
  <c r="I45" i="85" s="1"/>
  <c r="N45" i="78"/>
  <c r="M46" i="78"/>
  <c r="I46" i="85" s="1"/>
  <c r="N46" i="78"/>
  <c r="M47" i="78"/>
  <c r="I47" i="85" s="1"/>
  <c r="N47" i="78"/>
  <c r="M48" i="78"/>
  <c r="I48" i="85" s="1"/>
  <c r="N48" i="78"/>
  <c r="M51" i="78"/>
  <c r="I51" i="85" s="1"/>
  <c r="N51" i="78"/>
  <c r="M52" i="78"/>
  <c r="I52" i="85" s="1"/>
  <c r="N52" i="78"/>
  <c r="M53" i="78"/>
  <c r="I53" i="85" s="1"/>
  <c r="N53" i="78"/>
  <c r="M55" i="78"/>
  <c r="I55" i="85" s="1"/>
  <c r="N55" i="78"/>
  <c r="M57" i="78"/>
  <c r="I57" i="85" s="1"/>
  <c r="N57" i="78"/>
  <c r="M58" i="78"/>
  <c r="I58" i="85" s="1"/>
  <c r="N58" i="78"/>
  <c r="M59" i="78"/>
  <c r="I59" i="85" s="1"/>
  <c r="N59" i="78"/>
  <c r="M6" i="78"/>
  <c r="I6" i="85" s="1"/>
  <c r="J48" i="85" l="1"/>
  <c r="J44" i="85"/>
  <c r="J40" i="85"/>
  <c r="N40" i="85" s="1"/>
  <c r="J38" i="85"/>
  <c r="J34" i="85"/>
  <c r="J30" i="85"/>
  <c r="J59" i="85"/>
  <c r="J57" i="85"/>
  <c r="J47" i="85"/>
  <c r="J45" i="85"/>
  <c r="J43" i="85"/>
  <c r="J41" i="85"/>
  <c r="J39" i="85"/>
  <c r="J37" i="85"/>
  <c r="J35" i="85"/>
  <c r="J33" i="85"/>
  <c r="J31" i="85"/>
  <c r="J29" i="85"/>
  <c r="J26" i="85"/>
  <c r="J24" i="85"/>
  <c r="J22" i="85"/>
  <c r="J20" i="85"/>
  <c r="J18" i="85"/>
  <c r="J16" i="85"/>
  <c r="J14" i="85"/>
  <c r="J12" i="85"/>
  <c r="J10" i="85"/>
  <c r="L10" i="85" s="1"/>
  <c r="J8" i="85"/>
  <c r="J63" i="85"/>
  <c r="J61" i="85"/>
  <c r="J58" i="85"/>
  <c r="J46" i="85"/>
  <c r="J42" i="85"/>
  <c r="J36" i="85"/>
  <c r="J32" i="85"/>
  <c r="J28" i="85"/>
  <c r="J25" i="85"/>
  <c r="J23" i="85"/>
  <c r="J21" i="85"/>
  <c r="J19" i="85"/>
  <c r="J17" i="85"/>
  <c r="J15" i="85"/>
  <c r="J13" i="85"/>
  <c r="J11" i="85"/>
  <c r="J9" i="85"/>
  <c r="J7" i="85"/>
  <c r="J62" i="85"/>
  <c r="J60" i="85"/>
  <c r="J55" i="85"/>
  <c r="J52" i="85"/>
  <c r="J53" i="85"/>
  <c r="J51" i="85"/>
  <c r="K6" i="85"/>
  <c r="K58" i="85"/>
  <c r="K55" i="85"/>
  <c r="K52" i="85"/>
  <c r="K48" i="85"/>
  <c r="K46" i="85"/>
  <c r="K44" i="85"/>
  <c r="K42" i="85"/>
  <c r="K40" i="85"/>
  <c r="K38" i="85"/>
  <c r="K36" i="85"/>
  <c r="K34" i="85"/>
  <c r="K32" i="85"/>
  <c r="K30" i="85"/>
  <c r="K28" i="85"/>
  <c r="K25" i="85"/>
  <c r="K23" i="85"/>
  <c r="K21" i="85"/>
  <c r="K19" i="85"/>
  <c r="K17" i="85"/>
  <c r="K15" i="85"/>
  <c r="K13" i="85"/>
  <c r="K11" i="85"/>
  <c r="K9" i="85"/>
  <c r="K7" i="85"/>
  <c r="K62" i="85"/>
  <c r="K60" i="85"/>
  <c r="L53" i="85"/>
  <c r="L47" i="85"/>
  <c r="L39" i="85"/>
  <c r="L37" i="85"/>
  <c r="L16" i="85"/>
  <c r="L14" i="85"/>
  <c r="K59" i="85"/>
  <c r="K57" i="85"/>
  <c r="K53" i="85"/>
  <c r="K51" i="85"/>
  <c r="K47" i="85"/>
  <c r="K45" i="85"/>
  <c r="K43" i="85"/>
  <c r="K41" i="85"/>
  <c r="K39" i="85"/>
  <c r="K37" i="85"/>
  <c r="K35" i="85"/>
  <c r="K33" i="85"/>
  <c r="K31" i="85"/>
  <c r="K29" i="85"/>
  <c r="K26" i="85"/>
  <c r="K24" i="85"/>
  <c r="K22" i="85"/>
  <c r="K20" i="85"/>
  <c r="K18" i="85"/>
  <c r="K16" i="85"/>
  <c r="K14" i="85"/>
  <c r="K12" i="85"/>
  <c r="K8" i="85"/>
  <c r="K63" i="85"/>
  <c r="K61" i="85"/>
  <c r="L52" i="85"/>
  <c r="L38" i="85"/>
  <c r="L34" i="85"/>
  <c r="L17" i="85"/>
  <c r="L13" i="85"/>
  <c r="L60" i="85"/>
  <c r="K10" i="85"/>
  <c r="N64" i="78"/>
  <c r="N27" i="78"/>
  <c r="N49" i="78"/>
  <c r="M56" i="78"/>
  <c r="I56" i="85" s="1"/>
  <c r="N56" i="78"/>
  <c r="M27" i="78"/>
  <c r="I27" i="85" s="1"/>
  <c r="M27" i="85" s="1"/>
  <c r="M64" i="78"/>
  <c r="I64" i="85" s="1"/>
  <c r="N54" i="78"/>
  <c r="M54" i="78"/>
  <c r="I54" i="85" s="1"/>
  <c r="M49" i="78"/>
  <c r="I49" i="85" s="1"/>
  <c r="M49" i="85" s="1"/>
  <c r="L20" i="85" l="1"/>
  <c r="L44" i="85"/>
  <c r="L61" i="85"/>
  <c r="L24" i="85"/>
  <c r="L41" i="85"/>
  <c r="L30" i="85"/>
  <c r="L46" i="85"/>
  <c r="L29" i="85"/>
  <c r="L62" i="85"/>
  <c r="L21" i="85"/>
  <c r="L63" i="85"/>
  <c r="L31" i="85"/>
  <c r="L59" i="85"/>
  <c r="L9" i="85"/>
  <c r="L25" i="85"/>
  <c r="L42" i="85"/>
  <c r="L58" i="85"/>
  <c r="L12" i="85"/>
  <c r="L22" i="85"/>
  <c r="L33" i="85"/>
  <c r="L45" i="85"/>
  <c r="J64" i="85"/>
  <c r="J49" i="85"/>
  <c r="N49" i="85" s="1"/>
  <c r="L7" i="85"/>
  <c r="L15" i="85"/>
  <c r="L23" i="85"/>
  <c r="L32" i="85"/>
  <c r="L40" i="85"/>
  <c r="L48" i="85"/>
  <c r="L11" i="85"/>
  <c r="L19" i="85"/>
  <c r="L28" i="85"/>
  <c r="L36" i="85"/>
  <c r="L8" i="85"/>
  <c r="L18" i="85"/>
  <c r="L26" i="85"/>
  <c r="L35" i="85"/>
  <c r="L43" i="85"/>
  <c r="L57" i="85"/>
  <c r="L55" i="85"/>
  <c r="L51" i="85"/>
  <c r="J56" i="85"/>
  <c r="J54" i="85"/>
  <c r="K49" i="85"/>
  <c r="K56" i="85"/>
  <c r="N50" i="78"/>
  <c r="M50" i="78"/>
  <c r="I50" i="85" s="1"/>
  <c r="M50" i="85" s="1"/>
  <c r="K64" i="85"/>
  <c r="K54" i="85"/>
  <c r="L54" i="85" l="1"/>
  <c r="L64" i="85"/>
  <c r="L49" i="85"/>
  <c r="J27" i="85"/>
  <c r="L56" i="85"/>
  <c r="K27" i="85"/>
  <c r="N65" i="78"/>
  <c r="M65" i="78"/>
  <c r="I65" i="85" s="1"/>
  <c r="M65" i="85" s="1"/>
  <c r="J50" i="85" l="1"/>
  <c r="N50" i="85" s="1"/>
  <c r="L27" i="85"/>
  <c r="K50" i="85"/>
  <c r="Q7" i="110"/>
  <c r="Q8" i="110"/>
  <c r="Q9" i="110"/>
  <c r="Q10" i="110"/>
  <c r="Q11" i="110"/>
  <c r="Q12" i="110"/>
  <c r="Q13" i="110"/>
  <c r="Q14" i="110"/>
  <c r="Q15" i="110"/>
  <c r="Q16" i="110"/>
  <c r="Q17" i="110"/>
  <c r="Q18" i="110"/>
  <c r="Q19" i="110"/>
  <c r="Q20" i="110"/>
  <c r="Q21" i="110"/>
  <c r="Q22" i="110"/>
  <c r="Q23" i="110"/>
  <c r="Q24" i="110"/>
  <c r="Q25" i="110"/>
  <c r="Q26" i="110"/>
  <c r="Q28" i="110"/>
  <c r="Q29" i="110"/>
  <c r="Q30" i="110"/>
  <c r="Q31" i="110"/>
  <c r="Q32" i="110"/>
  <c r="Q33" i="110"/>
  <c r="Q34" i="110"/>
  <c r="Q35" i="110"/>
  <c r="Q36" i="110"/>
  <c r="Q37" i="110"/>
  <c r="Q38" i="110"/>
  <c r="Q39" i="110"/>
  <c r="Q40" i="110"/>
  <c r="Q41" i="110"/>
  <c r="Q42" i="110"/>
  <c r="Q43" i="110"/>
  <c r="Q44" i="110"/>
  <c r="Q45" i="110"/>
  <c r="Q47" i="110"/>
  <c r="Q48" i="110"/>
  <c r="Q51" i="110"/>
  <c r="Q52" i="110"/>
  <c r="Q53" i="110"/>
  <c r="Q55" i="110"/>
  <c r="Q57" i="110"/>
  <c r="C64" i="110"/>
  <c r="C56" i="110"/>
  <c r="C54" i="110"/>
  <c r="C49" i="110"/>
  <c r="C27" i="110"/>
  <c r="J65" i="85" l="1"/>
  <c r="N65" i="85" s="1"/>
  <c r="L50" i="85"/>
  <c r="K65" i="85"/>
  <c r="C50" i="110"/>
  <c r="C65" i="110" s="1"/>
  <c r="Q49" i="110"/>
  <c r="Q54" i="110"/>
  <c r="Q56" i="110"/>
  <c r="Q64" i="110"/>
  <c r="Q27" i="110"/>
  <c r="C64" i="109"/>
  <c r="C56" i="109"/>
  <c r="C54" i="109"/>
  <c r="C49" i="109"/>
  <c r="C27" i="109"/>
  <c r="L6" i="109"/>
  <c r="G6" i="109"/>
  <c r="L65" i="85" l="1"/>
  <c r="Q50" i="110"/>
  <c r="C50" i="109"/>
  <c r="C65" i="109" s="1"/>
  <c r="Q7" i="71"/>
  <c r="Q8" i="71"/>
  <c r="Q9" i="71"/>
  <c r="Q10" i="71"/>
  <c r="Q11" i="71"/>
  <c r="Q12" i="71"/>
  <c r="Q13" i="71"/>
  <c r="Q14" i="71"/>
  <c r="Q15" i="71"/>
  <c r="Q16" i="71"/>
  <c r="Q17" i="71"/>
  <c r="Q18" i="71"/>
  <c r="Q19" i="71"/>
  <c r="Q20" i="71"/>
  <c r="Q21" i="71"/>
  <c r="Q22" i="71"/>
  <c r="Q23" i="71"/>
  <c r="Q24" i="71"/>
  <c r="Q25" i="71"/>
  <c r="Q26" i="71"/>
  <c r="Q28" i="71"/>
  <c r="Q29" i="71"/>
  <c r="Q30" i="71"/>
  <c r="Q31" i="71"/>
  <c r="Q32" i="71"/>
  <c r="Q33" i="71"/>
  <c r="Q34" i="71"/>
  <c r="Q35" i="71"/>
  <c r="Q36" i="71"/>
  <c r="Q37" i="71"/>
  <c r="Q38" i="71"/>
  <c r="Q39" i="71"/>
  <c r="Q40" i="71"/>
  <c r="Q41" i="71"/>
  <c r="Q42" i="71"/>
  <c r="Q43" i="71"/>
  <c r="Q44" i="71"/>
  <c r="Q45" i="71"/>
  <c r="Q47" i="71"/>
  <c r="Q48" i="71"/>
  <c r="Q51" i="71"/>
  <c r="Q52" i="71"/>
  <c r="Q53" i="71"/>
  <c r="Q55" i="71"/>
  <c r="Q57" i="71"/>
  <c r="Q6" i="71"/>
  <c r="L7" i="71"/>
  <c r="L8" i="71"/>
  <c r="L9" i="71"/>
  <c r="L10" i="71"/>
  <c r="L11" i="71"/>
  <c r="L12" i="71"/>
  <c r="L13" i="71"/>
  <c r="L14" i="71"/>
  <c r="L15" i="71"/>
  <c r="L16" i="71"/>
  <c r="L17" i="71"/>
  <c r="L18" i="71"/>
  <c r="L19" i="71"/>
  <c r="L20" i="71"/>
  <c r="L21" i="71"/>
  <c r="L22" i="71"/>
  <c r="L23" i="71"/>
  <c r="L24" i="71"/>
  <c r="L25" i="71"/>
  <c r="L26" i="71"/>
  <c r="L28" i="71"/>
  <c r="L29" i="71"/>
  <c r="L30" i="71"/>
  <c r="L31" i="71"/>
  <c r="L32" i="71"/>
  <c r="L33" i="71"/>
  <c r="L34" i="71"/>
  <c r="L35" i="71"/>
  <c r="L36" i="71"/>
  <c r="L37" i="71"/>
  <c r="L38" i="71"/>
  <c r="L39" i="71"/>
  <c r="L40" i="71"/>
  <c r="L41" i="71"/>
  <c r="L42" i="71"/>
  <c r="L43" i="71"/>
  <c r="L44" i="71"/>
  <c r="L45" i="71"/>
  <c r="L47" i="71"/>
  <c r="L48" i="71"/>
  <c r="L51" i="71"/>
  <c r="L52" i="71"/>
  <c r="L53" i="71"/>
  <c r="L55" i="71"/>
  <c r="L57" i="71"/>
  <c r="L6" i="71"/>
  <c r="G7" i="71"/>
  <c r="G8" i="71"/>
  <c r="G9" i="71"/>
  <c r="G10" i="71"/>
  <c r="G11" i="71"/>
  <c r="G12" i="71"/>
  <c r="G13" i="71"/>
  <c r="G14" i="71"/>
  <c r="G15" i="71"/>
  <c r="G17" i="71"/>
  <c r="G18" i="71"/>
  <c r="G20" i="71"/>
  <c r="G21" i="71"/>
  <c r="G22" i="71"/>
  <c r="G23" i="71"/>
  <c r="G24" i="71"/>
  <c r="G25" i="71"/>
  <c r="G26" i="71"/>
  <c r="G28" i="71"/>
  <c r="G35" i="71"/>
  <c r="G36" i="71"/>
  <c r="G51" i="71"/>
  <c r="G6" i="71"/>
  <c r="H64" i="71"/>
  <c r="M64" i="71"/>
  <c r="C64" i="71"/>
  <c r="H56" i="71"/>
  <c r="L56" i="71"/>
  <c r="M56" i="71"/>
  <c r="Q56" i="71"/>
  <c r="C56" i="71"/>
  <c r="G54" i="71"/>
  <c r="H54" i="71"/>
  <c r="M54" i="71"/>
  <c r="C54" i="71"/>
  <c r="H49" i="71"/>
  <c r="M49" i="71"/>
  <c r="C49" i="71"/>
  <c r="H27" i="71"/>
  <c r="M27" i="71"/>
  <c r="C27" i="71"/>
  <c r="Q65" i="110" l="1"/>
  <c r="C50" i="71"/>
  <c r="C65" i="71" s="1"/>
  <c r="Q27" i="71"/>
  <c r="L27" i="71"/>
  <c r="G27" i="71"/>
  <c r="G49" i="71"/>
  <c r="Q54" i="71"/>
  <c r="L54" i="71"/>
  <c r="Q64" i="71"/>
  <c r="L64" i="71"/>
  <c r="L49" i="71"/>
  <c r="M50" i="71"/>
  <c r="M65" i="71" s="1"/>
  <c r="H50" i="71"/>
  <c r="H65" i="71" s="1"/>
  <c r="Q49" i="71"/>
  <c r="Q50" i="71"/>
  <c r="G50" i="71" l="1"/>
  <c r="G65" i="71"/>
  <c r="L50" i="71"/>
  <c r="O51" i="93"/>
  <c r="P51" i="93"/>
  <c r="Q51" i="93" s="1"/>
  <c r="O52" i="93"/>
  <c r="P52" i="93"/>
  <c r="Q52" i="93" s="1"/>
  <c r="O53" i="93"/>
  <c r="P53" i="93"/>
  <c r="Q53" i="93" s="1"/>
  <c r="O55" i="93"/>
  <c r="P55" i="93"/>
  <c r="O57" i="93"/>
  <c r="P57" i="93"/>
  <c r="Q57" i="93" s="1"/>
  <c r="O58" i="93"/>
  <c r="P58" i="93"/>
  <c r="O59" i="93"/>
  <c r="P59" i="93"/>
  <c r="O60" i="93"/>
  <c r="P60" i="93"/>
  <c r="O61" i="93"/>
  <c r="P61" i="93"/>
  <c r="O62" i="93"/>
  <c r="P62" i="93"/>
  <c r="O63" i="93"/>
  <c r="P63" i="93"/>
  <c r="O7" i="93"/>
  <c r="P7" i="93"/>
  <c r="Q7" i="93" s="1"/>
  <c r="O8" i="93"/>
  <c r="P8" i="93"/>
  <c r="Q8" i="93" s="1"/>
  <c r="O9" i="93"/>
  <c r="P9" i="93"/>
  <c r="Q9" i="93" s="1"/>
  <c r="O10" i="93"/>
  <c r="P10" i="93"/>
  <c r="Q10" i="93" s="1"/>
  <c r="O11" i="93"/>
  <c r="P11" i="93"/>
  <c r="Q11" i="93" s="1"/>
  <c r="O12" i="93"/>
  <c r="P12" i="93"/>
  <c r="Q12" i="93" s="1"/>
  <c r="O13" i="93"/>
  <c r="P13" i="93"/>
  <c r="Q13" i="93" s="1"/>
  <c r="O14" i="93"/>
  <c r="P14" i="93"/>
  <c r="Q14" i="93" s="1"/>
  <c r="O15" i="93"/>
  <c r="P15" i="93"/>
  <c r="Q15" i="93" s="1"/>
  <c r="O16" i="93"/>
  <c r="P16" i="93"/>
  <c r="Q16" i="93" s="1"/>
  <c r="O17" i="93"/>
  <c r="P17" i="93"/>
  <c r="Q17" i="93" s="1"/>
  <c r="O18" i="93"/>
  <c r="P18" i="93"/>
  <c r="Q18" i="93" s="1"/>
  <c r="O19" i="93"/>
  <c r="P19" i="93"/>
  <c r="O20" i="93"/>
  <c r="P20" i="93"/>
  <c r="Q20" i="93" s="1"/>
  <c r="O21" i="93"/>
  <c r="P21" i="93"/>
  <c r="Q21" i="93" s="1"/>
  <c r="O22" i="93"/>
  <c r="P22" i="93"/>
  <c r="Q22" i="93" s="1"/>
  <c r="O23" i="93"/>
  <c r="P23" i="93"/>
  <c r="Q23" i="93" s="1"/>
  <c r="O24" i="93"/>
  <c r="P24" i="93"/>
  <c r="Q24" i="93" s="1"/>
  <c r="O25" i="93"/>
  <c r="P25" i="93"/>
  <c r="Q25" i="93" s="1"/>
  <c r="O26" i="93"/>
  <c r="P26" i="93"/>
  <c r="Q26" i="93" s="1"/>
  <c r="O28" i="93"/>
  <c r="P28" i="93"/>
  <c r="Q28" i="93" s="1"/>
  <c r="O29" i="93"/>
  <c r="P29" i="93"/>
  <c r="Q29" i="93" s="1"/>
  <c r="O30" i="93"/>
  <c r="P30" i="93"/>
  <c r="Q30" i="93" s="1"/>
  <c r="O31" i="93"/>
  <c r="P31" i="93"/>
  <c r="Q31" i="93" s="1"/>
  <c r="O32" i="93"/>
  <c r="P32" i="93"/>
  <c r="Q32" i="93" s="1"/>
  <c r="O33" i="93"/>
  <c r="P33" i="93"/>
  <c r="Q33" i="93" s="1"/>
  <c r="O34" i="93"/>
  <c r="P34" i="93"/>
  <c r="Q34" i="93" s="1"/>
  <c r="O35" i="93"/>
  <c r="P35" i="93"/>
  <c r="Q35" i="93" s="1"/>
  <c r="O36" i="93"/>
  <c r="P36" i="93"/>
  <c r="Q36" i="93" s="1"/>
  <c r="O37" i="93"/>
  <c r="P37" i="93"/>
  <c r="Q37" i="93" s="1"/>
  <c r="O38" i="93"/>
  <c r="P38" i="93"/>
  <c r="Q38" i="93" s="1"/>
  <c r="O39" i="93"/>
  <c r="P39" i="93"/>
  <c r="Q39" i="93" s="1"/>
  <c r="O40" i="93"/>
  <c r="P40" i="93"/>
  <c r="O41" i="93"/>
  <c r="P41" i="93"/>
  <c r="Q41" i="93" s="1"/>
  <c r="O42" i="93"/>
  <c r="P42" i="93"/>
  <c r="Q42" i="93" s="1"/>
  <c r="O43" i="93"/>
  <c r="P43" i="93"/>
  <c r="Q43" i="93" s="1"/>
  <c r="O44" i="93"/>
  <c r="P44" i="93"/>
  <c r="Q44" i="93" s="1"/>
  <c r="O45" i="93"/>
  <c r="P45" i="93"/>
  <c r="O46" i="93"/>
  <c r="P46" i="93"/>
  <c r="Q46" i="93" s="1"/>
  <c r="O47" i="93"/>
  <c r="P47" i="93"/>
  <c r="Q47" i="93" s="1"/>
  <c r="O48" i="93"/>
  <c r="P48" i="93"/>
  <c r="Q48" i="93" s="1"/>
  <c r="C64" i="93"/>
  <c r="C56" i="93"/>
  <c r="C54" i="93"/>
  <c r="C49" i="93"/>
  <c r="C27" i="93"/>
  <c r="Q55" i="93" l="1"/>
  <c r="Q45" i="93"/>
  <c r="Q40" i="93"/>
  <c r="Q19" i="93"/>
  <c r="Q65" i="71"/>
  <c r="L65" i="71"/>
  <c r="O54" i="93"/>
  <c r="O56" i="93"/>
  <c r="O27" i="93"/>
  <c r="P54" i="93"/>
  <c r="Q54" i="93" s="1"/>
  <c r="P56" i="93"/>
  <c r="P27" i="93"/>
  <c r="P64" i="93"/>
  <c r="Q64" i="93" s="1"/>
  <c r="O49" i="93"/>
  <c r="O64" i="93"/>
  <c r="C50" i="93"/>
  <c r="C65" i="93" s="1"/>
  <c r="P49" i="93"/>
  <c r="Q56" i="93" l="1"/>
  <c r="Q49" i="93"/>
  <c r="Q27" i="93"/>
  <c r="O50" i="93"/>
  <c r="P50" i="93"/>
  <c r="O7" i="108"/>
  <c r="S7" i="109" s="1"/>
  <c r="P7" i="108"/>
  <c r="T7" i="109" s="1"/>
  <c r="O8" i="108"/>
  <c r="S8" i="109" s="1"/>
  <c r="P8" i="108"/>
  <c r="T8" i="109" s="1"/>
  <c r="O9" i="108"/>
  <c r="S9" i="109" s="1"/>
  <c r="P9" i="108"/>
  <c r="T9" i="109" s="1"/>
  <c r="O10" i="108"/>
  <c r="S10" i="109" s="1"/>
  <c r="P10" i="108"/>
  <c r="T10" i="109" s="1"/>
  <c r="O11" i="108"/>
  <c r="S11" i="109" s="1"/>
  <c r="P11" i="108"/>
  <c r="T11" i="109" s="1"/>
  <c r="O12" i="108"/>
  <c r="S12" i="109" s="1"/>
  <c r="P12" i="108"/>
  <c r="T12" i="109" s="1"/>
  <c r="O13" i="108"/>
  <c r="S13" i="109" s="1"/>
  <c r="P13" i="108"/>
  <c r="T13" i="109" s="1"/>
  <c r="O14" i="108"/>
  <c r="S14" i="109" s="1"/>
  <c r="P14" i="108"/>
  <c r="T14" i="109" s="1"/>
  <c r="O15" i="108"/>
  <c r="S15" i="109" s="1"/>
  <c r="P15" i="108"/>
  <c r="T15" i="109" s="1"/>
  <c r="O16" i="108"/>
  <c r="S16" i="109" s="1"/>
  <c r="P16" i="108"/>
  <c r="T16" i="109" s="1"/>
  <c r="O17" i="108"/>
  <c r="S17" i="109" s="1"/>
  <c r="P17" i="108"/>
  <c r="T17" i="109" s="1"/>
  <c r="O18" i="108"/>
  <c r="S18" i="109" s="1"/>
  <c r="P18" i="108"/>
  <c r="T18" i="109" s="1"/>
  <c r="O19" i="108"/>
  <c r="P19" i="108"/>
  <c r="O20" i="108"/>
  <c r="S20" i="109" s="1"/>
  <c r="P20" i="108"/>
  <c r="T20" i="109" s="1"/>
  <c r="O21" i="108"/>
  <c r="S21" i="109" s="1"/>
  <c r="P21" i="108"/>
  <c r="T21" i="109" s="1"/>
  <c r="O22" i="108"/>
  <c r="S22" i="109" s="1"/>
  <c r="P22" i="108"/>
  <c r="T22" i="109" s="1"/>
  <c r="O23" i="108"/>
  <c r="S23" i="109" s="1"/>
  <c r="P23" i="108"/>
  <c r="T23" i="109" s="1"/>
  <c r="O24" i="108"/>
  <c r="S24" i="109" s="1"/>
  <c r="P24" i="108"/>
  <c r="T24" i="109" s="1"/>
  <c r="O25" i="108"/>
  <c r="S25" i="109" s="1"/>
  <c r="P25" i="108"/>
  <c r="T25" i="109" s="1"/>
  <c r="O26" i="108"/>
  <c r="S26" i="109" s="1"/>
  <c r="P26" i="108"/>
  <c r="T26" i="109" s="1"/>
  <c r="O28" i="108"/>
  <c r="S28" i="109" s="1"/>
  <c r="P28" i="108"/>
  <c r="T28" i="109" s="1"/>
  <c r="O29" i="108"/>
  <c r="S29" i="109" s="1"/>
  <c r="P29" i="108"/>
  <c r="T29" i="109" s="1"/>
  <c r="O30" i="108"/>
  <c r="S30" i="109" s="1"/>
  <c r="P30" i="108"/>
  <c r="T30" i="109" s="1"/>
  <c r="O31" i="108"/>
  <c r="S31" i="109" s="1"/>
  <c r="P31" i="108"/>
  <c r="T31" i="109" s="1"/>
  <c r="O32" i="108"/>
  <c r="S32" i="109" s="1"/>
  <c r="P32" i="108"/>
  <c r="T32" i="109" s="1"/>
  <c r="O33" i="108"/>
  <c r="S33" i="109" s="1"/>
  <c r="P33" i="108"/>
  <c r="T33" i="109" s="1"/>
  <c r="O34" i="108"/>
  <c r="S34" i="109" s="1"/>
  <c r="P34" i="108"/>
  <c r="T34" i="109" s="1"/>
  <c r="O35" i="108"/>
  <c r="S35" i="109" s="1"/>
  <c r="P35" i="108"/>
  <c r="T35" i="109" s="1"/>
  <c r="O36" i="108"/>
  <c r="S36" i="109" s="1"/>
  <c r="P36" i="108"/>
  <c r="T36" i="109" s="1"/>
  <c r="O37" i="108"/>
  <c r="S37" i="109" s="1"/>
  <c r="P37" i="108"/>
  <c r="T37" i="109" s="1"/>
  <c r="O38" i="108"/>
  <c r="S38" i="109" s="1"/>
  <c r="P38" i="108"/>
  <c r="T38" i="109" s="1"/>
  <c r="O39" i="108"/>
  <c r="S39" i="109" s="1"/>
  <c r="P39" i="108"/>
  <c r="T39" i="109" s="1"/>
  <c r="O40" i="108"/>
  <c r="S40" i="109" s="1"/>
  <c r="P40" i="108"/>
  <c r="T40" i="109" s="1"/>
  <c r="O41" i="108"/>
  <c r="S41" i="109" s="1"/>
  <c r="P41" i="108"/>
  <c r="T41" i="109" s="1"/>
  <c r="O42" i="108"/>
  <c r="S42" i="109" s="1"/>
  <c r="P42" i="108"/>
  <c r="T42" i="109" s="1"/>
  <c r="O43" i="108"/>
  <c r="S43" i="109" s="1"/>
  <c r="P43" i="108"/>
  <c r="T43" i="109" s="1"/>
  <c r="O44" i="108"/>
  <c r="S44" i="109" s="1"/>
  <c r="P44" i="108"/>
  <c r="T44" i="109" s="1"/>
  <c r="O45" i="108"/>
  <c r="S45" i="109" s="1"/>
  <c r="P45" i="108"/>
  <c r="T45" i="109" s="1"/>
  <c r="O46" i="108"/>
  <c r="S46" i="109" s="1"/>
  <c r="P46" i="108"/>
  <c r="T46" i="109" s="1"/>
  <c r="O47" i="108"/>
  <c r="S47" i="109" s="1"/>
  <c r="P47" i="108"/>
  <c r="T47" i="109" s="1"/>
  <c r="O48" i="108"/>
  <c r="S48" i="109" s="1"/>
  <c r="P48" i="108"/>
  <c r="T48" i="109" s="1"/>
  <c r="O51" i="108"/>
  <c r="P51" i="108"/>
  <c r="O52" i="108"/>
  <c r="S52" i="109" s="1"/>
  <c r="P52" i="108"/>
  <c r="T52" i="109" s="1"/>
  <c r="O53" i="108"/>
  <c r="S53" i="109" s="1"/>
  <c r="P53" i="108"/>
  <c r="T53" i="109" s="1"/>
  <c r="O55" i="108"/>
  <c r="S55" i="109" s="1"/>
  <c r="P55" i="108"/>
  <c r="T55" i="109" s="1"/>
  <c r="O57" i="108"/>
  <c r="S57" i="109" s="1"/>
  <c r="P57" i="108"/>
  <c r="O58" i="108"/>
  <c r="S58" i="109" s="1"/>
  <c r="P58" i="108"/>
  <c r="T58" i="109" s="1"/>
  <c r="O59" i="108"/>
  <c r="S59" i="109" s="1"/>
  <c r="P59" i="108"/>
  <c r="T59" i="109" s="1"/>
  <c r="O60" i="108"/>
  <c r="S60" i="109" s="1"/>
  <c r="P60" i="108"/>
  <c r="T60" i="109" s="1"/>
  <c r="O61" i="108"/>
  <c r="S61" i="109" s="1"/>
  <c r="P61" i="108"/>
  <c r="T61" i="109" s="1"/>
  <c r="O62" i="108"/>
  <c r="S62" i="109" s="1"/>
  <c r="P62" i="108"/>
  <c r="T62" i="109" s="1"/>
  <c r="O63" i="108"/>
  <c r="S63" i="109" s="1"/>
  <c r="P63" i="108"/>
  <c r="T63" i="109" s="1"/>
  <c r="M51" i="108"/>
  <c r="Q51" i="109" s="1"/>
  <c r="N51" i="108"/>
  <c r="R51" i="109" s="1"/>
  <c r="M52" i="108"/>
  <c r="Q52" i="109" s="1"/>
  <c r="N52" i="108"/>
  <c r="R52" i="109" s="1"/>
  <c r="M53" i="108"/>
  <c r="Q53" i="109" s="1"/>
  <c r="N53" i="108"/>
  <c r="R53" i="109" s="1"/>
  <c r="M55" i="108"/>
  <c r="Q55" i="109" s="1"/>
  <c r="N55" i="108"/>
  <c r="R55" i="109" s="1"/>
  <c r="M57" i="108"/>
  <c r="Q57" i="109" s="1"/>
  <c r="N57" i="108"/>
  <c r="R57" i="109" s="1"/>
  <c r="M58" i="108"/>
  <c r="Q58" i="109" s="1"/>
  <c r="N58" i="108"/>
  <c r="R58" i="109" s="1"/>
  <c r="M59" i="108"/>
  <c r="Q59" i="109" s="1"/>
  <c r="N59" i="108"/>
  <c r="R59" i="109" s="1"/>
  <c r="M60" i="108"/>
  <c r="Q60" i="109" s="1"/>
  <c r="N60" i="108"/>
  <c r="R60" i="109" s="1"/>
  <c r="M61" i="108"/>
  <c r="Q61" i="109" s="1"/>
  <c r="N61" i="108"/>
  <c r="R61" i="109" s="1"/>
  <c r="M62" i="108"/>
  <c r="Q62" i="109" s="1"/>
  <c r="N62" i="108"/>
  <c r="R62" i="109" s="1"/>
  <c r="M63" i="108"/>
  <c r="Q63" i="109" s="1"/>
  <c r="N63" i="108"/>
  <c r="R63" i="109" s="1"/>
  <c r="M7" i="108"/>
  <c r="Q7" i="109" s="1"/>
  <c r="N7" i="108"/>
  <c r="R7" i="109" s="1"/>
  <c r="M8" i="108"/>
  <c r="Q8" i="109" s="1"/>
  <c r="N8" i="108"/>
  <c r="R8" i="109" s="1"/>
  <c r="M9" i="108"/>
  <c r="Q9" i="109" s="1"/>
  <c r="N9" i="108"/>
  <c r="R9" i="109" s="1"/>
  <c r="M10" i="108"/>
  <c r="Q10" i="109" s="1"/>
  <c r="N10" i="108"/>
  <c r="R10" i="109" s="1"/>
  <c r="M11" i="108"/>
  <c r="Q11" i="109" s="1"/>
  <c r="N11" i="108"/>
  <c r="R11" i="109" s="1"/>
  <c r="M12" i="108"/>
  <c r="Q12" i="109" s="1"/>
  <c r="N12" i="108"/>
  <c r="R12" i="109" s="1"/>
  <c r="M13" i="108"/>
  <c r="Q13" i="109" s="1"/>
  <c r="N13" i="108"/>
  <c r="R13" i="109" s="1"/>
  <c r="M14" i="108"/>
  <c r="Q14" i="109" s="1"/>
  <c r="N14" i="108"/>
  <c r="R14" i="109" s="1"/>
  <c r="M15" i="108"/>
  <c r="Q15" i="109" s="1"/>
  <c r="N15" i="108"/>
  <c r="R15" i="109" s="1"/>
  <c r="M16" i="108"/>
  <c r="Q16" i="109" s="1"/>
  <c r="N16" i="108"/>
  <c r="R16" i="109" s="1"/>
  <c r="M17" i="108"/>
  <c r="Q17" i="109" s="1"/>
  <c r="N17" i="108"/>
  <c r="R17" i="109" s="1"/>
  <c r="M18" i="108"/>
  <c r="Q18" i="109" s="1"/>
  <c r="N18" i="108"/>
  <c r="R18" i="109" s="1"/>
  <c r="M19" i="108"/>
  <c r="Q19" i="109" s="1"/>
  <c r="N19" i="108"/>
  <c r="R19" i="109" s="1"/>
  <c r="M20" i="108"/>
  <c r="Q20" i="109" s="1"/>
  <c r="N20" i="108"/>
  <c r="R20" i="109" s="1"/>
  <c r="M21" i="108"/>
  <c r="Q21" i="109" s="1"/>
  <c r="N21" i="108"/>
  <c r="R21" i="109" s="1"/>
  <c r="M22" i="108"/>
  <c r="Q22" i="109" s="1"/>
  <c r="N22" i="108"/>
  <c r="R22" i="109" s="1"/>
  <c r="M23" i="108"/>
  <c r="Q23" i="109" s="1"/>
  <c r="N23" i="108"/>
  <c r="R23" i="109" s="1"/>
  <c r="M24" i="108"/>
  <c r="Q24" i="109" s="1"/>
  <c r="N24" i="108"/>
  <c r="R24" i="109" s="1"/>
  <c r="M25" i="108"/>
  <c r="Q25" i="109" s="1"/>
  <c r="N25" i="108"/>
  <c r="R25" i="109" s="1"/>
  <c r="M26" i="108"/>
  <c r="Q26" i="109" s="1"/>
  <c r="N26" i="108"/>
  <c r="R26" i="109" s="1"/>
  <c r="M28" i="108"/>
  <c r="Q28" i="109" s="1"/>
  <c r="N28" i="108"/>
  <c r="R28" i="109" s="1"/>
  <c r="M29" i="108"/>
  <c r="Q29" i="109" s="1"/>
  <c r="N29" i="108"/>
  <c r="R29" i="109" s="1"/>
  <c r="M30" i="108"/>
  <c r="Q30" i="109" s="1"/>
  <c r="N30" i="108"/>
  <c r="R30" i="109" s="1"/>
  <c r="M31" i="108"/>
  <c r="Q31" i="109" s="1"/>
  <c r="N31" i="108"/>
  <c r="R31" i="109" s="1"/>
  <c r="M32" i="108"/>
  <c r="Q32" i="109" s="1"/>
  <c r="N32" i="108"/>
  <c r="R32" i="109" s="1"/>
  <c r="M33" i="108"/>
  <c r="Q33" i="109" s="1"/>
  <c r="N33" i="108"/>
  <c r="R33" i="109" s="1"/>
  <c r="M34" i="108"/>
  <c r="Q34" i="109" s="1"/>
  <c r="N34" i="108"/>
  <c r="R34" i="109" s="1"/>
  <c r="M35" i="108"/>
  <c r="Q35" i="109" s="1"/>
  <c r="N35" i="108"/>
  <c r="R35" i="109" s="1"/>
  <c r="M36" i="108"/>
  <c r="Q36" i="109" s="1"/>
  <c r="N36" i="108"/>
  <c r="R36" i="109" s="1"/>
  <c r="M37" i="108"/>
  <c r="Q37" i="109" s="1"/>
  <c r="N37" i="108"/>
  <c r="R37" i="109" s="1"/>
  <c r="M38" i="108"/>
  <c r="Q38" i="109" s="1"/>
  <c r="N38" i="108"/>
  <c r="R38" i="109" s="1"/>
  <c r="M39" i="108"/>
  <c r="Q39" i="109" s="1"/>
  <c r="N39" i="108"/>
  <c r="R39" i="109" s="1"/>
  <c r="M40" i="108"/>
  <c r="Q40" i="109" s="1"/>
  <c r="N40" i="108"/>
  <c r="R40" i="109" s="1"/>
  <c r="M41" i="108"/>
  <c r="Q41" i="109" s="1"/>
  <c r="N41" i="108"/>
  <c r="R41" i="109" s="1"/>
  <c r="M42" i="108"/>
  <c r="Q42" i="109" s="1"/>
  <c r="N42" i="108"/>
  <c r="R42" i="109" s="1"/>
  <c r="M43" i="108"/>
  <c r="Q43" i="109" s="1"/>
  <c r="N43" i="108"/>
  <c r="R43" i="109" s="1"/>
  <c r="M44" i="108"/>
  <c r="Q44" i="109" s="1"/>
  <c r="N44" i="108"/>
  <c r="R44" i="109" s="1"/>
  <c r="M45" i="108"/>
  <c r="Q45" i="109" s="1"/>
  <c r="N45" i="108"/>
  <c r="R45" i="109" s="1"/>
  <c r="M46" i="108"/>
  <c r="Q46" i="109" s="1"/>
  <c r="N46" i="108"/>
  <c r="R46" i="109" s="1"/>
  <c r="M47" i="108"/>
  <c r="Q47" i="109" s="1"/>
  <c r="N47" i="108"/>
  <c r="R47" i="109" s="1"/>
  <c r="M48" i="108"/>
  <c r="Q48" i="109" s="1"/>
  <c r="N48" i="108"/>
  <c r="R48" i="109" s="1"/>
  <c r="L55" i="108"/>
  <c r="L57" i="108"/>
  <c r="L7" i="108"/>
  <c r="L8" i="108"/>
  <c r="L9" i="108"/>
  <c r="L10" i="108"/>
  <c r="L11" i="108"/>
  <c r="L12" i="108"/>
  <c r="L13" i="108"/>
  <c r="L14" i="108"/>
  <c r="L15" i="108"/>
  <c r="L16" i="108"/>
  <c r="L17" i="108"/>
  <c r="L18" i="108"/>
  <c r="L19" i="108"/>
  <c r="L20" i="108"/>
  <c r="L21" i="108"/>
  <c r="L22" i="108"/>
  <c r="L23" i="108"/>
  <c r="L24" i="108"/>
  <c r="L25" i="108"/>
  <c r="L26" i="108"/>
  <c r="L28" i="108"/>
  <c r="L29" i="108"/>
  <c r="L30" i="108"/>
  <c r="L31" i="108"/>
  <c r="L32" i="108"/>
  <c r="L33" i="108"/>
  <c r="L34" i="108"/>
  <c r="L35" i="108"/>
  <c r="L36" i="108"/>
  <c r="L37" i="108"/>
  <c r="L38" i="108"/>
  <c r="L39" i="108"/>
  <c r="L40" i="108"/>
  <c r="L41" i="108"/>
  <c r="L42" i="108"/>
  <c r="L43" i="108"/>
  <c r="L44" i="108"/>
  <c r="L45" i="108"/>
  <c r="L47" i="108"/>
  <c r="L48" i="108"/>
  <c r="L51" i="108"/>
  <c r="L52" i="108"/>
  <c r="L53" i="108"/>
  <c r="L6" i="108"/>
  <c r="G7" i="108"/>
  <c r="G8" i="108"/>
  <c r="G9" i="108"/>
  <c r="G10" i="108"/>
  <c r="G11" i="108"/>
  <c r="G12" i="108"/>
  <c r="G13" i="108"/>
  <c r="G14" i="108"/>
  <c r="G15" i="108"/>
  <c r="G16" i="108"/>
  <c r="G17" i="108"/>
  <c r="G18" i="108"/>
  <c r="G19" i="108"/>
  <c r="G20" i="108"/>
  <c r="G21" i="108"/>
  <c r="G22" i="108"/>
  <c r="G23" i="108"/>
  <c r="G24" i="108"/>
  <c r="G25" i="108"/>
  <c r="G26" i="108"/>
  <c r="G28" i="108"/>
  <c r="G29" i="108"/>
  <c r="G30" i="108"/>
  <c r="G31" i="108"/>
  <c r="G32" i="108"/>
  <c r="G33" i="108"/>
  <c r="G34" i="108"/>
  <c r="G35" i="108"/>
  <c r="G36" i="108"/>
  <c r="G37" i="108"/>
  <c r="G38" i="108"/>
  <c r="G39" i="108"/>
  <c r="G40" i="108"/>
  <c r="G41" i="108"/>
  <c r="G42" i="108"/>
  <c r="G43" i="108"/>
  <c r="G44" i="108"/>
  <c r="G45" i="108"/>
  <c r="G47" i="108"/>
  <c r="G48" i="108"/>
  <c r="G51" i="108"/>
  <c r="G52" i="108"/>
  <c r="G53" i="108"/>
  <c r="G55" i="108"/>
  <c r="G57" i="108"/>
  <c r="G6" i="108"/>
  <c r="H64" i="108"/>
  <c r="C64" i="108"/>
  <c r="H56" i="108"/>
  <c r="C56" i="108"/>
  <c r="H54" i="108"/>
  <c r="C54" i="108"/>
  <c r="H49" i="108"/>
  <c r="C49" i="108"/>
  <c r="H27" i="108"/>
  <c r="C27" i="108"/>
  <c r="U53" i="109" l="1"/>
  <c r="U47" i="109"/>
  <c r="U45" i="109"/>
  <c r="U43" i="109"/>
  <c r="U41" i="109"/>
  <c r="U39" i="109"/>
  <c r="U37" i="109"/>
  <c r="U35" i="109"/>
  <c r="U33" i="109"/>
  <c r="U31" i="109"/>
  <c r="U29" i="109"/>
  <c r="U26" i="109"/>
  <c r="U24" i="109"/>
  <c r="U22" i="109"/>
  <c r="U20" i="109"/>
  <c r="U18" i="109"/>
  <c r="U16" i="109"/>
  <c r="U14" i="109"/>
  <c r="U12" i="109"/>
  <c r="U10" i="109"/>
  <c r="U8" i="109"/>
  <c r="Q57" i="108"/>
  <c r="T57" i="109"/>
  <c r="U57" i="109" s="1"/>
  <c r="U55" i="109"/>
  <c r="U52" i="109"/>
  <c r="U48" i="109"/>
  <c r="U46" i="109"/>
  <c r="U44" i="109"/>
  <c r="U42" i="109"/>
  <c r="U40" i="109"/>
  <c r="U38" i="109"/>
  <c r="U36" i="109"/>
  <c r="U34" i="109"/>
  <c r="U32" i="109"/>
  <c r="U30" i="109"/>
  <c r="U28" i="109"/>
  <c r="U25" i="109"/>
  <c r="U23" i="109"/>
  <c r="U21" i="109"/>
  <c r="U17" i="109"/>
  <c r="U15" i="109"/>
  <c r="U13" i="109"/>
  <c r="U11" i="109"/>
  <c r="U9" i="109"/>
  <c r="U7" i="109"/>
  <c r="S51" i="109"/>
  <c r="T51" i="109"/>
  <c r="U51" i="109" s="1"/>
  <c r="T19" i="109"/>
  <c r="U19" i="109" s="1"/>
  <c r="S19" i="109"/>
  <c r="Q50" i="93"/>
  <c r="O65" i="93"/>
  <c r="P65" i="93"/>
  <c r="G54" i="108"/>
  <c r="G64" i="108"/>
  <c r="H50" i="108"/>
  <c r="H65" i="108" s="1"/>
  <c r="G27" i="108"/>
  <c r="L54" i="108"/>
  <c r="L27" i="108"/>
  <c r="L64" i="108"/>
  <c r="L49" i="108"/>
  <c r="L56" i="108"/>
  <c r="G56" i="108"/>
  <c r="Q55" i="108"/>
  <c r="Q53" i="108"/>
  <c r="Q48" i="108"/>
  <c r="Q44" i="108"/>
  <c r="Q40" i="108"/>
  <c r="Q38" i="108"/>
  <c r="Q34" i="108"/>
  <c r="Q30" i="108"/>
  <c r="Q28" i="108"/>
  <c r="Q26" i="108"/>
  <c r="Q22" i="108"/>
  <c r="Q20" i="108"/>
  <c r="Q18" i="108"/>
  <c r="Q16" i="108"/>
  <c r="Q14" i="108"/>
  <c r="Q12" i="108"/>
  <c r="Q8" i="108"/>
  <c r="Q52" i="108"/>
  <c r="Q45" i="108"/>
  <c r="Q43" i="108"/>
  <c r="Q41" i="108"/>
  <c r="Q37" i="108"/>
  <c r="Q35" i="108"/>
  <c r="Q33" i="108"/>
  <c r="Q31" i="108"/>
  <c r="Q29" i="108"/>
  <c r="Q25" i="108"/>
  <c r="Q23" i="108"/>
  <c r="Q21" i="108"/>
  <c r="Q19" i="108"/>
  <c r="Q17" i="108"/>
  <c r="Q15" i="108"/>
  <c r="Q13" i="108"/>
  <c r="Q11" i="108"/>
  <c r="Q9" i="108"/>
  <c r="Q7" i="108"/>
  <c r="Q51" i="108"/>
  <c r="Q42" i="108"/>
  <c r="Q36" i="108"/>
  <c r="Q32" i="108"/>
  <c r="Q24" i="108"/>
  <c r="Q10" i="108"/>
  <c r="Q46" i="108"/>
  <c r="Q47" i="108"/>
  <c r="Q39" i="108"/>
  <c r="G49" i="108"/>
  <c r="C50" i="108"/>
  <c r="C65" i="108" s="1"/>
  <c r="Q65" i="93" l="1"/>
  <c r="L65" i="108"/>
  <c r="L50" i="108"/>
  <c r="G50" i="108"/>
  <c r="G65" i="108" l="1"/>
  <c r="L7" i="73"/>
  <c r="L8" i="73"/>
  <c r="L9" i="73"/>
  <c r="L10" i="73"/>
  <c r="L11" i="73"/>
  <c r="L12" i="73"/>
  <c r="L13" i="73"/>
  <c r="L14" i="73"/>
  <c r="L15" i="73"/>
  <c r="L16" i="73"/>
  <c r="L17" i="73"/>
  <c r="L18" i="73"/>
  <c r="L19" i="73"/>
  <c r="L20" i="73"/>
  <c r="L21" i="73"/>
  <c r="L22" i="73"/>
  <c r="L23" i="73"/>
  <c r="L24" i="73"/>
  <c r="L25" i="73"/>
  <c r="L26" i="73"/>
  <c r="L28" i="73"/>
  <c r="L29" i="73"/>
  <c r="L30" i="73"/>
  <c r="L32" i="73"/>
  <c r="L34" i="73"/>
  <c r="L35" i="73"/>
  <c r="L36" i="73"/>
  <c r="L37" i="73"/>
  <c r="L38" i="73"/>
  <c r="L40" i="73"/>
  <c r="L42" i="73"/>
  <c r="L43" i="73"/>
  <c r="L44" i="73"/>
  <c r="L45" i="73"/>
  <c r="L48" i="73"/>
  <c r="L51" i="73"/>
  <c r="L52" i="73"/>
  <c r="L53" i="73"/>
  <c r="L55" i="73"/>
  <c r="L57" i="73"/>
  <c r="L6" i="73"/>
  <c r="G7" i="73"/>
  <c r="G8" i="73"/>
  <c r="G9" i="73"/>
  <c r="G10" i="73"/>
  <c r="G11" i="73"/>
  <c r="G12" i="73"/>
  <c r="G13" i="73"/>
  <c r="G14" i="73"/>
  <c r="G15" i="73"/>
  <c r="G16" i="73"/>
  <c r="G17" i="73"/>
  <c r="G18" i="73"/>
  <c r="G19" i="73"/>
  <c r="G20" i="73"/>
  <c r="G21" i="73"/>
  <c r="G22" i="73"/>
  <c r="G23" i="73"/>
  <c r="G24" i="73"/>
  <c r="G25" i="73"/>
  <c r="G26" i="73"/>
  <c r="G28" i="73"/>
  <c r="G29" i="73"/>
  <c r="G30" i="73"/>
  <c r="G31" i="73"/>
  <c r="G32" i="73"/>
  <c r="G33" i="73"/>
  <c r="G34" i="73"/>
  <c r="G35" i="73"/>
  <c r="G36" i="73"/>
  <c r="G37" i="73"/>
  <c r="G38" i="73"/>
  <c r="G40" i="73"/>
  <c r="G41" i="73"/>
  <c r="G42" i="73"/>
  <c r="G43" i="73"/>
  <c r="G44" i="73"/>
  <c r="G45" i="73"/>
  <c r="G48" i="73"/>
  <c r="G51" i="73"/>
  <c r="G52" i="73"/>
  <c r="G53" i="73"/>
  <c r="G55" i="73"/>
  <c r="G57" i="73"/>
  <c r="G6" i="73"/>
  <c r="N64" i="108"/>
  <c r="R64" i="109" s="1"/>
  <c r="O64" i="108"/>
  <c r="S64" i="109" s="1"/>
  <c r="H64" i="73"/>
  <c r="L64" i="73"/>
  <c r="C64" i="73"/>
  <c r="M64" i="108" s="1"/>
  <c r="Q64" i="109" s="1"/>
  <c r="N56" i="108"/>
  <c r="O56" i="108"/>
  <c r="S56" i="109" s="1"/>
  <c r="P56" i="108"/>
  <c r="T56" i="109" s="1"/>
  <c r="H56" i="73"/>
  <c r="C56" i="73"/>
  <c r="M56" i="108" s="1"/>
  <c r="Q56" i="109" s="1"/>
  <c r="N54" i="108"/>
  <c r="R54" i="109" s="1"/>
  <c r="O54" i="108"/>
  <c r="S54" i="109" s="1"/>
  <c r="P54" i="108"/>
  <c r="H54" i="73"/>
  <c r="L54" i="73"/>
  <c r="C54" i="73"/>
  <c r="M54" i="108" s="1"/>
  <c r="Q54" i="109" s="1"/>
  <c r="H49" i="73"/>
  <c r="L49" i="73"/>
  <c r="C49" i="73"/>
  <c r="N27" i="108"/>
  <c r="R27" i="109" s="1"/>
  <c r="H27" i="73"/>
  <c r="C27" i="73"/>
  <c r="M27" i="108" s="1"/>
  <c r="N50" i="108" l="1"/>
  <c r="R50" i="109" s="1"/>
  <c r="N49" i="108"/>
  <c r="R49" i="109" s="1"/>
  <c r="Q54" i="108"/>
  <c r="T54" i="109"/>
  <c r="U54" i="109" s="1"/>
  <c r="G64" i="73"/>
  <c r="P64" i="108"/>
  <c r="G27" i="73"/>
  <c r="C50" i="73"/>
  <c r="M50" i="108" s="1"/>
  <c r="M49" i="108"/>
  <c r="Q49" i="109" s="1"/>
  <c r="H50" i="73"/>
  <c r="H65" i="73" s="1"/>
  <c r="L50" i="73"/>
  <c r="L56" i="73"/>
  <c r="Q56" i="108"/>
  <c r="R56" i="109"/>
  <c r="U56" i="109" s="1"/>
  <c r="G54" i="73"/>
  <c r="L27" i="73"/>
  <c r="P27" i="108"/>
  <c r="P50" i="108"/>
  <c r="T50" i="109" s="1"/>
  <c r="O27" i="108"/>
  <c r="S27" i="109" s="1"/>
  <c r="P49" i="108"/>
  <c r="T49" i="109" s="1"/>
  <c r="O50" i="108"/>
  <c r="S50" i="109" s="1"/>
  <c r="O49" i="108"/>
  <c r="S49" i="109" s="1"/>
  <c r="G49" i="73"/>
  <c r="N65" i="108"/>
  <c r="G56" i="73"/>
  <c r="R65" i="109" l="1"/>
  <c r="C65" i="73"/>
  <c r="U50" i="109"/>
  <c r="L65" i="73"/>
  <c r="U49" i="109"/>
  <c r="T64" i="109"/>
  <c r="U64" i="109" s="1"/>
  <c r="Q64" i="108"/>
  <c r="G50" i="73"/>
  <c r="M65" i="108"/>
  <c r="Q50" i="109"/>
  <c r="T27" i="109"/>
  <c r="U27" i="109" s="1"/>
  <c r="Q27" i="108"/>
  <c r="G65" i="73"/>
  <c r="P65" i="108"/>
  <c r="Q50" i="108"/>
  <c r="Q49" i="108"/>
  <c r="O65" i="108"/>
  <c r="Q57" i="105"/>
  <c r="Q58" i="105"/>
  <c r="Q59" i="105"/>
  <c r="Q60" i="105"/>
  <c r="Q61" i="105"/>
  <c r="Q62" i="105"/>
  <c r="Q63" i="105"/>
  <c r="Q65" i="109" l="1"/>
  <c r="S65" i="109"/>
  <c r="T65" i="109"/>
  <c r="Q65" i="108"/>
  <c r="O7" i="103"/>
  <c r="O8" i="103"/>
  <c r="O9" i="103"/>
  <c r="O10" i="103"/>
  <c r="O11" i="103"/>
  <c r="O13" i="103"/>
  <c r="O14" i="103"/>
  <c r="O15" i="103"/>
  <c r="O16" i="103"/>
  <c r="O17" i="103"/>
  <c r="O18" i="103"/>
  <c r="O19" i="103"/>
  <c r="O20" i="103"/>
  <c r="O21" i="103"/>
  <c r="O22" i="103"/>
  <c r="O23" i="103"/>
  <c r="O24" i="103"/>
  <c r="O25" i="103"/>
  <c r="O26" i="103"/>
  <c r="O28" i="103"/>
  <c r="O29" i="103"/>
  <c r="O30" i="103"/>
  <c r="O31" i="103"/>
  <c r="O32" i="103"/>
  <c r="O33" i="103"/>
  <c r="O34" i="103"/>
  <c r="O35" i="103"/>
  <c r="O36" i="103"/>
  <c r="O37" i="103"/>
  <c r="O38" i="103"/>
  <c r="O39" i="103"/>
  <c r="O40" i="103"/>
  <c r="O41" i="103"/>
  <c r="O42" i="103"/>
  <c r="O43" i="103"/>
  <c r="O44" i="103"/>
  <c r="O45" i="103"/>
  <c r="O47" i="103"/>
  <c r="O48" i="103"/>
  <c r="O51" i="103"/>
  <c r="O52" i="103"/>
  <c r="O53" i="103"/>
  <c r="O55" i="103"/>
  <c r="O57" i="103"/>
  <c r="O58" i="103"/>
  <c r="O60" i="103"/>
  <c r="O61" i="103"/>
  <c r="O62" i="103"/>
  <c r="O63" i="103"/>
  <c r="M7" i="103"/>
  <c r="R7" i="103" s="1"/>
  <c r="N7" i="103"/>
  <c r="S7" i="103" s="1"/>
  <c r="T7" i="103" s="1"/>
  <c r="M8" i="103"/>
  <c r="R8" i="103" s="1"/>
  <c r="N8" i="103"/>
  <c r="S8" i="103" s="1"/>
  <c r="T8" i="103" s="1"/>
  <c r="M9" i="103"/>
  <c r="R9" i="103" s="1"/>
  <c r="N9" i="103"/>
  <c r="S9" i="103" s="1"/>
  <c r="T9" i="103" s="1"/>
  <c r="M10" i="103"/>
  <c r="R10" i="103" s="1"/>
  <c r="N10" i="103"/>
  <c r="S10" i="103" s="1"/>
  <c r="T10" i="103" s="1"/>
  <c r="M11" i="103"/>
  <c r="R11" i="103" s="1"/>
  <c r="N11" i="103"/>
  <c r="S11" i="103" s="1"/>
  <c r="T11" i="103" s="1"/>
  <c r="M12" i="103"/>
  <c r="R12" i="103" s="1"/>
  <c r="N12" i="103"/>
  <c r="S12" i="103" s="1"/>
  <c r="T12" i="103" s="1"/>
  <c r="M13" i="103"/>
  <c r="R13" i="103" s="1"/>
  <c r="N13" i="103"/>
  <c r="S13" i="103" s="1"/>
  <c r="T13" i="103" s="1"/>
  <c r="M14" i="103"/>
  <c r="R14" i="103" s="1"/>
  <c r="N14" i="103"/>
  <c r="S14" i="103" s="1"/>
  <c r="T14" i="103" s="1"/>
  <c r="M15" i="103"/>
  <c r="R15" i="103" s="1"/>
  <c r="N15" i="103"/>
  <c r="S15" i="103" s="1"/>
  <c r="T15" i="103" s="1"/>
  <c r="M16" i="103"/>
  <c r="R16" i="103" s="1"/>
  <c r="N16" i="103"/>
  <c r="S16" i="103" s="1"/>
  <c r="T16" i="103" s="1"/>
  <c r="M17" i="103"/>
  <c r="R17" i="103" s="1"/>
  <c r="N17" i="103"/>
  <c r="S17" i="103" s="1"/>
  <c r="T17" i="103" s="1"/>
  <c r="M18" i="103"/>
  <c r="R18" i="103" s="1"/>
  <c r="N18" i="103"/>
  <c r="S18" i="103" s="1"/>
  <c r="T18" i="103" s="1"/>
  <c r="M19" i="103"/>
  <c r="R19" i="103" s="1"/>
  <c r="N19" i="103"/>
  <c r="S19" i="103" s="1"/>
  <c r="T19" i="103" s="1"/>
  <c r="M20" i="103"/>
  <c r="R20" i="103" s="1"/>
  <c r="N20" i="103"/>
  <c r="S20" i="103" s="1"/>
  <c r="T20" i="103" s="1"/>
  <c r="M21" i="103"/>
  <c r="R21" i="103" s="1"/>
  <c r="N21" i="103"/>
  <c r="S21" i="103" s="1"/>
  <c r="T21" i="103" s="1"/>
  <c r="M22" i="103"/>
  <c r="R22" i="103" s="1"/>
  <c r="N22" i="103"/>
  <c r="S22" i="103" s="1"/>
  <c r="T22" i="103" s="1"/>
  <c r="M23" i="103"/>
  <c r="R23" i="103" s="1"/>
  <c r="N23" i="103"/>
  <c r="S23" i="103" s="1"/>
  <c r="T23" i="103" s="1"/>
  <c r="M24" i="103"/>
  <c r="R24" i="103" s="1"/>
  <c r="N24" i="103"/>
  <c r="S24" i="103" s="1"/>
  <c r="T24" i="103" s="1"/>
  <c r="M25" i="103"/>
  <c r="R25" i="103" s="1"/>
  <c r="N25" i="103"/>
  <c r="S25" i="103" s="1"/>
  <c r="T25" i="103" s="1"/>
  <c r="M26" i="103"/>
  <c r="R26" i="103" s="1"/>
  <c r="N26" i="103"/>
  <c r="S26" i="103" s="1"/>
  <c r="T26" i="103" s="1"/>
  <c r="M28" i="103"/>
  <c r="R28" i="103" s="1"/>
  <c r="N28" i="103"/>
  <c r="S28" i="103" s="1"/>
  <c r="T28" i="103" s="1"/>
  <c r="M29" i="103"/>
  <c r="R29" i="103" s="1"/>
  <c r="N29" i="103"/>
  <c r="S29" i="103" s="1"/>
  <c r="T29" i="103" s="1"/>
  <c r="M30" i="103"/>
  <c r="R30" i="103" s="1"/>
  <c r="N30" i="103"/>
  <c r="S30" i="103" s="1"/>
  <c r="T30" i="103" s="1"/>
  <c r="M31" i="103"/>
  <c r="R31" i="103" s="1"/>
  <c r="N31" i="103"/>
  <c r="S31" i="103" s="1"/>
  <c r="T31" i="103" s="1"/>
  <c r="M32" i="103"/>
  <c r="R32" i="103" s="1"/>
  <c r="N32" i="103"/>
  <c r="S32" i="103" s="1"/>
  <c r="T32" i="103" s="1"/>
  <c r="M33" i="103"/>
  <c r="R33" i="103" s="1"/>
  <c r="N33" i="103"/>
  <c r="S33" i="103" s="1"/>
  <c r="T33" i="103" s="1"/>
  <c r="M34" i="103"/>
  <c r="R34" i="103" s="1"/>
  <c r="N34" i="103"/>
  <c r="S34" i="103" s="1"/>
  <c r="T34" i="103" s="1"/>
  <c r="M35" i="103"/>
  <c r="R35" i="103" s="1"/>
  <c r="N35" i="103"/>
  <c r="S35" i="103" s="1"/>
  <c r="T35" i="103" s="1"/>
  <c r="M36" i="103"/>
  <c r="R36" i="103" s="1"/>
  <c r="N36" i="103"/>
  <c r="S36" i="103" s="1"/>
  <c r="T36" i="103" s="1"/>
  <c r="M37" i="103"/>
  <c r="R37" i="103" s="1"/>
  <c r="N37" i="103"/>
  <c r="S37" i="103" s="1"/>
  <c r="T37" i="103" s="1"/>
  <c r="M38" i="103"/>
  <c r="R38" i="103" s="1"/>
  <c r="N38" i="103"/>
  <c r="S38" i="103" s="1"/>
  <c r="T38" i="103" s="1"/>
  <c r="M39" i="103"/>
  <c r="R39" i="103" s="1"/>
  <c r="N39" i="103"/>
  <c r="S39" i="103" s="1"/>
  <c r="T39" i="103" s="1"/>
  <c r="M40" i="103"/>
  <c r="R40" i="103" s="1"/>
  <c r="N40" i="103"/>
  <c r="S40" i="103" s="1"/>
  <c r="T40" i="103" s="1"/>
  <c r="M41" i="103"/>
  <c r="R41" i="103" s="1"/>
  <c r="N41" i="103"/>
  <c r="S41" i="103" s="1"/>
  <c r="T41" i="103" s="1"/>
  <c r="M42" i="103"/>
  <c r="R42" i="103" s="1"/>
  <c r="N42" i="103"/>
  <c r="S42" i="103" s="1"/>
  <c r="T42" i="103" s="1"/>
  <c r="M43" i="103"/>
  <c r="R43" i="103" s="1"/>
  <c r="N43" i="103"/>
  <c r="S43" i="103" s="1"/>
  <c r="T43" i="103" s="1"/>
  <c r="M44" i="103"/>
  <c r="R44" i="103" s="1"/>
  <c r="N44" i="103"/>
  <c r="S44" i="103" s="1"/>
  <c r="T44" i="103" s="1"/>
  <c r="M45" i="103"/>
  <c r="R45" i="103" s="1"/>
  <c r="N45" i="103"/>
  <c r="S45" i="103" s="1"/>
  <c r="T45" i="103" s="1"/>
  <c r="M46" i="103"/>
  <c r="R46" i="103" s="1"/>
  <c r="N46" i="103"/>
  <c r="S46" i="103" s="1"/>
  <c r="T46" i="103" s="1"/>
  <c r="M47" i="103"/>
  <c r="R47" i="103" s="1"/>
  <c r="N47" i="103"/>
  <c r="S47" i="103" s="1"/>
  <c r="T47" i="103" s="1"/>
  <c r="M48" i="103"/>
  <c r="R48" i="103" s="1"/>
  <c r="N48" i="103"/>
  <c r="S48" i="103" s="1"/>
  <c r="T48" i="103" s="1"/>
  <c r="M51" i="103"/>
  <c r="R51" i="103" s="1"/>
  <c r="N51" i="103"/>
  <c r="S51" i="103" s="1"/>
  <c r="T51" i="103" s="1"/>
  <c r="M52" i="103"/>
  <c r="R52" i="103" s="1"/>
  <c r="N52" i="103"/>
  <c r="S52" i="103" s="1"/>
  <c r="T52" i="103" s="1"/>
  <c r="M53" i="103"/>
  <c r="R53" i="103" s="1"/>
  <c r="N53" i="103"/>
  <c r="S53" i="103" s="1"/>
  <c r="T53" i="103" s="1"/>
  <c r="M55" i="103"/>
  <c r="R55" i="103" s="1"/>
  <c r="N55" i="103"/>
  <c r="S55" i="103" s="1"/>
  <c r="T55" i="103" s="1"/>
  <c r="M57" i="103"/>
  <c r="R57" i="103" s="1"/>
  <c r="N57" i="103"/>
  <c r="S57" i="103" s="1"/>
  <c r="T57" i="103" s="1"/>
  <c r="M58" i="103"/>
  <c r="R58" i="103" s="1"/>
  <c r="N58" i="103"/>
  <c r="S58" i="103" s="1"/>
  <c r="T58" i="103" s="1"/>
  <c r="M59" i="103"/>
  <c r="R59" i="103" s="1"/>
  <c r="N59" i="103"/>
  <c r="S59" i="103" s="1"/>
  <c r="T59" i="103" s="1"/>
  <c r="M60" i="103"/>
  <c r="R60" i="103" s="1"/>
  <c r="N60" i="103"/>
  <c r="S60" i="103" s="1"/>
  <c r="T60" i="103" s="1"/>
  <c r="M61" i="103"/>
  <c r="R61" i="103" s="1"/>
  <c r="N61" i="103"/>
  <c r="S61" i="103" s="1"/>
  <c r="T61" i="103" s="1"/>
  <c r="M62" i="103"/>
  <c r="R62" i="103" s="1"/>
  <c r="N62" i="103"/>
  <c r="S62" i="103" s="1"/>
  <c r="T62" i="103" s="1"/>
  <c r="M63" i="103"/>
  <c r="R63" i="103" s="1"/>
  <c r="N63" i="103"/>
  <c r="S63" i="103" s="1"/>
  <c r="T63" i="103" s="1"/>
  <c r="N6" i="103"/>
  <c r="S6" i="103" s="1"/>
  <c r="T6" i="103" s="1"/>
  <c r="M6" i="103"/>
  <c r="R6" i="103" s="1"/>
  <c r="M54" i="103"/>
  <c r="R54" i="103" s="1"/>
  <c r="N6" i="104"/>
  <c r="U65" i="109" l="1"/>
  <c r="N54" i="103"/>
  <c r="S54" i="103" s="1"/>
  <c r="T54" i="103" s="1"/>
  <c r="N56" i="103"/>
  <c r="S56" i="103" s="1"/>
  <c r="T56" i="103" s="1"/>
  <c r="M56" i="103"/>
  <c r="R56" i="103" s="1"/>
  <c r="N64" i="103"/>
  <c r="S64" i="103" s="1"/>
  <c r="T64" i="103" s="1"/>
  <c r="M64" i="103"/>
  <c r="R64" i="103" s="1"/>
  <c r="M49" i="103"/>
  <c r="R49" i="103" s="1"/>
  <c r="M27" i="103"/>
  <c r="R27" i="103" s="1"/>
  <c r="N27" i="103"/>
  <c r="S27" i="103" s="1"/>
  <c r="T27" i="103" s="1"/>
  <c r="N49" i="103"/>
  <c r="S49" i="103" s="1"/>
  <c r="T49" i="103" s="1"/>
  <c r="M50" i="103" l="1"/>
  <c r="R50" i="103" s="1"/>
  <c r="N50" i="103"/>
  <c r="S50" i="103" s="1"/>
  <c r="T50" i="103" s="1"/>
  <c r="E64" i="42"/>
  <c r="F64" i="42"/>
  <c r="K7" i="104"/>
  <c r="L7" i="104"/>
  <c r="K8" i="104"/>
  <c r="L8" i="104"/>
  <c r="K9" i="104"/>
  <c r="L9" i="104"/>
  <c r="K10" i="104"/>
  <c r="L10" i="104"/>
  <c r="K11" i="104"/>
  <c r="L11" i="104"/>
  <c r="K12" i="104"/>
  <c r="L12" i="104"/>
  <c r="K13" i="104"/>
  <c r="L13" i="104"/>
  <c r="K14" i="104"/>
  <c r="L14" i="104"/>
  <c r="K15" i="104"/>
  <c r="L15" i="104"/>
  <c r="O15" i="104" s="1"/>
  <c r="K16" i="104"/>
  <c r="L16" i="104"/>
  <c r="K17" i="104"/>
  <c r="L17" i="104"/>
  <c r="O17" i="104" s="1"/>
  <c r="K18" i="104"/>
  <c r="L18" i="104"/>
  <c r="K19" i="104"/>
  <c r="L19" i="104"/>
  <c r="O19" i="104" s="1"/>
  <c r="K20" i="104"/>
  <c r="L20" i="104"/>
  <c r="K21" i="104"/>
  <c r="L21" i="104"/>
  <c r="K22" i="104"/>
  <c r="L22" i="104"/>
  <c r="K23" i="104"/>
  <c r="L23" i="104"/>
  <c r="O23" i="104" s="1"/>
  <c r="K24" i="104"/>
  <c r="L24" i="104"/>
  <c r="K25" i="104"/>
  <c r="L25" i="104"/>
  <c r="O25" i="104" s="1"/>
  <c r="K26" i="104"/>
  <c r="L26" i="104"/>
  <c r="L28" i="104"/>
  <c r="O28" i="104" s="1"/>
  <c r="L29" i="104"/>
  <c r="O29" i="104" s="1"/>
  <c r="L30" i="104"/>
  <c r="O30" i="104" s="1"/>
  <c r="L31" i="104"/>
  <c r="O31" i="104" s="1"/>
  <c r="L32" i="104"/>
  <c r="O32" i="104" s="1"/>
  <c r="L33" i="104"/>
  <c r="O33" i="104" s="1"/>
  <c r="L34" i="104"/>
  <c r="O34" i="104" s="1"/>
  <c r="L35" i="104"/>
  <c r="O35" i="104" s="1"/>
  <c r="L36" i="104"/>
  <c r="O36" i="104" s="1"/>
  <c r="L37" i="104"/>
  <c r="O37" i="104" s="1"/>
  <c r="L38" i="104"/>
  <c r="O38" i="104" s="1"/>
  <c r="L39" i="104"/>
  <c r="O39" i="104" s="1"/>
  <c r="L40" i="104"/>
  <c r="O40" i="104" s="1"/>
  <c r="L41" i="104"/>
  <c r="O41" i="104" s="1"/>
  <c r="L42" i="104"/>
  <c r="O42" i="104" s="1"/>
  <c r="L43" i="104"/>
  <c r="O43" i="104" s="1"/>
  <c r="L44" i="104"/>
  <c r="O44" i="104" s="1"/>
  <c r="L45" i="104"/>
  <c r="O45" i="104" s="1"/>
  <c r="L46" i="104"/>
  <c r="O46" i="104" s="1"/>
  <c r="L47" i="104"/>
  <c r="O47" i="104" s="1"/>
  <c r="L48" i="104"/>
  <c r="O48" i="104" s="1"/>
  <c r="K51" i="104"/>
  <c r="L51" i="104"/>
  <c r="K52" i="104"/>
  <c r="L52" i="104"/>
  <c r="K53" i="104"/>
  <c r="L53" i="104"/>
  <c r="K55" i="104"/>
  <c r="L55" i="104"/>
  <c r="K57" i="104"/>
  <c r="L57" i="104"/>
  <c r="K58" i="104"/>
  <c r="L58" i="104"/>
  <c r="K59" i="104"/>
  <c r="L59" i="104"/>
  <c r="K60" i="104"/>
  <c r="L60" i="104"/>
  <c r="K61" i="104"/>
  <c r="L61" i="104"/>
  <c r="K62" i="104"/>
  <c r="L62" i="104"/>
  <c r="K63" i="104"/>
  <c r="L63" i="104"/>
  <c r="L6" i="104"/>
  <c r="K6" i="104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51" i="9"/>
  <c r="N52" i="9"/>
  <c r="N53" i="9"/>
  <c r="N55" i="9"/>
  <c r="N57" i="9"/>
  <c r="N58" i="9"/>
  <c r="N59" i="9"/>
  <c r="N60" i="9"/>
  <c r="N61" i="9"/>
  <c r="N62" i="9"/>
  <c r="N63" i="9"/>
  <c r="J57" i="9"/>
  <c r="J58" i="9"/>
  <c r="J60" i="9"/>
  <c r="J61" i="9"/>
  <c r="J62" i="9"/>
  <c r="J63" i="9"/>
  <c r="I57" i="9"/>
  <c r="I58" i="9"/>
  <c r="I60" i="9"/>
  <c r="I61" i="9"/>
  <c r="I62" i="9"/>
  <c r="I63" i="9"/>
  <c r="H28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K64" i="9"/>
  <c r="L64" i="9" s="1"/>
  <c r="L62" i="3"/>
  <c r="K60" i="3"/>
  <c r="K61" i="3"/>
  <c r="K56" i="3"/>
  <c r="K57" i="3"/>
  <c r="K58" i="3"/>
  <c r="K55" i="3"/>
  <c r="O13" i="104" l="1"/>
  <c r="O11" i="104"/>
  <c r="O9" i="104"/>
  <c r="O7" i="104"/>
  <c r="O21" i="104"/>
  <c r="O26" i="104"/>
  <c r="O24" i="104"/>
  <c r="O22" i="104"/>
  <c r="O20" i="104"/>
  <c r="O18" i="104"/>
  <c r="O16" i="104"/>
  <c r="O14" i="104"/>
  <c r="O12" i="104"/>
  <c r="O10" i="104"/>
  <c r="O8" i="104"/>
  <c r="O62" i="104"/>
  <c r="O60" i="104"/>
  <c r="O58" i="104"/>
  <c r="O55" i="104"/>
  <c r="O52" i="104"/>
  <c r="O6" i="104"/>
  <c r="O63" i="104"/>
  <c r="O61" i="104"/>
  <c r="O59" i="104"/>
  <c r="O57" i="104"/>
  <c r="O53" i="104"/>
  <c r="O51" i="104"/>
  <c r="M65" i="103"/>
  <c r="N49" i="104"/>
  <c r="N54" i="104"/>
  <c r="N56" i="104"/>
  <c r="N64" i="104"/>
  <c r="K64" i="104"/>
  <c r="O64" i="107" s="1"/>
  <c r="E64" i="15" s="1"/>
  <c r="K54" i="104"/>
  <c r="O54" i="107" s="1"/>
  <c r="E54" i="15" s="1"/>
  <c r="M24" i="104"/>
  <c r="M20" i="104"/>
  <c r="M16" i="104"/>
  <c r="M12" i="104"/>
  <c r="M8" i="104"/>
  <c r="M62" i="104"/>
  <c r="M60" i="104"/>
  <c r="M52" i="104"/>
  <c r="M45" i="104"/>
  <c r="M41" i="104"/>
  <c r="M37" i="104"/>
  <c r="M33" i="104"/>
  <c r="M29" i="104"/>
  <c r="L64" i="104"/>
  <c r="M63" i="104"/>
  <c r="M57" i="104"/>
  <c r="L56" i="104"/>
  <c r="L49" i="104"/>
  <c r="K49" i="104"/>
  <c r="J64" i="9"/>
  <c r="S64" i="106"/>
  <c r="Q64" i="105"/>
  <c r="O64" i="103"/>
  <c r="N64" i="9"/>
  <c r="S56" i="106"/>
  <c r="O56" i="103"/>
  <c r="S54" i="106"/>
  <c r="O54" i="103"/>
  <c r="S49" i="106"/>
  <c r="O49" i="103"/>
  <c r="O27" i="103"/>
  <c r="H50" i="9"/>
  <c r="N65" i="103"/>
  <c r="O63" i="107"/>
  <c r="E63" i="15" s="1"/>
  <c r="O61" i="107"/>
  <c r="E61" i="15" s="1"/>
  <c r="O59" i="107"/>
  <c r="E59" i="15" s="1"/>
  <c r="O57" i="107"/>
  <c r="E57" i="15" s="1"/>
  <c r="P53" i="107"/>
  <c r="P51" i="107"/>
  <c r="P48" i="107"/>
  <c r="P46" i="107"/>
  <c r="P44" i="107"/>
  <c r="P42" i="107"/>
  <c r="P40" i="107"/>
  <c r="P38" i="107"/>
  <c r="P36" i="107"/>
  <c r="P34" i="107"/>
  <c r="P32" i="107"/>
  <c r="P30" i="107"/>
  <c r="P28" i="107"/>
  <c r="P25" i="107"/>
  <c r="P23" i="107"/>
  <c r="P21" i="107"/>
  <c r="P19" i="107"/>
  <c r="P17" i="107"/>
  <c r="P15" i="107"/>
  <c r="P13" i="107"/>
  <c r="P9" i="107"/>
  <c r="P7" i="107"/>
  <c r="M53" i="104"/>
  <c r="M42" i="104"/>
  <c r="M38" i="104"/>
  <c r="M34" i="104"/>
  <c r="M30" i="104"/>
  <c r="M25" i="104"/>
  <c r="M21" i="104"/>
  <c r="M17" i="104"/>
  <c r="M13" i="104"/>
  <c r="P62" i="107"/>
  <c r="P60" i="107"/>
  <c r="P58" i="107"/>
  <c r="O53" i="107"/>
  <c r="E53" i="15" s="1"/>
  <c r="O51" i="107"/>
  <c r="E51" i="15" s="1"/>
  <c r="O48" i="107"/>
  <c r="E48" i="15" s="1"/>
  <c r="O46" i="107"/>
  <c r="E46" i="15" s="1"/>
  <c r="O44" i="107"/>
  <c r="E44" i="15" s="1"/>
  <c r="O42" i="107"/>
  <c r="E42" i="15" s="1"/>
  <c r="O40" i="107"/>
  <c r="E40" i="15" s="1"/>
  <c r="O38" i="107"/>
  <c r="E38" i="15" s="1"/>
  <c r="O36" i="107"/>
  <c r="E36" i="15" s="1"/>
  <c r="O34" i="107"/>
  <c r="E34" i="15" s="1"/>
  <c r="O32" i="107"/>
  <c r="E32" i="15" s="1"/>
  <c r="O28" i="107"/>
  <c r="E28" i="15" s="1"/>
  <c r="O25" i="107"/>
  <c r="E25" i="15" s="1"/>
  <c r="O23" i="107"/>
  <c r="E23" i="15" s="1"/>
  <c r="O21" i="107"/>
  <c r="E21" i="15" s="1"/>
  <c r="O19" i="107"/>
  <c r="E19" i="15" s="1"/>
  <c r="O17" i="107"/>
  <c r="E17" i="15" s="1"/>
  <c r="O15" i="107"/>
  <c r="E15" i="15" s="1"/>
  <c r="O13" i="107"/>
  <c r="E13" i="15" s="1"/>
  <c r="O9" i="107"/>
  <c r="E9" i="15" s="1"/>
  <c r="O7" i="107"/>
  <c r="E7" i="15" s="1"/>
  <c r="L54" i="104"/>
  <c r="M58" i="104"/>
  <c r="M7" i="104"/>
  <c r="O62" i="107"/>
  <c r="E62" i="15" s="1"/>
  <c r="O60" i="107"/>
  <c r="E60" i="15" s="1"/>
  <c r="O58" i="107"/>
  <c r="E58" i="15" s="1"/>
  <c r="M55" i="104"/>
  <c r="P52" i="107"/>
  <c r="P45" i="107"/>
  <c r="P43" i="107"/>
  <c r="P41" i="107"/>
  <c r="P39" i="107"/>
  <c r="P37" i="107"/>
  <c r="P35" i="107"/>
  <c r="P33" i="107"/>
  <c r="P31" i="107"/>
  <c r="P29" i="107"/>
  <c r="P26" i="107"/>
  <c r="P24" i="107"/>
  <c r="P22" i="107"/>
  <c r="P20" i="107"/>
  <c r="P18" i="107"/>
  <c r="P16" i="107"/>
  <c r="P14" i="107"/>
  <c r="P12" i="107"/>
  <c r="P10" i="107"/>
  <c r="P8" i="107"/>
  <c r="M51" i="104"/>
  <c r="M44" i="104"/>
  <c r="M40" i="104"/>
  <c r="M36" i="104"/>
  <c r="M32" i="104"/>
  <c r="M28" i="104"/>
  <c r="M23" i="104"/>
  <c r="M19" i="104"/>
  <c r="M15" i="104"/>
  <c r="M10" i="104"/>
  <c r="P63" i="107"/>
  <c r="P61" i="107"/>
  <c r="P59" i="107"/>
  <c r="Q59" i="107" s="1"/>
  <c r="P57" i="107"/>
  <c r="O52" i="107"/>
  <c r="E52" i="15" s="1"/>
  <c r="O45" i="107"/>
  <c r="E45" i="15" s="1"/>
  <c r="O43" i="107"/>
  <c r="E43" i="15" s="1"/>
  <c r="O41" i="107"/>
  <c r="E41" i="15" s="1"/>
  <c r="O39" i="107"/>
  <c r="E39" i="15" s="1"/>
  <c r="O37" i="107"/>
  <c r="E37" i="15" s="1"/>
  <c r="O35" i="107"/>
  <c r="E35" i="15" s="1"/>
  <c r="O33" i="107"/>
  <c r="E33" i="15" s="1"/>
  <c r="O31" i="107"/>
  <c r="E31" i="15" s="1"/>
  <c r="O29" i="107"/>
  <c r="E29" i="15" s="1"/>
  <c r="O26" i="107"/>
  <c r="E26" i="15" s="1"/>
  <c r="O24" i="107"/>
  <c r="E24" i="15" s="1"/>
  <c r="O22" i="107"/>
  <c r="E22" i="15" s="1"/>
  <c r="O20" i="107"/>
  <c r="E20" i="15" s="1"/>
  <c r="O18" i="107"/>
  <c r="E18" i="15" s="1"/>
  <c r="O16" i="107"/>
  <c r="E16" i="15" s="1"/>
  <c r="O14" i="107"/>
  <c r="E14" i="15" s="1"/>
  <c r="O12" i="107"/>
  <c r="E12" i="15" s="1"/>
  <c r="O10" i="107"/>
  <c r="E10" i="15" s="1"/>
  <c r="O8" i="107"/>
  <c r="E8" i="15" s="1"/>
  <c r="M61" i="104"/>
  <c r="M48" i="104"/>
  <c r="M43" i="104"/>
  <c r="M39" i="104"/>
  <c r="M35" i="104"/>
  <c r="M31" i="104"/>
  <c r="M26" i="104"/>
  <c r="M22" i="104"/>
  <c r="M18" i="104"/>
  <c r="M14" i="104"/>
  <c r="M9" i="104"/>
  <c r="P55" i="107"/>
  <c r="K56" i="104"/>
  <c r="O55" i="107"/>
  <c r="E55" i="15" s="1"/>
  <c r="K27" i="104"/>
  <c r="L27" i="104"/>
  <c r="P11" i="107"/>
  <c r="M11" i="104"/>
  <c r="O11" i="107"/>
  <c r="E11" i="15" s="1"/>
  <c r="P47" i="107"/>
  <c r="M47" i="104"/>
  <c r="O47" i="107"/>
  <c r="E47" i="15" s="1"/>
  <c r="O30" i="107"/>
  <c r="E30" i="15" s="1"/>
  <c r="C65" i="104"/>
  <c r="I64" i="9"/>
  <c r="S65" i="103" l="1"/>
  <c r="R65" i="103"/>
  <c r="R69" i="103" s="1"/>
  <c r="O54" i="104"/>
  <c r="O27" i="104"/>
  <c r="O64" i="104"/>
  <c r="O49" i="104"/>
  <c r="Q46" i="107"/>
  <c r="F11" i="15"/>
  <c r="G11" i="15" s="1"/>
  <c r="O56" i="104"/>
  <c r="N50" i="104"/>
  <c r="K62" i="3"/>
  <c r="K59" i="3"/>
  <c r="E65" i="42"/>
  <c r="P64" i="107"/>
  <c r="M64" i="104"/>
  <c r="M56" i="104"/>
  <c r="O49" i="107"/>
  <c r="E49" i="15" s="1"/>
  <c r="P56" i="107"/>
  <c r="P49" i="107"/>
  <c r="M49" i="104"/>
  <c r="O27" i="107"/>
  <c r="E27" i="15" s="1"/>
  <c r="H65" i="9"/>
  <c r="O50" i="103"/>
  <c r="I65" i="9"/>
  <c r="F63" i="15"/>
  <c r="G63" i="15" s="1"/>
  <c r="O63" i="105"/>
  <c r="P63" i="105" s="1"/>
  <c r="Q63" i="107"/>
  <c r="F14" i="15"/>
  <c r="G14" i="15" s="1"/>
  <c r="Q14" i="107"/>
  <c r="F22" i="15"/>
  <c r="G22" i="15" s="1"/>
  <c r="Q22" i="107"/>
  <c r="F31" i="15"/>
  <c r="G31" i="15" s="1"/>
  <c r="Q31" i="107"/>
  <c r="F39" i="15"/>
  <c r="G39" i="15" s="1"/>
  <c r="Q39" i="107"/>
  <c r="F52" i="15"/>
  <c r="G52" i="15" s="1"/>
  <c r="Q52" i="107"/>
  <c r="F62" i="15"/>
  <c r="G62" i="15" s="1"/>
  <c r="O62" i="105"/>
  <c r="P62" i="105" s="1"/>
  <c r="Q62" i="107"/>
  <c r="F7" i="15"/>
  <c r="G7" i="15" s="1"/>
  <c r="Q7" i="107"/>
  <c r="F17" i="15"/>
  <c r="G17" i="15" s="1"/>
  <c r="Q17" i="107"/>
  <c r="F25" i="15"/>
  <c r="G25" i="15" s="1"/>
  <c r="Q25" i="107"/>
  <c r="F34" i="15"/>
  <c r="G34" i="15" s="1"/>
  <c r="Q34" i="107"/>
  <c r="F42" i="15"/>
  <c r="G42" i="15" s="1"/>
  <c r="Q42" i="107"/>
  <c r="F51" i="15"/>
  <c r="G51" i="15" s="1"/>
  <c r="Q51" i="107"/>
  <c r="F61" i="15"/>
  <c r="G61" i="15" s="1"/>
  <c r="O61" i="105"/>
  <c r="P61" i="105" s="1"/>
  <c r="Q61" i="107"/>
  <c r="F12" i="15"/>
  <c r="G12" i="15" s="1"/>
  <c r="Q12" i="107"/>
  <c r="F20" i="15"/>
  <c r="G20" i="15" s="1"/>
  <c r="Q20" i="107"/>
  <c r="F29" i="15"/>
  <c r="G29" i="15" s="1"/>
  <c r="Q29" i="107"/>
  <c r="F37" i="15"/>
  <c r="G37" i="15" s="1"/>
  <c r="Q37" i="107"/>
  <c r="F45" i="15"/>
  <c r="G45" i="15" s="1"/>
  <c r="Q45" i="107"/>
  <c r="F60" i="15"/>
  <c r="G60" i="15" s="1"/>
  <c r="O60" i="105"/>
  <c r="P60" i="105" s="1"/>
  <c r="Q60" i="107"/>
  <c r="F15" i="15"/>
  <c r="G15" i="15" s="1"/>
  <c r="Q15" i="107"/>
  <c r="F23" i="15"/>
  <c r="G23" i="15" s="1"/>
  <c r="Q23" i="107"/>
  <c r="F32" i="15"/>
  <c r="G32" i="15" s="1"/>
  <c r="Q32" i="107"/>
  <c r="F40" i="15"/>
  <c r="G40" i="15" s="1"/>
  <c r="Q40" i="107"/>
  <c r="F48" i="15"/>
  <c r="G48" i="15" s="1"/>
  <c r="Q48" i="107"/>
  <c r="Q47" i="107"/>
  <c r="F47" i="15"/>
  <c r="G47" i="15" s="1"/>
  <c r="F59" i="15"/>
  <c r="O59" i="105"/>
  <c r="P59" i="105" s="1"/>
  <c r="F10" i="15"/>
  <c r="G10" i="15" s="1"/>
  <c r="Q10" i="107"/>
  <c r="F18" i="15"/>
  <c r="G18" i="15" s="1"/>
  <c r="Q18" i="107"/>
  <c r="F26" i="15"/>
  <c r="G26" i="15" s="1"/>
  <c r="Q26" i="107"/>
  <c r="F35" i="15"/>
  <c r="G35" i="15" s="1"/>
  <c r="Q35" i="107"/>
  <c r="F43" i="15"/>
  <c r="G43" i="15" s="1"/>
  <c r="Q43" i="107"/>
  <c r="P54" i="107"/>
  <c r="M54" i="104"/>
  <c r="F58" i="15"/>
  <c r="O58" i="105"/>
  <c r="P58" i="105" s="1"/>
  <c r="Q58" i="107"/>
  <c r="F13" i="15"/>
  <c r="G13" i="15" s="1"/>
  <c r="Q13" i="107"/>
  <c r="F21" i="15"/>
  <c r="G21" i="15" s="1"/>
  <c r="Q21" i="107"/>
  <c r="F30" i="15"/>
  <c r="G30" i="15" s="1"/>
  <c r="Q30" i="107"/>
  <c r="F38" i="15"/>
  <c r="G38" i="15" s="1"/>
  <c r="Q38" i="107"/>
  <c r="F46" i="15"/>
  <c r="K65" i="104"/>
  <c r="F57" i="15"/>
  <c r="G57" i="15" s="1"/>
  <c r="O57" i="105"/>
  <c r="P57" i="105" s="1"/>
  <c r="Q57" i="107"/>
  <c r="F8" i="15"/>
  <c r="G8" i="15" s="1"/>
  <c r="Q8" i="107"/>
  <c r="F16" i="15"/>
  <c r="G16" i="15" s="1"/>
  <c r="Q16" i="107"/>
  <c r="F24" i="15"/>
  <c r="G24" i="15" s="1"/>
  <c r="Q24" i="107"/>
  <c r="F33" i="15"/>
  <c r="G33" i="15" s="1"/>
  <c r="Q33" i="107"/>
  <c r="F41" i="15"/>
  <c r="G41" i="15" s="1"/>
  <c r="Q41" i="107"/>
  <c r="F65" i="42"/>
  <c r="F9" i="15"/>
  <c r="G9" i="15" s="1"/>
  <c r="Q9" i="107"/>
  <c r="F19" i="15"/>
  <c r="G19" i="15" s="1"/>
  <c r="Q19" i="107"/>
  <c r="F28" i="15"/>
  <c r="G28" i="15" s="1"/>
  <c r="Q28" i="107"/>
  <c r="F36" i="15"/>
  <c r="G36" i="15" s="1"/>
  <c r="Q36" i="107"/>
  <c r="F44" i="15"/>
  <c r="G44" i="15" s="1"/>
  <c r="Q44" i="107"/>
  <c r="F53" i="15"/>
  <c r="Q53" i="107"/>
  <c r="Q55" i="107"/>
  <c r="F55" i="15"/>
  <c r="G55" i="15" s="1"/>
  <c r="O56" i="107"/>
  <c r="E56" i="15" s="1"/>
  <c r="Q11" i="107"/>
  <c r="P27" i="107"/>
  <c r="M27" i="104"/>
  <c r="L50" i="104"/>
  <c r="K50" i="104"/>
  <c r="J65" i="9"/>
  <c r="I50" i="9"/>
  <c r="J50" i="9"/>
  <c r="T65" i="103" l="1"/>
  <c r="T69" i="103" s="1"/>
  <c r="S69" i="103"/>
  <c r="O50" i="104"/>
  <c r="Q49" i="107"/>
  <c r="O64" i="105"/>
  <c r="P64" i="105" s="1"/>
  <c r="Q56" i="107"/>
  <c r="N65" i="104"/>
  <c r="Q64" i="107"/>
  <c r="F64" i="15"/>
  <c r="G64" i="15" s="1"/>
  <c r="F56" i="15"/>
  <c r="G56" i="15" s="1"/>
  <c r="F49" i="15"/>
  <c r="G49" i="15" s="1"/>
  <c r="M50" i="104"/>
  <c r="P50" i="107"/>
  <c r="O65" i="107"/>
  <c r="Q65" i="105"/>
  <c r="O65" i="103"/>
  <c r="F54" i="15"/>
  <c r="Q54" i="107"/>
  <c r="L65" i="104"/>
  <c r="Q27" i="107"/>
  <c r="F27" i="15"/>
  <c r="G27" i="15" s="1"/>
  <c r="O50" i="107"/>
  <c r="E50" i="15" s="1"/>
  <c r="O65" i="104" l="1"/>
  <c r="E65" i="15"/>
  <c r="F50" i="15"/>
  <c r="G50" i="15" s="1"/>
  <c r="Q50" i="107"/>
  <c r="P65" i="107"/>
  <c r="M65" i="104"/>
  <c r="F65" i="15" l="1"/>
  <c r="Q65" i="107"/>
  <c r="O65" i="105"/>
  <c r="P65" i="105" s="1"/>
  <c r="J56" i="9" l="1"/>
  <c r="J54" i="9"/>
  <c r="J49" i="9"/>
  <c r="N56" i="9"/>
  <c r="N54" i="9"/>
  <c r="N49" i="9"/>
  <c r="K26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6" i="3"/>
  <c r="K27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9" i="3"/>
  <c r="L50" i="3"/>
  <c r="L51" i="3"/>
  <c r="L53" i="3"/>
  <c r="L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4" i="3"/>
  <c r="D50" i="134"/>
  <c r="E50" i="134"/>
  <c r="F50" i="134"/>
  <c r="G50" i="134"/>
  <c r="H50" i="134"/>
  <c r="C50" i="134"/>
  <c r="D45" i="134"/>
  <c r="E45" i="134"/>
  <c r="F45" i="134"/>
  <c r="G45" i="134"/>
  <c r="H45" i="134"/>
  <c r="C45" i="134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7" i="9"/>
  <c r="I48" i="9"/>
  <c r="I51" i="9"/>
  <c r="I52" i="9"/>
  <c r="I53" i="9"/>
  <c r="I55" i="9"/>
  <c r="I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7" i="9"/>
  <c r="J48" i="9"/>
  <c r="J51" i="9"/>
  <c r="J52" i="9"/>
  <c r="J53" i="9"/>
  <c r="J55" i="9"/>
  <c r="J6" i="9"/>
  <c r="I54" i="9"/>
  <c r="I49" i="9"/>
  <c r="I27" i="9"/>
  <c r="J27" i="9"/>
  <c r="I56" i="9"/>
  <c r="L54" i="3"/>
  <c r="L52" i="3"/>
  <c r="L47" i="3"/>
  <c r="K50" i="3"/>
  <c r="K51" i="3"/>
  <c r="K53" i="3"/>
  <c r="H27" i="134"/>
  <c r="G27" i="134"/>
  <c r="F27" i="134"/>
  <c r="E27" i="134"/>
  <c r="D27" i="134"/>
  <c r="C27" i="134"/>
  <c r="N6" i="78"/>
  <c r="O6" i="103"/>
  <c r="Q6" i="110"/>
  <c r="P6" i="108"/>
  <c r="O6" i="108"/>
  <c r="N6" i="108"/>
  <c r="R6" i="109" s="1"/>
  <c r="M6" i="108"/>
  <c r="Q6" i="109" s="1"/>
  <c r="Q27" i="109" s="1"/>
  <c r="Q10" i="105"/>
  <c r="Q7" i="105"/>
  <c r="Q8" i="105"/>
  <c r="Q9" i="105"/>
  <c r="Q11" i="105"/>
  <c r="Q12" i="105"/>
  <c r="Q13" i="105"/>
  <c r="Q14" i="105"/>
  <c r="Q15" i="105"/>
  <c r="Q16" i="105"/>
  <c r="Q17" i="105"/>
  <c r="Q18" i="105"/>
  <c r="Q19" i="105"/>
  <c r="Q20" i="105"/>
  <c r="Q21" i="105"/>
  <c r="Q22" i="105"/>
  <c r="Q23" i="105"/>
  <c r="Q24" i="105"/>
  <c r="Q25" i="105"/>
  <c r="Q26" i="105"/>
  <c r="Q28" i="105"/>
  <c r="Q29" i="105"/>
  <c r="Q30" i="105"/>
  <c r="Q31" i="105"/>
  <c r="Q32" i="105"/>
  <c r="Q33" i="105"/>
  <c r="Q34" i="105"/>
  <c r="Q35" i="105"/>
  <c r="Q36" i="105"/>
  <c r="Q37" i="105"/>
  <c r="Q38" i="105"/>
  <c r="Q39" i="105"/>
  <c r="Q40" i="105"/>
  <c r="Q41" i="105"/>
  <c r="Q42" i="105"/>
  <c r="Q43" i="105"/>
  <c r="Q44" i="105"/>
  <c r="Q45" i="105"/>
  <c r="Q46" i="105"/>
  <c r="Q47" i="105"/>
  <c r="Q48" i="105"/>
  <c r="Q51" i="105"/>
  <c r="Q52" i="105"/>
  <c r="Q53" i="105"/>
  <c r="Q55" i="105"/>
  <c r="Q6" i="105"/>
  <c r="O15" i="105"/>
  <c r="M6" i="104"/>
  <c r="O6" i="107"/>
  <c r="E6" i="15" s="1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51" i="9"/>
  <c r="H52" i="9"/>
  <c r="H53" i="9"/>
  <c r="H55" i="9"/>
  <c r="Q27" i="105"/>
  <c r="Q54" i="105"/>
  <c r="Q56" i="105"/>
  <c r="Q49" i="105"/>
  <c r="H27" i="9"/>
  <c r="H49" i="9"/>
  <c r="H54" i="9"/>
  <c r="H56" i="9"/>
  <c r="P6" i="93"/>
  <c r="O6" i="115"/>
  <c r="P6" i="115"/>
  <c r="O6" i="114"/>
  <c r="P6" i="114"/>
  <c r="O6" i="93"/>
  <c r="K6" i="7"/>
  <c r="J6" i="7"/>
  <c r="I6" i="7"/>
  <c r="J55" i="101"/>
  <c r="I55" i="101"/>
  <c r="H55" i="101"/>
  <c r="G55" i="101"/>
  <c r="F55" i="101"/>
  <c r="E55" i="101"/>
  <c r="D55" i="101"/>
  <c r="C55" i="101"/>
  <c r="I6" i="106" l="1"/>
  <c r="J6" i="106"/>
  <c r="J6" i="85"/>
  <c r="N27" i="9"/>
  <c r="S6" i="109"/>
  <c r="T6" i="109"/>
  <c r="U6" i="109" s="1"/>
  <c r="L25" i="3"/>
  <c r="L48" i="3"/>
  <c r="Q6" i="93"/>
  <c r="Q6" i="108"/>
  <c r="P15" i="105"/>
  <c r="O33" i="105"/>
  <c r="P33" i="105" s="1"/>
  <c r="O32" i="105"/>
  <c r="P32" i="105" s="1"/>
  <c r="O28" i="105"/>
  <c r="P28" i="105" s="1"/>
  <c r="O11" i="105"/>
  <c r="P11" i="105" s="1"/>
  <c r="O21" i="105"/>
  <c r="P21" i="105" s="1"/>
  <c r="O45" i="105"/>
  <c r="P45" i="105" s="1"/>
  <c r="O10" i="105"/>
  <c r="P10" i="105" s="1"/>
  <c r="O30" i="105"/>
  <c r="P30" i="105" s="1"/>
  <c r="O25" i="105"/>
  <c r="P25" i="105" s="1"/>
  <c r="O13" i="105"/>
  <c r="P13" i="105" s="1"/>
  <c r="O34" i="105"/>
  <c r="P34" i="105" s="1"/>
  <c r="O48" i="105"/>
  <c r="P48" i="105" s="1"/>
  <c r="O29" i="105"/>
  <c r="P29" i="105" s="1"/>
  <c r="O41" i="105"/>
  <c r="P41" i="105" s="1"/>
  <c r="O17" i="105"/>
  <c r="P17" i="105" s="1"/>
  <c r="O52" i="105"/>
  <c r="P52" i="105" s="1"/>
  <c r="O12" i="105"/>
  <c r="P12" i="105" s="1"/>
  <c r="O26" i="105"/>
  <c r="P26" i="105" s="1"/>
  <c r="O46" i="105"/>
  <c r="P46" i="105" s="1"/>
  <c r="K52" i="3"/>
  <c r="K25" i="3"/>
  <c r="K49" i="3"/>
  <c r="O47" i="105"/>
  <c r="P47" i="105" s="1"/>
  <c r="O35" i="105"/>
  <c r="P35" i="105" s="1"/>
  <c r="O18" i="105"/>
  <c r="P18" i="105" s="1"/>
  <c r="O16" i="105"/>
  <c r="P16" i="105" s="1"/>
  <c r="O37" i="105"/>
  <c r="P37" i="105" s="1"/>
  <c r="O42" i="105"/>
  <c r="P42" i="105" s="1"/>
  <c r="O36" i="105"/>
  <c r="P36" i="105" s="1"/>
  <c r="P6" i="107"/>
  <c r="J50" i="134"/>
  <c r="J45" i="134"/>
  <c r="J27" i="134"/>
  <c r="I50" i="134"/>
  <c r="I45" i="134"/>
  <c r="I27" i="134"/>
  <c r="R6" i="106" l="1"/>
  <c r="S6" i="106" s="1"/>
  <c r="J27" i="106"/>
  <c r="Q6" i="106"/>
  <c r="I27" i="106"/>
  <c r="L6" i="85"/>
  <c r="D68" i="3"/>
  <c r="L63" i="3"/>
  <c r="G67" i="3"/>
  <c r="F6" i="15"/>
  <c r="G6" i="15" s="1"/>
  <c r="C65" i="7"/>
  <c r="N50" i="9"/>
  <c r="G53" i="15"/>
  <c r="G65" i="15"/>
  <c r="O55" i="105"/>
  <c r="P55" i="105" s="1"/>
  <c r="O23" i="105"/>
  <c r="P23" i="105" s="1"/>
  <c r="O40" i="105"/>
  <c r="P40" i="105" s="1"/>
  <c r="O44" i="105"/>
  <c r="P44" i="105" s="1"/>
  <c r="O51" i="105"/>
  <c r="P51" i="105" s="1"/>
  <c r="O7" i="105"/>
  <c r="P7" i="105" s="1"/>
  <c r="O14" i="105"/>
  <c r="P14" i="105" s="1"/>
  <c r="O19" i="105"/>
  <c r="P19" i="105" s="1"/>
  <c r="O39" i="105"/>
  <c r="P39" i="105" s="1"/>
  <c r="O56" i="105"/>
  <c r="P56" i="105" s="1"/>
  <c r="O38" i="105"/>
  <c r="P38" i="105" s="1"/>
  <c r="O20" i="105"/>
  <c r="P20" i="105" s="1"/>
  <c r="O8" i="105"/>
  <c r="P8" i="105" s="1"/>
  <c r="O53" i="105"/>
  <c r="P53" i="105" s="1"/>
  <c r="K47" i="3"/>
  <c r="K48" i="3"/>
  <c r="K54" i="3"/>
  <c r="O31" i="105"/>
  <c r="P31" i="105" s="1"/>
  <c r="O6" i="105"/>
  <c r="P6" i="105" s="1"/>
  <c r="Q6" i="107"/>
  <c r="O24" i="105"/>
  <c r="P24" i="105" s="1"/>
  <c r="O22" i="105"/>
  <c r="P22" i="105" s="1"/>
  <c r="O9" i="105"/>
  <c r="P9" i="105" s="1"/>
  <c r="O43" i="105"/>
  <c r="P43" i="105" s="1"/>
  <c r="R27" i="106" l="1"/>
  <c r="S27" i="106" s="1"/>
  <c r="J50" i="106"/>
  <c r="I50" i="106"/>
  <c r="Q27" i="106"/>
  <c r="K65" i="9"/>
  <c r="L65" i="9" s="1"/>
  <c r="I65" i="7"/>
  <c r="K63" i="3"/>
  <c r="F67" i="3"/>
  <c r="N65" i="9"/>
  <c r="G54" i="15"/>
  <c r="O54" i="105"/>
  <c r="P54" i="105" s="1"/>
  <c r="O27" i="105"/>
  <c r="P27" i="105" s="1"/>
  <c r="O49" i="105"/>
  <c r="P49" i="105" s="1"/>
  <c r="R50" i="106" l="1"/>
  <c r="S50" i="106" s="1"/>
  <c r="J65" i="106"/>
  <c r="R65" i="106" s="1"/>
  <c r="S65" i="106" s="1"/>
  <c r="I65" i="106"/>
  <c r="Q65" i="106" s="1"/>
  <c r="Q50" i="106"/>
  <c r="G58" i="15"/>
</calcChain>
</file>

<file path=xl/sharedStrings.xml><?xml version="1.0" encoding="utf-8"?>
<sst xmlns="http://schemas.openxmlformats.org/spreadsheetml/2006/main" count="2878" uniqueCount="606">
  <si>
    <t>TOTAL</t>
  </si>
  <si>
    <t>Total</t>
  </si>
  <si>
    <t>BANKS</t>
  </si>
  <si>
    <t>RURAL</t>
  </si>
  <si>
    <t>SEMI URBAN</t>
  </si>
  <si>
    <t>URBAN</t>
  </si>
  <si>
    <t>ATMS</t>
  </si>
  <si>
    <t>DEPOSIT</t>
  </si>
  <si>
    <t>ADVANCES</t>
  </si>
  <si>
    <t>C.D RATIO</t>
  </si>
  <si>
    <t>SEMI-URBAN</t>
  </si>
  <si>
    <t>[Amt. in lacs]</t>
  </si>
  <si>
    <t>TOTAL ADVANCES</t>
  </si>
  <si>
    <t>DEPOSITS</t>
  </si>
  <si>
    <t>TABLE-2</t>
  </si>
  <si>
    <t>Amt.</t>
  </si>
  <si>
    <t>AGRICULTURE</t>
  </si>
  <si>
    <t>HOUSING</t>
  </si>
  <si>
    <t>EDUCATION</t>
  </si>
  <si>
    <t>TARGET</t>
  </si>
  <si>
    <t>NO.</t>
  </si>
  <si>
    <t>AMT.</t>
  </si>
  <si>
    <t>MSME</t>
  </si>
  <si>
    <t>AMOUNT DISB.</t>
  </si>
  <si>
    <t>SIKHS</t>
  </si>
  <si>
    <t>CHRISTIANS</t>
  </si>
  <si>
    <t>BUDDHISTS</t>
  </si>
  <si>
    <t>JAINS</t>
  </si>
  <si>
    <t>No.</t>
  </si>
  <si>
    <r>
      <t xml:space="preserve">SLBC Madhya Pradesh. Convenor-Central Bank of India                                                              </t>
    </r>
    <r>
      <rPr>
        <b/>
        <sz val="12"/>
        <rFont val="Times New Roman"/>
        <family val="1"/>
      </rPr>
      <t xml:space="preserve"> </t>
    </r>
  </si>
  <si>
    <t>Farm Credit</t>
  </si>
  <si>
    <t>Total Agri</t>
  </si>
  <si>
    <t>EXPORT CREDIT</t>
  </si>
  <si>
    <t>SOCIAL INFRASTRUCTURE</t>
  </si>
  <si>
    <t>RENEWABLE ENERGY</t>
  </si>
  <si>
    <t>TOTAL NPS</t>
  </si>
  <si>
    <t>OTHERS PS</t>
  </si>
  <si>
    <t>TOTAL NPA</t>
  </si>
  <si>
    <t>FARM CREDIT</t>
  </si>
  <si>
    <t>TABLE-13</t>
  </si>
  <si>
    <t>OUTSTANDING</t>
  </si>
  <si>
    <t>CMPGB</t>
  </si>
  <si>
    <t>Axis Bank</t>
  </si>
  <si>
    <t>Corporation Bank</t>
  </si>
  <si>
    <t>Dena Bank</t>
  </si>
  <si>
    <t>Vijaya Bank</t>
  </si>
  <si>
    <t>City Union Bank</t>
  </si>
  <si>
    <t>NJGB</t>
  </si>
  <si>
    <t>OTHERS</t>
  </si>
  <si>
    <t>TOTAL PRIORITY SECTOR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</si>
  <si>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</si>
  <si>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</si>
  <si>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</si>
  <si>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</si>
  <si>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</si>
  <si>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</si>
  <si>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</si>
  <si>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</si>
  <si>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</si>
  <si>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</si>
  <si>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Syndicate Bank</t>
  </si>
  <si>
    <t>Union Bank of India</t>
  </si>
  <si>
    <t>United Bank of India</t>
  </si>
  <si>
    <t>Bharatiya Mahila Bank</t>
  </si>
  <si>
    <t>S.B. of Hyderabad</t>
  </si>
  <si>
    <t>State Bank of India</t>
  </si>
  <si>
    <t>HDFC Bank</t>
  </si>
  <si>
    <t>ICICI Bank</t>
  </si>
  <si>
    <t>Kotak Mahindra Bank</t>
  </si>
  <si>
    <t>The Federal Bank Ltd.</t>
  </si>
  <si>
    <t>Ratnakar Bank</t>
  </si>
  <si>
    <t>Yes Bank</t>
  </si>
  <si>
    <t>Standard Chartered Bank</t>
  </si>
  <si>
    <t>Citi Bank</t>
  </si>
  <si>
    <t>M.P.Co-operative Bank</t>
  </si>
  <si>
    <t>Uco Bank</t>
  </si>
  <si>
    <t>IDBI Bank</t>
  </si>
  <si>
    <t>Oriental Bank of Commerce</t>
  </si>
  <si>
    <t>Punjab &amp; Sind Bank</t>
  </si>
  <si>
    <t>S.B.of Mysore</t>
  </si>
  <si>
    <t>S.B.of Patiala</t>
  </si>
  <si>
    <t>S.B.of Travancore</t>
  </si>
  <si>
    <t>S.B. of Bikaner &amp; Jaipur</t>
  </si>
  <si>
    <t>Karnataka Bank Ltd</t>
  </si>
  <si>
    <t>Dhan Laxmi Bank Ltd.</t>
  </si>
  <si>
    <t>Indusind Bank Ltd.</t>
  </si>
  <si>
    <t>Laxmi Vilas Bank Ltd.</t>
  </si>
  <si>
    <t xml:space="preserve">The Jammu &amp; Kashmir Bank </t>
  </si>
  <si>
    <t>Karur Vysya Bank</t>
  </si>
  <si>
    <t>The South Indian Bank</t>
  </si>
  <si>
    <t>DCB Bank</t>
  </si>
  <si>
    <t xml:space="preserve">M G B </t>
  </si>
  <si>
    <t>NPA%</t>
  </si>
  <si>
    <t>SLBC Madhya Pradesh Convenor: Central Bank of India    TABLE: 1</t>
  </si>
  <si>
    <t>Amount</t>
  </si>
  <si>
    <t>Banks</t>
  </si>
  <si>
    <t>RELIEF MEASURES EXTENDED BY BANKS ON ACCOUNT OF NATURAL CALAMITIES IN MADHYA PRADESH</t>
  </si>
  <si>
    <t>Year 2014-15</t>
  </si>
  <si>
    <t>Amt. In Crore</t>
  </si>
  <si>
    <t>S.No.</t>
  </si>
  <si>
    <t>Name of Bank</t>
  </si>
  <si>
    <t>Amt. Restructure / Rescheduled</t>
  </si>
  <si>
    <t>Fresh Finance / Relending provided</t>
  </si>
  <si>
    <t>No. of A/c</t>
  </si>
  <si>
    <t>Bandan Bank</t>
  </si>
  <si>
    <t xml:space="preserve">TOTAL </t>
  </si>
  <si>
    <t>TABLE: 33</t>
  </si>
  <si>
    <t>TOTAL PS NPA</t>
  </si>
  <si>
    <t xml:space="preserve">                                                                 SLBC Madhya Pradesh. Convenor-Central Bank of India                                                               </t>
  </si>
  <si>
    <t>NPA %</t>
  </si>
  <si>
    <t>Year 2015-16 (31.03.2016)</t>
  </si>
  <si>
    <t>Sr.</t>
  </si>
  <si>
    <t>Achievement %</t>
  </si>
  <si>
    <t>Agri Infrastructure</t>
  </si>
  <si>
    <t>Ancillary Activities</t>
  </si>
  <si>
    <t>Number</t>
  </si>
  <si>
    <t>TABLE: 4</t>
  </si>
  <si>
    <t>Out of Farm Credit total Crop Loans</t>
  </si>
  <si>
    <t>Micro</t>
  </si>
  <si>
    <t>Small</t>
  </si>
  <si>
    <t>Medium</t>
  </si>
  <si>
    <t>KVIC</t>
  </si>
  <si>
    <t>Others</t>
  </si>
  <si>
    <t>Other MSME</t>
  </si>
  <si>
    <t>TABLE:5</t>
  </si>
  <si>
    <t>Amt. in Lakhs</t>
  </si>
  <si>
    <t>Export Credit</t>
  </si>
  <si>
    <t>Education</t>
  </si>
  <si>
    <t>Housing</t>
  </si>
  <si>
    <t>Social Infra</t>
  </si>
  <si>
    <t>Renewable Energy</t>
  </si>
  <si>
    <t>Total Priority Sector</t>
  </si>
  <si>
    <t>TABLE:6</t>
  </si>
  <si>
    <t>Number in Actual</t>
  </si>
  <si>
    <t>No. in actual</t>
  </si>
  <si>
    <t>TABLE:7</t>
  </si>
  <si>
    <t>Loans to small &amp; marginal farmers</t>
  </si>
  <si>
    <t>Loans to SC/ST</t>
  </si>
  <si>
    <t>Loans to SHGs</t>
  </si>
  <si>
    <t>Loans to Minority Communities</t>
  </si>
  <si>
    <t>OD under PMJDY</t>
  </si>
  <si>
    <t>Beneficiaries of DRI scheme</t>
  </si>
  <si>
    <t>Total advances to weaker sections</t>
  </si>
  <si>
    <t>% of Total Pri Sec loans to total advances</t>
  </si>
  <si>
    <t>Agriculture</t>
  </si>
  <si>
    <t>Personal loans under NPS</t>
  </si>
  <si>
    <t>Total NPS</t>
  </si>
  <si>
    <t>Total MSME</t>
  </si>
  <si>
    <t>TABLE:10</t>
  </si>
  <si>
    <t>Achievement % (Amt.)</t>
  </si>
  <si>
    <t>ACHIVEMENT</t>
  </si>
  <si>
    <t>AGRI INFRASTRUCTURE</t>
  </si>
  <si>
    <t>ANICILLARY ACTIVITIES</t>
  </si>
  <si>
    <t>TOTAL AGRICULTURE (Farm Credit+Agri Infr+Anci Acti)</t>
  </si>
  <si>
    <t>TABLE: 9(ii)</t>
  </si>
  <si>
    <t>Table: 9(i)</t>
  </si>
  <si>
    <t>TABLE:11(ii)</t>
  </si>
  <si>
    <t>TABLE:12</t>
  </si>
  <si>
    <t>Sr.No</t>
  </si>
  <si>
    <t>TABLE-14</t>
  </si>
  <si>
    <t>TABLE: 15</t>
  </si>
  <si>
    <t xml:space="preserve">                                             SLBC Madhya Pradesh. Convenor Central Bank of India                                                               </t>
  </si>
  <si>
    <t>TABLE:17</t>
  </si>
  <si>
    <t>TABLE-19</t>
  </si>
  <si>
    <t>MUSLIMS</t>
  </si>
  <si>
    <t>ZORASTRIANS</t>
  </si>
  <si>
    <t>TABLE-20</t>
  </si>
  <si>
    <t>TABLE-21</t>
  </si>
  <si>
    <t>SCHEDULED CASTE</t>
  </si>
  <si>
    <t>SCHEDULED TRIBES</t>
  </si>
  <si>
    <t>Table: 22</t>
  </si>
  <si>
    <t>Table: 23</t>
  </si>
  <si>
    <t>of which no of loans guaranteed by  MP STATE GOVT</t>
  </si>
  <si>
    <r>
      <t>of Which Girl Student</t>
    </r>
    <r>
      <rPr>
        <sz val="11"/>
        <rFont val="Times New Roman"/>
        <family val="1"/>
      </rPr>
      <t> </t>
    </r>
  </si>
  <si>
    <r>
      <t> </t>
    </r>
    <r>
      <rPr>
        <sz val="11"/>
        <rFont val="Times New Roman"/>
        <family val="1"/>
      </rPr>
      <t xml:space="preserve">     </t>
    </r>
  </si>
  <si>
    <t>TABLE: 18</t>
  </si>
  <si>
    <t xml:space="preserve">Sr. No. </t>
  </si>
  <si>
    <t xml:space="preserve">Education Loan Outstanding </t>
  </si>
  <si>
    <t>Table: 24</t>
  </si>
  <si>
    <t>OUTSTANDING LOANS TO WOMEN</t>
  </si>
  <si>
    <t>TABLE: 3(i)</t>
  </si>
  <si>
    <t>Other loans to weaker sections</t>
  </si>
  <si>
    <t>CROP LOANS (Out of Farm Credit)</t>
  </si>
  <si>
    <t>Oriental Bank of Comm.</t>
  </si>
  <si>
    <t>Punjab and Sindh Bank</t>
  </si>
  <si>
    <t>UCO Bank</t>
  </si>
  <si>
    <t>Bandhan Bank</t>
  </si>
  <si>
    <t>Catholic Syrian Bank</t>
  </si>
  <si>
    <t>Development Credit Bank</t>
  </si>
  <si>
    <t>Dhan Lakshmi Bank</t>
  </si>
  <si>
    <t>Federal Bank Ltd.</t>
  </si>
  <si>
    <t>Indusind Bank Limited</t>
  </si>
  <si>
    <t>Jammu and Kashmir Bank</t>
  </si>
  <si>
    <t>Karnataka Bank Limited</t>
  </si>
  <si>
    <t>Karur Vysya Bank Ltd.</t>
  </si>
  <si>
    <t>Lakshmi Vilas Bank</t>
  </si>
  <si>
    <t>Ratnakar Bank Ltd. (RBL)</t>
  </si>
  <si>
    <t>South Indian Bank</t>
  </si>
  <si>
    <t>Tamilnadu Mercantile Bank</t>
  </si>
  <si>
    <t>MGB</t>
  </si>
  <si>
    <t>SR</t>
  </si>
  <si>
    <t>SLBC, Madhya Pradesh Convenor-Central Bank of India</t>
  </si>
  <si>
    <t>SLBC, Madhya Pradesh  Convenor: Central Bank of India</t>
  </si>
  <si>
    <t>Amt</t>
  </si>
  <si>
    <t>No</t>
  </si>
  <si>
    <t>PS</t>
  </si>
  <si>
    <t>Diff</t>
  </si>
  <si>
    <t>% of Agri adv. to total advance</t>
  </si>
  <si>
    <t>% of loans to weaker sections to total advance</t>
  </si>
  <si>
    <t>TABLE: 11(i)</t>
  </si>
  <si>
    <t>Sr</t>
  </si>
  <si>
    <t>Bank</t>
  </si>
  <si>
    <t>Target</t>
  </si>
  <si>
    <t>Savings Linked</t>
  </si>
  <si>
    <t>Credit Linked</t>
  </si>
  <si>
    <t>Current FY</t>
  </si>
  <si>
    <t>Sr. No.</t>
  </si>
  <si>
    <t>Name of the Bank</t>
  </si>
  <si>
    <t>Grand Total</t>
  </si>
  <si>
    <t>Deposits</t>
  </si>
  <si>
    <t>Advances</t>
  </si>
  <si>
    <t>Actual</t>
  </si>
  <si>
    <t>BANK NAME</t>
  </si>
  <si>
    <t>PRIVATE BANK SUB TOTAL</t>
  </si>
  <si>
    <t>PRIVATE BANK - SUB TOTAL</t>
  </si>
  <si>
    <t>CO-OPERATIVE BANK - SUB TOTAL</t>
  </si>
  <si>
    <t>PSBs - SUB TOTAL</t>
  </si>
  <si>
    <t>RRBs - SUB TOTAL</t>
  </si>
  <si>
    <t>% of Micro credit to total advances</t>
  </si>
  <si>
    <t>Sanctioned during the year (including application received during previous year)</t>
  </si>
  <si>
    <t>Individual woman beneficiary upto Rs. 1 Lakh (out of total loans o/s to women)</t>
  </si>
  <si>
    <t>Public Sector Banks</t>
  </si>
  <si>
    <t>PMJJBY</t>
  </si>
  <si>
    <t>PMSBY</t>
  </si>
  <si>
    <t>SC</t>
  </si>
  <si>
    <t>ST</t>
  </si>
  <si>
    <t>Disbursed                 (Out of column 5)</t>
  </si>
  <si>
    <r>
      <t>of which girl student</t>
    </r>
    <r>
      <rPr>
        <sz val="11"/>
        <rFont val="Times New Roman"/>
        <family val="1"/>
      </rPr>
      <t xml:space="preserve">          </t>
    </r>
    <r>
      <rPr>
        <b/>
        <sz val="10"/>
        <rFont val="Times New Roman"/>
        <family val="1"/>
      </rPr>
      <t>(Out of column 5)</t>
    </r>
  </si>
  <si>
    <t>IDBI Bank Ltd.</t>
  </si>
  <si>
    <t>IndusInd Bank</t>
  </si>
  <si>
    <t>RSETI</t>
  </si>
  <si>
    <t>Cummulative achievement since 01.04.11</t>
  </si>
  <si>
    <t>No. of pro.</t>
  </si>
  <si>
    <t>BPL</t>
  </si>
  <si>
    <t>APL</t>
  </si>
  <si>
    <t>OBC</t>
  </si>
  <si>
    <t>Minority</t>
  </si>
  <si>
    <t>No. of canidates trained</t>
  </si>
  <si>
    <t>No. of candidates settled</t>
  </si>
  <si>
    <t>BF</t>
  </si>
  <si>
    <t>SF</t>
  </si>
  <si>
    <t>WE</t>
  </si>
  <si>
    <t>ALHB Satna</t>
  </si>
  <si>
    <t>BOB Alirajpur</t>
  </si>
  <si>
    <t>BOB Jhabua</t>
  </si>
  <si>
    <t>BOI Barwani</t>
  </si>
  <si>
    <t>BOI Bhopal</t>
  </si>
  <si>
    <t>BOI Burhanpur</t>
  </si>
  <si>
    <t>BOI Dewas</t>
  </si>
  <si>
    <t>BOI Dhar</t>
  </si>
  <si>
    <t>BOI Khandwa</t>
  </si>
  <si>
    <t>BOI Khargone</t>
  </si>
  <si>
    <t>BOI Rajgarh</t>
  </si>
  <si>
    <t>BOI Sehore</t>
  </si>
  <si>
    <t>BOI Shajapur</t>
  </si>
  <si>
    <t>BOI Ujjain</t>
  </si>
  <si>
    <t>CBI Anuppur</t>
  </si>
  <si>
    <t>CBI Balaghat</t>
  </si>
  <si>
    <t>CBI Betul</t>
  </si>
  <si>
    <t>CBI Bhind</t>
  </si>
  <si>
    <t>CBI Chhindwara</t>
  </si>
  <si>
    <t>CBI Dindori</t>
  </si>
  <si>
    <t>CBI Gwalior</t>
  </si>
  <si>
    <t>CBI Hoshangabad</t>
  </si>
  <si>
    <t>CBI Jabalpur</t>
  </si>
  <si>
    <t>CBI Mandla</t>
  </si>
  <si>
    <t>CBI Mandsaur</t>
  </si>
  <si>
    <t>CBI Morena</t>
  </si>
  <si>
    <t>CBI Narsinghpur</t>
  </si>
  <si>
    <t>CBI Raisen</t>
  </si>
  <si>
    <t>CBI Ratlam</t>
  </si>
  <si>
    <t>CBI Sagar</t>
  </si>
  <si>
    <t>CBI Seoni</t>
  </si>
  <si>
    <t>CBI Shahdol</t>
  </si>
  <si>
    <t>PNB Datia</t>
  </si>
  <si>
    <t>RUDSETI Bhopal</t>
  </si>
  <si>
    <t>SBI Ashok Nagar</t>
  </si>
  <si>
    <t>SBI Chhatarpur</t>
  </si>
  <si>
    <t>SBI Damoh</t>
  </si>
  <si>
    <t>SBI Guna</t>
  </si>
  <si>
    <t>SBI Harda</t>
  </si>
  <si>
    <t>SBI Katni</t>
  </si>
  <si>
    <t>SBI Neemuch</t>
  </si>
  <si>
    <t>SBI Panna</t>
  </si>
  <si>
    <t>SBI Sheopur</t>
  </si>
  <si>
    <t>SBI Shivpuri</t>
  </si>
  <si>
    <t>SBI Tikamgarh</t>
  </si>
  <si>
    <t>SBI Umaria</t>
  </si>
  <si>
    <t>SBI Vidisha</t>
  </si>
  <si>
    <t>UBI Rewa</t>
  </si>
  <si>
    <t>UBI Sidhi</t>
  </si>
  <si>
    <t>UBI singarauli</t>
  </si>
  <si>
    <t>VB Indore</t>
  </si>
  <si>
    <t>Axis Bank Ltd</t>
  </si>
  <si>
    <t>City Union Bank Ltd</t>
  </si>
  <si>
    <t>Federal Bank Ltd</t>
  </si>
  <si>
    <t>HDFC Bank Ltd</t>
  </si>
  <si>
    <t>ICICI Bank Ltd</t>
  </si>
  <si>
    <t>IndusInd Bank Ltd</t>
  </si>
  <si>
    <t>Jammu &amp; Kashmir Bank Ltd</t>
  </si>
  <si>
    <t>Kotak Mahindra Bank Ltd</t>
  </si>
  <si>
    <t>Lakshmi Vilas Bank Ltd</t>
  </si>
  <si>
    <t>RBL Bank Ltd</t>
  </si>
  <si>
    <t>South Indian Bank Ltd</t>
  </si>
  <si>
    <t>Yes Bank Ltd</t>
  </si>
  <si>
    <t>Regional Rural Banks</t>
  </si>
  <si>
    <t>Shishu</t>
  </si>
  <si>
    <t>Kishor</t>
  </si>
  <si>
    <t>Tarun</t>
  </si>
  <si>
    <t>Accounts</t>
  </si>
  <si>
    <t>IDBI Bank Limited</t>
  </si>
  <si>
    <t>Sub Total</t>
  </si>
  <si>
    <t>Private Sector Banks</t>
  </si>
  <si>
    <t>Federal Bank</t>
  </si>
  <si>
    <t>IDFC Bank Limited</t>
  </si>
  <si>
    <t>Jammu &amp; Kashmir Bank</t>
  </si>
  <si>
    <t>Karnataka Bank</t>
  </si>
  <si>
    <t>Including Cr. as per place of utilization</t>
  </si>
  <si>
    <t>MMYUY/MMSY</t>
  </si>
  <si>
    <t>NPA</t>
  </si>
  <si>
    <t>PMEGP</t>
  </si>
  <si>
    <t>CMRHM</t>
  </si>
  <si>
    <t>MUDRA LOANS</t>
  </si>
  <si>
    <r>
      <t xml:space="preserve">SLBC Madhya Pradesh. Convenor-Central Bank of India                                 TABLE-16                             </t>
    </r>
    <r>
      <rPr>
        <b/>
        <sz val="12"/>
        <rFont val="Times New Roman"/>
        <family val="1"/>
      </rPr>
      <t xml:space="preserve"> </t>
    </r>
  </si>
  <si>
    <t>BANK'S TOTAL</t>
  </si>
  <si>
    <t>GRAND TOTAL</t>
  </si>
  <si>
    <t>Bank Name</t>
  </si>
  <si>
    <t>Number of operative CASA</t>
  </si>
  <si>
    <t>Number of Aadhaar seeded CASA</t>
  </si>
  <si>
    <t>% of CASA Aadhaar seeding</t>
  </si>
  <si>
    <t>Number of Authenticated CASA</t>
  </si>
  <si>
    <t>% CASA authentication</t>
  </si>
  <si>
    <t>Airtel Payment Bank</t>
  </si>
  <si>
    <t>DCB Bank Limited</t>
  </si>
  <si>
    <t>Dhanalakshmi Bank Ltd</t>
  </si>
  <si>
    <t>IDFC Bank Ltd.</t>
  </si>
  <si>
    <t>Number in lakh</t>
  </si>
  <si>
    <t>BANK WISE AADHAAR AUTHENTICATION STATUS AS ON 31.12.2017</t>
  </si>
  <si>
    <t>Page-98</t>
  </si>
  <si>
    <t>Branch</t>
  </si>
  <si>
    <t>Difference</t>
  </si>
  <si>
    <t>SGSY/SHG LOANS</t>
  </si>
  <si>
    <t>BF-Bank Finance</t>
  </si>
  <si>
    <t>SF-Self Employed</t>
  </si>
  <si>
    <t>WE-Wage Employed</t>
  </si>
  <si>
    <t>District</t>
  </si>
  <si>
    <t xml:space="preserve"> Total </t>
  </si>
  <si>
    <t xml:space="preserve"> Zero Balance A/c</t>
  </si>
  <si>
    <t>% of Zero Bal. A/c</t>
  </si>
  <si>
    <t>Deposits held in the A/c</t>
  </si>
  <si>
    <t xml:space="preserve"> Rupay Card Issued</t>
  </si>
  <si>
    <t xml:space="preserve"> Aadhaar Seeded</t>
  </si>
  <si>
    <t xml:space="preserve"> Aadhaar Seeding %</t>
  </si>
  <si>
    <t>Agar Malwa</t>
  </si>
  <si>
    <t>Alirajpur</t>
  </si>
  <si>
    <t>Anuppur</t>
  </si>
  <si>
    <t>Ashoknagar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</si>
  <si>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</si>
  <si>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</si>
  <si>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</si>
  <si>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</si>
  <si>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</si>
  <si>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</si>
  <si>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</si>
  <si>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</si>
  <si>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</si>
  <si>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</si>
  <si>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</si>
  <si>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</si>
  <si>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</si>
  <si>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Guna</t>
  </si>
  <si>
    <t>Gwalior</t>
  </si>
  <si>
    <t>Harda</t>
  </si>
  <si>
    <t>Hoshangabad</t>
  </si>
  <si>
    <t>Indore</t>
  </si>
  <si>
    <t>Jabalpur</t>
  </si>
  <si>
    <t>Jhabua</t>
  </si>
  <si>
    <t>Katni</t>
  </si>
  <si>
    <t>Khandwa</t>
  </si>
  <si>
    <t>Mandla</t>
  </si>
  <si>
    <t>Mandsaur</t>
  </si>
  <si>
    <t>Morena</t>
  </si>
  <si>
    <t>Narsimhapur</t>
  </si>
  <si>
    <t>Neemuch</t>
  </si>
  <si>
    <t>Panna</t>
  </si>
  <si>
    <t>Raisen</t>
  </si>
  <si>
    <t>Rajgarh</t>
  </si>
  <si>
    <t>Ratlam</t>
  </si>
  <si>
    <t>Rewa</t>
  </si>
  <si>
    <t>Sagar</t>
  </si>
  <si>
    <t>Satna</t>
  </si>
  <si>
    <t>Sehore</t>
  </si>
  <si>
    <t>Seoni</t>
  </si>
  <si>
    <t>Shahdol</t>
  </si>
  <si>
    <t>Shajapur</t>
  </si>
  <si>
    <t>Sheopur</t>
  </si>
  <si>
    <t>Shivpuri</t>
  </si>
  <si>
    <t>Sidhi</t>
  </si>
  <si>
    <t>Singrauli</t>
  </si>
  <si>
    <t>Tikamgarh</t>
  </si>
  <si>
    <t>Ujjain</t>
  </si>
  <si>
    <t>Umaria</t>
  </si>
  <si>
    <t>Vidisha</t>
  </si>
  <si>
    <t>West Nimar</t>
  </si>
  <si>
    <t>Sanctioned amount in lakh</t>
  </si>
  <si>
    <t>Ujjivan Small Finance Bank</t>
  </si>
  <si>
    <t>Catholic Syrian Bank Ltd</t>
  </si>
  <si>
    <t>Tamilnadu Mercantile Bank Ltd</t>
  </si>
  <si>
    <t>Number in Lakh</t>
  </si>
  <si>
    <t>AU Small Finance Bank</t>
  </si>
  <si>
    <t>Equitas Small Finance Bank</t>
  </si>
  <si>
    <t>Fincare Small Finance Bank</t>
  </si>
  <si>
    <t>Jana Small Finance Bank</t>
  </si>
  <si>
    <t>Suryoday Small Finance Bank</t>
  </si>
  <si>
    <t>Utkarsh Small Finance Bank</t>
  </si>
  <si>
    <t>SMALL FINANCE BANK SUB TOTAL</t>
  </si>
  <si>
    <t>COMMERCIAL BANKS SUB TOTAL</t>
  </si>
  <si>
    <t>DCCB &amp; Apex Bank</t>
  </si>
  <si>
    <t>DEP</t>
  </si>
  <si>
    <t>ADV</t>
  </si>
  <si>
    <t>Var from previous qtr.</t>
  </si>
  <si>
    <t>Population wise Difference</t>
  </si>
  <si>
    <t>Crop loan % of farm credit</t>
  </si>
  <si>
    <t>Outstanding upto the end of the current quarter (Amt in Lakhs)</t>
  </si>
  <si>
    <t xml:space="preserve">TARGET </t>
  </si>
  <si>
    <t>SR.</t>
  </si>
  <si>
    <t xml:space="preserve">TARGET for FY   2018-19 </t>
  </si>
  <si>
    <t xml:space="preserve">Application Received during current fiscal </t>
  </si>
  <si>
    <t>No of candidate</t>
  </si>
  <si>
    <t>No. of candidate</t>
  </si>
  <si>
    <t>No. of prog.</t>
  </si>
  <si>
    <t>MUDRA LOANS PROGRESS FY 2018-19</t>
  </si>
  <si>
    <t>MFIs/NBFCs</t>
  </si>
  <si>
    <t xml:space="preserve">Small Finance Banks </t>
  </si>
  <si>
    <t>No. of enrollments (Actual)</t>
  </si>
  <si>
    <t>PSBs SUB TOTAL</t>
  </si>
  <si>
    <t>PVBs SUB TOTAL</t>
  </si>
  <si>
    <t>RRBs SUB TOTAL</t>
  </si>
  <si>
    <t>Female</t>
  </si>
  <si>
    <t>Male</t>
  </si>
  <si>
    <t>Sanc. Amount</t>
  </si>
  <si>
    <t>Stand-up India Scheme- District wise progress FY 2018-19</t>
  </si>
  <si>
    <t>District Name</t>
  </si>
  <si>
    <t>Advancs</t>
  </si>
  <si>
    <t>CD Ratio</t>
  </si>
  <si>
    <t>Ashok Nagar</t>
  </si>
  <si>
    <t>Khargone</t>
  </si>
  <si>
    <t>Narsinghpur</t>
  </si>
  <si>
    <t>Sheopur Kala</t>
  </si>
  <si>
    <t>Rs. In Lakhs</t>
  </si>
  <si>
    <t>Name of Bank/HFC</t>
  </si>
  <si>
    <t>No. of Cases Disbursed</t>
  </si>
  <si>
    <t>Loan Sanctioned</t>
  </si>
  <si>
    <t>Subsidy Released</t>
  </si>
  <si>
    <t>GRUH Finance Ltd.</t>
  </si>
  <si>
    <t>Housing Development Finance Corporation Ltd.</t>
  </si>
  <si>
    <t>India Infoline Housing Finance Ltd.</t>
  </si>
  <si>
    <t>India Bulls Housing Finance Ltd.</t>
  </si>
  <si>
    <t>Aadhar Housing Finance Ltd.</t>
  </si>
  <si>
    <t>Tata Capital Housing Finance Ltd.</t>
  </si>
  <si>
    <t>Dewan Housing Finance Corporation Ltd.</t>
  </si>
  <si>
    <t>Shubham Housing Development Finance Company Pvt. Ltd.</t>
  </si>
  <si>
    <t>Axis Bank Ltd.</t>
  </si>
  <si>
    <t>Aspire Home Finance Corporation Ltd.</t>
  </si>
  <si>
    <t>LIC Housing Finance Ltd.</t>
  </si>
  <si>
    <t>Home First Finance Company India Pvt. Ltd.</t>
  </si>
  <si>
    <t>ICICI Bank Ltd.</t>
  </si>
  <si>
    <t>AU Housing Finance Ltd.</t>
  </si>
  <si>
    <t>Narmada Jhabua Gramin Bank</t>
  </si>
  <si>
    <t>Micro Housing Finance Corporation Ltd.</t>
  </si>
  <si>
    <t>Mentor Home Loans India Ltd.</t>
  </si>
  <si>
    <t>Can Fin Homes Ltd.</t>
  </si>
  <si>
    <t>PNB Housing Finance Ltd.</t>
  </si>
  <si>
    <t>Reliance Home Finance Ltd.</t>
  </si>
  <si>
    <t>Shriram Housing Finance Ltd.</t>
  </si>
  <si>
    <t xml:space="preserve">Centrum Housing Finance Ltd. </t>
  </si>
  <si>
    <t>Cent Bank Home Finance Ltd.</t>
  </si>
  <si>
    <t>GIC Housing Finance Ltd.</t>
  </si>
  <si>
    <t>ICICI Home Finance Company Ltd.</t>
  </si>
  <si>
    <t>Repco Home Finance Ltd.</t>
  </si>
  <si>
    <t>Muthoot Housing Finance Company  Ltd.</t>
  </si>
  <si>
    <t>SEWA Grih Rin Ltd.</t>
  </si>
  <si>
    <t>Equitas Housing Finance Pvt. Ltd.</t>
  </si>
  <si>
    <t xml:space="preserve">Equitas Small Finance Bank </t>
  </si>
  <si>
    <t>Madhyanchal Gramin Bank</t>
  </si>
  <si>
    <t>Central Madhya Pradesh Gramin Bank</t>
  </si>
  <si>
    <t>Kotak Mahindra Bank Ltd.</t>
  </si>
  <si>
    <t>Mahindra Rural Housing Finance Ltd.</t>
  </si>
  <si>
    <t>Sundaram BNP Paribas Home Finance Ltd.</t>
  </si>
  <si>
    <t>Aditya Birla Housing Finance Ltd.</t>
  </si>
  <si>
    <t>Capital First Home Finance Ltd.</t>
  </si>
  <si>
    <t>Karnataka Bank Ltd.</t>
  </si>
  <si>
    <t>Vastu Housing Finance Corporation Ltd.</t>
  </si>
  <si>
    <t>Bhartiya Mahila Bank Ltd.</t>
  </si>
  <si>
    <t>India Shelter Finance Corporation Ltd.</t>
  </si>
  <si>
    <t xml:space="preserve">Magma Housing Finance </t>
  </si>
  <si>
    <t>Muthoot Homefin(India) Ltd.</t>
  </si>
  <si>
    <t xml:space="preserve">Shivalik Mercantile Co-Operative Bank </t>
  </si>
  <si>
    <t>State Bank of Patiala</t>
  </si>
  <si>
    <t>Page-92</t>
  </si>
  <si>
    <t>Page-</t>
  </si>
  <si>
    <t>Targets                 FY 2018-19</t>
  </si>
  <si>
    <t xml:space="preserve">As on 30.09.2018 </t>
  </si>
  <si>
    <t>PRADHAN MANTRI AWAS YOJANA-URBAN AS ON 30.09.2018</t>
  </si>
  <si>
    <t>BANK WISE CASA AND AADHAAR AUTHENTICATION AS ON 30.09.2018</t>
  </si>
  <si>
    <t>Avg Loan</t>
  </si>
  <si>
    <t>31.12.18</t>
  </si>
  <si>
    <t>Bank wise Position of Branches/ATM as on 31.03.2019</t>
  </si>
  <si>
    <t>CENTRE WISE INFORMATION REGARDING DEPOSITS, ADVANCES AND C.D.RATIO  31.03.2019</t>
  </si>
  <si>
    <t>PREVIOUS QUARTER 31.12.18</t>
  </si>
  <si>
    <t>CURRENT QUARTER 31.03.19</t>
  </si>
  <si>
    <t>BANKWISE TOTAL DEPOSITS, ADVANCES AND C.D.RATIO  As on 31.03.2019</t>
  </si>
  <si>
    <t>Credit as per place of Utilization Mar-19</t>
  </si>
  <si>
    <t>CREDIT DEPOSIT RATIO (DISTRICT WISE) AS ON MARCH 31, 2019</t>
  </si>
  <si>
    <t>Outstanding upto the end of current quarter 31.03.2019</t>
  </si>
  <si>
    <t>AGRICULTURE OUTSTANDING AS ON 31.03.2019</t>
  </si>
  <si>
    <t>MSME  (PRIORITY SECTOR) OUTSTANDING AS ON 31.03.2019</t>
  </si>
  <si>
    <t>PRIORITY SECTOR  OUTSTANDING AS ON 31.03.2019</t>
  </si>
  <si>
    <t>NON-PRIORITY SECTOR  OUTSTANDING AS ON 31.03.2019   Table:8</t>
  </si>
  <si>
    <t>ANNUAL CREDIT PLAN ACHIEVEMENT UNDER AGRICULTURE AS ON 31.03.2019</t>
  </si>
  <si>
    <t>Disbursement upto the end of current quarter 31.03.2019</t>
  </si>
  <si>
    <t>ANNUAL CREDIT PLAN ACHIEVEMENT UNDER MSME (PRI SEC) AS ON 31.03.2019</t>
  </si>
  <si>
    <t>ANNUAL CREDIT PLAN ACHIEVEMENT UNDER PRIORITY SECTOR AS ON 31.03.2019</t>
  </si>
  <si>
    <t>ANNUAL CREDIT PLAN ACHIEVEMENT UNDER NON-PRIORITY SECTOR AS ON 31.03.2019</t>
  </si>
  <si>
    <t>POSITION OF NPA AS ON 31.03.2019</t>
  </si>
  <si>
    <t>POSITION OF SECTOR WISE NPA (PRIORITY SECTOR) As on 31.03.2019</t>
  </si>
  <si>
    <t>POSITION OF SECTOR WISE NPA (NON PRIORITY SECTOR) As on 31.03.2019</t>
  </si>
  <si>
    <t>POSITION OF NPA UNDER GOVT. SPONSORED SCHEME As on 31.03.2019</t>
  </si>
  <si>
    <t>TOTAL NO. OF KCC AS ON 31.03.2019</t>
  </si>
  <si>
    <t>NO. OF KCC ISSUED DURING 01.04.18 to 31.03.19  (Including renewal)</t>
  </si>
  <si>
    <t>PROGRESS UNDER HIGHER EDUCATION LOANS AS ON 31.03.2019</t>
  </si>
  <si>
    <t>POSITION SHG BANK LINKAGE PROGRAMME AS ON 31.03.2019</t>
  </si>
  <si>
    <t>LOANS OUTSTANDING TO MINORITY COMMUNITIES AS ON 31.03.2019</t>
  </si>
  <si>
    <t>LOANS DISBURSED TO MINORITY COMMUNITIES 01.04.18 TO 31.03.2019</t>
  </si>
  <si>
    <t>LOANS OUTSTANDING TO SC/ST AS ON 31.03.2019</t>
  </si>
  <si>
    <t>LOANS DISBURSED TO SC/ST 01.04.18 TO 31.03.2019</t>
  </si>
  <si>
    <t>ADVANCES TO WOMEN AS ON 31.03.2019</t>
  </si>
  <si>
    <t>LOANS DISBURSED TO WOMEN 01.04.18 TO 31.03.2019</t>
  </si>
  <si>
    <t>ADVANCES TO WEAKER SECTION OUTSTANDING AS ON 31.03.2019</t>
  </si>
  <si>
    <t>Outstanding upto the end of the quarter 31.03.2019</t>
  </si>
  <si>
    <t>Dep</t>
  </si>
  <si>
    <t>Adv</t>
  </si>
  <si>
    <t>PROGRESS UNDER KISAN CREDIT CARD (as on 31.03.2019)</t>
  </si>
  <si>
    <t>IDFC First Bank</t>
  </si>
  <si>
    <t xml:space="preserve">Amount in lakh </t>
  </si>
  <si>
    <t>PMJDY A/cs</t>
  </si>
  <si>
    <t>Number in actuals &amp; Amount in crore</t>
  </si>
  <si>
    <t>PMJDY-STATUS AS ON 31.03.2019</t>
  </si>
  <si>
    <t>Table No-25</t>
  </si>
  <si>
    <t>PROGRESS OF RURAL SELF EMPLOYMENT TRAINING INSTITUTES (RSETIs) IN THE STATE OF MADHYA PRADESH AS ON MAR- 2019</t>
  </si>
  <si>
    <t xml:space="preserve">Achievement FY- 2018-19 </t>
  </si>
  <si>
    <t>-</t>
  </si>
  <si>
    <t>As on 31.03.2019</t>
  </si>
  <si>
    <t xml:space="preserve">        Numbers in actual &amp; Disbursed amount in Crore</t>
  </si>
  <si>
    <t>DISTRICT WISE PMJJBY &amp; PMSBY AS ON 31.03.2019</t>
  </si>
  <si>
    <t>Sr. No</t>
  </si>
  <si>
    <t>Total No. of SSAs</t>
  </si>
  <si>
    <t>Total BCs</t>
  </si>
  <si>
    <t>Active BCs</t>
  </si>
  <si>
    <t>Inactive BCs</t>
  </si>
  <si>
    <t>% Inactive BCs</t>
  </si>
  <si>
    <t>Avg No. of TXN Per day by a BC</t>
  </si>
  <si>
    <t>Avg. Accs per BC</t>
  </si>
  <si>
    <t>Avg Comm paid in a month to a BC (Rs.)</t>
  </si>
  <si>
    <t/>
  </si>
  <si>
    <t>Business Correspondents status in M.P. as on 31.03.2019</t>
  </si>
  <si>
    <t>Page-68</t>
  </si>
  <si>
    <t>Page-69</t>
  </si>
  <si>
    <t>Page-70</t>
  </si>
  <si>
    <t>Page-71</t>
  </si>
  <si>
    <t>Page-72</t>
  </si>
  <si>
    <t>Page-73</t>
  </si>
  <si>
    <t>Page-74</t>
  </si>
  <si>
    <t>Page-75</t>
  </si>
  <si>
    <t>Page-76</t>
  </si>
  <si>
    <t>Page-77</t>
  </si>
  <si>
    <t>Page-78</t>
  </si>
  <si>
    <t>Page-79</t>
  </si>
  <si>
    <t>Page-80</t>
  </si>
  <si>
    <t>Page-81</t>
  </si>
  <si>
    <t>Page-82</t>
  </si>
  <si>
    <t>Page-83</t>
  </si>
  <si>
    <t>Page-84</t>
  </si>
  <si>
    <t>Page-85</t>
  </si>
  <si>
    <t>Page-86</t>
  </si>
  <si>
    <t>Page-87</t>
  </si>
  <si>
    <t>Page-88</t>
  </si>
  <si>
    <t>Page-89</t>
  </si>
  <si>
    <t>Page-90</t>
  </si>
  <si>
    <t>Page-91</t>
  </si>
  <si>
    <t>Page-93</t>
  </si>
  <si>
    <t>Page-94</t>
  </si>
  <si>
    <t>Page-95</t>
  </si>
  <si>
    <t>Page-96</t>
  </si>
  <si>
    <t>Page-97</t>
  </si>
  <si>
    <t>Page-99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</si>
</sst>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* #,##0.00_ ;_ * \-#,##0.00_ ;_ * &quot;-&quot;??_ ;_ @_ "/>
  </numFmts>
  <fonts count="47" x14ac:knownFonts="1">
    <font>
      <sz val="10"/>
      <color theme="4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1"/>
      <color indexed="8"/>
      <name val="Calibri"/>
      <family val="2"/>
      <charset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indexed="49"/>
      <name val="Calibri"/>
      <family val="2"/>
    </font>
    <font>
      <sz val="8"/>
      <name val="Calibri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.5"/>
      <name val="Times New Roman"/>
      <family val="1"/>
    </font>
    <font>
      <b/>
      <sz val="10.5"/>
      <name val="Times New Roman"/>
      <family val="1"/>
    </font>
    <font>
      <sz val="10"/>
      <color theme="4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4" tint="-0.24994659260841701"/>
      <name val="Calibri"/>
      <family val="2"/>
    </font>
    <font>
      <sz val="14"/>
      <color theme="4" tint="-0.24994659260841701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10"/>
      <color theme="4" tint="-0.2499465926084170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0"/>
      <color theme="4" tint="-0.24994659260841701"/>
      <name val="Times New Roman"/>
      <family val="1"/>
    </font>
    <font>
      <b/>
      <sz val="13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sz val="10.55"/>
      <name val="Times New Roman"/>
      <family val="1"/>
    </font>
    <font>
      <b/>
      <sz val="10.55"/>
      <name val="Times New Roman"/>
      <family val="1"/>
    </font>
    <font>
      <sz val="10.5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.5"/>
      <color rgb="FF00B0F0"/>
      <name val="Times New Roman"/>
      <family val="1"/>
    </font>
    <font>
      <b/>
      <sz val="10.5"/>
      <color rgb="FFFF0000"/>
      <name val="Times New Roman"/>
      <family val="1"/>
    </font>
    <font>
      <sz val="11"/>
      <color theme="0"/>
      <name val="Times New Roman"/>
      <family val="1"/>
    </font>
    <font>
      <sz val="10.5"/>
      <color rgb="FFFF0000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1">
    <xf numFmtId="0" fontId="0" fillId="0" borderId="0">
      <alignment vertical="top" wrapText="1"/>
    </xf>
    <xf numFmtId="164" fontId="19" fillId="0" borderId="0" applyFont="0" applyFill="0" applyBorder="0" applyAlignment="0" applyProtection="0"/>
    <xf numFmtId="43" fontId="14" fillId="0" borderId="0" applyFill="0" applyBorder="0" applyAlignment="0" applyProtection="0"/>
    <xf numFmtId="0" fontId="6" fillId="0" borderId="0"/>
    <xf numFmtId="0" fontId="2" fillId="0" borderId="0"/>
    <xf numFmtId="0" fontId="18" fillId="0" borderId="0" applyNumberFormat="0" applyFill="0" applyBorder="0" applyAlignment="0" applyProtection="0">
      <alignment vertical="top" wrapText="1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 wrapText="1"/>
    </xf>
    <xf numFmtId="0" fontId="14" fillId="0" borderId="0"/>
    <xf numFmtId="0" fontId="23" fillId="0" borderId="0"/>
    <xf numFmtId="0" fontId="18" fillId="0" borderId="0">
      <alignment vertical="top" wrapText="1"/>
    </xf>
    <xf numFmtId="0" fontId="23" fillId="0" borderId="0"/>
    <xf numFmtId="0" fontId="18" fillId="0" borderId="0">
      <alignment vertical="top" wrapText="1"/>
    </xf>
    <xf numFmtId="0" fontId="23" fillId="0" borderId="0"/>
    <xf numFmtId="0" fontId="23" fillId="0" borderId="0"/>
    <xf numFmtId="0" fontId="9" fillId="0" borderId="0">
      <alignment vertical="top" wrapText="1"/>
    </xf>
    <xf numFmtId="0" fontId="18" fillId="0" borderId="0">
      <alignment vertical="top" wrapText="1"/>
    </xf>
    <xf numFmtId="0" fontId="23" fillId="0" borderId="0"/>
    <xf numFmtId="0" fontId="23" fillId="0" borderId="0"/>
    <xf numFmtId="0" fontId="23" fillId="0" borderId="0"/>
    <xf numFmtId="0" fontId="15" fillId="0" borderId="0"/>
    <xf numFmtId="0" fontId="18" fillId="0" borderId="0">
      <alignment vertical="top" wrapText="1"/>
    </xf>
    <xf numFmtId="0" fontId="23" fillId="0" borderId="0"/>
    <xf numFmtId="0" fontId="18" fillId="0" borderId="0">
      <alignment vertical="top" wrapText="1"/>
    </xf>
    <xf numFmtId="0" fontId="18" fillId="0" borderId="0">
      <alignment vertical="top" wrapText="1"/>
    </xf>
    <xf numFmtId="0" fontId="23" fillId="0" borderId="0"/>
    <xf numFmtId="0" fontId="13" fillId="0" borderId="0"/>
    <xf numFmtId="0" fontId="18" fillId="0" borderId="0">
      <alignment vertical="top" wrapText="1"/>
    </xf>
    <xf numFmtId="0" fontId="18" fillId="0" borderId="0">
      <alignment vertical="top"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>
      <alignment vertical="top" wrapText="1"/>
    </xf>
    <xf numFmtId="0" fontId="9" fillId="0" borderId="0">
      <alignment vertical="top" wrapText="1"/>
    </xf>
    <xf numFmtId="0" fontId="18" fillId="0" borderId="0">
      <alignment vertical="top" wrapText="1"/>
    </xf>
    <xf numFmtId="0" fontId="19" fillId="0" borderId="0"/>
    <xf numFmtId="0" fontId="18" fillId="0" borderId="0">
      <alignment vertical="top" wrapText="1"/>
    </xf>
    <xf numFmtId="0" fontId="9" fillId="0" borderId="0">
      <alignment vertical="top" wrapText="1"/>
    </xf>
    <xf numFmtId="0" fontId="18" fillId="0" borderId="0">
      <alignment vertical="top" wrapText="1"/>
    </xf>
    <xf numFmtId="0" fontId="19" fillId="0" borderId="0"/>
    <xf numFmtId="9" fontId="9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</cellStyleXfs>
  <cellXfs count="618">
    <xf numFmtId="0" fontId="0" fillId="0" borderId="0" xfId="0">
      <alignment vertical="top" wrapText="1"/>
    </xf>
    <xf numFmtId="0" fontId="8" fillId="2" borderId="1" xfId="0" applyFont="1" applyFill="1" applyBorder="1" applyAlignment="1">
      <alignment vertical="center"/>
    </xf>
    <xf numFmtId="0" fontId="3" fillId="2" borderId="0" xfId="0" applyFont="1" applyFill="1">
      <alignment vertical="top" wrapText="1"/>
    </xf>
    <xf numFmtId="1" fontId="3" fillId="2" borderId="0" xfId="0" applyNumberFormat="1" applyFont="1" applyFill="1">
      <alignment vertical="top" wrapText="1"/>
    </xf>
    <xf numFmtId="2" fontId="24" fillId="2" borderId="1" xfId="0" applyNumberFormat="1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2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2" fontId="24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vertical="center"/>
    </xf>
    <xf numFmtId="2" fontId="25" fillId="2" borderId="1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center" vertical="center"/>
    </xf>
    <xf numFmtId="2" fontId="25" fillId="2" borderId="0" xfId="0" applyNumberFormat="1" applyFont="1" applyFill="1" applyAlignment="1">
      <alignment vertical="center"/>
    </xf>
    <xf numFmtId="0" fontId="24" fillId="2" borderId="0" xfId="0" applyFont="1" applyFill="1" applyAlignment="1">
      <alignment vertical="center"/>
    </xf>
    <xf numFmtId="1" fontId="3" fillId="2" borderId="0" xfId="0" applyNumberFormat="1" applyFont="1" applyFill="1" applyProtection="1">
      <alignment vertical="top" wrapText="1"/>
      <protection locked="0"/>
    </xf>
    <xf numFmtId="1" fontId="4" fillId="2" borderId="0" xfId="0" applyNumberFormat="1" applyFont="1" applyFill="1" applyProtection="1">
      <alignment vertical="top" wrapText="1"/>
      <protection locked="0"/>
    </xf>
    <xf numFmtId="2" fontId="3" fillId="2" borderId="0" xfId="0" applyNumberFormat="1" applyFont="1" applyFill="1">
      <alignment vertical="top" wrapText="1"/>
    </xf>
    <xf numFmtId="0" fontId="8" fillId="2" borderId="0" xfId="0" applyFont="1" applyFill="1" applyProtection="1">
      <alignment vertical="top" wrapText="1"/>
      <protection locked="0"/>
    </xf>
    <xf numFmtId="2" fontId="8" fillId="2" borderId="0" xfId="0" applyNumberFormat="1" applyFont="1" applyFill="1" applyAlignment="1" applyProtection="1">
      <alignment horizontal="center" vertical="top" wrapText="1"/>
      <protection locked="0"/>
    </xf>
    <xf numFmtId="2" fontId="7" fillId="2" borderId="0" xfId="0" applyNumberFormat="1" applyFont="1" applyFill="1" applyProtection="1">
      <alignment vertical="top" wrapText="1"/>
      <protection locked="0"/>
    </xf>
    <xf numFmtId="0" fontId="8" fillId="2" borderId="0" xfId="0" applyFont="1" applyFill="1" applyAlignment="1" applyProtection="1">
      <alignment horizontal="center" vertical="top" wrapText="1"/>
      <protection locked="0"/>
    </xf>
    <xf numFmtId="1" fontId="8" fillId="2" borderId="0" xfId="0" applyNumberFormat="1" applyFont="1" applyFill="1" applyProtection="1">
      <alignment vertical="top" wrapText="1"/>
      <protection locked="0"/>
    </xf>
    <xf numFmtId="2" fontId="8" fillId="2" borderId="0" xfId="0" applyNumberFormat="1" applyFont="1" applyFill="1" applyProtection="1">
      <alignment vertical="top" wrapText="1"/>
      <protection locked="0"/>
    </xf>
    <xf numFmtId="1" fontId="7" fillId="2" borderId="0" xfId="0" applyNumberFormat="1" applyFont="1" applyFill="1" applyProtection="1">
      <alignment vertical="top" wrapText="1"/>
      <protection locked="0"/>
    </xf>
    <xf numFmtId="2" fontId="7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Protection="1">
      <alignment vertical="top" wrapText="1"/>
      <protection locked="0"/>
    </xf>
    <xf numFmtId="0" fontId="17" fillId="2" borderId="9" xfId="0" applyFont="1" applyFill="1" applyBorder="1" applyAlignment="1" applyProtection="1">
      <alignment vertical="center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1" xfId="56" applyFont="1" applyFill="1" applyBorder="1" applyAlignment="1" applyProtection="1">
      <alignment horizontal="center" vertical="top" wrapText="1"/>
      <protection locked="0"/>
    </xf>
    <xf numFmtId="0" fontId="16" fillId="2" borderId="1" xfId="56" applyFont="1" applyFill="1" applyBorder="1" applyAlignment="1"/>
    <xf numFmtId="1" fontId="16" fillId="2" borderId="1" xfId="0" applyNumberFormat="1" applyFont="1" applyFill="1" applyBorder="1" applyAlignment="1" applyProtection="1">
      <alignment horizontal="right" vertical="center" wrapText="1"/>
    </xf>
    <xf numFmtId="0" fontId="7" fillId="2" borderId="0" xfId="0" applyFont="1" applyFill="1" applyProtection="1">
      <alignment vertical="top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>
      <alignment horizontal="left" vertical="center" wrapText="1"/>
    </xf>
    <xf numFmtId="1" fontId="7" fillId="2" borderId="12" xfId="0" applyNumberFormat="1" applyFont="1" applyFill="1" applyBorder="1" applyAlignment="1" applyProtection="1">
      <alignment vertical="top" wrapText="1"/>
      <protection locked="0"/>
    </xf>
    <xf numFmtId="2" fontId="27" fillId="2" borderId="1" xfId="0" applyNumberFormat="1" applyFont="1" applyFill="1" applyBorder="1" applyAlignment="1">
      <alignment horizontal="right" vertical="center"/>
    </xf>
    <xf numFmtId="2" fontId="17" fillId="2" borderId="1" xfId="0" applyNumberFormat="1" applyFont="1" applyFill="1" applyBorder="1" applyAlignment="1">
      <alignment vertical="center"/>
    </xf>
    <xf numFmtId="1" fontId="16" fillId="2" borderId="1" xfId="0" applyNumberFormat="1" applyFont="1" applyFill="1" applyBorder="1" applyAlignment="1">
      <alignment vertical="center"/>
    </xf>
    <xf numFmtId="2" fontId="16" fillId="2" borderId="1" xfId="0" applyNumberFormat="1" applyFont="1" applyFill="1" applyBorder="1" applyAlignment="1">
      <alignment vertical="center"/>
    </xf>
    <xf numFmtId="1" fontId="17" fillId="2" borderId="1" xfId="0" applyNumberFormat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2" fontId="16" fillId="2" borderId="0" xfId="0" applyNumberFormat="1" applyFont="1" applyFill="1" applyAlignment="1">
      <alignment vertical="center"/>
    </xf>
    <xf numFmtId="2" fontId="17" fillId="2" borderId="1" xfId="0" applyNumberFormat="1" applyFont="1" applyFill="1" applyBorder="1" applyAlignment="1">
      <alignment horizontal="center" vertical="center"/>
    </xf>
    <xf numFmtId="1" fontId="16" fillId="2" borderId="0" xfId="0" applyNumberFormat="1" applyFont="1" applyFill="1" applyAlignment="1">
      <alignment vertical="center"/>
    </xf>
    <xf numFmtId="1" fontId="17" fillId="2" borderId="0" xfId="0" applyNumberFormat="1" applyFont="1" applyFill="1" applyAlignment="1">
      <alignment vertical="center"/>
    </xf>
    <xf numFmtId="2" fontId="16" fillId="2" borderId="1" xfId="58" applyNumberFormat="1" applyFont="1" applyFill="1" applyBorder="1" applyAlignment="1">
      <alignment vertical="center"/>
    </xf>
    <xf numFmtId="1" fontId="16" fillId="2" borderId="1" xfId="0" applyNumberFormat="1" applyFont="1" applyFill="1" applyBorder="1" applyAlignment="1">
      <alignment vertical="center" wrapText="1"/>
    </xf>
    <xf numFmtId="2" fontId="27" fillId="2" borderId="1" xfId="0" applyNumberFormat="1" applyFont="1" applyFill="1" applyBorder="1" applyAlignment="1">
      <alignment vertical="center"/>
    </xf>
    <xf numFmtId="1" fontId="3" fillId="2" borderId="0" xfId="0" applyNumberFormat="1" applyFont="1" applyFill="1" applyAlignment="1" applyProtection="1">
      <alignment horizontal="center" vertical="top" wrapText="1"/>
      <protection locked="0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1" fontId="27" fillId="2" borderId="0" xfId="0" applyNumberFormat="1" applyFont="1" applyFill="1" applyAlignment="1">
      <alignment vertical="center"/>
    </xf>
    <xf numFmtId="1" fontId="26" fillId="2" borderId="0" xfId="0" applyNumberFormat="1" applyFont="1" applyFill="1" applyAlignment="1">
      <alignment vertical="center"/>
    </xf>
    <xf numFmtId="2" fontId="27" fillId="2" borderId="0" xfId="0" applyNumberFormat="1" applyFont="1" applyFill="1" applyAlignment="1">
      <alignment vertical="center"/>
    </xf>
    <xf numFmtId="2" fontId="26" fillId="2" borderId="0" xfId="0" applyNumberFormat="1" applyFont="1" applyFill="1" applyAlignment="1">
      <alignment vertical="center"/>
    </xf>
    <xf numFmtId="1" fontId="26" fillId="2" borderId="1" xfId="0" applyNumberFormat="1" applyFont="1" applyFill="1" applyBorder="1" applyAlignment="1">
      <alignment vertical="center"/>
    </xf>
    <xf numFmtId="1" fontId="8" fillId="2" borderId="0" xfId="0" applyNumberFormat="1" applyFont="1" applyFill="1" applyAlignment="1" applyProtection="1">
      <alignment horizontal="center" vertical="top" wrapText="1"/>
      <protection locked="0"/>
    </xf>
    <xf numFmtId="1" fontId="3" fillId="2" borderId="0" xfId="0" applyNumberFormat="1" applyFont="1" applyFill="1" applyAlignment="1">
      <alignment vertical="center" wrapText="1"/>
    </xf>
    <xf numFmtId="1" fontId="4" fillId="2" borderId="0" xfId="0" applyNumberFormat="1" applyFont="1" applyFill="1" applyAlignment="1" applyProtection="1">
      <alignment vertical="center" wrapText="1"/>
      <protection locked="0"/>
    </xf>
    <xf numFmtId="1" fontId="3" fillId="2" borderId="0" xfId="0" applyNumberFormat="1" applyFont="1" applyFill="1" applyAlignment="1" applyProtection="1">
      <alignment vertical="center" wrapText="1"/>
      <protection locked="0"/>
    </xf>
    <xf numFmtId="1" fontId="16" fillId="2" borderId="1" xfId="0" applyNumberFormat="1" applyFont="1" applyFill="1" applyBorder="1">
      <alignment vertical="top" wrapText="1"/>
    </xf>
    <xf numFmtId="1" fontId="16" fillId="2" borderId="1" xfId="0" applyNumberFormat="1" applyFont="1" applyFill="1" applyBorder="1" applyProtection="1">
      <alignment vertical="top" wrapText="1"/>
      <protection locked="0"/>
    </xf>
    <xf numFmtId="2" fontId="11" fillId="2" borderId="0" xfId="0" applyNumberFormat="1" applyFont="1" applyFill="1" applyProtection="1">
      <alignment vertical="top" wrapText="1"/>
      <protection locked="0"/>
    </xf>
    <xf numFmtId="1" fontId="11" fillId="2" borderId="0" xfId="0" applyNumberFormat="1" applyFont="1" applyFill="1" applyProtection="1">
      <alignment vertical="top" wrapText="1"/>
      <protection locked="0"/>
    </xf>
    <xf numFmtId="1" fontId="7" fillId="2" borderId="0" xfId="0" applyNumberFormat="1" applyFont="1" applyFill="1" applyAlignment="1" applyProtection="1">
      <alignment vertical="center"/>
      <protection locked="0"/>
    </xf>
    <xf numFmtId="0" fontId="16" fillId="2" borderId="1" xfId="0" applyFont="1" applyFill="1" applyBorder="1" applyProtection="1">
      <alignment vertical="top" wrapText="1"/>
      <protection locked="0"/>
    </xf>
    <xf numFmtId="0" fontId="11" fillId="2" borderId="0" xfId="0" applyFont="1" applyFill="1">
      <alignment vertical="top" wrapText="1"/>
    </xf>
    <xf numFmtId="0" fontId="28" fillId="2" borderId="0" xfId="0" applyFont="1" applyFill="1">
      <alignment vertical="top" wrapText="1"/>
    </xf>
    <xf numFmtId="1" fontId="11" fillId="2" borderId="0" xfId="0" applyNumberFormat="1" applyFont="1" applyFill="1">
      <alignment vertical="top" wrapText="1"/>
    </xf>
    <xf numFmtId="1" fontId="28" fillId="2" borderId="0" xfId="0" applyNumberFormat="1" applyFont="1" applyFill="1">
      <alignment vertical="top" wrapText="1"/>
    </xf>
    <xf numFmtId="1" fontId="16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17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 wrapText="1"/>
    </xf>
    <xf numFmtId="0" fontId="12" fillId="2" borderId="0" xfId="0" applyFont="1" applyFill="1">
      <alignment vertical="top" wrapText="1"/>
    </xf>
    <xf numFmtId="0" fontId="7" fillId="2" borderId="8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1" fontId="3" fillId="2" borderId="35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Protection="1">
      <alignment vertical="top" wrapText="1"/>
      <protection locked="0"/>
    </xf>
    <xf numFmtId="1" fontId="16" fillId="2" borderId="0" xfId="0" applyNumberFormat="1" applyFont="1" applyFill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vertical="center"/>
      <protection locked="0"/>
    </xf>
    <xf numFmtId="0" fontId="17" fillId="2" borderId="0" xfId="0" applyFont="1" applyFill="1" applyProtection="1">
      <alignment vertical="top" wrapText="1"/>
      <protection locked="0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 applyProtection="1">
      <alignment vertical="center"/>
      <protection locked="0"/>
    </xf>
    <xf numFmtId="0" fontId="17" fillId="2" borderId="0" xfId="0" applyFont="1" applyFill="1" applyAlignment="1" applyProtection="1">
      <alignment horizontal="center" vertical="top" wrapText="1"/>
      <protection locked="0"/>
    </xf>
    <xf numFmtId="1" fontId="17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26" fillId="2" borderId="1" xfId="59" applyFont="1" applyFill="1" applyBorder="1" applyAlignment="1">
      <alignment horizontal="right"/>
    </xf>
    <xf numFmtId="1" fontId="16" fillId="2" borderId="1" xfId="0" applyNumberFormat="1" applyFont="1" applyFill="1" applyBorder="1" applyAlignment="1" applyProtection="1">
      <alignment horizontal="right"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Protection="1">
      <alignment vertical="top" wrapText="1"/>
      <protection locked="0"/>
    </xf>
    <xf numFmtId="1" fontId="17" fillId="2" borderId="1" xfId="0" applyNumberFormat="1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Alignment="1">
      <alignment horizontal="center" vertical="center"/>
    </xf>
    <xf numFmtId="1" fontId="27" fillId="2" borderId="1" xfId="0" applyNumberFormat="1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1" fontId="26" fillId="2" borderId="1" xfId="0" applyNumberFormat="1" applyFont="1" applyFill="1" applyBorder="1" applyAlignment="1">
      <alignment horizontal="right" vertical="center"/>
    </xf>
    <xf numFmtId="1" fontId="16" fillId="2" borderId="1" xfId="0" applyNumberFormat="1" applyFont="1" applyFill="1" applyBorder="1" applyAlignment="1">
      <alignment horizontal="right" vertical="center"/>
    </xf>
    <xf numFmtId="2" fontId="17" fillId="2" borderId="1" xfId="58" applyNumberFormat="1" applyFont="1" applyFill="1" applyBorder="1" applyAlignment="1">
      <alignment vertical="center"/>
    </xf>
    <xf numFmtId="1" fontId="7" fillId="2" borderId="1" xfId="0" applyNumberFormat="1" applyFont="1" applyFill="1" applyBorder="1" applyProtection="1">
      <alignment vertical="top" wrapText="1"/>
      <protection locked="0"/>
    </xf>
    <xf numFmtId="1" fontId="17" fillId="2" borderId="1" xfId="0" applyNumberFormat="1" applyFont="1" applyFill="1" applyBorder="1">
      <alignment vertical="top" wrapText="1"/>
    </xf>
    <xf numFmtId="1" fontId="17" fillId="2" borderId="1" xfId="0" applyNumberFormat="1" applyFont="1" applyFill="1" applyBorder="1" applyAlignment="1">
      <alignment vertical="center" wrapText="1"/>
    </xf>
    <xf numFmtId="0" fontId="4" fillId="2" borderId="0" xfId="0" applyFont="1" applyFill="1">
      <alignment vertical="top" wrapText="1"/>
    </xf>
    <xf numFmtId="0" fontId="4" fillId="2" borderId="30" xfId="0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vertical="center"/>
    </xf>
    <xf numFmtId="0" fontId="8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6" fillId="2" borderId="1" xfId="0" applyNumberFormat="1" applyFont="1" applyFill="1" applyBorder="1" applyAlignment="1" applyProtection="1">
      <alignment vertical="center"/>
      <protection locked="0"/>
    </xf>
    <xf numFmtId="1" fontId="4" fillId="2" borderId="0" xfId="0" applyNumberFormat="1" applyFont="1" applyFill="1">
      <alignment vertical="top" wrapText="1"/>
    </xf>
    <xf numFmtId="1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vertical="center"/>
    </xf>
    <xf numFmtId="1" fontId="31" fillId="2" borderId="1" xfId="0" applyNumberFormat="1" applyFont="1" applyFill="1" applyBorder="1">
      <alignment vertical="top" wrapText="1"/>
    </xf>
    <xf numFmtId="2" fontId="31" fillId="2" borderId="1" xfId="0" applyNumberFormat="1" applyFont="1" applyFill="1" applyBorder="1">
      <alignment vertical="top" wrapText="1"/>
    </xf>
    <xf numFmtId="1" fontId="5" fillId="2" borderId="1" xfId="0" applyNumberFormat="1" applyFont="1" applyFill="1" applyBorder="1">
      <alignment vertical="top" wrapText="1"/>
    </xf>
    <xf numFmtId="2" fontId="5" fillId="2" borderId="1" xfId="0" applyNumberFormat="1" applyFont="1" applyFill="1" applyBorder="1">
      <alignment vertical="top" wrapText="1"/>
    </xf>
    <xf numFmtId="0" fontId="5" fillId="2" borderId="0" xfId="0" applyFont="1" applyFill="1">
      <alignment vertical="top" wrapText="1"/>
    </xf>
    <xf numFmtId="2" fontId="5" fillId="2" borderId="0" xfId="0" applyNumberFormat="1" applyFont="1" applyFill="1" applyProtection="1">
      <alignment vertical="top" wrapText="1"/>
      <protection locked="0"/>
    </xf>
    <xf numFmtId="2" fontId="5" fillId="2" borderId="0" xfId="0" applyNumberFormat="1" applyFont="1" applyFill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/>
    <xf numFmtId="1" fontId="4" fillId="2" borderId="1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Alignment="1"/>
    <xf numFmtId="1" fontId="31" fillId="2" borderId="40" xfId="0" applyNumberFormat="1" applyFont="1" applyFill="1" applyBorder="1" applyAlignment="1">
      <alignment horizontal="right" wrapText="1"/>
    </xf>
    <xf numFmtId="1" fontId="5" fillId="2" borderId="40" xfId="0" applyNumberFormat="1" applyFont="1" applyFill="1" applyBorder="1" applyAlignment="1">
      <alignment horizontal="right" wrapText="1"/>
    </xf>
    <xf numFmtId="1" fontId="31" fillId="2" borderId="49" xfId="0" applyNumberFormat="1" applyFont="1" applyFill="1" applyBorder="1" applyAlignment="1">
      <alignment horizontal="right" wrapText="1"/>
    </xf>
    <xf numFmtId="1" fontId="5" fillId="2" borderId="1" xfId="0" applyNumberFormat="1" applyFont="1" applyFill="1" applyBorder="1" applyAlignment="1">
      <alignment horizontal="right" wrapText="1"/>
    </xf>
    <xf numFmtId="1" fontId="3" fillId="2" borderId="1" xfId="0" applyNumberFormat="1" applyFont="1" applyFill="1" applyBorder="1" applyAlignment="1"/>
    <xf numFmtId="0" fontId="28" fillId="2" borderId="0" xfId="0" applyFont="1" applyFill="1" applyAlignment="1"/>
    <xf numFmtId="0" fontId="28" fillId="2" borderId="0" xfId="0" applyFont="1" applyFill="1" applyAlignment="1">
      <alignment wrapText="1"/>
    </xf>
    <xf numFmtId="2" fontId="28" fillId="2" borderId="0" xfId="0" applyNumberFormat="1" applyFont="1" applyFill="1" applyAlignment="1"/>
    <xf numFmtId="0" fontId="7" fillId="2" borderId="50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vertical="center" wrapText="1"/>
    </xf>
    <xf numFmtId="0" fontId="3" fillId="2" borderId="53" xfId="0" applyFont="1" applyFill="1" applyBorder="1" applyAlignment="1">
      <alignment horizontal="right" vertical="center" wrapText="1"/>
    </xf>
    <xf numFmtId="0" fontId="4" fillId="2" borderId="52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horizontal="right" vertical="center" wrapText="1"/>
    </xf>
    <xf numFmtId="0" fontId="17" fillId="2" borderId="0" xfId="0" applyFont="1" applyFill="1" applyAlignment="1" applyProtection="1">
      <alignment horizontal="right" vertical="center"/>
      <protection locked="0"/>
    </xf>
    <xf numFmtId="2" fontId="16" fillId="2" borderId="0" xfId="0" applyNumberFormat="1" applyFont="1" applyFill="1" applyAlignment="1">
      <alignment vertical="center" wrapText="1"/>
    </xf>
    <xf numFmtId="0" fontId="30" fillId="2" borderId="0" xfId="0" applyFont="1" applyFill="1" applyProtection="1">
      <alignment vertical="top" wrapText="1"/>
      <protection locked="0"/>
    </xf>
    <xf numFmtId="1" fontId="30" fillId="2" borderId="0" xfId="0" applyNumberFormat="1" applyFont="1" applyFill="1" applyProtection="1">
      <alignment vertical="top" wrapText="1"/>
      <protection locked="0"/>
    </xf>
    <xf numFmtId="2" fontId="30" fillId="2" borderId="0" xfId="0" applyNumberFormat="1" applyFont="1" applyFill="1" applyAlignment="1" applyProtection="1">
      <alignment horizontal="center" vertical="center" wrapText="1"/>
      <protection locked="0"/>
    </xf>
    <xf numFmtId="0" fontId="30" fillId="2" borderId="0" xfId="0" applyFont="1" applyFill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/>
    </xf>
    <xf numFmtId="1" fontId="8" fillId="2" borderId="0" xfId="0" applyNumberFormat="1" applyFont="1" applyFill="1" applyBorder="1" applyAlignment="1">
      <alignment vertical="center"/>
    </xf>
    <xf numFmtId="1" fontId="8" fillId="2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2" fontId="25" fillId="0" borderId="1" xfId="0" applyNumberFormat="1" applyFont="1" applyBorder="1" applyAlignment="1">
      <alignment vertical="center"/>
    </xf>
    <xf numFmtId="2" fontId="24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1" xfId="0" applyFont="1" applyBorder="1" applyAlignment="1">
      <alignment vertical="center"/>
    </xf>
    <xf numFmtId="2" fontId="25" fillId="0" borderId="1" xfId="0" applyNumberFormat="1" applyFont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2" fontId="24" fillId="0" borderId="1" xfId="0" applyNumberFormat="1" applyFont="1" applyBorder="1" applyAlignment="1">
      <alignment vertical="center"/>
    </xf>
    <xf numFmtId="2" fontId="24" fillId="0" borderId="1" xfId="0" applyNumberFormat="1" applyFont="1" applyBorder="1" applyAlignment="1">
      <alignment vertical="center" wrapText="1"/>
    </xf>
    <xf numFmtId="0" fontId="25" fillId="2" borderId="0" xfId="0" applyFont="1" applyFill="1" applyBorder="1" applyAlignment="1">
      <alignment vertical="center"/>
    </xf>
    <xf numFmtId="0" fontId="33" fillId="2" borderId="0" xfId="0" applyNumberFormat="1" applyFont="1" applyFill="1" applyAlignment="1">
      <alignment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1" fontId="4" fillId="2" borderId="0" xfId="0" applyNumberFormat="1" applyFont="1" applyFill="1" applyAlignment="1">
      <alignment vertical="center" wrapText="1"/>
    </xf>
    <xf numFmtId="0" fontId="35" fillId="2" borderId="0" xfId="0" applyFont="1" applyFill="1" applyBorder="1" applyAlignment="1" applyProtection="1">
      <alignment vertical="center"/>
      <protection locked="0"/>
    </xf>
    <xf numFmtId="0" fontId="34" fillId="2" borderId="0" xfId="0" applyNumberFormat="1" applyFont="1" applyFill="1" applyBorder="1" applyAlignment="1" applyProtection="1">
      <alignment vertical="center"/>
    </xf>
    <xf numFmtId="0" fontId="35" fillId="2" borderId="0" xfId="0" applyFont="1" applyFill="1" applyBorder="1" applyAlignment="1" applyProtection="1">
      <alignment horizontal="center" vertical="center"/>
      <protection locked="0"/>
    </xf>
    <xf numFmtId="0" fontId="35" fillId="2" borderId="0" xfId="0" applyNumberFormat="1" applyFont="1" applyFill="1" applyBorder="1" applyAlignment="1" applyProtection="1">
      <alignment vertical="center"/>
      <protection locked="0"/>
    </xf>
    <xf numFmtId="1" fontId="16" fillId="2" borderId="1" xfId="0" applyNumberFormat="1" applyFont="1" applyFill="1" applyBorder="1" applyAlignment="1" applyProtection="1">
      <alignment vertical="top" wrapText="1"/>
      <protection locked="0"/>
    </xf>
    <xf numFmtId="1" fontId="8" fillId="2" borderId="1" xfId="0" applyNumberFormat="1" applyFont="1" applyFill="1" applyBorder="1" applyAlignment="1" applyProtection="1">
      <alignment horizontal="right" vertical="top" wrapText="1"/>
      <protection locked="0"/>
    </xf>
    <xf numFmtId="2" fontId="3" fillId="2" borderId="0" xfId="0" applyNumberFormat="1" applyFont="1" applyFill="1" applyAlignment="1">
      <alignment vertical="center"/>
    </xf>
    <xf numFmtId="1" fontId="16" fillId="2" borderId="1" xfId="0" applyNumberFormat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right" vertical="center"/>
    </xf>
    <xf numFmtId="2" fontId="26" fillId="2" borderId="1" xfId="0" applyNumberFormat="1" applyFont="1" applyFill="1" applyBorder="1" applyAlignment="1">
      <alignment vertical="center"/>
    </xf>
    <xf numFmtId="0" fontId="26" fillId="2" borderId="0" xfId="0" applyFont="1" applyFill="1" applyAlignment="1">
      <alignment horizontal="center" vertical="center"/>
    </xf>
    <xf numFmtId="16" fontId="26" fillId="2" borderId="1" xfId="0" applyNumberFormat="1" applyFont="1" applyFill="1" applyBorder="1" applyAlignment="1">
      <alignment vertical="center"/>
    </xf>
    <xf numFmtId="16" fontId="17" fillId="2" borderId="1" xfId="0" applyNumberFormat="1" applyFont="1" applyFill="1" applyBorder="1" applyAlignment="1">
      <alignment vertical="center"/>
    </xf>
    <xf numFmtId="16" fontId="16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 applyProtection="1">
      <alignment horizontal="center" vertical="top" wrapText="1"/>
      <protection locked="0"/>
    </xf>
    <xf numFmtId="1" fontId="7" fillId="2" borderId="1" xfId="0" applyNumberFormat="1" applyFont="1" applyFill="1" applyBorder="1" applyAlignment="1" applyProtection="1">
      <alignment horizontal="center" vertical="top" wrapText="1"/>
      <protection locked="0"/>
    </xf>
    <xf numFmtId="1" fontId="4" fillId="2" borderId="1" xfId="0" applyNumberFormat="1" applyFont="1" applyFill="1" applyBorder="1" applyAlignment="1">
      <alignment vertical="center" wrapText="1"/>
    </xf>
    <xf numFmtId="1" fontId="16" fillId="2" borderId="1" xfId="0" applyNumberFormat="1" applyFont="1" applyFill="1" applyBorder="1" applyAlignment="1">
      <alignment horizontal="center" vertical="top" wrapText="1"/>
    </xf>
    <xf numFmtId="2" fontId="16" fillId="2" borderId="1" xfId="0" applyNumberFormat="1" applyFont="1" applyFill="1" applyBorder="1">
      <alignment vertical="top" wrapText="1"/>
    </xf>
    <xf numFmtId="1" fontId="17" fillId="2" borderId="1" xfId="0" applyNumberFormat="1" applyFont="1" applyFill="1" applyBorder="1" applyAlignment="1">
      <alignment horizontal="center" vertical="top" wrapText="1"/>
    </xf>
    <xf numFmtId="0" fontId="31" fillId="2" borderId="1" xfId="0" applyFont="1" applyFill="1" applyBorder="1" applyAlignment="1">
      <alignment horizontal="center" vertical="top" wrapText="1"/>
    </xf>
    <xf numFmtId="0" fontId="31" fillId="2" borderId="1" xfId="0" applyFont="1" applyFill="1" applyBorder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>
      <alignment vertical="top" wrapText="1"/>
    </xf>
    <xf numFmtId="1" fontId="31" fillId="2" borderId="1" xfId="0" applyNumberFormat="1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0" xfId="0" applyNumberFormat="1" applyFont="1" applyFill="1" applyBorder="1" applyAlignment="1" applyProtection="1">
      <alignment horizontal="center"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" xfId="0" applyNumberFormat="1" applyFont="1" applyFill="1" applyBorder="1" applyProtection="1">
      <alignment vertical="top" wrapText="1"/>
      <protection locked="0"/>
    </xf>
    <xf numFmtId="0" fontId="11" fillId="2" borderId="0" xfId="0" applyFont="1" applyFill="1" applyProtection="1">
      <alignment vertical="top" wrapText="1"/>
      <protection locked="0"/>
    </xf>
    <xf numFmtId="0" fontId="17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>
      <alignment vertical="top" wrapText="1"/>
    </xf>
    <xf numFmtId="1" fontId="16" fillId="2" borderId="1" xfId="0" applyNumberFormat="1" applyFont="1" applyFill="1" applyBorder="1" applyAlignment="1">
      <alignment vertical="top" wrapText="1"/>
    </xf>
    <xf numFmtId="0" fontId="32" fillId="2" borderId="0" xfId="0" applyFont="1" applyFill="1">
      <alignment vertical="top" wrapText="1"/>
    </xf>
    <xf numFmtId="0" fontId="28" fillId="2" borderId="0" xfId="0" applyFont="1" applyFill="1" applyAlignment="1">
      <alignment horizontal="center" vertical="top" wrapText="1"/>
    </xf>
    <xf numFmtId="1" fontId="7" fillId="2" borderId="0" xfId="0" applyNumberFormat="1" applyFont="1" applyFill="1">
      <alignment vertical="top" wrapText="1"/>
    </xf>
    <xf numFmtId="1" fontId="16" fillId="2" borderId="1" xfId="0" applyNumberFormat="1" applyFont="1" applyFill="1" applyBorder="1" applyAlignment="1">
      <alignment horizontal="right" vertical="top" wrapText="1"/>
    </xf>
    <xf numFmtId="0" fontId="36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vertical="center"/>
    </xf>
    <xf numFmtId="1" fontId="36" fillId="2" borderId="1" xfId="0" applyNumberFormat="1" applyFont="1" applyFill="1" applyBorder="1">
      <alignment vertical="top" wrapText="1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vertical="center"/>
    </xf>
    <xf numFmtId="1" fontId="37" fillId="2" borderId="1" xfId="0" applyNumberFormat="1" applyFont="1" applyFill="1" applyBorder="1">
      <alignment vertical="top" wrapText="1"/>
    </xf>
    <xf numFmtId="0" fontId="36" fillId="2" borderId="1" xfId="0" applyFont="1" applyFill="1" applyBorder="1" applyAlignment="1">
      <alignment horizontal="center" vertical="top" wrapText="1"/>
    </xf>
    <xf numFmtId="0" fontId="36" fillId="2" borderId="1" xfId="0" applyFont="1" applyFill="1" applyBorder="1">
      <alignment vertical="top" wrapText="1"/>
    </xf>
    <xf numFmtId="0" fontId="37" fillId="2" borderId="1" xfId="0" applyFont="1" applyFill="1" applyBorder="1" applyAlignment="1">
      <alignment horizontal="center" vertical="top" wrapText="1"/>
    </xf>
    <xf numFmtId="0" fontId="37" fillId="2" borderId="1" xfId="0" applyFont="1" applyFill="1" applyBorder="1">
      <alignment vertical="top" wrapText="1"/>
    </xf>
    <xf numFmtId="2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3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/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2" fontId="17" fillId="2" borderId="1" xfId="0" applyNumberFormat="1" applyFont="1" applyFill="1" applyBorder="1" applyAlignment="1">
      <alignment vertical="center" wrapText="1"/>
    </xf>
    <xf numFmtId="2" fontId="3" fillId="2" borderId="0" xfId="0" applyNumberFormat="1" applyFont="1" applyFill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Alignment="1">
      <alignment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vertical="center"/>
    </xf>
    <xf numFmtId="2" fontId="7" fillId="2" borderId="1" xfId="0" applyNumberFormat="1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vertical="center"/>
    </xf>
    <xf numFmtId="1" fontId="16" fillId="2" borderId="0" xfId="0" applyNumberFormat="1" applyFont="1" applyFill="1" applyAlignment="1" applyProtection="1">
      <alignment horizontal="right" vertical="top" wrapText="1"/>
      <protection locked="0"/>
    </xf>
    <xf numFmtId="1" fontId="16" fillId="2" borderId="0" xfId="0" applyNumberFormat="1" applyFont="1" applyFill="1" applyAlignment="1" applyProtection="1">
      <alignment horizontal="center" vertical="top" wrapText="1"/>
      <protection locked="0"/>
    </xf>
    <xf numFmtId="1" fontId="3" fillId="2" borderId="0" xfId="0" applyNumberFormat="1" applyFont="1" applyFill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" fontId="7" fillId="2" borderId="1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" fontId="3" fillId="2" borderId="1" xfId="6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center" vertical="top" wrapText="1"/>
    </xf>
    <xf numFmtId="1" fontId="4" fillId="2" borderId="0" xfId="0" applyNumberFormat="1" applyFont="1" applyFill="1" applyAlignment="1"/>
    <xf numFmtId="2" fontId="7" fillId="2" borderId="0" xfId="0" applyNumberFormat="1" applyFont="1" applyFill="1" applyBorder="1" applyAlignment="1">
      <alignment vertical="center"/>
    </xf>
    <xf numFmtId="2" fontId="17" fillId="2" borderId="0" xfId="0" applyNumberFormat="1" applyFont="1" applyFill="1" applyAlignment="1">
      <alignment vertical="center" wrapText="1"/>
    </xf>
    <xf numFmtId="0" fontId="17" fillId="2" borderId="0" xfId="0" applyFont="1" applyFill="1" applyBorder="1" applyAlignment="1">
      <alignment vertical="center"/>
    </xf>
    <xf numFmtId="1" fontId="17" fillId="2" borderId="0" xfId="0" applyNumberFormat="1" applyFont="1" applyFill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1" fontId="8" fillId="2" borderId="17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>
      <alignment vertical="top" wrapText="1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>
      <alignment vertical="top" wrapText="1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2" borderId="0" xfId="0" applyNumberFormat="1" applyFont="1" applyFill="1" applyAlignment="1" applyProtection="1">
      <alignment horizontal="center" vertical="top" wrapText="1"/>
      <protection locked="0"/>
    </xf>
    <xf numFmtId="1" fontId="7" fillId="2" borderId="0" xfId="0" applyNumberFormat="1" applyFont="1" applyFill="1" applyAlignment="1" applyProtection="1">
      <alignment horizontal="center" vertical="top" wrapText="1"/>
      <protection locked="0"/>
    </xf>
    <xf numFmtId="1" fontId="26" fillId="2" borderId="0" xfId="0" applyNumberFormat="1" applyFont="1" applyFill="1" applyAlignment="1" applyProtection="1">
      <alignment vertical="center"/>
      <protection locked="0"/>
    </xf>
    <xf numFmtId="0" fontId="26" fillId="2" borderId="0" xfId="0" applyFont="1" applyFill="1" applyAlignment="1" applyProtection="1">
      <alignment vertical="center"/>
      <protection locked="0"/>
    </xf>
    <xf numFmtId="1" fontId="24" fillId="2" borderId="0" xfId="0" applyNumberFormat="1" applyFont="1" applyFill="1" applyAlignment="1" applyProtection="1">
      <alignment horizontal="center" vertical="center"/>
      <protection locked="0"/>
    </xf>
    <xf numFmtId="0" fontId="39" fillId="2" borderId="0" xfId="0" applyFont="1" applyFill="1" applyAlignment="1" applyProtection="1">
      <alignment vertical="center"/>
      <protection locked="0"/>
    </xf>
    <xf numFmtId="0" fontId="39" fillId="2" borderId="0" xfId="0" applyFont="1" applyFill="1" applyAlignment="1" applyProtection="1">
      <alignment horizontal="center" vertical="top" wrapText="1"/>
      <protection locked="0"/>
    </xf>
    <xf numFmtId="0" fontId="24" fillId="2" borderId="0" xfId="0" applyFont="1" applyFill="1" applyProtection="1">
      <alignment vertical="top" wrapText="1"/>
      <protection locked="0"/>
    </xf>
    <xf numFmtId="1" fontId="39" fillId="2" borderId="0" xfId="0" applyNumberFormat="1" applyFont="1" applyFill="1" applyAlignment="1" applyProtection="1">
      <alignment horizontal="right" vertical="top" wrapText="1"/>
      <protection locked="0"/>
    </xf>
    <xf numFmtId="1" fontId="39" fillId="2" borderId="0" xfId="0" applyNumberFormat="1" applyFont="1" applyFill="1" applyAlignment="1" applyProtection="1">
      <alignment horizontal="right" vertical="center"/>
      <protection locked="0"/>
    </xf>
    <xf numFmtId="1" fontId="39" fillId="2" borderId="0" xfId="0" applyNumberFormat="1" applyFont="1" applyFill="1" applyAlignment="1" applyProtection="1">
      <alignment vertical="center"/>
      <protection locked="0"/>
    </xf>
    <xf numFmtId="0" fontId="26" fillId="2" borderId="1" xfId="56" applyFont="1" applyFill="1" applyBorder="1" applyAlignment="1" applyProtection="1">
      <alignment horizontal="center" vertical="top" wrapText="1"/>
      <protection locked="0"/>
    </xf>
    <xf numFmtId="0" fontId="26" fillId="2" borderId="1" xfId="56" applyFont="1" applyFill="1" applyBorder="1" applyAlignment="1"/>
    <xf numFmtId="2" fontId="26" fillId="2" borderId="1" xfId="56" applyNumberFormat="1" applyFont="1" applyFill="1" applyBorder="1" applyAlignment="1" applyProtection="1">
      <alignment horizontal="right" vertical="center" wrapText="1"/>
    </xf>
    <xf numFmtId="1" fontId="26" fillId="2" borderId="1" xfId="0" applyNumberFormat="1" applyFont="1" applyFill="1" applyBorder="1" applyAlignment="1" applyProtection="1">
      <alignment vertical="center"/>
      <protection locked="0"/>
    </xf>
    <xf numFmtId="1" fontId="24" fillId="2" borderId="1" xfId="0" applyNumberFormat="1" applyFont="1" applyFill="1" applyBorder="1" applyAlignment="1" applyProtection="1">
      <alignment horizontal="right" vertical="center"/>
      <protection locked="0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0" fontId="26" fillId="2" borderId="1" xfId="0" applyFont="1" applyFill="1" applyBorder="1" applyAlignment="1" applyProtection="1">
      <alignment vertical="center"/>
      <protection locked="0"/>
    </xf>
    <xf numFmtId="1" fontId="26" fillId="2" borderId="1" xfId="0" applyNumberFormat="1" applyFont="1" applyFill="1" applyBorder="1" applyAlignment="1" applyProtection="1">
      <alignment horizontal="right" vertical="center"/>
      <protection locked="0"/>
    </xf>
    <xf numFmtId="0" fontId="27" fillId="2" borderId="1" xfId="0" applyFont="1" applyFill="1" applyBorder="1" applyAlignment="1" applyProtection="1">
      <alignment horizontal="center" vertical="center"/>
      <protection locked="0"/>
    </xf>
    <xf numFmtId="1" fontId="27" fillId="2" borderId="1" xfId="0" applyNumberFormat="1" applyFont="1" applyFill="1" applyBorder="1" applyAlignment="1" applyProtection="1">
      <alignment horizontal="right" vertical="center"/>
      <protection locked="0"/>
    </xf>
    <xf numFmtId="2" fontId="27" fillId="2" borderId="1" xfId="56" applyNumberFormat="1" applyFont="1" applyFill="1" applyBorder="1" applyAlignment="1" applyProtection="1">
      <alignment horizontal="right" vertical="center" wrapText="1"/>
    </xf>
    <xf numFmtId="0" fontId="27" fillId="2" borderId="0" xfId="0" applyFont="1" applyFill="1" applyAlignment="1" applyProtection="1">
      <alignment vertical="center"/>
      <protection locked="0"/>
    </xf>
    <xf numFmtId="0" fontId="27" fillId="2" borderId="1" xfId="0" applyFont="1" applyFill="1" applyBorder="1" applyAlignment="1" applyProtection="1">
      <alignment vertical="center"/>
      <protection locked="0"/>
    </xf>
    <xf numFmtId="0" fontId="27" fillId="2" borderId="1" xfId="56" applyFont="1" applyFill="1" applyBorder="1" applyAlignment="1" applyProtection="1">
      <alignment horizontal="center" vertical="top" wrapText="1"/>
      <protection locked="0"/>
    </xf>
    <xf numFmtId="1" fontId="26" fillId="2" borderId="1" xfId="56" applyNumberFormat="1" applyFont="1" applyFill="1" applyBorder="1" applyAlignment="1" applyProtection="1">
      <alignment horizontal="right" vertical="center" wrapText="1"/>
    </xf>
    <xf numFmtId="1" fontId="27" fillId="2" borderId="1" xfId="56" applyNumberFormat="1" applyFont="1" applyFill="1" applyBorder="1" applyAlignment="1" applyProtection="1">
      <alignment horizontal="right" vertical="center" wrapText="1"/>
    </xf>
    <xf numFmtId="0" fontId="29" fillId="2" borderId="0" xfId="0" applyFont="1" applyFill="1" applyAlignment="1" applyProtection="1">
      <alignment vertical="center"/>
      <protection locked="0"/>
    </xf>
    <xf numFmtId="0" fontId="39" fillId="2" borderId="0" xfId="0" applyFont="1" applyFill="1" applyAlignment="1" applyProtection="1">
      <alignment horizontal="center" vertical="center"/>
      <protection locked="0"/>
    </xf>
    <xf numFmtId="1" fontId="24" fillId="2" borderId="0" xfId="0" applyNumberFormat="1" applyFont="1" applyFill="1" applyAlignment="1" applyProtection="1">
      <alignment horizontal="right" vertical="center"/>
      <protection locked="0"/>
    </xf>
    <xf numFmtId="2" fontId="24" fillId="2" borderId="0" xfId="0" applyNumberFormat="1" applyFont="1" applyFill="1" applyAlignment="1" applyProtection="1">
      <alignment horizontal="right" vertical="center"/>
      <protection locked="0"/>
    </xf>
    <xf numFmtId="1" fontId="25" fillId="2" borderId="0" xfId="0" applyNumberFormat="1" applyFont="1" applyFill="1" applyAlignment="1" applyProtection="1">
      <alignment horizontal="right" vertical="center"/>
      <protection locked="0"/>
    </xf>
    <xf numFmtId="2" fontId="39" fillId="2" borderId="0" xfId="0" applyNumberFormat="1" applyFont="1" applyFill="1" applyAlignment="1" applyProtection="1">
      <alignment vertical="center"/>
      <protection locked="0"/>
    </xf>
    <xf numFmtId="2" fontId="25" fillId="2" borderId="0" xfId="0" applyNumberFormat="1" applyFont="1" applyFill="1" applyAlignment="1" applyProtection="1">
      <alignment vertical="center"/>
      <protection locked="0"/>
    </xf>
    <xf numFmtId="2" fontId="26" fillId="2" borderId="0" xfId="0" applyNumberFormat="1" applyFont="1" applyFill="1" applyAlignment="1" applyProtection="1">
      <alignment vertical="center"/>
      <protection locked="0"/>
    </xf>
    <xf numFmtId="0" fontId="42" fillId="2" borderId="0" xfId="0" applyFont="1" applyFill="1" applyProtection="1">
      <alignment vertical="top" wrapText="1"/>
      <protection locked="0"/>
    </xf>
    <xf numFmtId="0" fontId="38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applyFont="1" applyFill="1" applyBorder="1" applyAlignment="1" applyProtection="1">
      <alignment vertical="center"/>
      <protection locked="0"/>
    </xf>
    <xf numFmtId="0" fontId="38" fillId="2" borderId="0" xfId="0" applyNumberFormat="1" applyFont="1" applyFill="1" applyBorder="1" applyAlignment="1" applyProtection="1">
      <alignment vertical="center"/>
      <protection locked="0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25" fillId="2" borderId="0" xfId="0" applyNumberFormat="1" applyFont="1" applyFill="1" applyAlignment="1" applyProtection="1">
      <alignment horizontal="right" vertical="center"/>
      <protection locked="0"/>
    </xf>
    <xf numFmtId="1" fontId="43" fillId="2" borderId="0" xfId="0" applyNumberFormat="1" applyFont="1" applyFill="1" applyAlignment="1">
      <alignment vertical="center"/>
    </xf>
    <xf numFmtId="2" fontId="43" fillId="2" borderId="0" xfId="0" applyNumberFormat="1" applyFont="1" applyFill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1" fontId="3" fillId="2" borderId="0" xfId="0" applyNumberFormat="1" applyFont="1" applyFill="1" applyBorder="1">
      <alignment vertical="top" wrapText="1"/>
    </xf>
    <xf numFmtId="1" fontId="16" fillId="2" borderId="0" xfId="0" applyNumberFormat="1" applyFont="1" applyFill="1" applyBorder="1">
      <alignment vertical="top" wrapText="1"/>
    </xf>
    <xf numFmtId="0" fontId="17" fillId="2" borderId="1" xfId="0" applyFont="1" applyFill="1" applyBorder="1" applyAlignment="1">
      <alignment horizontal="center" vertical="center"/>
    </xf>
    <xf numFmtId="1" fontId="41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1" xfId="0" applyFont="1" applyFill="1" applyBorder="1" applyAlignment="1" applyProtection="1">
      <alignment horizontal="center" vertical="center"/>
      <protection locked="0"/>
    </xf>
    <xf numFmtId="1" fontId="27" fillId="2" borderId="1" xfId="56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>
      <alignment horizontal="center" vertical="center"/>
    </xf>
    <xf numFmtId="1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 applyAlignment="1" applyProtection="1">
      <alignment horizontal="right" vertical="top" wrapText="1"/>
      <protection locked="0"/>
    </xf>
    <xf numFmtId="0" fontId="39" fillId="2" borderId="0" xfId="0" applyFont="1" applyFill="1" applyAlignment="1" applyProtection="1">
      <alignment horizontal="right" vertical="center"/>
      <protection locked="0"/>
    </xf>
    <xf numFmtId="1" fontId="26" fillId="2" borderId="0" xfId="0" applyNumberFormat="1" applyFont="1" applyFill="1" applyAlignment="1" applyProtection="1">
      <alignment horizontal="right" vertical="center"/>
      <protection locked="0"/>
    </xf>
    <xf numFmtId="0" fontId="25" fillId="2" borderId="0" xfId="0" applyFont="1" applyFill="1" applyAlignment="1" applyProtection="1">
      <alignment horizontal="right" vertical="center"/>
      <protection locked="0"/>
    </xf>
    <xf numFmtId="1" fontId="29" fillId="2" borderId="0" xfId="0" applyNumberFormat="1" applyFont="1" applyFill="1" applyAlignment="1" applyProtection="1">
      <alignment horizontal="center" vertical="center"/>
      <protection locked="0"/>
    </xf>
    <xf numFmtId="2" fontId="17" fillId="2" borderId="0" xfId="0" applyNumberFormat="1" applyFont="1" applyFill="1" applyAlignment="1">
      <alignment horizontal="right" vertical="center"/>
    </xf>
    <xf numFmtId="1" fontId="31" fillId="2" borderId="0" xfId="0" applyNumberFormat="1" applyFont="1" applyFill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1" fontId="16" fillId="2" borderId="0" xfId="0" applyNumberFormat="1" applyFont="1" applyFill="1" applyAlignment="1">
      <alignment vertical="center" wrapText="1"/>
    </xf>
    <xf numFmtId="2" fontId="16" fillId="2" borderId="1" xfId="0" applyNumberFormat="1" applyFont="1" applyFill="1" applyBorder="1" applyProtection="1">
      <alignment vertical="top" wrapText="1"/>
    </xf>
    <xf numFmtId="1" fontId="17" fillId="2" borderId="1" xfId="0" applyNumberFormat="1" applyFont="1" applyFill="1" applyBorder="1" applyAlignment="1" applyProtection="1">
      <alignment horizontal="right" vertical="center" wrapText="1"/>
    </xf>
    <xf numFmtId="2" fontId="17" fillId="2" borderId="1" xfId="0" applyNumberFormat="1" applyFont="1" applyFill="1" applyBorder="1" applyProtection="1">
      <alignment vertical="top" wrapText="1"/>
    </xf>
    <xf numFmtId="1" fontId="16" fillId="2" borderId="1" xfId="0" applyNumberFormat="1" applyFont="1" applyFill="1" applyBorder="1" applyAlignment="1" applyProtection="1">
      <alignment vertical="center" wrapText="1"/>
    </xf>
    <xf numFmtId="1" fontId="17" fillId="2" borderId="1" xfId="0" applyNumberFormat="1" applyFont="1" applyFill="1" applyBorder="1" applyAlignment="1" applyProtection="1">
      <alignment vertical="center" wrapText="1"/>
    </xf>
    <xf numFmtId="1" fontId="16" fillId="2" borderId="1" xfId="0" applyNumberFormat="1" applyFont="1" applyFill="1" applyBorder="1" applyProtection="1">
      <alignment vertical="top" wrapText="1"/>
    </xf>
    <xf numFmtId="1" fontId="17" fillId="2" borderId="1" xfId="0" applyNumberFormat="1" applyFont="1" applyFill="1" applyBorder="1" applyProtection="1">
      <alignment vertical="top" wrapText="1"/>
    </xf>
    <xf numFmtId="1" fontId="8" fillId="2" borderId="0" xfId="0" applyNumberFormat="1" applyFont="1" applyFill="1">
      <alignment vertical="top" wrapText="1"/>
    </xf>
    <xf numFmtId="1" fontId="16" fillId="2" borderId="1" xfId="0" applyNumberFormat="1" applyFont="1" applyFill="1" applyBorder="1" applyAlignment="1" applyProtection="1">
      <alignment horizontal="right" vertical="top" wrapText="1"/>
    </xf>
    <xf numFmtId="1" fontId="17" fillId="2" borderId="1" xfId="0" applyNumberFormat="1" applyFont="1" applyFill="1" applyBorder="1" applyAlignment="1" applyProtection="1">
      <alignment horizontal="right" vertical="top" wrapText="1"/>
    </xf>
    <xf numFmtId="1" fontId="44" fillId="2" borderId="0" xfId="0" applyNumberFormat="1" applyFont="1" applyFill="1" applyBorder="1" applyAlignment="1">
      <alignment vertical="center"/>
    </xf>
    <xf numFmtId="0" fontId="44" fillId="2" borderId="0" xfId="0" applyFont="1" applyFill="1" applyBorder="1" applyAlignment="1">
      <alignment vertical="center"/>
    </xf>
    <xf numFmtId="1" fontId="8" fillId="2" borderId="0" xfId="0" applyNumberFormat="1" applyFont="1" applyFill="1" applyAlignment="1" applyProtection="1">
      <alignment horizontal="right" vertical="top" wrapText="1"/>
      <protection locked="0"/>
    </xf>
    <xf numFmtId="2" fontId="12" fillId="2" borderId="0" xfId="0" applyNumberFormat="1" applyFont="1" applyFill="1">
      <alignment vertical="top" wrapText="1"/>
    </xf>
    <xf numFmtId="2" fontId="46" fillId="2" borderId="0" xfId="0" applyNumberFormat="1" applyFont="1" applyFill="1" applyAlignment="1">
      <alignment vertical="center"/>
    </xf>
    <xf numFmtId="2" fontId="45" fillId="2" borderId="0" xfId="0" applyNumberFormat="1" applyFont="1" applyFill="1" applyAlignment="1">
      <alignment vertical="center"/>
    </xf>
    <xf numFmtId="1" fontId="45" fillId="2" borderId="0" xfId="0" applyNumberFormat="1" applyFont="1" applyFill="1" applyAlignment="1">
      <alignment vertical="center"/>
    </xf>
    <xf numFmtId="0" fontId="45" fillId="2" borderId="0" xfId="0" applyFont="1" applyFill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1" fontId="2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1" fontId="25" fillId="0" borderId="1" xfId="0" applyNumberFormat="1" applyFont="1" applyBorder="1" applyAlignment="1">
      <alignment vertical="center"/>
    </xf>
    <xf numFmtId="1" fontId="25" fillId="0" borderId="17" xfId="0" applyNumberFormat="1" applyFont="1" applyBorder="1" applyAlignment="1">
      <alignment vertical="center"/>
    </xf>
    <xf numFmtId="1" fontId="24" fillId="0" borderId="1" xfId="0" applyNumberFormat="1" applyFont="1" applyBorder="1" applyAlignment="1">
      <alignment vertical="center"/>
    </xf>
    <xf numFmtId="0" fontId="7" fillId="2" borderId="0" xfId="0" applyFont="1" applyFill="1" applyAlignment="1"/>
    <xf numFmtId="1" fontId="28" fillId="2" borderId="0" xfId="0" applyNumberFormat="1" applyFont="1" applyFill="1" applyAlignment="1"/>
    <xf numFmtId="1" fontId="31" fillId="2" borderId="41" xfId="0" applyNumberFormat="1" applyFont="1" applyFill="1" applyBorder="1" applyAlignment="1">
      <alignment horizontal="center" wrapText="1"/>
    </xf>
    <xf numFmtId="1" fontId="31" fillId="2" borderId="40" xfId="0" applyNumberFormat="1" applyFont="1" applyFill="1" applyBorder="1" applyAlignment="1">
      <alignment horizontal="left" wrapText="1"/>
    </xf>
    <xf numFmtId="1" fontId="31" fillId="2" borderId="41" xfId="0" applyNumberFormat="1" applyFont="1" applyFill="1" applyBorder="1" applyAlignment="1">
      <alignment horizontal="left" wrapText="1"/>
    </xf>
    <xf numFmtId="1" fontId="5" fillId="2" borderId="40" xfId="0" applyNumberFormat="1" applyFont="1" applyFill="1" applyBorder="1" applyAlignment="1">
      <alignment horizontal="left" wrapText="1"/>
    </xf>
    <xf numFmtId="1" fontId="31" fillId="2" borderId="48" xfId="0" applyNumberFormat="1" applyFont="1" applyFill="1" applyBorder="1" applyAlignment="1">
      <alignment horizontal="center" wrapText="1"/>
    </xf>
    <xf numFmtId="1" fontId="31" fillId="2" borderId="49" xfId="0" applyNumberFormat="1" applyFont="1" applyFill="1" applyBorder="1" applyAlignment="1">
      <alignment horizontal="left" wrapText="1"/>
    </xf>
    <xf numFmtId="1" fontId="31" fillId="2" borderId="1" xfId="0" applyNumberFormat="1" applyFont="1" applyFill="1" applyBorder="1" applyAlignment="1">
      <alignment horizontal="right" wrapText="1"/>
    </xf>
    <xf numFmtId="1" fontId="5" fillId="2" borderId="1" xfId="0" applyNumberFormat="1" applyFont="1" applyFill="1" applyBorder="1" applyAlignment="1">
      <alignment horizontal="left" wrapText="1"/>
    </xf>
    <xf numFmtId="1" fontId="31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right" vertical="center"/>
    </xf>
    <xf numFmtId="1" fontId="27" fillId="2" borderId="0" xfId="0" applyNumberFormat="1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center" vertical="top" wrapText="1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1" fontId="17" fillId="2" borderId="13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6" xfId="0" applyFont="1" applyFill="1" applyBorder="1" applyAlignment="1" applyProtection="1">
      <alignment horizontal="center" vertical="center" wrapText="1"/>
      <protection locked="0"/>
    </xf>
    <xf numFmtId="1" fontId="7" fillId="2" borderId="9" xfId="0" applyNumberFormat="1" applyFont="1" applyFill="1" applyBorder="1" applyAlignment="1" applyProtection="1">
      <alignment horizontal="center" vertical="top" wrapText="1"/>
      <protection locked="0"/>
    </xf>
    <xf numFmtId="1" fontId="41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1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Alignment="1" applyProtection="1">
      <alignment horizontal="center" vertical="center" wrapText="1"/>
      <protection locked="0"/>
    </xf>
    <xf numFmtId="1" fontId="24" fillId="2" borderId="0" xfId="0" applyNumberFormat="1" applyFont="1" applyFill="1" applyAlignment="1" applyProtection="1">
      <alignment horizontal="center" vertical="top" wrapText="1"/>
      <protection locked="0"/>
    </xf>
    <xf numFmtId="0" fontId="40" fillId="2" borderId="0" xfId="0" applyFont="1" applyFill="1" applyAlignment="1" applyProtection="1">
      <alignment horizontal="center" vertical="center"/>
      <protection locked="0"/>
    </xf>
    <xf numFmtId="0" fontId="27" fillId="2" borderId="1" xfId="56" applyFont="1" applyFill="1" applyBorder="1" applyAlignment="1" applyProtection="1">
      <alignment horizontal="center" vertical="center" wrapText="1"/>
      <protection locked="0"/>
    </xf>
    <xf numFmtId="1" fontId="27" fillId="2" borderId="1" xfId="56" applyNumberFormat="1" applyFont="1" applyFill="1" applyBorder="1" applyAlignment="1" applyProtection="1">
      <alignment horizontal="center" vertical="center" wrapText="1"/>
      <protection locked="0"/>
    </xf>
    <xf numFmtId="1" fontId="27" fillId="2" borderId="11" xfId="56" applyNumberFormat="1" applyFont="1" applyFill="1" applyBorder="1" applyAlignment="1" applyProtection="1">
      <alignment horizontal="center" vertical="center" wrapText="1"/>
      <protection locked="0"/>
    </xf>
    <xf numFmtId="1" fontId="27" fillId="2" borderId="19" xfId="56" applyNumberFormat="1" applyFont="1" applyFill="1" applyBorder="1" applyAlignment="1" applyProtection="1">
      <alignment horizontal="center" vertical="center" wrapText="1"/>
      <protection locked="0"/>
    </xf>
    <xf numFmtId="1" fontId="27" fillId="2" borderId="18" xfId="56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>
      <alignment horizontal="center" vertical="center"/>
    </xf>
    <xf numFmtId="1" fontId="8" fillId="2" borderId="12" xfId="0" applyNumberFormat="1" applyFont="1" applyFill="1" applyBorder="1" applyAlignment="1">
      <alignment horizontal="right" vertical="center"/>
    </xf>
    <xf numFmtId="2" fontId="17" fillId="2" borderId="37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17" fillId="2" borderId="11" xfId="0" applyNumberFormat="1" applyFont="1" applyFill="1" applyBorder="1" applyAlignment="1">
      <alignment horizontal="center" vertical="center" wrapText="1"/>
    </xf>
    <xf numFmtId="1" fontId="17" fillId="2" borderId="19" xfId="0" applyNumberFormat="1" applyFont="1" applyFill="1" applyBorder="1" applyAlignment="1">
      <alignment horizontal="center" vertical="center" wrapText="1"/>
    </xf>
    <xf numFmtId="1" fontId="17" fillId="2" borderId="18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" fontId="12" fillId="2" borderId="0" xfId="0" applyNumberFormat="1" applyFont="1" applyFill="1" applyAlignment="1">
      <alignment horizontal="center" vertical="center"/>
    </xf>
    <xf numFmtId="1" fontId="11" fillId="2" borderId="0" xfId="0" applyNumberFormat="1" applyFont="1" applyFill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1" fontId="17" fillId="2" borderId="24" xfId="0" applyNumberFormat="1" applyFont="1" applyFill="1" applyBorder="1" applyAlignment="1">
      <alignment horizontal="center" vertical="center" wrapText="1"/>
    </xf>
    <xf numFmtId="1" fontId="17" fillId="2" borderId="22" xfId="0" applyNumberFormat="1" applyFont="1" applyFill="1" applyBorder="1" applyAlignment="1">
      <alignment horizontal="center" vertical="center" wrapText="1"/>
    </xf>
    <xf numFmtId="1" fontId="17" fillId="2" borderId="20" xfId="0" applyNumberFormat="1" applyFont="1" applyFill="1" applyBorder="1" applyAlignment="1">
      <alignment horizontal="center" vertical="center" wrapText="1"/>
    </xf>
    <xf numFmtId="1" fontId="17" fillId="2" borderId="12" xfId="0" applyNumberFormat="1" applyFont="1" applyFill="1" applyBorder="1" applyAlignment="1">
      <alignment horizontal="center" vertical="center" wrapText="1"/>
    </xf>
    <xf numFmtId="1" fontId="17" fillId="2" borderId="23" xfId="0" applyNumberFormat="1" applyFont="1" applyFill="1" applyBorder="1" applyAlignment="1">
      <alignment horizontal="center" vertical="center" wrapText="1"/>
    </xf>
    <xf numFmtId="1" fontId="17" fillId="2" borderId="21" xfId="0" applyNumberFormat="1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1" fontId="27" fillId="2" borderId="1" xfId="0" applyNumberFormat="1" applyFont="1" applyFill="1" applyBorder="1" applyAlignment="1">
      <alignment horizontal="center" vertical="center" wrapText="1"/>
    </xf>
    <xf numFmtId="2" fontId="27" fillId="2" borderId="16" xfId="0" applyNumberFormat="1" applyFont="1" applyFill="1" applyBorder="1" applyAlignment="1">
      <alignment horizontal="center" vertical="center" wrapText="1"/>
    </xf>
    <xf numFmtId="2" fontId="27" fillId="2" borderId="25" xfId="0" applyNumberFormat="1" applyFont="1" applyFill="1" applyBorder="1" applyAlignment="1">
      <alignment horizontal="center" vertical="center" wrapText="1"/>
    </xf>
    <xf numFmtId="2" fontId="27" fillId="2" borderId="17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" fontId="27" fillId="2" borderId="1" xfId="0" applyNumberFormat="1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2" fontId="17" fillId="2" borderId="16" xfId="0" applyNumberFormat="1" applyFont="1" applyFill="1" applyBorder="1" applyAlignment="1">
      <alignment horizontal="center" vertical="center" wrapText="1"/>
    </xf>
    <xf numFmtId="2" fontId="17" fillId="2" borderId="17" xfId="0" applyNumberFormat="1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2" fontId="12" fillId="2" borderId="0" xfId="0" applyNumberFormat="1" applyFont="1" applyFill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17" fillId="2" borderId="12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" fontId="17" fillId="2" borderId="16" xfId="0" applyNumberFormat="1" applyFont="1" applyFill="1" applyBorder="1" applyAlignment="1">
      <alignment horizontal="center" vertical="center" wrapText="1"/>
    </xf>
    <xf numFmtId="1" fontId="17" fillId="2" borderId="25" xfId="0" applyNumberFormat="1" applyFont="1" applyFill="1" applyBorder="1" applyAlignment="1">
      <alignment horizontal="center" vertical="center" wrapText="1"/>
    </xf>
    <xf numFmtId="1" fontId="17" fillId="2" borderId="17" xfId="0" applyNumberFormat="1" applyFont="1" applyFill="1" applyBorder="1" applyAlignment="1">
      <alignment horizontal="center" vertical="center" wrapText="1"/>
    </xf>
    <xf numFmtId="1" fontId="17" fillId="2" borderId="16" xfId="0" applyNumberFormat="1" applyFont="1" applyFill="1" applyBorder="1" applyAlignment="1">
      <alignment horizontal="center" vertical="center"/>
    </xf>
    <xf numFmtId="1" fontId="17" fillId="2" borderId="17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Alignment="1" applyProtection="1">
      <alignment horizontal="center" vertical="center" wrapText="1"/>
      <protection locked="0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0" xfId="0" applyNumberFormat="1" applyFont="1" applyFill="1" applyAlignment="1" applyProtection="1">
      <alignment horizontal="center" vertical="center"/>
      <protection locked="0"/>
    </xf>
    <xf numFmtId="1" fontId="7" fillId="2" borderId="0" xfId="0" applyNumberFormat="1" applyFont="1" applyFill="1" applyBorder="1" applyAlignment="1" applyProtection="1">
      <alignment horizontal="center" vertical="top" wrapText="1"/>
      <protection locked="0"/>
    </xf>
    <xf numFmtId="1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" xfId="0" applyNumberFormat="1" applyFont="1" applyFill="1" applyBorder="1" applyAlignment="1" applyProtection="1">
      <alignment vertical="center" wrapText="1"/>
      <protection locked="0"/>
    </xf>
    <xf numFmtId="1" fontId="7" fillId="2" borderId="0" xfId="0" applyNumberFormat="1" applyFont="1" applyFill="1" applyBorder="1" applyAlignment="1" applyProtection="1">
      <alignment horizontal="right" vertical="center" wrapText="1"/>
      <protection locked="0"/>
    </xf>
    <xf numFmtId="1" fontId="4" fillId="2" borderId="0" xfId="0" applyNumberFormat="1" applyFont="1" applyFill="1" applyAlignment="1" applyProtection="1">
      <alignment horizontal="center" vertical="center"/>
      <protection locked="0"/>
    </xf>
    <xf numFmtId="1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6" xfId="0" applyNumberFormat="1" applyFont="1" applyFill="1" applyBorder="1" applyAlignment="1">
      <alignment horizontal="center" vertical="center" wrapText="1"/>
    </xf>
    <xf numFmtId="2" fontId="5" fillId="2" borderId="47" xfId="0" applyNumberFormat="1" applyFont="1" applyFill="1" applyBorder="1" applyAlignment="1">
      <alignment horizontal="center" vertical="center" wrapText="1"/>
    </xf>
    <xf numFmtId="2" fontId="5" fillId="2" borderId="25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Alignment="1" applyProtection="1">
      <alignment horizontal="center" vertical="center" wrapText="1"/>
      <protection locked="0"/>
    </xf>
    <xf numFmtId="2" fontId="7" fillId="2" borderId="0" xfId="0" applyNumberFormat="1" applyFont="1" applyFill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7" xfId="0" applyFont="1" applyFill="1" applyBorder="1" applyAlignment="1" applyProtection="1">
      <alignment horizontal="center" vertical="center" wrapText="1"/>
      <protection locked="0"/>
    </xf>
    <xf numFmtId="1" fontId="5" fillId="2" borderId="45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46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2" xfId="0" applyNumberFormat="1" applyFont="1" applyFill="1" applyBorder="1" applyAlignment="1">
      <alignment horizontal="center" vertical="top" wrapText="1"/>
    </xf>
    <xf numFmtId="2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28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29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0" xfId="0" applyNumberFormat="1" applyFont="1" applyFill="1" applyAlignment="1" applyProtection="1">
      <alignment horizontal="center" vertical="center" wrapText="1"/>
      <protection locked="0"/>
    </xf>
    <xf numFmtId="2" fontId="11" fillId="2" borderId="0" xfId="0" applyNumberFormat="1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center" vertical="top" wrapText="1"/>
    </xf>
    <xf numFmtId="0" fontId="3" fillId="2" borderId="3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" fontId="4" fillId="2" borderId="30" xfId="0" applyNumberFormat="1" applyFont="1" applyFill="1" applyBorder="1" applyAlignment="1">
      <alignment horizontal="center" vertical="top" wrapText="1"/>
    </xf>
    <xf numFmtId="1" fontId="4" fillId="2" borderId="32" xfId="0" applyNumberFormat="1" applyFont="1" applyFill="1" applyBorder="1" applyAlignment="1">
      <alignment horizontal="center" vertical="center" wrapText="1"/>
    </xf>
    <xf numFmtId="1" fontId="4" fillId="2" borderId="33" xfId="0" applyNumberFormat="1" applyFont="1" applyFill="1" applyBorder="1" applyAlignment="1">
      <alignment horizontal="center" vertical="center" wrapText="1"/>
    </xf>
    <xf numFmtId="1" fontId="4" fillId="2" borderId="11" xfId="0" applyNumberFormat="1" applyFont="1" applyFill="1" applyBorder="1" applyAlignment="1">
      <alignment horizontal="center" vertical="center" wrapText="1"/>
    </xf>
    <xf numFmtId="1" fontId="4" fillId="2" borderId="18" xfId="0" applyNumberFormat="1" applyFont="1" applyFill="1" applyBorder="1" applyAlignment="1">
      <alignment horizontal="center" vertical="center" wrapText="1"/>
    </xf>
    <xf numFmtId="1" fontId="4" fillId="2" borderId="31" xfId="0" applyNumberFormat="1" applyFont="1" applyFill="1" applyBorder="1" applyAlignment="1">
      <alignment horizontal="center" vertical="center" wrapText="1"/>
    </xf>
    <xf numFmtId="1" fontId="5" fillId="2" borderId="32" xfId="0" applyNumberFormat="1" applyFont="1" applyFill="1" applyBorder="1" applyAlignment="1">
      <alignment horizontal="center" vertical="center" wrapText="1"/>
    </xf>
    <xf numFmtId="1" fontId="5" fillId="2" borderId="33" xfId="0" applyNumberFormat="1" applyFont="1" applyFill="1" applyBorder="1" applyAlignment="1">
      <alignment horizontal="center" vertical="center" wrapText="1"/>
    </xf>
    <xf numFmtId="1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27" xfId="0" applyFont="1" applyFill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center" vertical="center" wrapText="1"/>
      <protection locked="0"/>
    </xf>
    <xf numFmtId="0" fontId="17" fillId="2" borderId="28" xfId="0" applyFont="1" applyFill="1" applyBorder="1" applyAlignment="1" applyProtection="1">
      <alignment horizontal="center" vertical="center" wrapText="1"/>
      <protection locked="0"/>
    </xf>
    <xf numFmtId="1" fontId="17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 applyProtection="1">
      <alignment horizontal="center"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9" xfId="0" applyNumberFormat="1" applyFont="1" applyFill="1" applyBorder="1" applyAlignment="1" applyProtection="1">
      <alignment horizontal="center" vertical="top" wrapText="1"/>
      <protection locked="0"/>
    </xf>
    <xf numFmtId="1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8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6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9" xfId="0" applyNumberFormat="1" applyFont="1" applyFill="1" applyBorder="1" applyAlignment="1" applyProtection="1">
      <alignment horizontal="left" vertical="top" wrapText="1"/>
      <protection locked="0"/>
    </xf>
    <xf numFmtId="1" fontId="17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26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0" fontId="29" fillId="2" borderId="0" xfId="0" applyFont="1" applyFill="1" applyBorder="1" applyAlignment="1">
      <alignment horizont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2" fontId="24" fillId="0" borderId="16" xfId="0" applyNumberFormat="1" applyFont="1" applyBorder="1" applyAlignment="1">
      <alignment horizontal="center" vertical="center" wrapText="1"/>
    </xf>
    <xf numFmtId="2" fontId="24" fillId="0" borderId="17" xfId="0" applyNumberFormat="1" applyFont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wrapText="1"/>
    </xf>
    <xf numFmtId="0" fontId="4" fillId="2" borderId="39" xfId="0" applyFont="1" applyFill="1" applyBorder="1" applyAlignment="1">
      <alignment horizontal="center" wrapText="1"/>
    </xf>
    <xf numFmtId="0" fontId="4" fillId="2" borderId="40" xfId="0" applyFont="1" applyFill="1" applyBorder="1" applyAlignment="1">
      <alignment horizontal="center" wrapText="1"/>
    </xf>
    <xf numFmtId="1" fontId="5" fillId="2" borderId="42" xfId="0" applyNumberFormat="1" applyFont="1" applyFill="1" applyBorder="1" applyAlignment="1">
      <alignment horizontal="center" wrapText="1"/>
    </xf>
    <xf numFmtId="1" fontId="5" fillId="2" borderId="43" xfId="0" applyNumberFormat="1" applyFont="1" applyFill="1" applyBorder="1" applyAlignment="1">
      <alignment horizontal="center" wrapText="1"/>
    </xf>
    <xf numFmtId="1" fontId="5" fillId="2" borderId="44" xfId="0" applyNumberFormat="1" applyFont="1" applyFill="1" applyBorder="1" applyAlignment="1">
      <alignment horizontal="center" wrapText="1"/>
    </xf>
    <xf numFmtId="1" fontId="4" fillId="2" borderId="38" xfId="0" applyNumberFormat="1" applyFont="1" applyFill="1" applyBorder="1" applyAlignment="1">
      <alignment horizontal="center" wrapText="1"/>
    </xf>
    <xf numFmtId="1" fontId="4" fillId="2" borderId="39" xfId="0" applyNumberFormat="1" applyFont="1" applyFill="1" applyBorder="1" applyAlignment="1">
      <alignment horizontal="center" wrapText="1"/>
    </xf>
    <xf numFmtId="1" fontId="4" fillId="2" borderId="40" xfId="0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33" fillId="2" borderId="0" xfId="0" applyNumberFormat="1" applyFont="1" applyFill="1" applyAlignment="1">
      <alignment horizontal="center" vertical="center"/>
    </xf>
    <xf numFmtId="0" fontId="7" fillId="2" borderId="16" xfId="0" applyNumberFormat="1" applyFont="1" applyFill="1" applyBorder="1" applyAlignment="1">
      <alignment horizontal="left" vertical="center" wrapText="1"/>
    </xf>
    <xf numFmtId="0" fontId="7" fillId="2" borderId="17" xfId="0" applyNumberFormat="1" applyFont="1" applyFill="1" applyBorder="1" applyAlignment="1">
      <alignment horizontal="left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</cellXfs>
  <cellStyles count="61">
    <cellStyle name="Comma" xfId="60" builtinId="3"/>
    <cellStyle name="Comma 2" xfId="1"/>
    <cellStyle name="Comma 3" xfId="2"/>
    <cellStyle name="Excel Built-in Normal" xfId="3"/>
    <cellStyle name="Excel Built-in Normal 2" xfId="4"/>
    <cellStyle name="Followed Hyperlink" xfId="5" builtinId="9" customBuiltin="1"/>
    <cellStyle name="Heading 1" xfId="6" builtinId="16" customBuiltin="1"/>
    <cellStyle name="Heading 1 2" xfId="7"/>
    <cellStyle name="Heading 1 2 2" xfId="8"/>
    <cellStyle name="Heading 1 3" xfId="9"/>
    <cellStyle name="Heading 2" xfId="10" builtinId="17" customBuiltin="1"/>
    <cellStyle name="Heading 2 2" xfId="11"/>
    <cellStyle name="Heading 2 2 2" xfId="12"/>
    <cellStyle name="Heading 2 3" xfId="13"/>
    <cellStyle name="Hyperlink" xfId="14" builtinId="8" customBuiltin="1"/>
    <cellStyle name="Hyperlink 2" xfId="15"/>
    <cellStyle name="Normal" xfId="0" builtinId="0" customBuiltin="1"/>
    <cellStyle name="Normal 190" xfId="16"/>
    <cellStyle name="Normal 2" xfId="17"/>
    <cellStyle name="Normal 2 2" xfId="18"/>
    <cellStyle name="Normal 2 2 2" xfId="19"/>
    <cellStyle name="Normal 2 2 2 2" xfId="20"/>
    <cellStyle name="Normal 2 2 2 2 2" xfId="21"/>
    <cellStyle name="Normal 2 2 2 2 3" xfId="22"/>
    <cellStyle name="Normal 2 2 2 2 4" xfId="23"/>
    <cellStyle name="Normal 2 2 2 3" xfId="24"/>
    <cellStyle name="Normal 2 2 3" xfId="25"/>
    <cellStyle name="Normal 2 2 4" xfId="26"/>
    <cellStyle name="Normal 2 2 5" xfId="27"/>
    <cellStyle name="Normal 2 2 6" xfId="28"/>
    <cellStyle name="Normal 2 3" xfId="29"/>
    <cellStyle name="Normal 2 3 2" xfId="30"/>
    <cellStyle name="Normal 2 3 2 2" xfId="31"/>
    <cellStyle name="Normal 2 3 2 3" xfId="32"/>
    <cellStyle name="Normal 2 3 3" xfId="33"/>
    <cellStyle name="Normal 2 3 4" xfId="34"/>
    <cellStyle name="Normal 2 4" xfId="35"/>
    <cellStyle name="Normal 2 5" xfId="36"/>
    <cellStyle name="Normal 224" xfId="37"/>
    <cellStyle name="Normal 225" xfId="38"/>
    <cellStyle name="Normal 226" xfId="39"/>
    <cellStyle name="Normal 227" xfId="40"/>
    <cellStyle name="Normal 228" xfId="41"/>
    <cellStyle name="Normal 230" xfId="42"/>
    <cellStyle name="Normal 231" xfId="43"/>
    <cellStyle name="Normal 232" xfId="44"/>
    <cellStyle name="Normal 233" xfId="45"/>
    <cellStyle name="Normal 234" xfId="46"/>
    <cellStyle name="Normal 235" xfId="47"/>
    <cellStyle name="Normal 238" xfId="48"/>
    <cellStyle name="Normal 239" xfId="49"/>
    <cellStyle name="Normal 3" xfId="50"/>
    <cellStyle name="Normal 3 2" xfId="51"/>
    <cellStyle name="Normal 3 2 2" xfId="52"/>
    <cellStyle name="Normal 3 2 3" xfId="53"/>
    <cellStyle name="Normal 3 3" xfId="54"/>
    <cellStyle name="Normal 4" xfId="55"/>
    <cellStyle name="Normal 5" xfId="56"/>
    <cellStyle name="Normal 6" xfId="57"/>
    <cellStyle name="Normal 7" xfId="59"/>
    <cellStyle name="Percent" xfId="58" builtinId="5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i val="0"/>
      </font>
      <border>
        <top style="double">
          <color theme="4"/>
        </top>
      </border>
    </dxf>
    <dxf>
      <font>
        <color theme="2" tint="-0.749961851863155"/>
      </font>
      <border>
        <left/>
        <right/>
        <vertical/>
        <horizontal/>
      </border>
    </dxf>
    <dxf>
      <font>
        <color theme="4" tint="-0.249977111117893"/>
      </font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</dxfs>
  <tableStyles count="1" defaultTableStyle="Sales Invoice Table" defaultPivotStyle="PivotStyleLight16">
    <tableStyle name="Sales Invoice Table" pivot="0" count="7">
      <tableStyleElement type="wholeTable" dxfId="44"/>
      <tableStyleElement type="headerRow" dxfId="43"/>
      <tableStyleElement type="totalRow" dxfId="42"/>
      <tableStyleElement type="firstColumn" dxfId="41"/>
      <tableStyleElement type="lastColumn" dxfId="40"/>
      <tableStyleElement type="firstRowStripe" dxfId="39"/>
      <tableStyleElement type="firstColumnStripe" dxfId="3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495300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3238500" y="1236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CustomerList" displayName="CustomerList" ref="A3:G65" totalsRowShown="0" headerRowDxfId="37" dataDxfId="36" totalsRowDxfId="35">
  <autoFilter ref="A3:G65"/>
  <tableColumns count="7">
    <tableColumn id="1" name="Sr." dataDxfId="34" totalsRowDxfId="33"/>
    <tableColumn id="2" name="BANKS" dataDxfId="32" totalsRowDxfId="31"/>
    <tableColumn id="3" name="RURAL" dataDxfId="30" totalsRowDxfId="29"/>
    <tableColumn id="4" name="SEMI URBAN" dataDxfId="28" totalsRowDxfId="27"/>
    <tableColumn id="5" name="URBAN" dataDxfId="26" totalsRowDxfId="25"/>
    <tableColumn id="6" name="TOTAL" dataDxfId="24" totalsRowDxfId="23">
      <calculatedColumnFormula>CustomerList[[#This Row],[URBAN]]+CustomerList[[#This Row],[SEMI URBAN]]+CustomerList[[#This Row],[RURAL]]</calculatedColumnFormula>
    </tableColumn>
    <tableColumn id="8" name="ATMS" dataDxfId="22" totalsRowDxfId="21"/>
  </tableColumns>
  <tableStyleInfo name="Sales Invoice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63"/>
    <pageSetUpPr autoPageBreaks="0"/>
  </sheetPr>
  <dimension ref="A1:O71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60" sqref="C60"/>
    </sheetView>
  </sheetViews>
  <sheetFormatPr defaultColWidth="9.140625" defaultRowHeight="18.75" customHeight="1" x14ac:dyDescent="0.2"/>
  <cols>
    <col min="1" max="1" width="5.85546875" style="31" customWidth="1"/>
    <col min="2" max="2" width="31.5703125" style="31" customWidth="1"/>
    <col min="3" max="3" width="11.140625" style="35" customWidth="1"/>
    <col min="4" max="4" width="13.140625" style="35" customWidth="1"/>
    <col min="5" max="5" width="12.140625" style="35" customWidth="1"/>
    <col min="6" max="6" width="11" style="103" customWidth="1"/>
    <col min="7" max="7" width="9.85546875" style="35" customWidth="1"/>
    <col min="8" max="12" width="9.140625" style="31" hidden="1" customWidth="1"/>
    <col min="13" max="16384" width="9.140625" style="31"/>
  </cols>
  <sheetData>
    <row r="1" spans="1:12" ht="18.75" customHeight="1" x14ac:dyDescent="0.2">
      <c r="A1" s="446" t="s">
        <v>517</v>
      </c>
      <c r="B1" s="446"/>
      <c r="C1" s="446"/>
      <c r="D1" s="446"/>
      <c r="E1" s="446"/>
      <c r="F1" s="446"/>
      <c r="G1" s="446"/>
    </row>
    <row r="2" spans="1:12" s="32" customFormat="1" ht="15" customHeight="1" x14ac:dyDescent="0.2">
      <c r="A2" s="447" t="s">
        <v>93</v>
      </c>
      <c r="B2" s="447"/>
      <c r="C2" s="447"/>
      <c r="D2" s="447"/>
      <c r="E2" s="447"/>
      <c r="F2" s="447"/>
      <c r="G2" s="447"/>
      <c r="I2" s="447" t="s">
        <v>516</v>
      </c>
      <c r="J2" s="447"/>
      <c r="K2" s="447" t="s">
        <v>350</v>
      </c>
      <c r="L2" s="447"/>
    </row>
    <row r="3" spans="1:12" s="34" customFormat="1" ht="15" customHeight="1" x14ac:dyDescent="0.2">
      <c r="A3" s="33" t="s">
        <v>111</v>
      </c>
      <c r="B3" s="33" t="s">
        <v>2</v>
      </c>
      <c r="C3" s="33" t="s">
        <v>3</v>
      </c>
      <c r="D3" s="33" t="s">
        <v>4</v>
      </c>
      <c r="E3" s="33" t="s">
        <v>5</v>
      </c>
      <c r="F3" s="33" t="s">
        <v>0</v>
      </c>
      <c r="G3" s="33" t="s">
        <v>6</v>
      </c>
      <c r="I3" s="163" t="s">
        <v>349</v>
      </c>
      <c r="J3" s="163" t="s">
        <v>6</v>
      </c>
      <c r="K3" s="163" t="s">
        <v>349</v>
      </c>
      <c r="L3" s="163" t="s">
        <v>6</v>
      </c>
    </row>
    <row r="4" spans="1:12" ht="14.1" customHeight="1" x14ac:dyDescent="0.2">
      <c r="A4" s="36">
        <v>1</v>
      </c>
      <c r="B4" s="37" t="s">
        <v>50</v>
      </c>
      <c r="C4" s="37">
        <v>77</v>
      </c>
      <c r="D4" s="37">
        <v>46</v>
      </c>
      <c r="E4" s="37">
        <v>82</v>
      </c>
      <c r="F4" s="101">
        <f>CustomerList[[#This Row],[URBAN]]+CustomerList[[#This Row],[SEMI URBAN]]+CustomerList[[#This Row],[RURAL]]</f>
        <v>205</v>
      </c>
      <c r="G4" s="37">
        <v>90</v>
      </c>
      <c r="I4" s="31">
        <v>205</v>
      </c>
      <c r="J4" s="31">
        <v>90</v>
      </c>
      <c r="K4" s="31">
        <f>CustomerList[[#This Row],[TOTAL]]-I4</f>
        <v>0</v>
      </c>
      <c r="L4" s="31">
        <f>CustomerList[[#This Row],[ATMS]]-J4</f>
        <v>0</v>
      </c>
    </row>
    <row r="5" spans="1:12" ht="14.1" customHeight="1" x14ac:dyDescent="0.2">
      <c r="A5" s="195">
        <v>2</v>
      </c>
      <c r="B5" s="102" t="s">
        <v>51</v>
      </c>
      <c r="C5" s="102">
        <v>2</v>
      </c>
      <c r="D5" s="102">
        <v>6</v>
      </c>
      <c r="E5" s="102">
        <v>37</v>
      </c>
      <c r="F5" s="101">
        <f>CustomerList[[#This Row],[URBAN]]+CustomerList[[#This Row],[SEMI URBAN]]+CustomerList[[#This Row],[RURAL]]</f>
        <v>45</v>
      </c>
      <c r="G5" s="128">
        <v>31</v>
      </c>
      <c r="I5" s="31">
        <v>45</v>
      </c>
      <c r="J5" s="31">
        <v>41</v>
      </c>
      <c r="K5" s="31">
        <f>CustomerList[[#This Row],[TOTAL]]-I5</f>
        <v>0</v>
      </c>
      <c r="L5" s="31">
        <f>CustomerList[[#This Row],[ATMS]]-J5</f>
        <v>-10</v>
      </c>
    </row>
    <row r="6" spans="1:12" ht="14.1" customHeight="1" x14ac:dyDescent="0.2">
      <c r="A6" s="36">
        <v>3</v>
      </c>
      <c r="B6" s="102" t="s">
        <v>52</v>
      </c>
      <c r="C6" s="102">
        <v>29</v>
      </c>
      <c r="D6" s="102">
        <v>78</v>
      </c>
      <c r="E6" s="102">
        <v>93</v>
      </c>
      <c r="F6" s="101">
        <f>CustomerList[[#This Row],[URBAN]]+CustomerList[[#This Row],[SEMI URBAN]]+CustomerList[[#This Row],[RURAL]]</f>
        <v>200</v>
      </c>
      <c r="G6" s="128">
        <v>325</v>
      </c>
      <c r="I6" s="31">
        <v>200</v>
      </c>
      <c r="J6" s="31">
        <v>325</v>
      </c>
      <c r="K6" s="31">
        <f>CustomerList[[#This Row],[TOTAL]]-I6</f>
        <v>0</v>
      </c>
      <c r="L6" s="31">
        <f>CustomerList[[#This Row],[ATMS]]-J6</f>
        <v>0</v>
      </c>
    </row>
    <row r="7" spans="1:12" ht="14.1" customHeight="1" x14ac:dyDescent="0.2">
      <c r="A7" s="195">
        <v>4</v>
      </c>
      <c r="B7" s="102" t="s">
        <v>53</v>
      </c>
      <c r="C7" s="102">
        <v>188</v>
      </c>
      <c r="D7" s="102">
        <v>136</v>
      </c>
      <c r="E7" s="102">
        <v>116</v>
      </c>
      <c r="F7" s="101">
        <f>CustomerList[[#This Row],[URBAN]]+CustomerList[[#This Row],[SEMI URBAN]]+CustomerList[[#This Row],[RURAL]]</f>
        <v>440</v>
      </c>
      <c r="G7" s="128">
        <v>718</v>
      </c>
      <c r="I7" s="31">
        <v>440</v>
      </c>
      <c r="J7" s="31">
        <v>718</v>
      </c>
      <c r="K7" s="31">
        <f>CustomerList[[#This Row],[TOTAL]]-I7</f>
        <v>0</v>
      </c>
      <c r="L7" s="31">
        <f>CustomerList[[#This Row],[ATMS]]-J7</f>
        <v>0</v>
      </c>
    </row>
    <row r="8" spans="1:12" ht="14.1" customHeight="1" x14ac:dyDescent="0.2">
      <c r="A8" s="36">
        <v>5</v>
      </c>
      <c r="B8" s="102" t="s">
        <v>54</v>
      </c>
      <c r="C8" s="102">
        <v>86</v>
      </c>
      <c r="D8" s="102">
        <v>22</v>
      </c>
      <c r="E8" s="102">
        <v>37</v>
      </c>
      <c r="F8" s="101">
        <f>CustomerList[[#This Row],[URBAN]]+CustomerList[[#This Row],[SEMI URBAN]]+CustomerList[[#This Row],[RURAL]]</f>
        <v>145</v>
      </c>
      <c r="G8" s="128">
        <v>150</v>
      </c>
      <c r="I8" s="31">
        <v>145</v>
      </c>
      <c r="J8" s="31">
        <v>150</v>
      </c>
      <c r="K8" s="31">
        <f>CustomerList[[#This Row],[TOTAL]]-I8</f>
        <v>0</v>
      </c>
      <c r="L8" s="31">
        <f>CustomerList[[#This Row],[ATMS]]-J8</f>
        <v>0</v>
      </c>
    </row>
    <row r="9" spans="1:12" ht="14.1" customHeight="1" x14ac:dyDescent="0.2">
      <c r="A9" s="195">
        <v>6</v>
      </c>
      <c r="B9" s="102" t="s">
        <v>55</v>
      </c>
      <c r="C9" s="102">
        <v>28</v>
      </c>
      <c r="D9" s="102">
        <v>102</v>
      </c>
      <c r="E9" s="102">
        <v>97</v>
      </c>
      <c r="F9" s="101">
        <f>CustomerList[[#This Row],[URBAN]]+CustomerList[[#This Row],[SEMI URBAN]]+CustomerList[[#This Row],[RURAL]]</f>
        <v>227</v>
      </c>
      <c r="G9" s="128">
        <v>228</v>
      </c>
      <c r="I9" s="31">
        <v>227</v>
      </c>
      <c r="J9" s="31">
        <v>228</v>
      </c>
      <c r="K9" s="31">
        <f>CustomerList[[#This Row],[TOTAL]]-I9</f>
        <v>0</v>
      </c>
      <c r="L9" s="31">
        <f>CustomerList[[#This Row],[ATMS]]-J9</f>
        <v>0</v>
      </c>
    </row>
    <row r="10" spans="1:12" ht="14.1" customHeight="1" x14ac:dyDescent="0.2">
      <c r="A10" s="36">
        <v>7</v>
      </c>
      <c r="B10" s="102" t="s">
        <v>56</v>
      </c>
      <c r="C10" s="102">
        <v>229</v>
      </c>
      <c r="D10" s="102">
        <v>134</v>
      </c>
      <c r="E10" s="102">
        <v>99</v>
      </c>
      <c r="F10" s="101">
        <f>CustomerList[[#This Row],[URBAN]]+CustomerList[[#This Row],[SEMI URBAN]]+CustomerList[[#This Row],[RURAL]]</f>
        <v>462</v>
      </c>
      <c r="G10" s="128">
        <v>476</v>
      </c>
      <c r="I10" s="31">
        <v>465</v>
      </c>
      <c r="J10" s="31">
        <v>414</v>
      </c>
      <c r="K10" s="31">
        <f>CustomerList[[#This Row],[TOTAL]]-I10</f>
        <v>-3</v>
      </c>
      <c r="L10" s="31">
        <f>CustomerList[[#This Row],[ATMS]]-J10</f>
        <v>62</v>
      </c>
    </row>
    <row r="11" spans="1:12" ht="14.1" customHeight="1" x14ac:dyDescent="0.2">
      <c r="A11" s="195">
        <v>8</v>
      </c>
      <c r="B11" s="102" t="s">
        <v>43</v>
      </c>
      <c r="C11" s="102">
        <v>8</v>
      </c>
      <c r="D11" s="102">
        <v>14</v>
      </c>
      <c r="E11" s="102">
        <v>41</v>
      </c>
      <c r="F11" s="101">
        <f>CustomerList[[#This Row],[URBAN]]+CustomerList[[#This Row],[SEMI URBAN]]+CustomerList[[#This Row],[RURAL]]</f>
        <v>63</v>
      </c>
      <c r="G11" s="128">
        <v>78</v>
      </c>
      <c r="I11" s="31">
        <v>63</v>
      </c>
      <c r="J11" s="31">
        <v>91</v>
      </c>
      <c r="K11" s="31">
        <f>CustomerList[[#This Row],[TOTAL]]-I11</f>
        <v>0</v>
      </c>
      <c r="L11" s="31">
        <f>CustomerList[[#This Row],[ATMS]]-J11</f>
        <v>-13</v>
      </c>
    </row>
    <row r="12" spans="1:12" ht="14.1" customHeight="1" x14ac:dyDescent="0.2">
      <c r="A12" s="36">
        <v>9</v>
      </c>
      <c r="B12" s="102" t="s">
        <v>44</v>
      </c>
      <c r="C12" s="102">
        <v>9</v>
      </c>
      <c r="D12" s="102">
        <v>14</v>
      </c>
      <c r="E12" s="102">
        <v>45</v>
      </c>
      <c r="F12" s="101">
        <f>CustomerList[[#This Row],[URBAN]]+CustomerList[[#This Row],[SEMI URBAN]]+CustomerList[[#This Row],[RURAL]]</f>
        <v>68</v>
      </c>
      <c r="G12" s="128">
        <v>46</v>
      </c>
      <c r="I12" s="31">
        <v>68</v>
      </c>
      <c r="J12" s="31">
        <v>46</v>
      </c>
      <c r="K12" s="31">
        <f>CustomerList[[#This Row],[TOTAL]]-I12</f>
        <v>0</v>
      </c>
      <c r="L12" s="31">
        <f>CustomerList[[#This Row],[ATMS]]-J12</f>
        <v>0</v>
      </c>
    </row>
    <row r="13" spans="1:12" ht="14.1" customHeight="1" x14ac:dyDescent="0.2">
      <c r="A13" s="195">
        <v>10</v>
      </c>
      <c r="B13" s="102" t="s">
        <v>76</v>
      </c>
      <c r="C13" s="102">
        <v>22</v>
      </c>
      <c r="D13" s="102">
        <v>34</v>
      </c>
      <c r="E13" s="102">
        <v>50</v>
      </c>
      <c r="F13" s="101">
        <f>CustomerList[[#This Row],[URBAN]]+CustomerList[[#This Row],[SEMI URBAN]]+CustomerList[[#This Row],[RURAL]]</f>
        <v>106</v>
      </c>
      <c r="G13" s="128">
        <v>220</v>
      </c>
      <c r="I13" s="31">
        <v>106</v>
      </c>
      <c r="J13" s="31">
        <v>220</v>
      </c>
      <c r="K13" s="31">
        <f>CustomerList[[#This Row],[TOTAL]]-I13</f>
        <v>0</v>
      </c>
      <c r="L13" s="31">
        <f>CustomerList[[#This Row],[ATMS]]-J13</f>
        <v>0</v>
      </c>
    </row>
    <row r="14" spans="1:12" ht="14.1" customHeight="1" x14ac:dyDescent="0.2">
      <c r="A14" s="36">
        <v>11</v>
      </c>
      <c r="B14" s="102" t="s">
        <v>57</v>
      </c>
      <c r="C14" s="102">
        <v>3</v>
      </c>
      <c r="D14" s="102">
        <v>9</v>
      </c>
      <c r="E14" s="102">
        <v>30</v>
      </c>
      <c r="F14" s="101">
        <f>CustomerList[[#This Row],[URBAN]]+CustomerList[[#This Row],[SEMI URBAN]]+CustomerList[[#This Row],[RURAL]]</f>
        <v>42</v>
      </c>
      <c r="G14" s="128">
        <v>45</v>
      </c>
      <c r="I14" s="31">
        <v>38</v>
      </c>
      <c r="J14" s="31">
        <v>38</v>
      </c>
      <c r="K14" s="31">
        <f>CustomerList[[#This Row],[TOTAL]]-I14</f>
        <v>4</v>
      </c>
      <c r="L14" s="31">
        <f>CustomerList[[#This Row],[ATMS]]-J14</f>
        <v>7</v>
      </c>
    </row>
    <row r="15" spans="1:12" ht="14.1" customHeight="1" x14ac:dyDescent="0.2">
      <c r="A15" s="195">
        <v>12</v>
      </c>
      <c r="B15" s="102" t="s">
        <v>58</v>
      </c>
      <c r="C15" s="102">
        <v>9</v>
      </c>
      <c r="D15" s="102">
        <v>6</v>
      </c>
      <c r="E15" s="102">
        <v>45</v>
      </c>
      <c r="F15" s="101">
        <f>CustomerList[[#This Row],[URBAN]]+CustomerList[[#This Row],[SEMI URBAN]]+CustomerList[[#This Row],[RURAL]]</f>
        <v>60</v>
      </c>
      <c r="G15" s="128">
        <v>57</v>
      </c>
      <c r="I15" s="31">
        <v>60</v>
      </c>
      <c r="J15" s="31">
        <v>57</v>
      </c>
      <c r="K15" s="31">
        <f>CustomerList[[#This Row],[TOTAL]]-I15</f>
        <v>0</v>
      </c>
      <c r="L15" s="31">
        <f>CustomerList[[#This Row],[ATMS]]-J15</f>
        <v>0</v>
      </c>
    </row>
    <row r="16" spans="1:12" ht="14.1" customHeight="1" x14ac:dyDescent="0.2">
      <c r="A16" s="36">
        <v>13</v>
      </c>
      <c r="B16" s="102" t="s">
        <v>183</v>
      </c>
      <c r="C16" s="102">
        <v>11</v>
      </c>
      <c r="D16" s="102">
        <v>12</v>
      </c>
      <c r="E16" s="102">
        <v>55</v>
      </c>
      <c r="F16" s="101">
        <f>CustomerList[[#This Row],[URBAN]]+CustomerList[[#This Row],[SEMI URBAN]]+CustomerList[[#This Row],[RURAL]]</f>
        <v>78</v>
      </c>
      <c r="G16" s="128">
        <v>83</v>
      </c>
      <c r="I16" s="31">
        <v>78</v>
      </c>
      <c r="J16" s="31">
        <v>83</v>
      </c>
      <c r="K16" s="31">
        <f>CustomerList[[#This Row],[TOTAL]]-I16</f>
        <v>0</v>
      </c>
      <c r="L16" s="31">
        <f>CustomerList[[#This Row],[ATMS]]-J16</f>
        <v>0</v>
      </c>
    </row>
    <row r="17" spans="1:15" ht="14.1" customHeight="1" x14ac:dyDescent="0.2">
      <c r="A17" s="195">
        <v>14</v>
      </c>
      <c r="B17" s="102" t="s">
        <v>184</v>
      </c>
      <c r="C17" s="102">
        <v>10</v>
      </c>
      <c r="D17" s="102">
        <v>6</v>
      </c>
      <c r="E17" s="102">
        <v>24</v>
      </c>
      <c r="F17" s="101">
        <f>CustomerList[[#This Row],[URBAN]]+CustomerList[[#This Row],[SEMI URBAN]]+CustomerList[[#This Row],[RURAL]]</f>
        <v>40</v>
      </c>
      <c r="G17" s="128">
        <v>24</v>
      </c>
      <c r="I17" s="31">
        <v>40</v>
      </c>
      <c r="J17" s="31">
        <v>24</v>
      </c>
      <c r="K17" s="31">
        <f>CustomerList[[#This Row],[TOTAL]]-I17</f>
        <v>0</v>
      </c>
      <c r="L17" s="31">
        <f>CustomerList[[#This Row],[ATMS]]-J17</f>
        <v>0</v>
      </c>
    </row>
    <row r="18" spans="1:15" ht="14.1" customHeight="1" x14ac:dyDescent="0.2">
      <c r="A18" s="36">
        <v>15</v>
      </c>
      <c r="B18" s="102" t="s">
        <v>59</v>
      </c>
      <c r="C18" s="102">
        <v>89</v>
      </c>
      <c r="D18" s="102">
        <v>91</v>
      </c>
      <c r="E18" s="102">
        <v>114</v>
      </c>
      <c r="F18" s="101">
        <f>CustomerList[[#This Row],[URBAN]]+CustomerList[[#This Row],[SEMI URBAN]]+CustomerList[[#This Row],[RURAL]]</f>
        <v>294</v>
      </c>
      <c r="G18" s="128">
        <v>486</v>
      </c>
      <c r="I18" s="31">
        <v>295</v>
      </c>
      <c r="J18" s="31">
        <v>489</v>
      </c>
      <c r="K18" s="31">
        <f>CustomerList[[#This Row],[TOTAL]]-I18</f>
        <v>-1</v>
      </c>
      <c r="L18" s="31">
        <f>CustomerList[[#This Row],[ATMS]]-J18</f>
        <v>-3</v>
      </c>
    </row>
    <row r="19" spans="1:15" ht="14.1" customHeight="1" x14ac:dyDescent="0.2">
      <c r="A19" s="195">
        <v>16</v>
      </c>
      <c r="B19" s="102" t="s">
        <v>65</v>
      </c>
      <c r="C19" s="102">
        <v>368</v>
      </c>
      <c r="D19" s="102">
        <v>346</v>
      </c>
      <c r="E19" s="102">
        <v>371</v>
      </c>
      <c r="F19" s="101">
        <f>CustomerList[[#This Row],[URBAN]]+CustomerList[[#This Row],[SEMI URBAN]]+CustomerList[[#This Row],[RURAL]]</f>
        <v>1085</v>
      </c>
      <c r="G19" s="128">
        <v>3919</v>
      </c>
      <c r="I19" s="31">
        <v>1138</v>
      </c>
      <c r="J19" s="31">
        <v>4054</v>
      </c>
      <c r="K19" s="31">
        <f>CustomerList[[#This Row],[TOTAL]]-I19</f>
        <v>-53</v>
      </c>
      <c r="L19" s="31">
        <f>CustomerList[[#This Row],[ATMS]]-J19</f>
        <v>-135</v>
      </c>
    </row>
    <row r="20" spans="1:15" ht="14.1" customHeight="1" x14ac:dyDescent="0.2">
      <c r="A20" s="36">
        <v>17</v>
      </c>
      <c r="B20" s="102" t="s">
        <v>60</v>
      </c>
      <c r="C20" s="102">
        <v>21</v>
      </c>
      <c r="D20" s="102">
        <v>23</v>
      </c>
      <c r="E20" s="102">
        <v>68</v>
      </c>
      <c r="F20" s="101">
        <f>CustomerList[[#This Row],[URBAN]]+CustomerList[[#This Row],[SEMI URBAN]]+CustomerList[[#This Row],[RURAL]]</f>
        <v>112</v>
      </c>
      <c r="G20" s="128">
        <v>104</v>
      </c>
      <c r="I20" s="31">
        <v>112</v>
      </c>
      <c r="J20" s="31">
        <v>104</v>
      </c>
      <c r="K20" s="31">
        <f>CustomerList[[#This Row],[TOTAL]]-I20</f>
        <v>0</v>
      </c>
      <c r="L20" s="31">
        <f>CustomerList[[#This Row],[ATMS]]-J20</f>
        <v>0</v>
      </c>
    </row>
    <row r="21" spans="1:15" ht="14.1" customHeight="1" x14ac:dyDescent="0.2">
      <c r="A21" s="195">
        <v>18</v>
      </c>
      <c r="B21" s="102" t="s">
        <v>185</v>
      </c>
      <c r="C21" s="102">
        <v>54</v>
      </c>
      <c r="D21" s="102">
        <v>44</v>
      </c>
      <c r="E21" s="102">
        <v>69</v>
      </c>
      <c r="F21" s="101">
        <f>CustomerList[[#This Row],[URBAN]]+CustomerList[[#This Row],[SEMI URBAN]]+CustomerList[[#This Row],[RURAL]]</f>
        <v>167</v>
      </c>
      <c r="G21" s="128">
        <v>170</v>
      </c>
      <c r="I21" s="31">
        <v>167</v>
      </c>
      <c r="J21" s="31">
        <v>170</v>
      </c>
      <c r="K21" s="31">
        <f>CustomerList[[#This Row],[TOTAL]]-I21</f>
        <v>0</v>
      </c>
      <c r="L21" s="31">
        <f>CustomerList[[#This Row],[ATMS]]-J21</f>
        <v>0</v>
      </c>
    </row>
    <row r="22" spans="1:15" ht="14.1" customHeight="1" x14ac:dyDescent="0.2">
      <c r="A22" s="36">
        <v>19</v>
      </c>
      <c r="B22" s="102" t="s">
        <v>61</v>
      </c>
      <c r="C22" s="102">
        <v>92</v>
      </c>
      <c r="D22" s="102">
        <v>81</v>
      </c>
      <c r="E22" s="102">
        <v>111</v>
      </c>
      <c r="F22" s="101">
        <f>CustomerList[[#This Row],[URBAN]]+CustomerList[[#This Row],[SEMI URBAN]]+CustomerList[[#This Row],[RURAL]]</f>
        <v>284</v>
      </c>
      <c r="G22" s="128">
        <v>669</v>
      </c>
      <c r="I22" s="31">
        <v>284</v>
      </c>
      <c r="J22" s="31">
        <v>669</v>
      </c>
      <c r="K22" s="31">
        <f>CustomerList[[#This Row],[TOTAL]]-I22</f>
        <v>0</v>
      </c>
      <c r="L22" s="31">
        <f>CustomerList[[#This Row],[ATMS]]-J22</f>
        <v>0</v>
      </c>
    </row>
    <row r="23" spans="1:15" ht="14.1" customHeight="1" x14ac:dyDescent="0.2">
      <c r="A23" s="195">
        <v>20</v>
      </c>
      <c r="B23" s="102" t="s">
        <v>62</v>
      </c>
      <c r="C23" s="102">
        <v>0</v>
      </c>
      <c r="D23" s="102">
        <v>0</v>
      </c>
      <c r="E23" s="102">
        <v>15</v>
      </c>
      <c r="F23" s="101">
        <f>CustomerList[[#This Row],[URBAN]]+CustomerList[[#This Row],[SEMI URBAN]]+CustomerList[[#This Row],[RURAL]]</f>
        <v>15</v>
      </c>
      <c r="G23" s="128">
        <v>14</v>
      </c>
      <c r="I23" s="31">
        <v>15</v>
      </c>
      <c r="J23" s="31">
        <v>24</v>
      </c>
      <c r="K23" s="31">
        <f>CustomerList[[#This Row],[TOTAL]]-I23</f>
        <v>0</v>
      </c>
      <c r="L23" s="31">
        <f>CustomerList[[#This Row],[ATMS]]-J23</f>
        <v>-10</v>
      </c>
    </row>
    <row r="24" spans="1:15" ht="14.1" customHeight="1" x14ac:dyDescent="0.2">
      <c r="A24" s="36">
        <v>21</v>
      </c>
      <c r="B24" s="102" t="s">
        <v>45</v>
      </c>
      <c r="C24" s="102">
        <v>9</v>
      </c>
      <c r="D24" s="102">
        <v>21</v>
      </c>
      <c r="E24" s="102">
        <v>42</v>
      </c>
      <c r="F24" s="101">
        <f>CustomerList[[#This Row],[URBAN]]+CustomerList[[#This Row],[SEMI URBAN]]+CustomerList[[#This Row],[RURAL]]</f>
        <v>72</v>
      </c>
      <c r="G24" s="128">
        <v>54</v>
      </c>
      <c r="I24" s="31">
        <v>72</v>
      </c>
      <c r="J24" s="31">
        <v>54</v>
      </c>
      <c r="K24" s="31">
        <f>CustomerList[[#This Row],[TOTAL]]-I24</f>
        <v>0</v>
      </c>
      <c r="L24" s="31">
        <f>CustomerList[[#This Row],[ATMS]]-J24</f>
        <v>0</v>
      </c>
    </row>
    <row r="25" spans="1:15" s="100" customFormat="1" ht="14.1" customHeight="1" x14ac:dyDescent="0.2">
      <c r="A25" s="98"/>
      <c r="B25" s="99" t="s">
        <v>226</v>
      </c>
      <c r="C25" s="99">
        <f>SUBTOTAL(109,C4:C24)</f>
        <v>1344</v>
      </c>
      <c r="D25" s="99">
        <f t="shared" ref="D25:G25" si="0">SUBTOTAL(109,D4:D24)</f>
        <v>1225</v>
      </c>
      <c r="E25" s="99">
        <f t="shared" si="0"/>
        <v>1641</v>
      </c>
      <c r="F25" s="99">
        <f t="shared" si="0"/>
        <v>4210</v>
      </c>
      <c r="G25" s="99">
        <f t="shared" si="0"/>
        <v>7987</v>
      </c>
      <c r="I25" s="100">
        <v>4263</v>
      </c>
      <c r="J25" s="100">
        <v>8089</v>
      </c>
      <c r="K25" s="31">
        <f>CustomerList[[#This Row],[TOTAL]]-I25</f>
        <v>-53</v>
      </c>
      <c r="L25" s="31">
        <f>CustomerList[[#This Row],[ATMS]]-J25</f>
        <v>-102</v>
      </c>
    </row>
    <row r="26" spans="1:15" ht="14.1" customHeight="1" x14ac:dyDescent="0.2">
      <c r="A26" s="36">
        <v>22</v>
      </c>
      <c r="B26" s="102" t="s">
        <v>42</v>
      </c>
      <c r="C26" s="102">
        <v>24</v>
      </c>
      <c r="D26" s="102">
        <v>53</v>
      </c>
      <c r="E26" s="102">
        <v>84</v>
      </c>
      <c r="F26" s="101">
        <f>CustomerList[[#This Row],[URBAN]]+CustomerList[[#This Row],[SEMI URBAN]]+CustomerList[[#This Row],[RURAL]]</f>
        <v>161</v>
      </c>
      <c r="G26" s="128">
        <v>351</v>
      </c>
      <c r="I26" s="31">
        <v>159</v>
      </c>
      <c r="J26" s="31">
        <v>357</v>
      </c>
      <c r="K26" s="31">
        <f>CustomerList[[#This Row],[TOTAL]]-I26</f>
        <v>2</v>
      </c>
      <c r="L26" s="31">
        <f>CustomerList[[#This Row],[ATMS]]-J26</f>
        <v>-6</v>
      </c>
    </row>
    <row r="27" spans="1:15" ht="14.1" customHeight="1" x14ac:dyDescent="0.2">
      <c r="A27" s="195">
        <v>23</v>
      </c>
      <c r="B27" s="102" t="s">
        <v>186</v>
      </c>
      <c r="C27" s="102">
        <v>17</v>
      </c>
      <c r="D27" s="102">
        <v>115</v>
      </c>
      <c r="E27" s="102">
        <v>74</v>
      </c>
      <c r="F27" s="101">
        <f>CustomerList[[#This Row],[URBAN]]+CustomerList[[#This Row],[SEMI URBAN]]+CustomerList[[#This Row],[RURAL]]</f>
        <v>206</v>
      </c>
      <c r="G27" s="128">
        <v>24</v>
      </c>
      <c r="I27" s="31">
        <v>206</v>
      </c>
      <c r="J27" s="31">
        <v>24</v>
      </c>
      <c r="K27" s="31">
        <f>CustomerList[[#This Row],[TOTAL]]-I27</f>
        <v>0</v>
      </c>
      <c r="L27" s="31">
        <f>CustomerList[[#This Row],[ATMS]]-J27</f>
        <v>0</v>
      </c>
      <c r="M27" s="363"/>
      <c r="N27" s="363"/>
      <c r="O27" s="363"/>
    </row>
    <row r="28" spans="1:15" ht="14.1" customHeight="1" x14ac:dyDescent="0.2">
      <c r="A28" s="36">
        <v>24</v>
      </c>
      <c r="B28" s="102" t="s">
        <v>187</v>
      </c>
      <c r="C28" s="102">
        <v>0</v>
      </c>
      <c r="D28" s="102">
        <v>0</v>
      </c>
      <c r="E28" s="102">
        <v>1</v>
      </c>
      <c r="F28" s="101">
        <f>CustomerList[[#This Row],[URBAN]]+CustomerList[[#This Row],[SEMI URBAN]]+CustomerList[[#This Row],[RURAL]]</f>
        <v>1</v>
      </c>
      <c r="G28" s="128">
        <v>1</v>
      </c>
      <c r="I28" s="31">
        <v>1</v>
      </c>
      <c r="J28" s="31">
        <v>1</v>
      </c>
      <c r="K28" s="31">
        <f>CustomerList[[#This Row],[TOTAL]]-I28</f>
        <v>0</v>
      </c>
      <c r="L28" s="31">
        <f>CustomerList[[#This Row],[ATMS]]-J28</f>
        <v>0</v>
      </c>
    </row>
    <row r="29" spans="1:15" ht="14.1" customHeight="1" x14ac:dyDescent="0.2">
      <c r="A29" s="195">
        <v>25</v>
      </c>
      <c r="B29" s="102" t="s">
        <v>46</v>
      </c>
      <c r="C29" s="102">
        <v>0</v>
      </c>
      <c r="D29" s="102">
        <v>0</v>
      </c>
      <c r="E29" s="102">
        <v>2</v>
      </c>
      <c r="F29" s="101">
        <f>CustomerList[[#This Row],[URBAN]]+CustomerList[[#This Row],[SEMI URBAN]]+CustomerList[[#This Row],[RURAL]]</f>
        <v>2</v>
      </c>
      <c r="G29" s="128">
        <v>3</v>
      </c>
      <c r="I29" s="31">
        <v>2</v>
      </c>
      <c r="J29" s="31">
        <v>3</v>
      </c>
      <c r="K29" s="31">
        <f>CustomerList[[#This Row],[TOTAL]]-I29</f>
        <v>0</v>
      </c>
      <c r="L29" s="31">
        <f>CustomerList[[#This Row],[ATMS]]-J29</f>
        <v>0</v>
      </c>
    </row>
    <row r="30" spans="1:15" ht="14.1" customHeight="1" x14ac:dyDescent="0.2">
      <c r="A30" s="36">
        <v>26</v>
      </c>
      <c r="B30" s="102" t="s">
        <v>188</v>
      </c>
      <c r="C30" s="102">
        <v>13</v>
      </c>
      <c r="D30" s="102">
        <v>12</v>
      </c>
      <c r="E30" s="102">
        <v>5</v>
      </c>
      <c r="F30" s="101">
        <f>CustomerList[[#This Row],[URBAN]]+CustomerList[[#This Row],[SEMI URBAN]]+CustomerList[[#This Row],[RURAL]]</f>
        <v>30</v>
      </c>
      <c r="G30" s="128">
        <v>25</v>
      </c>
      <c r="I30" s="31">
        <v>30</v>
      </c>
      <c r="J30" s="31">
        <v>25</v>
      </c>
      <c r="K30" s="31">
        <f>CustomerList[[#This Row],[TOTAL]]-I30</f>
        <v>0</v>
      </c>
      <c r="L30" s="31">
        <f>CustomerList[[#This Row],[ATMS]]-J30</f>
        <v>0</v>
      </c>
    </row>
    <row r="31" spans="1:15" ht="14.1" customHeight="1" x14ac:dyDescent="0.2">
      <c r="A31" s="195">
        <v>27</v>
      </c>
      <c r="B31" s="102" t="s">
        <v>189</v>
      </c>
      <c r="C31" s="102">
        <v>0</v>
      </c>
      <c r="D31" s="102">
        <v>0</v>
      </c>
      <c r="E31" s="102">
        <v>1</v>
      </c>
      <c r="F31" s="101">
        <f>CustomerList[[#This Row],[URBAN]]+CustomerList[[#This Row],[SEMI URBAN]]+CustomerList[[#This Row],[RURAL]]</f>
        <v>1</v>
      </c>
      <c r="G31" s="128">
        <v>1</v>
      </c>
      <c r="I31" s="31">
        <v>1</v>
      </c>
      <c r="J31" s="31">
        <v>1</v>
      </c>
      <c r="K31" s="31">
        <f>CustomerList[[#This Row],[TOTAL]]-I31</f>
        <v>0</v>
      </c>
      <c r="L31" s="31">
        <f>CustomerList[[#This Row],[ATMS]]-J31</f>
        <v>0</v>
      </c>
    </row>
    <row r="32" spans="1:15" ht="14.1" customHeight="1" x14ac:dyDescent="0.2">
      <c r="A32" s="36">
        <v>28</v>
      </c>
      <c r="B32" s="102" t="s">
        <v>190</v>
      </c>
      <c r="C32" s="102">
        <v>1</v>
      </c>
      <c r="D32" s="102">
        <v>2</v>
      </c>
      <c r="E32" s="102">
        <v>8</v>
      </c>
      <c r="F32" s="101">
        <f>CustomerList[[#This Row],[URBAN]]+CustomerList[[#This Row],[SEMI URBAN]]+CustomerList[[#This Row],[RURAL]]</f>
        <v>11</v>
      </c>
      <c r="G32" s="128">
        <v>11</v>
      </c>
      <c r="I32" s="31">
        <v>11</v>
      </c>
      <c r="J32" s="31">
        <v>11</v>
      </c>
      <c r="K32" s="31">
        <f>CustomerList[[#This Row],[TOTAL]]-I32</f>
        <v>0</v>
      </c>
      <c r="L32" s="31">
        <f>CustomerList[[#This Row],[ATMS]]-J32</f>
        <v>0</v>
      </c>
    </row>
    <row r="33" spans="1:12" ht="14.1" customHeight="1" x14ac:dyDescent="0.2">
      <c r="A33" s="195">
        <v>29</v>
      </c>
      <c r="B33" s="102" t="s">
        <v>66</v>
      </c>
      <c r="C33" s="102">
        <v>11</v>
      </c>
      <c r="D33" s="102">
        <v>53</v>
      </c>
      <c r="E33" s="102">
        <v>81</v>
      </c>
      <c r="F33" s="101">
        <f>CustomerList[[#This Row],[URBAN]]+CustomerList[[#This Row],[SEMI URBAN]]+CustomerList[[#This Row],[RURAL]]</f>
        <v>145</v>
      </c>
      <c r="G33" s="128">
        <v>224</v>
      </c>
      <c r="I33" s="31">
        <v>138</v>
      </c>
      <c r="J33" s="31">
        <v>264</v>
      </c>
      <c r="K33" s="31">
        <f>CustomerList[[#This Row],[TOTAL]]-I33</f>
        <v>7</v>
      </c>
      <c r="L33" s="31">
        <f>CustomerList[[#This Row],[ATMS]]-J33</f>
        <v>-40</v>
      </c>
    </row>
    <row r="34" spans="1:12" ht="14.1" customHeight="1" x14ac:dyDescent="0.2">
      <c r="A34" s="36">
        <v>30</v>
      </c>
      <c r="B34" s="102" t="s">
        <v>67</v>
      </c>
      <c r="C34" s="102">
        <v>60</v>
      </c>
      <c r="D34" s="102">
        <v>79</v>
      </c>
      <c r="E34" s="102">
        <v>100</v>
      </c>
      <c r="F34" s="101">
        <f>CustomerList[[#This Row],[URBAN]]+CustomerList[[#This Row],[SEMI URBAN]]+CustomerList[[#This Row],[RURAL]]</f>
        <v>239</v>
      </c>
      <c r="G34" s="128">
        <v>377</v>
      </c>
      <c r="I34" s="31">
        <v>239</v>
      </c>
      <c r="J34" s="31">
        <v>377</v>
      </c>
      <c r="K34" s="31">
        <f>CustomerList[[#This Row],[TOTAL]]-I34</f>
        <v>0</v>
      </c>
      <c r="L34" s="31">
        <f>CustomerList[[#This Row],[ATMS]]-J34</f>
        <v>0</v>
      </c>
    </row>
    <row r="35" spans="1:12" ht="14.1" customHeight="1" x14ac:dyDescent="0.2">
      <c r="A35" s="195">
        <v>31</v>
      </c>
      <c r="B35" s="102" t="s">
        <v>553</v>
      </c>
      <c r="C35" s="102">
        <v>17</v>
      </c>
      <c r="D35" s="102">
        <v>17</v>
      </c>
      <c r="E35" s="102">
        <v>15</v>
      </c>
      <c r="F35" s="101">
        <f>CustomerList[[#This Row],[URBAN]]+CustomerList[[#This Row],[SEMI URBAN]]+CustomerList[[#This Row],[RURAL]]</f>
        <v>49</v>
      </c>
      <c r="G35" s="128">
        <v>4</v>
      </c>
      <c r="I35" s="31">
        <v>21</v>
      </c>
      <c r="J35" s="31">
        <v>4</v>
      </c>
      <c r="K35" s="31">
        <f>CustomerList[[#This Row],[TOTAL]]-I35</f>
        <v>28</v>
      </c>
      <c r="L35" s="31">
        <f>CustomerList[[#This Row],[ATMS]]-J35</f>
        <v>0</v>
      </c>
    </row>
    <row r="36" spans="1:12" ht="14.1" customHeight="1" x14ac:dyDescent="0.2">
      <c r="A36" s="36">
        <v>32</v>
      </c>
      <c r="B36" s="102" t="s">
        <v>191</v>
      </c>
      <c r="C36" s="102">
        <v>33</v>
      </c>
      <c r="D36" s="102">
        <v>21</v>
      </c>
      <c r="E36" s="102">
        <v>37</v>
      </c>
      <c r="F36" s="101">
        <f>CustomerList[[#This Row],[URBAN]]+CustomerList[[#This Row],[SEMI URBAN]]+CustomerList[[#This Row],[RURAL]]</f>
        <v>91</v>
      </c>
      <c r="G36" s="128">
        <v>71</v>
      </c>
      <c r="I36" s="31">
        <v>89</v>
      </c>
      <c r="J36" s="31">
        <v>70</v>
      </c>
      <c r="K36" s="31">
        <f>CustomerList[[#This Row],[TOTAL]]-I36</f>
        <v>2</v>
      </c>
      <c r="L36" s="31">
        <f>CustomerList[[#This Row],[ATMS]]-J36</f>
        <v>1</v>
      </c>
    </row>
    <row r="37" spans="1:12" ht="14.1" customHeight="1" x14ac:dyDescent="0.2">
      <c r="A37" s="195">
        <v>33</v>
      </c>
      <c r="B37" s="102" t="s">
        <v>192</v>
      </c>
      <c r="C37" s="102">
        <v>0</v>
      </c>
      <c r="D37" s="102">
        <v>0</v>
      </c>
      <c r="E37" s="102">
        <v>2</v>
      </c>
      <c r="F37" s="101">
        <f>CustomerList[[#This Row],[URBAN]]+CustomerList[[#This Row],[SEMI URBAN]]+CustomerList[[#This Row],[RURAL]]</f>
        <v>2</v>
      </c>
      <c r="G37" s="128">
        <v>1</v>
      </c>
      <c r="I37" s="31">
        <v>2</v>
      </c>
      <c r="J37" s="31">
        <v>1</v>
      </c>
      <c r="K37" s="31">
        <f>CustomerList[[#This Row],[TOTAL]]-I37</f>
        <v>0</v>
      </c>
      <c r="L37" s="31">
        <f>CustomerList[[#This Row],[ATMS]]-J37</f>
        <v>0</v>
      </c>
    </row>
    <row r="38" spans="1:12" ht="14.1" customHeight="1" x14ac:dyDescent="0.2">
      <c r="A38" s="36">
        <v>34</v>
      </c>
      <c r="B38" s="102" t="s">
        <v>193</v>
      </c>
      <c r="C38" s="102">
        <v>0</v>
      </c>
      <c r="D38" s="102">
        <v>0</v>
      </c>
      <c r="E38" s="102">
        <v>7</v>
      </c>
      <c r="F38" s="101">
        <f>CustomerList[[#This Row],[URBAN]]+CustomerList[[#This Row],[SEMI URBAN]]+CustomerList[[#This Row],[RURAL]]</f>
        <v>7</v>
      </c>
      <c r="G38" s="128">
        <v>8</v>
      </c>
      <c r="I38" s="31">
        <v>7</v>
      </c>
      <c r="J38" s="31">
        <v>8</v>
      </c>
      <c r="K38" s="31">
        <f>CustomerList[[#This Row],[TOTAL]]-I38</f>
        <v>0</v>
      </c>
      <c r="L38" s="31">
        <f>CustomerList[[#This Row],[ATMS]]-J38</f>
        <v>0</v>
      </c>
    </row>
    <row r="39" spans="1:12" ht="14.1" customHeight="1" x14ac:dyDescent="0.2">
      <c r="A39" s="195">
        <v>35</v>
      </c>
      <c r="B39" s="102" t="s">
        <v>194</v>
      </c>
      <c r="C39" s="102">
        <v>0</v>
      </c>
      <c r="D39" s="102">
        <v>0</v>
      </c>
      <c r="E39" s="102">
        <v>4</v>
      </c>
      <c r="F39" s="101">
        <f>CustomerList[[#This Row],[URBAN]]+CustomerList[[#This Row],[SEMI URBAN]]+CustomerList[[#This Row],[RURAL]]</f>
        <v>4</v>
      </c>
      <c r="G39" s="128">
        <v>4</v>
      </c>
      <c r="I39" s="31">
        <v>4</v>
      </c>
      <c r="J39" s="31">
        <v>4</v>
      </c>
      <c r="K39" s="31">
        <f>CustomerList[[#This Row],[TOTAL]]-I39</f>
        <v>0</v>
      </c>
      <c r="L39" s="31">
        <f>CustomerList[[#This Row],[ATMS]]-J39</f>
        <v>0</v>
      </c>
    </row>
    <row r="40" spans="1:12" ht="14.1" customHeight="1" x14ac:dyDescent="0.2">
      <c r="A40" s="36">
        <v>36</v>
      </c>
      <c r="B40" s="102" t="s">
        <v>68</v>
      </c>
      <c r="C40" s="102">
        <v>7</v>
      </c>
      <c r="D40" s="102">
        <v>12</v>
      </c>
      <c r="E40" s="102">
        <v>26</v>
      </c>
      <c r="F40" s="101">
        <f>CustomerList[[#This Row],[URBAN]]+CustomerList[[#This Row],[SEMI URBAN]]+CustomerList[[#This Row],[RURAL]]</f>
        <v>45</v>
      </c>
      <c r="G40" s="128">
        <v>42</v>
      </c>
      <c r="I40" s="31">
        <v>45</v>
      </c>
      <c r="J40" s="31">
        <v>38</v>
      </c>
      <c r="K40" s="31">
        <f>CustomerList[[#This Row],[TOTAL]]-I40</f>
        <v>0</v>
      </c>
      <c r="L40" s="31">
        <f>CustomerList[[#This Row],[ATMS]]-J40</f>
        <v>4</v>
      </c>
    </row>
    <row r="41" spans="1:12" ht="14.1" customHeight="1" x14ac:dyDescent="0.2">
      <c r="A41" s="195">
        <v>37</v>
      </c>
      <c r="B41" s="102" t="s">
        <v>195</v>
      </c>
      <c r="C41" s="102">
        <v>0</v>
      </c>
      <c r="D41" s="102">
        <v>1</v>
      </c>
      <c r="E41" s="102">
        <v>3</v>
      </c>
      <c r="F41" s="101">
        <f>CustomerList[[#This Row],[URBAN]]+CustomerList[[#This Row],[SEMI URBAN]]+CustomerList[[#This Row],[RURAL]]</f>
        <v>4</v>
      </c>
      <c r="G41" s="128">
        <v>5</v>
      </c>
      <c r="I41" s="31">
        <v>4</v>
      </c>
      <c r="J41" s="31">
        <v>5</v>
      </c>
      <c r="K41" s="31">
        <f>CustomerList[[#This Row],[TOTAL]]-I41</f>
        <v>0</v>
      </c>
      <c r="L41" s="31">
        <f>CustomerList[[#This Row],[ATMS]]-J41</f>
        <v>0</v>
      </c>
    </row>
    <row r="42" spans="1:12" ht="14.1" customHeight="1" x14ac:dyDescent="0.2">
      <c r="A42" s="36">
        <v>38</v>
      </c>
      <c r="B42" s="102" t="s">
        <v>196</v>
      </c>
      <c r="C42" s="102">
        <v>4</v>
      </c>
      <c r="D42" s="102">
        <v>8</v>
      </c>
      <c r="E42" s="102">
        <v>3</v>
      </c>
      <c r="F42" s="101">
        <f>CustomerList[[#This Row],[URBAN]]+CustomerList[[#This Row],[SEMI URBAN]]+CustomerList[[#This Row],[RURAL]]</f>
        <v>15</v>
      </c>
      <c r="G42" s="128">
        <v>12</v>
      </c>
      <c r="I42" s="31">
        <v>15</v>
      </c>
      <c r="J42" s="31">
        <v>14</v>
      </c>
      <c r="K42" s="31">
        <f>CustomerList[[#This Row],[TOTAL]]-I42</f>
        <v>0</v>
      </c>
      <c r="L42" s="31">
        <f>CustomerList[[#This Row],[ATMS]]-J42</f>
        <v>-2</v>
      </c>
    </row>
    <row r="43" spans="1:12" ht="14.1" customHeight="1" x14ac:dyDescent="0.2">
      <c r="A43" s="195">
        <v>39</v>
      </c>
      <c r="B43" s="102" t="s">
        <v>197</v>
      </c>
      <c r="C43" s="102">
        <v>0</v>
      </c>
      <c r="D43" s="102">
        <v>0</v>
      </c>
      <c r="E43" s="102">
        <v>4</v>
      </c>
      <c r="F43" s="101">
        <f>CustomerList[[#This Row],[URBAN]]+CustomerList[[#This Row],[SEMI URBAN]]+CustomerList[[#This Row],[RURAL]]</f>
        <v>4</v>
      </c>
      <c r="G43" s="128">
        <v>5</v>
      </c>
      <c r="I43" s="31">
        <v>4</v>
      </c>
      <c r="J43" s="31">
        <v>5</v>
      </c>
      <c r="K43" s="31">
        <f>CustomerList[[#This Row],[TOTAL]]-I43</f>
        <v>0</v>
      </c>
      <c r="L43" s="31">
        <f>CustomerList[[#This Row],[ATMS]]-J43</f>
        <v>0</v>
      </c>
    </row>
    <row r="44" spans="1:12" ht="14.1" customHeight="1" x14ac:dyDescent="0.2">
      <c r="A44" s="36">
        <v>40</v>
      </c>
      <c r="B44" s="102" t="s">
        <v>72</v>
      </c>
      <c r="C44" s="102">
        <v>0</v>
      </c>
      <c r="D44" s="102">
        <v>0</v>
      </c>
      <c r="E44" s="102">
        <v>3</v>
      </c>
      <c r="F44" s="101">
        <f>CustomerList[[#This Row],[URBAN]]+CustomerList[[#This Row],[SEMI URBAN]]+CustomerList[[#This Row],[RURAL]]</f>
        <v>3</v>
      </c>
      <c r="G44" s="128">
        <v>4</v>
      </c>
      <c r="I44" s="31">
        <v>3</v>
      </c>
      <c r="J44" s="31">
        <v>4</v>
      </c>
      <c r="K44" s="31">
        <f>CustomerList[[#This Row],[TOTAL]]-I44</f>
        <v>0</v>
      </c>
      <c r="L44" s="31">
        <f>CustomerList[[#This Row],[ATMS]]-J44</f>
        <v>0</v>
      </c>
    </row>
    <row r="45" spans="1:12" ht="14.1" customHeight="1" x14ac:dyDescent="0.2">
      <c r="A45" s="195">
        <v>41</v>
      </c>
      <c r="B45" s="102" t="s">
        <v>198</v>
      </c>
      <c r="C45" s="102">
        <v>0</v>
      </c>
      <c r="D45" s="102">
        <v>2</v>
      </c>
      <c r="E45" s="102">
        <v>1</v>
      </c>
      <c r="F45" s="101">
        <f>CustomerList[[#This Row],[URBAN]]+CustomerList[[#This Row],[SEMI URBAN]]+CustomerList[[#This Row],[RURAL]]</f>
        <v>3</v>
      </c>
      <c r="G45" s="128">
        <v>3</v>
      </c>
      <c r="I45" s="31">
        <v>3</v>
      </c>
      <c r="J45" s="31">
        <v>3</v>
      </c>
      <c r="K45" s="31">
        <f>CustomerList[[#This Row],[TOTAL]]-I45</f>
        <v>0</v>
      </c>
      <c r="L45" s="31">
        <f>CustomerList[[#This Row],[ATMS]]-J45</f>
        <v>0</v>
      </c>
    </row>
    <row r="46" spans="1:12" ht="14.1" customHeight="1" x14ac:dyDescent="0.2">
      <c r="A46" s="36">
        <v>42</v>
      </c>
      <c r="B46" s="102" t="s">
        <v>71</v>
      </c>
      <c r="C46" s="102">
        <v>20</v>
      </c>
      <c r="D46" s="102">
        <v>23</v>
      </c>
      <c r="E46" s="102">
        <v>20</v>
      </c>
      <c r="F46" s="101">
        <f>CustomerList[[#This Row],[URBAN]]+CustomerList[[#This Row],[SEMI URBAN]]+CustomerList[[#This Row],[RURAL]]</f>
        <v>63</v>
      </c>
      <c r="G46" s="128">
        <v>48</v>
      </c>
      <c r="I46" s="31">
        <v>63</v>
      </c>
      <c r="J46" s="31">
        <v>49</v>
      </c>
      <c r="K46" s="31">
        <f>CustomerList[[#This Row],[TOTAL]]-I46</f>
        <v>0</v>
      </c>
      <c r="L46" s="31">
        <f>CustomerList[[#This Row],[ATMS]]-J46</f>
        <v>-1</v>
      </c>
    </row>
    <row r="47" spans="1:12" s="100" customFormat="1" ht="14.1" customHeight="1" x14ac:dyDescent="0.2">
      <c r="A47" s="98"/>
      <c r="B47" s="99" t="s">
        <v>224</v>
      </c>
      <c r="C47" s="99">
        <f>SUBTOTAL(109,C26:C46)</f>
        <v>207</v>
      </c>
      <c r="D47" s="99">
        <f t="shared" ref="D47:G47" si="1">SUBTOTAL(109,D26:D46)</f>
        <v>398</v>
      </c>
      <c r="E47" s="99">
        <f t="shared" si="1"/>
        <v>481</v>
      </c>
      <c r="F47" s="99">
        <f t="shared" si="1"/>
        <v>1086</v>
      </c>
      <c r="G47" s="99">
        <f t="shared" si="1"/>
        <v>1224</v>
      </c>
      <c r="I47" s="100">
        <v>1047</v>
      </c>
      <c r="J47" s="100">
        <v>1268</v>
      </c>
      <c r="K47" s="31">
        <f>CustomerList[[#This Row],[TOTAL]]-I47</f>
        <v>39</v>
      </c>
      <c r="L47" s="31">
        <f>CustomerList[[#This Row],[ATMS]]-J47</f>
        <v>-44</v>
      </c>
    </row>
    <row r="48" spans="1:12" s="100" customFormat="1" ht="14.1" customHeight="1" x14ac:dyDescent="0.2">
      <c r="A48" s="98"/>
      <c r="B48" s="99" t="s">
        <v>426</v>
      </c>
      <c r="C48" s="99">
        <f>C47+C25</f>
        <v>1551</v>
      </c>
      <c r="D48" s="99">
        <f t="shared" ref="D48:G48" si="2">D47+D25</f>
        <v>1623</v>
      </c>
      <c r="E48" s="99">
        <f t="shared" si="2"/>
        <v>2122</v>
      </c>
      <c r="F48" s="99">
        <f t="shared" si="2"/>
        <v>5296</v>
      </c>
      <c r="G48" s="99">
        <f t="shared" si="2"/>
        <v>9211</v>
      </c>
      <c r="I48" s="100">
        <v>5310</v>
      </c>
      <c r="J48" s="100">
        <v>9357</v>
      </c>
      <c r="K48" s="31">
        <f>CustomerList[[#This Row],[TOTAL]]-I48</f>
        <v>-14</v>
      </c>
      <c r="L48" s="31">
        <f>CustomerList[[#This Row],[ATMS]]-J48</f>
        <v>-146</v>
      </c>
    </row>
    <row r="49" spans="1:12" ht="14.1" customHeight="1" x14ac:dyDescent="0.2">
      <c r="A49" s="36">
        <v>43</v>
      </c>
      <c r="B49" s="102" t="s">
        <v>41</v>
      </c>
      <c r="C49" s="102">
        <v>274</v>
      </c>
      <c r="D49" s="102">
        <v>134</v>
      </c>
      <c r="E49" s="102">
        <v>48</v>
      </c>
      <c r="F49" s="101">
        <f>CustomerList[[#This Row],[URBAN]]+CustomerList[[#This Row],[SEMI URBAN]]+CustomerList[[#This Row],[RURAL]]</f>
        <v>456</v>
      </c>
      <c r="G49" s="128">
        <v>0</v>
      </c>
      <c r="I49" s="31">
        <v>456</v>
      </c>
      <c r="J49" s="31">
        <v>0</v>
      </c>
      <c r="K49" s="31">
        <f>CustomerList[[#This Row],[TOTAL]]-I49</f>
        <v>0</v>
      </c>
      <c r="L49" s="31">
        <f>CustomerList[[#This Row],[ATMS]]-J49</f>
        <v>0</v>
      </c>
    </row>
    <row r="50" spans="1:12" ht="14.1" customHeight="1" x14ac:dyDescent="0.2">
      <c r="A50" s="195">
        <v>44</v>
      </c>
      <c r="B50" s="102" t="s">
        <v>199</v>
      </c>
      <c r="C50" s="102">
        <v>316</v>
      </c>
      <c r="D50" s="102">
        <v>90</v>
      </c>
      <c r="E50" s="102">
        <v>48</v>
      </c>
      <c r="F50" s="101">
        <f>CustomerList[[#This Row],[URBAN]]+CustomerList[[#This Row],[SEMI URBAN]]+CustomerList[[#This Row],[RURAL]]</f>
        <v>454</v>
      </c>
      <c r="G50" s="128">
        <v>0</v>
      </c>
      <c r="I50" s="31">
        <v>454</v>
      </c>
      <c r="J50" s="31">
        <v>1</v>
      </c>
      <c r="K50" s="31">
        <f>CustomerList[[#This Row],[TOTAL]]-I50</f>
        <v>0</v>
      </c>
      <c r="L50" s="31">
        <f>CustomerList[[#This Row],[ATMS]]-J50</f>
        <v>-1</v>
      </c>
    </row>
    <row r="51" spans="1:12" ht="14.1" customHeight="1" x14ac:dyDescent="0.2">
      <c r="A51" s="36">
        <v>45</v>
      </c>
      <c r="B51" s="102" t="s">
        <v>47</v>
      </c>
      <c r="C51" s="102">
        <v>264</v>
      </c>
      <c r="D51" s="102">
        <v>94</v>
      </c>
      <c r="E51" s="102">
        <v>52</v>
      </c>
      <c r="F51" s="101">
        <f>CustomerList[[#This Row],[URBAN]]+CustomerList[[#This Row],[SEMI URBAN]]+CustomerList[[#This Row],[RURAL]]</f>
        <v>410</v>
      </c>
      <c r="G51" s="128">
        <v>0</v>
      </c>
      <c r="I51" s="31">
        <v>410</v>
      </c>
      <c r="J51" s="31">
        <v>0</v>
      </c>
      <c r="K51" s="31">
        <f>CustomerList[[#This Row],[TOTAL]]-I51</f>
        <v>0</v>
      </c>
      <c r="L51" s="31">
        <f>CustomerList[[#This Row],[ATMS]]-J51</f>
        <v>0</v>
      </c>
    </row>
    <row r="52" spans="1:12" s="100" customFormat="1" ht="14.1" customHeight="1" x14ac:dyDescent="0.2">
      <c r="A52" s="98"/>
      <c r="B52" s="99" t="s">
        <v>227</v>
      </c>
      <c r="C52" s="99">
        <f>SUBTOTAL(109,C49:C51)</f>
        <v>854</v>
      </c>
      <c r="D52" s="99">
        <f t="shared" ref="D52:G52" si="3">SUBTOTAL(109,D49:D51)</f>
        <v>318</v>
      </c>
      <c r="E52" s="99">
        <f t="shared" si="3"/>
        <v>148</v>
      </c>
      <c r="F52" s="99">
        <f t="shared" si="3"/>
        <v>1320</v>
      </c>
      <c r="G52" s="99">
        <f t="shared" si="3"/>
        <v>0</v>
      </c>
      <c r="I52" s="100">
        <v>1320</v>
      </c>
      <c r="J52" s="100">
        <v>1</v>
      </c>
      <c r="K52" s="31">
        <f>CustomerList[[#This Row],[TOTAL]]-I52</f>
        <v>0</v>
      </c>
      <c r="L52" s="31">
        <f>CustomerList[[#This Row],[ATMS]]-J52</f>
        <v>-1</v>
      </c>
    </row>
    <row r="53" spans="1:12" ht="14.1" customHeight="1" x14ac:dyDescent="0.2">
      <c r="A53" s="195">
        <v>46</v>
      </c>
      <c r="B53" s="102" t="s">
        <v>427</v>
      </c>
      <c r="C53" s="102">
        <v>297</v>
      </c>
      <c r="D53" s="102">
        <v>470</v>
      </c>
      <c r="E53" s="102">
        <v>110</v>
      </c>
      <c r="F53" s="101">
        <f>CustomerList[[#This Row],[URBAN]]+CustomerList[[#This Row],[SEMI URBAN]]+CustomerList[[#This Row],[RURAL]]</f>
        <v>877</v>
      </c>
      <c r="G53" s="128">
        <v>21</v>
      </c>
      <c r="I53" s="31">
        <v>853</v>
      </c>
      <c r="J53" s="31">
        <v>21</v>
      </c>
      <c r="K53" s="31">
        <f>CustomerList[[#This Row],[TOTAL]]-I53</f>
        <v>24</v>
      </c>
      <c r="L53" s="31">
        <f>CustomerList[[#This Row],[ATMS]]-J53</f>
        <v>0</v>
      </c>
    </row>
    <row r="54" spans="1:12" s="100" customFormat="1" ht="14.1" customHeight="1" x14ac:dyDescent="0.2">
      <c r="A54" s="385"/>
      <c r="B54" s="99" t="s">
        <v>225</v>
      </c>
      <c r="C54" s="99">
        <f>C53</f>
        <v>297</v>
      </c>
      <c r="D54" s="99">
        <f t="shared" ref="D54:G54" si="4">D53</f>
        <v>470</v>
      </c>
      <c r="E54" s="99">
        <f t="shared" si="4"/>
        <v>110</v>
      </c>
      <c r="F54" s="99">
        <f t="shared" si="4"/>
        <v>877</v>
      </c>
      <c r="G54" s="99">
        <f t="shared" si="4"/>
        <v>21</v>
      </c>
      <c r="I54" s="100">
        <v>853</v>
      </c>
      <c r="J54" s="100">
        <v>21</v>
      </c>
      <c r="K54" s="31">
        <f>CustomerList[[#This Row],[TOTAL]]-I54</f>
        <v>24</v>
      </c>
      <c r="L54" s="31">
        <f>CustomerList[[#This Row],[ATMS]]-J54</f>
        <v>0</v>
      </c>
    </row>
    <row r="55" spans="1:12" s="100" customFormat="1" ht="14.1" customHeight="1" x14ac:dyDescent="0.2">
      <c r="A55" s="195">
        <v>47</v>
      </c>
      <c r="B55" s="102" t="s">
        <v>419</v>
      </c>
      <c r="C55" s="102">
        <v>0</v>
      </c>
      <c r="D55" s="102">
        <v>16</v>
      </c>
      <c r="E55" s="102">
        <v>21</v>
      </c>
      <c r="F55" s="101">
        <f>CustomerList[[#This Row],[URBAN]]+CustomerList[[#This Row],[SEMI URBAN]]+CustomerList[[#This Row],[RURAL]]</f>
        <v>37</v>
      </c>
      <c r="G55" s="102">
        <v>37</v>
      </c>
      <c r="I55" s="100">
        <v>37</v>
      </c>
      <c r="J55" s="100">
        <v>37</v>
      </c>
      <c r="K55" s="31">
        <f>CustomerList[[#This Row],[TOTAL]]-I55</f>
        <v>0</v>
      </c>
      <c r="L55" s="31">
        <f>CustomerList[[#This Row],[ATMS]]-J55</f>
        <v>0</v>
      </c>
    </row>
    <row r="56" spans="1:12" ht="14.1" customHeight="1" x14ac:dyDescent="0.2">
      <c r="A56" s="195">
        <v>48</v>
      </c>
      <c r="B56" s="102" t="s">
        <v>420</v>
      </c>
      <c r="C56" s="102">
        <v>5</v>
      </c>
      <c r="D56" s="102">
        <v>4</v>
      </c>
      <c r="E56" s="102">
        <v>16</v>
      </c>
      <c r="F56" s="101">
        <f>CustomerList[[#This Row],[URBAN]]+CustomerList[[#This Row],[SEMI URBAN]]+CustomerList[[#This Row],[RURAL]]</f>
        <v>25</v>
      </c>
      <c r="G56" s="128">
        <v>20</v>
      </c>
      <c r="I56" s="31">
        <v>25</v>
      </c>
      <c r="J56" s="31">
        <v>16</v>
      </c>
      <c r="K56" s="31">
        <f>CustomerList[[#This Row],[TOTAL]]-I56</f>
        <v>0</v>
      </c>
      <c r="L56" s="31">
        <f>CustomerList[[#This Row],[ATMS]]-J56</f>
        <v>4</v>
      </c>
    </row>
    <row r="57" spans="1:12" ht="14.1" customHeight="1" x14ac:dyDescent="0.2">
      <c r="A57" s="195">
        <v>49</v>
      </c>
      <c r="B57" s="102" t="s">
        <v>421</v>
      </c>
      <c r="C57" s="102">
        <v>3</v>
      </c>
      <c r="D57" s="102">
        <v>33</v>
      </c>
      <c r="E57" s="102">
        <v>14</v>
      </c>
      <c r="F57" s="101">
        <f>CustomerList[[#This Row],[URBAN]]+CustomerList[[#This Row],[SEMI URBAN]]+CustomerList[[#This Row],[RURAL]]</f>
        <v>50</v>
      </c>
      <c r="G57" s="128">
        <v>5</v>
      </c>
      <c r="I57" s="31">
        <v>43</v>
      </c>
      <c r="J57" s="31">
        <v>1</v>
      </c>
      <c r="K57" s="31">
        <f>CustomerList[[#This Row],[TOTAL]]-I57</f>
        <v>7</v>
      </c>
      <c r="L57" s="31">
        <f>CustomerList[[#This Row],[ATMS]]-J57</f>
        <v>4</v>
      </c>
    </row>
    <row r="58" spans="1:12" ht="14.1" customHeight="1" x14ac:dyDescent="0.2">
      <c r="A58" s="195">
        <v>50</v>
      </c>
      <c r="B58" s="102" t="s">
        <v>422</v>
      </c>
      <c r="C58" s="102">
        <v>3</v>
      </c>
      <c r="D58" s="102">
        <v>3</v>
      </c>
      <c r="E58" s="102">
        <v>6</v>
      </c>
      <c r="F58" s="101">
        <f>CustomerList[[#This Row],[URBAN]]+CustomerList[[#This Row],[SEMI URBAN]]+CustomerList[[#This Row],[RURAL]]</f>
        <v>12</v>
      </c>
      <c r="G58" s="128">
        <v>8</v>
      </c>
      <c r="I58" s="31">
        <v>12</v>
      </c>
      <c r="J58" s="31">
        <v>8</v>
      </c>
      <c r="K58" s="31">
        <f>CustomerList[[#This Row],[TOTAL]]-I58</f>
        <v>0</v>
      </c>
      <c r="L58" s="31">
        <f>CustomerList[[#This Row],[ATMS]]-J58</f>
        <v>0</v>
      </c>
    </row>
    <row r="59" spans="1:12" ht="14.1" customHeight="1" x14ac:dyDescent="0.2">
      <c r="A59" s="195">
        <v>51</v>
      </c>
      <c r="B59" s="102" t="s">
        <v>423</v>
      </c>
      <c r="C59" s="102">
        <v>27</v>
      </c>
      <c r="D59" s="102">
        <v>0</v>
      </c>
      <c r="E59" s="102">
        <v>3</v>
      </c>
      <c r="F59" s="101">
        <f>CustomerList[[#This Row],[URBAN]]+CustomerList[[#This Row],[SEMI URBAN]]+CustomerList[[#This Row],[RURAL]]</f>
        <v>30</v>
      </c>
      <c r="G59" s="128">
        <v>1</v>
      </c>
      <c r="I59" s="31">
        <v>27</v>
      </c>
      <c r="J59" s="31">
        <v>1</v>
      </c>
      <c r="K59" s="31">
        <f>CustomerList[[#This Row],[TOTAL]]-I59</f>
        <v>3</v>
      </c>
      <c r="L59" s="31">
        <f>CustomerList[[#This Row],[ATMS]]-J59</f>
        <v>0</v>
      </c>
    </row>
    <row r="60" spans="1:12" ht="14.1" customHeight="1" x14ac:dyDescent="0.2">
      <c r="A60" s="195">
        <v>52</v>
      </c>
      <c r="B60" s="102" t="s">
        <v>415</v>
      </c>
      <c r="C60" s="102">
        <v>1</v>
      </c>
      <c r="D60" s="102">
        <v>1</v>
      </c>
      <c r="E60" s="102">
        <v>3</v>
      </c>
      <c r="F60" s="101">
        <f>CustomerList[[#This Row],[URBAN]]+CustomerList[[#This Row],[SEMI URBAN]]+CustomerList[[#This Row],[RURAL]]</f>
        <v>5</v>
      </c>
      <c r="G60" s="128">
        <v>5</v>
      </c>
      <c r="I60" s="31">
        <v>5</v>
      </c>
      <c r="J60" s="31">
        <v>0</v>
      </c>
      <c r="K60" s="31">
        <f>CustomerList[[#This Row],[TOTAL]]-I60</f>
        <v>0</v>
      </c>
      <c r="L60" s="31">
        <f>CustomerList[[#This Row],[ATMS]]-J60</f>
        <v>5</v>
      </c>
    </row>
    <row r="61" spans="1:12" ht="14.1" customHeight="1" x14ac:dyDescent="0.2">
      <c r="A61" s="195">
        <v>53</v>
      </c>
      <c r="B61" s="102" t="s">
        <v>424</v>
      </c>
      <c r="C61" s="102">
        <v>14</v>
      </c>
      <c r="D61" s="102">
        <v>2</v>
      </c>
      <c r="E61" s="102">
        <v>16</v>
      </c>
      <c r="F61" s="101">
        <f>CustomerList[[#This Row],[URBAN]]+CustomerList[[#This Row],[SEMI URBAN]]+CustomerList[[#This Row],[RURAL]]</f>
        <v>32</v>
      </c>
      <c r="G61" s="128">
        <v>8</v>
      </c>
      <c r="I61" s="31">
        <v>33</v>
      </c>
      <c r="J61" s="31">
        <v>3</v>
      </c>
      <c r="K61" s="31">
        <f>CustomerList[[#This Row],[TOTAL]]-I61</f>
        <v>-1</v>
      </c>
      <c r="L61" s="31">
        <f>CustomerList[[#This Row],[ATMS]]-J61</f>
        <v>5</v>
      </c>
    </row>
    <row r="62" spans="1:12" s="100" customFormat="1" ht="14.1" customHeight="1" x14ac:dyDescent="0.2">
      <c r="A62" s="98"/>
      <c r="B62" s="99" t="s">
        <v>425</v>
      </c>
      <c r="C62" s="99">
        <f>SUBTOTAL(109,C55:C61)</f>
        <v>53</v>
      </c>
      <c r="D62" s="99">
        <f t="shared" ref="D62:G62" si="5">SUBTOTAL(109,D55:D61)</f>
        <v>59</v>
      </c>
      <c r="E62" s="99">
        <f t="shared" si="5"/>
        <v>79</v>
      </c>
      <c r="F62" s="99">
        <f t="shared" si="5"/>
        <v>191</v>
      </c>
      <c r="G62" s="99">
        <f t="shared" si="5"/>
        <v>84</v>
      </c>
      <c r="I62" s="100">
        <v>182</v>
      </c>
      <c r="J62" s="100">
        <v>66</v>
      </c>
      <c r="K62" s="31">
        <f>CustomerList[[#This Row],[TOTAL]]-I62</f>
        <v>9</v>
      </c>
      <c r="L62" s="31">
        <f>CustomerList[[#This Row],[ATMS]]-J62</f>
        <v>18</v>
      </c>
    </row>
    <row r="63" spans="1:12" ht="14.1" customHeight="1" x14ac:dyDescent="0.2">
      <c r="A63" s="98"/>
      <c r="B63" s="99" t="s">
        <v>0</v>
      </c>
      <c r="C63" s="99">
        <f>C62+C54+C52+C48</f>
        <v>2755</v>
      </c>
      <c r="D63" s="99">
        <f t="shared" ref="D63:G63" si="6">D62+D54+D52+D48</f>
        <v>2470</v>
      </c>
      <c r="E63" s="99">
        <f t="shared" si="6"/>
        <v>2459</v>
      </c>
      <c r="F63" s="99">
        <f t="shared" si="6"/>
        <v>7684</v>
      </c>
      <c r="G63" s="99">
        <f t="shared" si="6"/>
        <v>9316</v>
      </c>
      <c r="I63" s="100">
        <v>7665</v>
      </c>
      <c r="J63" s="100">
        <v>9445</v>
      </c>
      <c r="K63" s="100">
        <f>CustomerList[[#This Row],[TOTAL]]-I63</f>
        <v>19</v>
      </c>
      <c r="L63" s="100">
        <f>CustomerList[[#This Row],[ATMS]]-J63</f>
        <v>-129</v>
      </c>
    </row>
    <row r="64" spans="1:12" ht="18.75" customHeight="1" x14ac:dyDescent="0.2">
      <c r="A64" s="199"/>
      <c r="B64" s="197"/>
      <c r="C64" s="305" t="s">
        <v>576</v>
      </c>
      <c r="D64" s="197"/>
      <c r="E64" s="197"/>
      <c r="F64" s="198"/>
      <c r="G64" s="200"/>
    </row>
    <row r="65" spans="1:7" ht="18.75" hidden="1" customHeight="1" x14ac:dyDescent="0.2">
      <c r="A65" s="364"/>
      <c r="B65" s="365"/>
      <c r="C65" s="305">
        <v>2720</v>
      </c>
      <c r="D65" s="305">
        <v>2367</v>
      </c>
      <c r="E65" s="305">
        <v>2429</v>
      </c>
      <c r="F65" s="305">
        <v>7516</v>
      </c>
      <c r="G65" s="366">
        <v>9580</v>
      </c>
    </row>
    <row r="66" spans="1:7" ht="18.75" hidden="1" customHeight="1" x14ac:dyDescent="0.2"/>
    <row r="67" spans="1:7" ht="18.75" hidden="1" customHeight="1" x14ac:dyDescent="0.2">
      <c r="C67" s="286"/>
      <c r="D67" s="286"/>
      <c r="E67" s="286"/>
      <c r="F67" s="286">
        <f>F63-F62-F54</f>
        <v>6616</v>
      </c>
      <c r="G67" s="286">
        <f>G63-G62-G54</f>
        <v>9211</v>
      </c>
    </row>
    <row r="68" spans="1:7" ht="18.75" hidden="1" customHeight="1" x14ac:dyDescent="0.2">
      <c r="C68" s="286"/>
      <c r="D68" s="286">
        <f>C63+D63</f>
        <v>5225</v>
      </c>
      <c r="E68" s="286"/>
      <c r="G68" s="328"/>
    </row>
    <row r="69" spans="1:7" ht="18.75" customHeight="1" x14ac:dyDescent="0.2">
      <c r="G69" s="287"/>
    </row>
    <row r="70" spans="1:7" ht="18.75" customHeight="1" x14ac:dyDescent="0.2">
      <c r="C70" s="286"/>
      <c r="D70" s="286"/>
      <c r="E70" s="286"/>
      <c r="F70" s="389"/>
      <c r="G70" s="286"/>
    </row>
    <row r="71" spans="1:7" ht="18.75" customHeight="1" x14ac:dyDescent="0.2">
      <c r="G71" s="287"/>
    </row>
  </sheetData>
  <sheetProtection formatCells="0" formatColumns="0" formatRows="0" insertColumns="0" insertRows="0" insertHyperlinks="0" deleteColumns="0" deleteRows="0" selectLockedCells="1" sort="0" autoFilter="0" pivotTables="0"/>
  <mergeCells count="4">
    <mergeCell ref="A1:G1"/>
    <mergeCell ref="A2:G2"/>
    <mergeCell ref="I2:J2"/>
    <mergeCell ref="K2:L2"/>
  </mergeCells>
  <phoneticPr fontId="10" type="noConversion"/>
  <printOptions horizontalCentered="1"/>
  <pageMargins left="0.25" right="0.25" top="0.25" bottom="0.25" header="0.3" footer="0.3"/>
  <pageSetup scale="80" fitToHeight="0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9"/>
  <sheetViews>
    <sheetView zoomScaleNormal="100" workbookViewId="0">
      <pane xSplit="2" ySplit="5" topLeftCell="C54" activePane="bottomRight" state="frozen"/>
      <selection pane="topRight" activeCell="C1" sqref="C1"/>
      <selection pane="bottomLeft" activeCell="A6" sqref="A6"/>
      <selection pane="bottomRight" activeCell="G66" sqref="G66"/>
    </sheetView>
  </sheetViews>
  <sheetFormatPr defaultColWidth="9.140625" defaultRowHeight="13.5" x14ac:dyDescent="0.2"/>
  <cols>
    <col min="1" max="1" width="4.42578125" style="60" customWidth="1"/>
    <col min="2" max="2" width="35.5703125" style="60" bestFit="1" customWidth="1"/>
    <col min="3" max="4" width="11.85546875" style="63" bestFit="1" customWidth="1"/>
    <col min="5" max="5" width="10.85546875" style="63" customWidth="1"/>
    <col min="6" max="6" width="12" style="63" bestFit="1" customWidth="1"/>
    <col min="7" max="7" width="9.85546875" style="64" customWidth="1"/>
    <col min="8" max="8" width="10.5703125" style="63" customWidth="1"/>
    <col min="9" max="9" width="10.85546875" style="63" customWidth="1"/>
    <col min="10" max="10" width="10.5703125" style="63" customWidth="1"/>
    <col min="11" max="11" width="11.5703125" style="63" bestFit="1" customWidth="1"/>
    <col min="12" max="12" width="8.140625" style="65" customWidth="1"/>
    <col min="13" max="16" width="9.140625" style="63"/>
    <col min="17" max="16384" width="9.140625" style="60"/>
  </cols>
  <sheetData>
    <row r="1" spans="1:12" ht="15" customHeight="1" x14ac:dyDescent="0.2">
      <c r="A1" s="490" t="s">
        <v>529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</row>
    <row r="2" spans="1:12" ht="15" customHeight="1" x14ac:dyDescent="0.2">
      <c r="B2" s="61" t="s">
        <v>125</v>
      </c>
      <c r="C2" s="62"/>
      <c r="D2" s="62"/>
      <c r="I2" s="62" t="s">
        <v>155</v>
      </c>
    </row>
    <row r="3" spans="1:12" ht="15" customHeight="1" x14ac:dyDescent="0.2">
      <c r="A3" s="495" t="s">
        <v>111</v>
      </c>
      <c r="B3" s="487" t="s">
        <v>95</v>
      </c>
      <c r="C3" s="496" t="s">
        <v>38</v>
      </c>
      <c r="D3" s="496"/>
      <c r="E3" s="496"/>
      <c r="F3" s="496"/>
      <c r="G3" s="492" t="s">
        <v>149</v>
      </c>
      <c r="H3" s="491" t="s">
        <v>182</v>
      </c>
      <c r="I3" s="491"/>
      <c r="J3" s="491"/>
      <c r="K3" s="491"/>
      <c r="L3" s="492" t="s">
        <v>149</v>
      </c>
    </row>
    <row r="4" spans="1:12" ht="24.95" customHeight="1" x14ac:dyDescent="0.2">
      <c r="A4" s="495"/>
      <c r="B4" s="488"/>
      <c r="C4" s="491" t="s">
        <v>19</v>
      </c>
      <c r="D4" s="491"/>
      <c r="E4" s="491" t="s">
        <v>150</v>
      </c>
      <c r="F4" s="491"/>
      <c r="G4" s="493"/>
      <c r="H4" s="491" t="s">
        <v>19</v>
      </c>
      <c r="I4" s="491"/>
      <c r="J4" s="491" t="s">
        <v>150</v>
      </c>
      <c r="K4" s="491"/>
      <c r="L4" s="493"/>
    </row>
    <row r="5" spans="1:12" ht="15" customHeight="1" x14ac:dyDescent="0.2">
      <c r="A5" s="495"/>
      <c r="B5" s="489"/>
      <c r="C5" s="420" t="s">
        <v>115</v>
      </c>
      <c r="D5" s="420" t="s">
        <v>94</v>
      </c>
      <c r="E5" s="420" t="s">
        <v>115</v>
      </c>
      <c r="F5" s="420" t="s">
        <v>94</v>
      </c>
      <c r="G5" s="494"/>
      <c r="H5" s="420" t="s">
        <v>115</v>
      </c>
      <c r="I5" s="420" t="s">
        <v>94</v>
      </c>
      <c r="J5" s="420" t="s">
        <v>115</v>
      </c>
      <c r="K5" s="420" t="s">
        <v>94</v>
      </c>
      <c r="L5" s="494"/>
    </row>
    <row r="6" spans="1:12" ht="14.1" customHeight="1" x14ac:dyDescent="0.2">
      <c r="A6" s="36">
        <v>1</v>
      </c>
      <c r="B6" s="37" t="s">
        <v>50</v>
      </c>
      <c r="C6" s="114">
        <v>78526</v>
      </c>
      <c r="D6" s="114">
        <v>175482</v>
      </c>
      <c r="E6" s="115">
        <v>59534</v>
      </c>
      <c r="F6" s="115">
        <v>158522</v>
      </c>
      <c r="G6" s="205">
        <f>F6*100/D6</f>
        <v>90.335191073728353</v>
      </c>
      <c r="H6" s="114">
        <v>40590</v>
      </c>
      <c r="I6" s="114">
        <v>104609</v>
      </c>
      <c r="J6" s="115">
        <v>36877</v>
      </c>
      <c r="K6" s="115">
        <v>98741</v>
      </c>
      <c r="L6" s="206">
        <f>K6*100/I6</f>
        <v>94.390540010897723</v>
      </c>
    </row>
    <row r="7" spans="1:12" ht="14.1" customHeight="1" x14ac:dyDescent="0.2">
      <c r="A7" s="36">
        <v>2</v>
      </c>
      <c r="B7" s="37" t="s">
        <v>51</v>
      </c>
      <c r="C7" s="66">
        <v>4222</v>
      </c>
      <c r="D7" s="66">
        <v>9415</v>
      </c>
      <c r="E7" s="66">
        <v>712</v>
      </c>
      <c r="F7" s="66">
        <v>861</v>
      </c>
      <c r="G7" s="205">
        <f t="shared" ref="G7:G65" si="0">F7*100/D7</f>
        <v>9.1449814126394049</v>
      </c>
      <c r="H7" s="66">
        <v>2016</v>
      </c>
      <c r="I7" s="66">
        <v>5413</v>
      </c>
      <c r="J7" s="66">
        <v>510</v>
      </c>
      <c r="K7" s="66">
        <v>656</v>
      </c>
      <c r="L7" s="206">
        <f t="shared" ref="L7:L65" si="1">K7*100/I7</f>
        <v>12.118972843155367</v>
      </c>
    </row>
    <row r="8" spans="1:12" ht="14.1" customHeight="1" x14ac:dyDescent="0.2">
      <c r="A8" s="36">
        <v>3</v>
      </c>
      <c r="B8" s="37" t="s">
        <v>52</v>
      </c>
      <c r="C8" s="66">
        <v>61881</v>
      </c>
      <c r="D8" s="66">
        <v>181933</v>
      </c>
      <c r="E8" s="66">
        <v>52013</v>
      </c>
      <c r="F8" s="66">
        <v>181524</v>
      </c>
      <c r="G8" s="205">
        <f t="shared" si="0"/>
        <v>99.775191966273297</v>
      </c>
      <c r="H8" s="66">
        <v>45647</v>
      </c>
      <c r="I8" s="66">
        <v>127696</v>
      </c>
      <c r="J8" s="66">
        <v>32125</v>
      </c>
      <c r="K8" s="66">
        <v>126842</v>
      </c>
      <c r="L8" s="206">
        <f t="shared" si="1"/>
        <v>99.331224157373768</v>
      </c>
    </row>
    <row r="9" spans="1:12" ht="14.1" customHeight="1" x14ac:dyDescent="0.2">
      <c r="A9" s="36">
        <v>4</v>
      </c>
      <c r="B9" s="37" t="s">
        <v>53</v>
      </c>
      <c r="C9" s="66">
        <v>269855</v>
      </c>
      <c r="D9" s="66">
        <v>787411</v>
      </c>
      <c r="E9" s="66">
        <v>279149</v>
      </c>
      <c r="F9" s="66">
        <v>820657</v>
      </c>
      <c r="G9" s="205">
        <f t="shared" si="0"/>
        <v>104.22219146036822</v>
      </c>
      <c r="H9" s="66">
        <v>231635</v>
      </c>
      <c r="I9" s="66">
        <v>631820</v>
      </c>
      <c r="J9" s="66">
        <v>220895</v>
      </c>
      <c r="K9" s="66">
        <v>649230</v>
      </c>
      <c r="L9" s="206">
        <f t="shared" si="1"/>
        <v>102.75553163875787</v>
      </c>
    </row>
    <row r="10" spans="1:12" ht="14.1" customHeight="1" x14ac:dyDescent="0.2">
      <c r="A10" s="36">
        <v>5</v>
      </c>
      <c r="B10" s="37" t="s">
        <v>54</v>
      </c>
      <c r="C10" s="66">
        <v>55059</v>
      </c>
      <c r="D10" s="66">
        <v>168283</v>
      </c>
      <c r="E10" s="66">
        <v>42394</v>
      </c>
      <c r="F10" s="66">
        <v>102485</v>
      </c>
      <c r="G10" s="205">
        <f t="shared" si="0"/>
        <v>60.900388036818931</v>
      </c>
      <c r="H10" s="66">
        <v>34700</v>
      </c>
      <c r="I10" s="66">
        <v>112638</v>
      </c>
      <c r="J10" s="66">
        <v>40834</v>
      </c>
      <c r="K10" s="66">
        <v>72784</v>
      </c>
      <c r="L10" s="206">
        <f t="shared" si="1"/>
        <v>64.617624602709569</v>
      </c>
    </row>
    <row r="11" spans="1:12" ht="14.1" customHeight="1" x14ac:dyDescent="0.2">
      <c r="A11" s="36">
        <v>6</v>
      </c>
      <c r="B11" s="37" t="s">
        <v>55</v>
      </c>
      <c r="C11" s="66">
        <v>49227</v>
      </c>
      <c r="D11" s="66">
        <v>123491</v>
      </c>
      <c r="E11" s="66">
        <v>51086</v>
      </c>
      <c r="F11" s="66">
        <v>74297</v>
      </c>
      <c r="G11" s="205">
        <f t="shared" si="0"/>
        <v>60.163898583702455</v>
      </c>
      <c r="H11" s="66">
        <v>36140</v>
      </c>
      <c r="I11" s="66">
        <v>93636</v>
      </c>
      <c r="J11" s="66">
        <v>31453</v>
      </c>
      <c r="K11" s="66">
        <v>52098</v>
      </c>
      <c r="L11" s="206">
        <f t="shared" si="1"/>
        <v>55.638856849929518</v>
      </c>
    </row>
    <row r="12" spans="1:12" ht="14.1" customHeight="1" x14ac:dyDescent="0.2">
      <c r="A12" s="36">
        <v>7</v>
      </c>
      <c r="B12" s="37" t="s">
        <v>56</v>
      </c>
      <c r="C12" s="66">
        <v>254324</v>
      </c>
      <c r="D12" s="66">
        <v>775682</v>
      </c>
      <c r="E12" s="66">
        <v>249428</v>
      </c>
      <c r="F12" s="66">
        <v>431191</v>
      </c>
      <c r="G12" s="205">
        <f t="shared" si="0"/>
        <v>55.588630392351504</v>
      </c>
      <c r="H12" s="66">
        <v>173817</v>
      </c>
      <c r="I12" s="66">
        <v>504947</v>
      </c>
      <c r="J12" s="66">
        <v>216894</v>
      </c>
      <c r="K12" s="66">
        <v>374949</v>
      </c>
      <c r="L12" s="206">
        <f t="shared" si="1"/>
        <v>74.255119844260889</v>
      </c>
    </row>
    <row r="13" spans="1:12" ht="14.1" customHeight="1" x14ac:dyDescent="0.2">
      <c r="A13" s="36">
        <v>8</v>
      </c>
      <c r="B13" s="37" t="s">
        <v>43</v>
      </c>
      <c r="C13" s="66">
        <v>9300</v>
      </c>
      <c r="D13" s="66">
        <v>24916</v>
      </c>
      <c r="E13" s="66">
        <v>974</v>
      </c>
      <c r="F13" s="66">
        <v>1573.87</v>
      </c>
      <c r="G13" s="205">
        <f t="shared" si="0"/>
        <v>6.3167041258628993</v>
      </c>
      <c r="H13" s="66">
        <v>6043</v>
      </c>
      <c r="I13" s="66">
        <v>16614</v>
      </c>
      <c r="J13" s="66">
        <v>92</v>
      </c>
      <c r="K13" s="66">
        <v>202.08</v>
      </c>
      <c r="L13" s="206">
        <f t="shared" si="1"/>
        <v>1.2163235825207657</v>
      </c>
    </row>
    <row r="14" spans="1:12" ht="14.1" customHeight="1" x14ac:dyDescent="0.2">
      <c r="A14" s="36">
        <v>9</v>
      </c>
      <c r="B14" s="37" t="s">
        <v>44</v>
      </c>
      <c r="C14" s="66">
        <v>20295</v>
      </c>
      <c r="D14" s="66">
        <v>55779</v>
      </c>
      <c r="E14" s="66">
        <v>6296</v>
      </c>
      <c r="F14" s="66">
        <v>10809</v>
      </c>
      <c r="G14" s="205">
        <f t="shared" si="0"/>
        <v>19.378260635723123</v>
      </c>
      <c r="H14" s="66">
        <v>14277</v>
      </c>
      <c r="I14" s="66">
        <v>37946</v>
      </c>
      <c r="J14" s="66">
        <v>6276</v>
      </c>
      <c r="K14" s="66">
        <v>10777</v>
      </c>
      <c r="L14" s="206">
        <f t="shared" si="1"/>
        <v>28.400885468824118</v>
      </c>
    </row>
    <row r="15" spans="1:12" ht="14.1" customHeight="1" x14ac:dyDescent="0.2">
      <c r="A15" s="36">
        <v>10</v>
      </c>
      <c r="B15" s="37" t="s">
        <v>76</v>
      </c>
      <c r="C15" s="66">
        <v>20602</v>
      </c>
      <c r="D15" s="66">
        <v>54221</v>
      </c>
      <c r="E15" s="66">
        <v>17462</v>
      </c>
      <c r="F15" s="66">
        <v>34148</v>
      </c>
      <c r="G15" s="205">
        <f t="shared" si="0"/>
        <v>62.979288467567919</v>
      </c>
      <c r="H15" s="66">
        <v>13951</v>
      </c>
      <c r="I15" s="66">
        <v>37069</v>
      </c>
      <c r="J15" s="66">
        <v>11438</v>
      </c>
      <c r="K15" s="66">
        <v>21720</v>
      </c>
      <c r="L15" s="206">
        <f t="shared" si="1"/>
        <v>58.59343386657315</v>
      </c>
    </row>
    <row r="16" spans="1:12" ht="14.1" customHeight="1" x14ac:dyDescent="0.2">
      <c r="A16" s="36">
        <v>11</v>
      </c>
      <c r="B16" s="37" t="s">
        <v>57</v>
      </c>
      <c r="C16" s="66">
        <v>4801</v>
      </c>
      <c r="D16" s="66">
        <v>13752</v>
      </c>
      <c r="E16" s="66">
        <v>3251</v>
      </c>
      <c r="F16" s="66">
        <v>6191</v>
      </c>
      <c r="G16" s="205">
        <f t="shared" si="0"/>
        <v>45.018906340895867</v>
      </c>
      <c r="H16" s="66">
        <v>1842</v>
      </c>
      <c r="I16" s="66">
        <v>6964</v>
      </c>
      <c r="J16" s="66">
        <v>2598</v>
      </c>
      <c r="K16" s="66">
        <v>4698</v>
      </c>
      <c r="L16" s="206">
        <f t="shared" si="1"/>
        <v>67.461229178632976</v>
      </c>
    </row>
    <row r="17" spans="1:16" ht="14.1" customHeight="1" x14ac:dyDescent="0.2">
      <c r="A17" s="36">
        <v>12</v>
      </c>
      <c r="B17" s="37" t="s">
        <v>58</v>
      </c>
      <c r="C17" s="66">
        <v>8419</v>
      </c>
      <c r="D17" s="66">
        <v>21346</v>
      </c>
      <c r="E17" s="66">
        <v>3985</v>
      </c>
      <c r="F17" s="66">
        <v>5579.29</v>
      </c>
      <c r="G17" s="205">
        <f t="shared" si="0"/>
        <v>26.137402792092196</v>
      </c>
      <c r="H17" s="66">
        <v>4840</v>
      </c>
      <c r="I17" s="66">
        <v>13720</v>
      </c>
      <c r="J17" s="66">
        <v>2884</v>
      </c>
      <c r="K17" s="66">
        <v>4253.4399999999996</v>
      </c>
      <c r="L17" s="206">
        <f t="shared" si="1"/>
        <v>31.001749271137022</v>
      </c>
    </row>
    <row r="18" spans="1:16" ht="14.1" customHeight="1" x14ac:dyDescent="0.2">
      <c r="A18" s="36">
        <v>13</v>
      </c>
      <c r="B18" s="37" t="s">
        <v>183</v>
      </c>
      <c r="C18" s="66">
        <v>21347</v>
      </c>
      <c r="D18" s="66">
        <v>55635</v>
      </c>
      <c r="E18" s="66">
        <v>4826</v>
      </c>
      <c r="F18" s="66">
        <v>10338</v>
      </c>
      <c r="G18" s="205">
        <f t="shared" si="0"/>
        <v>18.581827985980048</v>
      </c>
      <c r="H18" s="66">
        <v>13595</v>
      </c>
      <c r="I18" s="66">
        <v>35095</v>
      </c>
      <c r="J18" s="66">
        <v>4740</v>
      </c>
      <c r="K18" s="66">
        <v>9316</v>
      </c>
      <c r="L18" s="206">
        <f t="shared" si="1"/>
        <v>26.545091893432112</v>
      </c>
    </row>
    <row r="19" spans="1:16" ht="14.1" customHeight="1" x14ac:dyDescent="0.2">
      <c r="A19" s="36">
        <v>14</v>
      </c>
      <c r="B19" s="37" t="s">
        <v>184</v>
      </c>
      <c r="C19" s="66">
        <v>9832</v>
      </c>
      <c r="D19" s="66">
        <v>25336</v>
      </c>
      <c r="E19" s="66">
        <v>325</v>
      </c>
      <c r="F19" s="66">
        <v>851</v>
      </c>
      <c r="G19" s="205">
        <f t="shared" si="0"/>
        <v>3.358856962425008</v>
      </c>
      <c r="H19" s="66">
        <v>5951</v>
      </c>
      <c r="I19" s="66">
        <v>15809</v>
      </c>
      <c r="J19" s="66">
        <v>213</v>
      </c>
      <c r="K19" s="66">
        <v>511</v>
      </c>
      <c r="L19" s="206">
        <f t="shared" si="1"/>
        <v>3.2323360111328991</v>
      </c>
    </row>
    <row r="20" spans="1:16" ht="14.1" customHeight="1" x14ac:dyDescent="0.2">
      <c r="A20" s="36">
        <v>15</v>
      </c>
      <c r="B20" s="37" t="s">
        <v>59</v>
      </c>
      <c r="C20" s="66">
        <v>131509</v>
      </c>
      <c r="D20" s="66">
        <v>374346</v>
      </c>
      <c r="E20" s="66">
        <v>88106</v>
      </c>
      <c r="F20" s="66">
        <v>183792</v>
      </c>
      <c r="G20" s="205">
        <f t="shared" si="0"/>
        <v>49.096824862560304</v>
      </c>
      <c r="H20" s="66">
        <v>99062</v>
      </c>
      <c r="I20" s="66">
        <v>275692</v>
      </c>
      <c r="J20" s="66">
        <v>76231</v>
      </c>
      <c r="K20" s="66">
        <v>153689</v>
      </c>
      <c r="L20" s="206">
        <f t="shared" si="1"/>
        <v>55.746630297578456</v>
      </c>
    </row>
    <row r="21" spans="1:16" ht="14.1" customHeight="1" x14ac:dyDescent="0.2">
      <c r="A21" s="36">
        <v>16</v>
      </c>
      <c r="B21" s="37" t="s">
        <v>65</v>
      </c>
      <c r="C21" s="66">
        <v>798958</v>
      </c>
      <c r="D21" s="66">
        <v>2297238</v>
      </c>
      <c r="E21" s="66">
        <v>585983</v>
      </c>
      <c r="F21" s="66">
        <v>1297355</v>
      </c>
      <c r="G21" s="205">
        <f t="shared" si="0"/>
        <v>56.47455770799543</v>
      </c>
      <c r="H21" s="66">
        <v>706764</v>
      </c>
      <c r="I21" s="66">
        <v>1691751</v>
      </c>
      <c r="J21" s="66">
        <v>563212</v>
      </c>
      <c r="K21" s="66">
        <v>1227251</v>
      </c>
      <c r="L21" s="206">
        <f t="shared" si="1"/>
        <v>72.543240701498036</v>
      </c>
    </row>
    <row r="22" spans="1:16" ht="14.1" customHeight="1" x14ac:dyDescent="0.2">
      <c r="A22" s="36">
        <v>17</v>
      </c>
      <c r="B22" s="37" t="s">
        <v>60</v>
      </c>
      <c r="C22" s="66">
        <v>28967</v>
      </c>
      <c r="D22" s="66">
        <v>66861</v>
      </c>
      <c r="E22" s="66">
        <v>8541</v>
      </c>
      <c r="F22" s="66">
        <v>14826</v>
      </c>
      <c r="G22" s="205">
        <f t="shared" si="0"/>
        <v>22.174361735540899</v>
      </c>
      <c r="H22" s="66">
        <v>17174</v>
      </c>
      <c r="I22" s="66">
        <v>43802</v>
      </c>
      <c r="J22" s="66">
        <v>6945</v>
      </c>
      <c r="K22" s="66">
        <v>12401</v>
      </c>
      <c r="L22" s="206">
        <f t="shared" si="1"/>
        <v>28.311492625907494</v>
      </c>
    </row>
    <row r="23" spans="1:16" ht="14.1" customHeight="1" x14ac:dyDescent="0.2">
      <c r="A23" s="36">
        <v>18</v>
      </c>
      <c r="B23" s="37" t="s">
        <v>185</v>
      </c>
      <c r="C23" s="66">
        <v>62316</v>
      </c>
      <c r="D23" s="66">
        <v>203485</v>
      </c>
      <c r="E23" s="66">
        <v>1928</v>
      </c>
      <c r="F23" s="66">
        <v>3674</v>
      </c>
      <c r="G23" s="205">
        <f t="shared" si="0"/>
        <v>1.8055384917807209</v>
      </c>
      <c r="H23" s="66">
        <v>44332</v>
      </c>
      <c r="I23" s="66">
        <v>120809</v>
      </c>
      <c r="J23" s="66">
        <v>1562</v>
      </c>
      <c r="K23" s="66">
        <v>3521</v>
      </c>
      <c r="L23" s="206">
        <f t="shared" si="1"/>
        <v>2.914517958099148</v>
      </c>
    </row>
    <row r="24" spans="1:16" ht="14.1" customHeight="1" x14ac:dyDescent="0.2">
      <c r="A24" s="36">
        <v>19</v>
      </c>
      <c r="B24" s="37" t="s">
        <v>61</v>
      </c>
      <c r="C24" s="66">
        <v>135956</v>
      </c>
      <c r="D24" s="66">
        <v>302695</v>
      </c>
      <c r="E24" s="48">
        <v>102583</v>
      </c>
      <c r="F24" s="48">
        <v>262830</v>
      </c>
      <c r="G24" s="205">
        <f t="shared" si="0"/>
        <v>86.829977369959863</v>
      </c>
      <c r="H24" s="66">
        <v>77092</v>
      </c>
      <c r="I24" s="66">
        <v>197600</v>
      </c>
      <c r="J24" s="66">
        <v>63974</v>
      </c>
      <c r="K24" s="66">
        <v>164739</v>
      </c>
      <c r="L24" s="206">
        <f t="shared" si="1"/>
        <v>83.369939271255063</v>
      </c>
    </row>
    <row r="25" spans="1:16" ht="14.1" customHeight="1" x14ac:dyDescent="0.2">
      <c r="A25" s="36">
        <v>20</v>
      </c>
      <c r="B25" s="37" t="s">
        <v>62</v>
      </c>
      <c r="C25" s="66">
        <v>1482</v>
      </c>
      <c r="D25" s="66">
        <v>3768</v>
      </c>
      <c r="E25" s="66">
        <v>57</v>
      </c>
      <c r="F25" s="66">
        <v>106.06</v>
      </c>
      <c r="G25" s="205">
        <f t="shared" si="0"/>
        <v>2.8147558386411888</v>
      </c>
      <c r="H25" s="66">
        <v>934</v>
      </c>
      <c r="I25" s="66">
        <v>2166</v>
      </c>
      <c r="J25" s="66">
        <v>1</v>
      </c>
      <c r="K25" s="66">
        <v>1.68</v>
      </c>
      <c r="L25" s="206">
        <f t="shared" si="1"/>
        <v>7.7562326869806089E-2</v>
      </c>
    </row>
    <row r="26" spans="1:16" ht="14.1" customHeight="1" x14ac:dyDescent="0.2">
      <c r="A26" s="36">
        <v>21</v>
      </c>
      <c r="B26" s="37" t="s">
        <v>45</v>
      </c>
      <c r="C26" s="66">
        <v>13689</v>
      </c>
      <c r="D26" s="66">
        <v>34892</v>
      </c>
      <c r="E26" s="66">
        <v>2218.75</v>
      </c>
      <c r="F26" s="66">
        <v>3020</v>
      </c>
      <c r="G26" s="205">
        <f t="shared" si="0"/>
        <v>8.6552791470824264</v>
      </c>
      <c r="H26" s="66">
        <v>9636</v>
      </c>
      <c r="I26" s="66">
        <v>23976</v>
      </c>
      <c r="J26" s="66">
        <v>1096.25</v>
      </c>
      <c r="K26" s="66">
        <v>2163.75</v>
      </c>
      <c r="L26" s="206">
        <f t="shared" si="1"/>
        <v>9.0246496496496498</v>
      </c>
    </row>
    <row r="27" spans="1:16" s="61" customFormat="1" ht="14.1" customHeight="1" x14ac:dyDescent="0.2">
      <c r="A27" s="418"/>
      <c r="B27" s="101" t="s">
        <v>226</v>
      </c>
      <c r="C27" s="112">
        <f>SUM(C6:C26)</f>
        <v>2040567</v>
      </c>
      <c r="D27" s="112">
        <f t="shared" ref="D27:F27" si="2">SUM(D6:D26)</f>
        <v>5755967</v>
      </c>
      <c r="E27" s="112">
        <f t="shared" si="2"/>
        <v>1560851.75</v>
      </c>
      <c r="F27" s="112">
        <f t="shared" si="2"/>
        <v>3604630.22</v>
      </c>
      <c r="G27" s="46">
        <f t="shared" si="0"/>
        <v>62.624233599671435</v>
      </c>
      <c r="H27" s="112">
        <f t="shared" ref="H27:K27" si="3">SUM(H6:H26)</f>
        <v>1580038</v>
      </c>
      <c r="I27" s="112">
        <f t="shared" si="3"/>
        <v>4099772</v>
      </c>
      <c r="J27" s="112">
        <f t="shared" si="3"/>
        <v>1320850.25</v>
      </c>
      <c r="K27" s="112">
        <f t="shared" si="3"/>
        <v>2990543.95</v>
      </c>
      <c r="L27" s="58">
        <f t="shared" si="1"/>
        <v>72.944152748006474</v>
      </c>
      <c r="M27" s="63"/>
      <c r="N27" s="62"/>
      <c r="O27" s="63"/>
      <c r="P27" s="63"/>
    </row>
    <row r="28" spans="1:16" ht="14.1" customHeight="1" x14ac:dyDescent="0.2">
      <c r="A28" s="36">
        <v>22</v>
      </c>
      <c r="B28" s="37" t="s">
        <v>42</v>
      </c>
      <c r="C28" s="66">
        <v>39603</v>
      </c>
      <c r="D28" s="66">
        <v>116854</v>
      </c>
      <c r="E28" s="66">
        <v>20459</v>
      </c>
      <c r="F28" s="66">
        <v>73795.72</v>
      </c>
      <c r="G28" s="205">
        <f t="shared" si="0"/>
        <v>63.152070104574939</v>
      </c>
      <c r="H28" s="66">
        <v>31648</v>
      </c>
      <c r="I28" s="66">
        <v>89521</v>
      </c>
      <c r="J28" s="66">
        <v>9041</v>
      </c>
      <c r="K28" s="66">
        <v>60769</v>
      </c>
      <c r="L28" s="206">
        <f t="shared" si="1"/>
        <v>67.882396309245877</v>
      </c>
    </row>
    <row r="29" spans="1:16" ht="14.1" customHeight="1" x14ac:dyDescent="0.2">
      <c r="A29" s="36">
        <v>23</v>
      </c>
      <c r="B29" s="37" t="s">
        <v>186</v>
      </c>
      <c r="C29" s="66">
        <v>3095</v>
      </c>
      <c r="D29" s="66">
        <v>8130</v>
      </c>
      <c r="E29" s="66">
        <v>179064</v>
      </c>
      <c r="F29" s="66">
        <v>66748.820000000007</v>
      </c>
      <c r="G29" s="205">
        <f t="shared" si="0"/>
        <v>821.01869618696196</v>
      </c>
      <c r="H29" s="66">
        <v>2148</v>
      </c>
      <c r="I29" s="66">
        <v>5562</v>
      </c>
      <c r="J29" s="66">
        <v>0</v>
      </c>
      <c r="K29" s="66">
        <v>0</v>
      </c>
      <c r="L29" s="206">
        <f t="shared" si="1"/>
        <v>0</v>
      </c>
    </row>
    <row r="30" spans="1:16" ht="14.1" customHeight="1" x14ac:dyDescent="0.2">
      <c r="A30" s="36">
        <v>24</v>
      </c>
      <c r="B30" s="37" t="s">
        <v>187</v>
      </c>
      <c r="C30" s="66">
        <v>90</v>
      </c>
      <c r="D30" s="66">
        <v>279</v>
      </c>
      <c r="E30" s="66">
        <v>73</v>
      </c>
      <c r="F30" s="66">
        <v>100.63</v>
      </c>
      <c r="G30" s="205">
        <f t="shared" si="0"/>
        <v>36.068100358422939</v>
      </c>
      <c r="H30" s="66">
        <v>70</v>
      </c>
      <c r="I30" s="66">
        <v>210</v>
      </c>
      <c r="J30" s="66">
        <v>0</v>
      </c>
      <c r="K30" s="66">
        <v>0</v>
      </c>
      <c r="L30" s="206">
        <f t="shared" si="1"/>
        <v>0</v>
      </c>
    </row>
    <row r="31" spans="1:16" ht="14.1" customHeight="1" x14ac:dyDescent="0.2">
      <c r="A31" s="36">
        <v>25</v>
      </c>
      <c r="B31" s="37" t="s">
        <v>46</v>
      </c>
      <c r="C31" s="66">
        <v>4</v>
      </c>
      <c r="D31" s="66">
        <v>10</v>
      </c>
      <c r="E31" s="66">
        <v>0</v>
      </c>
      <c r="F31" s="66">
        <v>0</v>
      </c>
      <c r="G31" s="205">
        <f t="shared" si="0"/>
        <v>0</v>
      </c>
      <c r="H31" s="66">
        <v>0</v>
      </c>
      <c r="I31" s="66">
        <v>0</v>
      </c>
      <c r="J31" s="66">
        <v>0</v>
      </c>
      <c r="K31" s="66">
        <v>0</v>
      </c>
      <c r="L31" s="206">
        <v>0</v>
      </c>
    </row>
    <row r="32" spans="1:16" ht="14.1" customHeight="1" x14ac:dyDescent="0.2">
      <c r="A32" s="36">
        <v>26</v>
      </c>
      <c r="B32" s="37" t="s">
        <v>188</v>
      </c>
      <c r="C32" s="66">
        <v>2555</v>
      </c>
      <c r="D32" s="66">
        <v>7481</v>
      </c>
      <c r="E32" s="66">
        <v>68411</v>
      </c>
      <c r="F32" s="66">
        <v>33457</v>
      </c>
      <c r="G32" s="205">
        <f t="shared" si="0"/>
        <v>447.22630664349686</v>
      </c>
      <c r="H32" s="66">
        <v>1963</v>
      </c>
      <c r="I32" s="66">
        <v>5309</v>
      </c>
      <c r="J32" s="66">
        <v>6300</v>
      </c>
      <c r="K32" s="66">
        <v>12503</v>
      </c>
      <c r="L32" s="206">
        <f t="shared" si="1"/>
        <v>235.50574496138631</v>
      </c>
    </row>
    <row r="33" spans="1:12" ht="14.1" customHeight="1" x14ac:dyDescent="0.2">
      <c r="A33" s="36">
        <v>27</v>
      </c>
      <c r="B33" s="37" t="s">
        <v>189</v>
      </c>
      <c r="C33" s="66">
        <v>20</v>
      </c>
      <c r="D33" s="66">
        <v>61</v>
      </c>
      <c r="E33" s="66">
        <v>0</v>
      </c>
      <c r="F33" s="66">
        <v>0</v>
      </c>
      <c r="G33" s="205">
        <f t="shared" si="0"/>
        <v>0</v>
      </c>
      <c r="H33" s="66">
        <v>0</v>
      </c>
      <c r="I33" s="66">
        <v>0</v>
      </c>
      <c r="J33" s="66">
        <v>0</v>
      </c>
      <c r="K33" s="66">
        <v>0</v>
      </c>
      <c r="L33" s="206">
        <v>0</v>
      </c>
    </row>
    <row r="34" spans="1:12" ht="14.1" customHeight="1" x14ac:dyDescent="0.2">
      <c r="A34" s="36">
        <v>28</v>
      </c>
      <c r="B34" s="37" t="s">
        <v>190</v>
      </c>
      <c r="C34" s="66">
        <v>1904</v>
      </c>
      <c r="D34" s="66">
        <v>5575</v>
      </c>
      <c r="E34" s="66">
        <v>5520</v>
      </c>
      <c r="F34" s="66">
        <v>9143</v>
      </c>
      <c r="G34" s="205">
        <f t="shared" si="0"/>
        <v>164</v>
      </c>
      <c r="H34" s="66">
        <v>1065</v>
      </c>
      <c r="I34" s="66">
        <v>2830</v>
      </c>
      <c r="J34" s="66">
        <v>4423</v>
      </c>
      <c r="K34" s="66">
        <v>8056</v>
      </c>
      <c r="L34" s="206">
        <f t="shared" si="1"/>
        <v>284.66431095406358</v>
      </c>
    </row>
    <row r="35" spans="1:12" ht="14.1" customHeight="1" x14ac:dyDescent="0.2">
      <c r="A35" s="36">
        <v>29</v>
      </c>
      <c r="B35" s="37" t="s">
        <v>66</v>
      </c>
      <c r="C35" s="66">
        <v>68002</v>
      </c>
      <c r="D35" s="66">
        <v>195020</v>
      </c>
      <c r="E35" s="66">
        <v>124684</v>
      </c>
      <c r="F35" s="66">
        <v>245734.94</v>
      </c>
      <c r="G35" s="205">
        <f t="shared" si="0"/>
        <v>126.00499435955287</v>
      </c>
      <c r="H35" s="66">
        <v>47671</v>
      </c>
      <c r="I35" s="66">
        <v>117808</v>
      </c>
      <c r="J35" s="66">
        <v>32629</v>
      </c>
      <c r="K35" s="66">
        <v>150543.38</v>
      </c>
      <c r="L35" s="206">
        <f t="shared" si="1"/>
        <v>127.78706030150754</v>
      </c>
    </row>
    <row r="36" spans="1:12" ht="14.1" customHeight="1" x14ac:dyDescent="0.2">
      <c r="A36" s="36">
        <v>30</v>
      </c>
      <c r="B36" s="37" t="s">
        <v>67</v>
      </c>
      <c r="C36" s="66">
        <v>68415</v>
      </c>
      <c r="D36" s="66">
        <v>208294</v>
      </c>
      <c r="E36" s="66">
        <v>148450</v>
      </c>
      <c r="F36" s="66">
        <v>266366</v>
      </c>
      <c r="G36" s="205">
        <f t="shared" si="0"/>
        <v>127.87982371071658</v>
      </c>
      <c r="H36" s="66">
        <v>52270</v>
      </c>
      <c r="I36" s="66">
        <v>145359</v>
      </c>
      <c r="J36" s="66">
        <v>72302</v>
      </c>
      <c r="K36" s="66">
        <v>183399</v>
      </c>
      <c r="L36" s="206">
        <f t="shared" si="1"/>
        <v>126.16969021526015</v>
      </c>
    </row>
    <row r="37" spans="1:12" ht="14.1" customHeight="1" x14ac:dyDescent="0.2">
      <c r="A37" s="36">
        <v>31</v>
      </c>
      <c r="B37" s="37" t="s">
        <v>553</v>
      </c>
      <c r="C37" s="66">
        <v>3549</v>
      </c>
      <c r="D37" s="66">
        <v>10672</v>
      </c>
      <c r="E37" s="66">
        <v>59706</v>
      </c>
      <c r="F37" s="66">
        <v>26504</v>
      </c>
      <c r="G37" s="205">
        <f t="shared" si="0"/>
        <v>248.35082458770614</v>
      </c>
      <c r="H37" s="66">
        <v>2757</v>
      </c>
      <c r="I37" s="66">
        <v>7831</v>
      </c>
      <c r="J37" s="66">
        <v>187</v>
      </c>
      <c r="K37" s="66">
        <v>1419</v>
      </c>
      <c r="L37" s="206">
        <f t="shared" si="1"/>
        <v>18.120291150555484</v>
      </c>
    </row>
    <row r="38" spans="1:12" ht="14.1" customHeight="1" x14ac:dyDescent="0.2">
      <c r="A38" s="36">
        <v>32</v>
      </c>
      <c r="B38" s="37" t="s">
        <v>191</v>
      </c>
      <c r="C38" s="66">
        <v>6058</v>
      </c>
      <c r="D38" s="66">
        <v>15540</v>
      </c>
      <c r="E38" s="66">
        <v>151438</v>
      </c>
      <c r="F38" s="66">
        <v>100166</v>
      </c>
      <c r="G38" s="205">
        <f t="shared" si="0"/>
        <v>644.56885456885459</v>
      </c>
      <c r="H38" s="66">
        <v>4499</v>
      </c>
      <c r="I38" s="66">
        <v>11149</v>
      </c>
      <c r="J38" s="66">
        <v>0</v>
      </c>
      <c r="K38" s="66">
        <v>0</v>
      </c>
      <c r="L38" s="206">
        <f t="shared" si="1"/>
        <v>0</v>
      </c>
    </row>
    <row r="39" spans="1:12" ht="14.1" customHeight="1" x14ac:dyDescent="0.2">
      <c r="A39" s="36">
        <v>33</v>
      </c>
      <c r="B39" s="37" t="s">
        <v>192</v>
      </c>
      <c r="C39" s="66">
        <v>44</v>
      </c>
      <c r="D39" s="66">
        <v>141</v>
      </c>
      <c r="E39" s="66">
        <v>0</v>
      </c>
      <c r="F39" s="66">
        <v>0</v>
      </c>
      <c r="G39" s="205">
        <v>0</v>
      </c>
      <c r="H39" s="66">
        <v>0</v>
      </c>
      <c r="I39" s="66">
        <v>0</v>
      </c>
      <c r="J39" s="66">
        <v>0</v>
      </c>
      <c r="K39" s="66">
        <v>0</v>
      </c>
      <c r="L39" s="206">
        <v>0</v>
      </c>
    </row>
    <row r="40" spans="1:12" ht="14.1" customHeight="1" x14ac:dyDescent="0.2">
      <c r="A40" s="36">
        <v>34</v>
      </c>
      <c r="B40" s="37" t="s">
        <v>193</v>
      </c>
      <c r="C40" s="66">
        <v>395</v>
      </c>
      <c r="D40" s="66">
        <v>1307</v>
      </c>
      <c r="E40" s="66">
        <v>677</v>
      </c>
      <c r="F40" s="66">
        <v>4444.91</v>
      </c>
      <c r="G40" s="205">
        <f t="shared" si="0"/>
        <v>340.08492731446057</v>
      </c>
      <c r="H40" s="66">
        <v>123</v>
      </c>
      <c r="I40" s="66">
        <v>359</v>
      </c>
      <c r="J40" s="66">
        <v>415</v>
      </c>
      <c r="K40" s="66">
        <v>791</v>
      </c>
      <c r="L40" s="206">
        <f t="shared" si="1"/>
        <v>220.33426183844011</v>
      </c>
    </row>
    <row r="41" spans="1:12" ht="14.1" customHeight="1" x14ac:dyDescent="0.2">
      <c r="A41" s="36">
        <v>35</v>
      </c>
      <c r="B41" s="37" t="s">
        <v>194</v>
      </c>
      <c r="C41" s="66">
        <v>62</v>
      </c>
      <c r="D41" s="66">
        <v>200</v>
      </c>
      <c r="E41" s="66">
        <v>0</v>
      </c>
      <c r="F41" s="66">
        <v>0</v>
      </c>
      <c r="G41" s="205">
        <f t="shared" si="0"/>
        <v>0</v>
      </c>
      <c r="H41" s="66">
        <v>0</v>
      </c>
      <c r="I41" s="66">
        <v>0</v>
      </c>
      <c r="J41" s="66">
        <v>0</v>
      </c>
      <c r="K41" s="66">
        <v>0</v>
      </c>
      <c r="L41" s="206">
        <v>0</v>
      </c>
    </row>
    <row r="42" spans="1:12" ht="14.1" customHeight="1" x14ac:dyDescent="0.2">
      <c r="A42" s="36">
        <v>36</v>
      </c>
      <c r="B42" s="37" t="s">
        <v>68</v>
      </c>
      <c r="C42" s="66">
        <v>9446</v>
      </c>
      <c r="D42" s="66">
        <v>26609</v>
      </c>
      <c r="E42" s="66">
        <v>16378</v>
      </c>
      <c r="F42" s="66">
        <v>38863.760000000002</v>
      </c>
      <c r="G42" s="205">
        <f t="shared" si="0"/>
        <v>146.05494381600209</v>
      </c>
      <c r="H42" s="66">
        <v>3436</v>
      </c>
      <c r="I42" s="66">
        <v>8311</v>
      </c>
      <c r="J42" s="66">
        <v>1524</v>
      </c>
      <c r="K42" s="66">
        <v>1568.7</v>
      </c>
      <c r="L42" s="206">
        <f t="shared" si="1"/>
        <v>18.874984959691975</v>
      </c>
    </row>
    <row r="43" spans="1:12" ht="14.1" customHeight="1" x14ac:dyDescent="0.2">
      <c r="A43" s="36">
        <v>37</v>
      </c>
      <c r="B43" s="37" t="s">
        <v>195</v>
      </c>
      <c r="C43" s="66">
        <v>407</v>
      </c>
      <c r="D43" s="66">
        <v>1255</v>
      </c>
      <c r="E43" s="66">
        <v>0</v>
      </c>
      <c r="F43" s="66">
        <v>0</v>
      </c>
      <c r="G43" s="205">
        <f t="shared" si="0"/>
        <v>0</v>
      </c>
      <c r="H43" s="66">
        <v>344</v>
      </c>
      <c r="I43" s="66">
        <v>1000</v>
      </c>
      <c r="J43" s="66">
        <v>0</v>
      </c>
      <c r="K43" s="66">
        <v>0</v>
      </c>
      <c r="L43" s="206">
        <f t="shared" si="1"/>
        <v>0</v>
      </c>
    </row>
    <row r="44" spans="1:12" ht="14.1" customHeight="1" x14ac:dyDescent="0.2">
      <c r="A44" s="36">
        <v>38</v>
      </c>
      <c r="B44" s="37" t="s">
        <v>196</v>
      </c>
      <c r="C44" s="66">
        <v>4078</v>
      </c>
      <c r="D44" s="66">
        <v>11900</v>
      </c>
      <c r="E44" s="66">
        <v>38766</v>
      </c>
      <c r="F44" s="66">
        <v>25032</v>
      </c>
      <c r="G44" s="205">
        <f t="shared" si="0"/>
        <v>210.35294117647058</v>
      </c>
      <c r="H44" s="66">
        <v>3338</v>
      </c>
      <c r="I44" s="66">
        <v>9716</v>
      </c>
      <c r="J44" s="66">
        <v>3887</v>
      </c>
      <c r="K44" s="66">
        <v>11846</v>
      </c>
      <c r="L44" s="206">
        <f t="shared" si="1"/>
        <v>121.92260189378345</v>
      </c>
    </row>
    <row r="45" spans="1:12" ht="14.1" customHeight="1" x14ac:dyDescent="0.2">
      <c r="A45" s="36">
        <v>39</v>
      </c>
      <c r="B45" s="37" t="s">
        <v>197</v>
      </c>
      <c r="C45" s="66">
        <v>280</v>
      </c>
      <c r="D45" s="66">
        <v>862</v>
      </c>
      <c r="E45" s="66">
        <v>0</v>
      </c>
      <c r="F45" s="66">
        <v>0</v>
      </c>
      <c r="G45" s="205">
        <f t="shared" si="0"/>
        <v>0</v>
      </c>
      <c r="H45" s="66">
        <v>225</v>
      </c>
      <c r="I45" s="66">
        <v>624</v>
      </c>
      <c r="J45" s="66">
        <v>0</v>
      </c>
      <c r="K45" s="66">
        <v>0</v>
      </c>
      <c r="L45" s="206">
        <f t="shared" si="1"/>
        <v>0</v>
      </c>
    </row>
    <row r="46" spans="1:12" ht="14.1" customHeight="1" x14ac:dyDescent="0.2">
      <c r="A46" s="36">
        <v>40</v>
      </c>
      <c r="B46" s="37" t="s">
        <v>72</v>
      </c>
      <c r="C46" s="66">
        <v>116</v>
      </c>
      <c r="D46" s="66">
        <v>528</v>
      </c>
      <c r="E46" s="66">
        <v>0</v>
      </c>
      <c r="F46" s="66">
        <v>0</v>
      </c>
      <c r="G46" s="205">
        <v>0</v>
      </c>
      <c r="H46" s="66">
        <v>80</v>
      </c>
      <c r="I46" s="66">
        <v>349</v>
      </c>
      <c r="J46" s="66">
        <v>0</v>
      </c>
      <c r="K46" s="66">
        <v>0</v>
      </c>
      <c r="L46" s="206">
        <v>0</v>
      </c>
    </row>
    <row r="47" spans="1:12" ht="14.1" customHeight="1" x14ac:dyDescent="0.2">
      <c r="A47" s="36">
        <v>41</v>
      </c>
      <c r="B47" s="37" t="s">
        <v>198</v>
      </c>
      <c r="C47" s="66">
        <v>444</v>
      </c>
      <c r="D47" s="66">
        <v>1372</v>
      </c>
      <c r="E47" s="66">
        <v>0</v>
      </c>
      <c r="F47" s="66">
        <v>0</v>
      </c>
      <c r="G47" s="205">
        <v>0</v>
      </c>
      <c r="H47" s="66">
        <v>370</v>
      </c>
      <c r="I47" s="66">
        <v>1120</v>
      </c>
      <c r="J47" s="66">
        <v>0</v>
      </c>
      <c r="K47" s="66">
        <v>0</v>
      </c>
      <c r="L47" s="206">
        <v>0</v>
      </c>
    </row>
    <row r="48" spans="1:12" ht="14.1" customHeight="1" x14ac:dyDescent="0.2">
      <c r="A48" s="36">
        <v>42</v>
      </c>
      <c r="B48" s="37" t="s">
        <v>71</v>
      </c>
      <c r="C48" s="66">
        <v>4818</v>
      </c>
      <c r="D48" s="66">
        <v>13741</v>
      </c>
      <c r="E48" s="66">
        <v>63743</v>
      </c>
      <c r="F48" s="66">
        <v>18422</v>
      </c>
      <c r="G48" s="205">
        <f t="shared" si="0"/>
        <v>134.06593406593407</v>
      </c>
      <c r="H48" s="66">
        <v>3619</v>
      </c>
      <c r="I48" s="66">
        <v>9890</v>
      </c>
      <c r="J48" s="66">
        <v>303</v>
      </c>
      <c r="K48" s="66">
        <v>1643</v>
      </c>
      <c r="L48" s="206">
        <f t="shared" si="1"/>
        <v>16.612740141557129</v>
      </c>
    </row>
    <row r="49" spans="1:16" s="61" customFormat="1" ht="14.1" customHeight="1" x14ac:dyDescent="0.2">
      <c r="A49" s="418"/>
      <c r="B49" s="101" t="s">
        <v>223</v>
      </c>
      <c r="C49" s="112">
        <f>SUM(C28:C48)</f>
        <v>213385</v>
      </c>
      <c r="D49" s="112">
        <f t="shared" ref="D49:F49" si="4">SUM(D28:D48)</f>
        <v>625831</v>
      </c>
      <c r="E49" s="112">
        <f t="shared" si="4"/>
        <v>877369</v>
      </c>
      <c r="F49" s="112">
        <f t="shared" si="4"/>
        <v>908778.78</v>
      </c>
      <c r="G49" s="46">
        <f t="shared" si="0"/>
        <v>145.21153154765423</v>
      </c>
      <c r="H49" s="112">
        <f t="shared" ref="H49:I49" si="5">SUM(H28:H48)</f>
        <v>155626</v>
      </c>
      <c r="I49" s="112">
        <f t="shared" si="5"/>
        <v>416948</v>
      </c>
      <c r="J49" s="112">
        <f t="shared" ref="J49:K49" si="6">SUM(J28:J48)</f>
        <v>131011</v>
      </c>
      <c r="K49" s="112">
        <f t="shared" si="6"/>
        <v>432538.08</v>
      </c>
      <c r="L49" s="58">
        <f t="shared" si="1"/>
        <v>103.73909456335083</v>
      </c>
      <c r="M49" s="63"/>
      <c r="N49" s="62"/>
      <c r="O49" s="63"/>
      <c r="P49" s="63"/>
    </row>
    <row r="50" spans="1:16" s="61" customFormat="1" ht="14.1" customHeight="1" x14ac:dyDescent="0.2">
      <c r="A50" s="418"/>
      <c r="B50" s="101" t="s">
        <v>426</v>
      </c>
      <c r="C50" s="112">
        <f>C49+C27</f>
        <v>2253952</v>
      </c>
      <c r="D50" s="112">
        <f t="shared" ref="D50:F50" si="7">D49+D27</f>
        <v>6381798</v>
      </c>
      <c r="E50" s="112">
        <f t="shared" si="7"/>
        <v>2438220.75</v>
      </c>
      <c r="F50" s="112">
        <f t="shared" si="7"/>
        <v>4513409</v>
      </c>
      <c r="G50" s="46">
        <f t="shared" si="0"/>
        <v>70.723156702860223</v>
      </c>
      <c r="H50" s="112">
        <f t="shared" ref="H50:I50" si="8">H49+H27</f>
        <v>1735664</v>
      </c>
      <c r="I50" s="112">
        <f t="shared" si="8"/>
        <v>4516720</v>
      </c>
      <c r="J50" s="112">
        <f t="shared" ref="J50:K50" si="9">J49+J27</f>
        <v>1451861.25</v>
      </c>
      <c r="K50" s="112">
        <f t="shared" si="9"/>
        <v>3423082.0300000003</v>
      </c>
      <c r="L50" s="58">
        <f t="shared" si="1"/>
        <v>75.786899121486385</v>
      </c>
      <c r="M50" s="63"/>
      <c r="N50" s="62"/>
      <c r="O50" s="63"/>
      <c r="P50" s="63"/>
    </row>
    <row r="51" spans="1:16" ht="14.1" customHeight="1" x14ac:dyDescent="0.2">
      <c r="A51" s="36">
        <v>43</v>
      </c>
      <c r="B51" s="37" t="s">
        <v>41</v>
      </c>
      <c r="C51" s="66">
        <v>146430</v>
      </c>
      <c r="D51" s="66">
        <v>486912</v>
      </c>
      <c r="E51" s="66">
        <v>117276</v>
      </c>
      <c r="F51" s="66">
        <v>129640.49</v>
      </c>
      <c r="G51" s="205">
        <f t="shared" si="0"/>
        <v>26.625034913906415</v>
      </c>
      <c r="H51" s="66">
        <v>112977</v>
      </c>
      <c r="I51" s="66">
        <v>376152</v>
      </c>
      <c r="J51" s="66">
        <v>116913</v>
      </c>
      <c r="K51" s="66">
        <v>127927.35</v>
      </c>
      <c r="L51" s="206">
        <f t="shared" si="1"/>
        <v>34.009482868627579</v>
      </c>
    </row>
    <row r="52" spans="1:16" ht="14.1" customHeight="1" x14ac:dyDescent="0.2">
      <c r="A52" s="36">
        <v>44</v>
      </c>
      <c r="B52" s="37" t="s">
        <v>199</v>
      </c>
      <c r="C52" s="66">
        <v>187082</v>
      </c>
      <c r="D52" s="66">
        <v>307336</v>
      </c>
      <c r="E52" s="66">
        <v>142217</v>
      </c>
      <c r="F52" s="66">
        <v>72345</v>
      </c>
      <c r="G52" s="205">
        <f t="shared" si="0"/>
        <v>23.539383606215999</v>
      </c>
      <c r="H52" s="66">
        <v>99080</v>
      </c>
      <c r="I52" s="66">
        <v>215403</v>
      </c>
      <c r="J52" s="66">
        <v>142191</v>
      </c>
      <c r="K52" s="66">
        <v>72297</v>
      </c>
      <c r="L52" s="206">
        <f t="shared" si="1"/>
        <v>33.563599392766115</v>
      </c>
    </row>
    <row r="53" spans="1:16" ht="14.1" customHeight="1" x14ac:dyDescent="0.2">
      <c r="A53" s="36">
        <v>45</v>
      </c>
      <c r="B53" s="37" t="s">
        <v>47</v>
      </c>
      <c r="C53" s="66">
        <v>180622</v>
      </c>
      <c r="D53" s="66">
        <v>476913</v>
      </c>
      <c r="E53" s="66">
        <v>193087</v>
      </c>
      <c r="F53" s="66">
        <v>302483.28000000003</v>
      </c>
      <c r="G53" s="205">
        <f t="shared" si="0"/>
        <v>63.42525366261772</v>
      </c>
      <c r="H53" s="66">
        <v>160390</v>
      </c>
      <c r="I53" s="66">
        <v>399834</v>
      </c>
      <c r="J53" s="66">
        <v>180161</v>
      </c>
      <c r="K53" s="66">
        <v>296841.87</v>
      </c>
      <c r="L53" s="206">
        <f t="shared" si="1"/>
        <v>74.241277630216544</v>
      </c>
    </row>
    <row r="54" spans="1:16" s="61" customFormat="1" ht="14.1" customHeight="1" x14ac:dyDescent="0.2">
      <c r="A54" s="418"/>
      <c r="B54" s="101" t="s">
        <v>227</v>
      </c>
      <c r="C54" s="112">
        <f>SUM(C51:C53)</f>
        <v>514134</v>
      </c>
      <c r="D54" s="112">
        <f t="shared" ref="D54:F54" si="10">SUM(D51:D53)</f>
        <v>1271161</v>
      </c>
      <c r="E54" s="112">
        <f t="shared" si="10"/>
        <v>452580</v>
      </c>
      <c r="F54" s="112">
        <f t="shared" si="10"/>
        <v>504468.77</v>
      </c>
      <c r="G54" s="46">
        <f t="shared" si="0"/>
        <v>39.685670815891932</v>
      </c>
      <c r="H54" s="112">
        <f t="shared" ref="H54:K54" si="11">SUM(H51:H53)</f>
        <v>372447</v>
      </c>
      <c r="I54" s="112">
        <f t="shared" si="11"/>
        <v>991389</v>
      </c>
      <c r="J54" s="112">
        <f t="shared" si="11"/>
        <v>439265</v>
      </c>
      <c r="K54" s="112">
        <f t="shared" si="11"/>
        <v>497066.22</v>
      </c>
      <c r="L54" s="58">
        <f t="shared" si="1"/>
        <v>50.138363447647691</v>
      </c>
      <c r="M54" s="63"/>
      <c r="N54" s="62"/>
      <c r="O54" s="63"/>
      <c r="P54" s="63"/>
    </row>
    <row r="55" spans="1:16" ht="14.1" customHeight="1" x14ac:dyDescent="0.2">
      <c r="A55" s="36">
        <v>46</v>
      </c>
      <c r="B55" s="37" t="s">
        <v>427</v>
      </c>
      <c r="C55" s="66">
        <v>1006964</v>
      </c>
      <c r="D55" s="66">
        <v>2603837</v>
      </c>
      <c r="E55" s="66">
        <v>1924175</v>
      </c>
      <c r="F55" s="66">
        <v>1251762.3500000001</v>
      </c>
      <c r="G55" s="205">
        <f t="shared" si="0"/>
        <v>48.073759993425092</v>
      </c>
      <c r="H55" s="66">
        <v>928508</v>
      </c>
      <c r="I55" s="66">
        <v>2522853</v>
      </c>
      <c r="J55" s="66">
        <v>1923619</v>
      </c>
      <c r="K55" s="66">
        <v>1250424</v>
      </c>
      <c r="L55" s="206">
        <f t="shared" si="1"/>
        <v>49.563886599813785</v>
      </c>
    </row>
    <row r="56" spans="1:16" s="61" customFormat="1" ht="14.1" customHeight="1" x14ac:dyDescent="0.2">
      <c r="A56" s="418"/>
      <c r="B56" s="101" t="s">
        <v>225</v>
      </c>
      <c r="C56" s="112">
        <f>C55</f>
        <v>1006964</v>
      </c>
      <c r="D56" s="112">
        <f t="shared" ref="D56:F56" si="12">D55</f>
        <v>2603837</v>
      </c>
      <c r="E56" s="112">
        <f t="shared" si="12"/>
        <v>1924175</v>
      </c>
      <c r="F56" s="112">
        <f t="shared" si="12"/>
        <v>1251762.3500000001</v>
      </c>
      <c r="G56" s="46">
        <f t="shared" si="0"/>
        <v>48.073759993425092</v>
      </c>
      <c r="H56" s="112">
        <f t="shared" ref="H56:K56" si="13">H55</f>
        <v>928508</v>
      </c>
      <c r="I56" s="112">
        <f t="shared" si="13"/>
        <v>2522853</v>
      </c>
      <c r="J56" s="112">
        <f t="shared" si="13"/>
        <v>1923619</v>
      </c>
      <c r="K56" s="112">
        <f t="shared" si="13"/>
        <v>1250424</v>
      </c>
      <c r="L56" s="58">
        <f t="shared" si="1"/>
        <v>49.563886599813785</v>
      </c>
      <c r="M56" s="63"/>
      <c r="N56" s="62"/>
      <c r="O56" s="63"/>
      <c r="P56" s="63"/>
    </row>
    <row r="57" spans="1:16" ht="14.1" customHeight="1" x14ac:dyDescent="0.2">
      <c r="A57" s="36">
        <v>47</v>
      </c>
      <c r="B57" s="37" t="s">
        <v>419</v>
      </c>
      <c r="C57" s="66">
        <v>445</v>
      </c>
      <c r="D57" s="66">
        <v>1019</v>
      </c>
      <c r="E57" s="66">
        <v>0</v>
      </c>
      <c r="F57" s="66">
        <v>0</v>
      </c>
      <c r="G57" s="205">
        <f t="shared" si="0"/>
        <v>0</v>
      </c>
      <c r="H57" s="66">
        <v>414</v>
      </c>
      <c r="I57" s="66">
        <v>901</v>
      </c>
      <c r="J57" s="66">
        <v>0</v>
      </c>
      <c r="K57" s="66">
        <v>0</v>
      </c>
      <c r="L57" s="206">
        <f t="shared" si="1"/>
        <v>0</v>
      </c>
    </row>
    <row r="58" spans="1:16" ht="14.1" customHeight="1" x14ac:dyDescent="0.2">
      <c r="A58" s="7">
        <v>48</v>
      </c>
      <c r="B58" s="8" t="s">
        <v>420</v>
      </c>
      <c r="C58" s="66">
        <v>0</v>
      </c>
      <c r="D58" s="66">
        <v>0</v>
      </c>
      <c r="E58" s="66">
        <v>5896</v>
      </c>
      <c r="F58" s="63">
        <v>2308</v>
      </c>
      <c r="G58" s="205">
        <v>0</v>
      </c>
      <c r="H58" s="66">
        <v>0</v>
      </c>
      <c r="I58" s="66">
        <v>0</v>
      </c>
      <c r="J58" s="66">
        <v>0</v>
      </c>
      <c r="K58" s="66">
        <v>0</v>
      </c>
      <c r="L58" s="206">
        <v>0</v>
      </c>
    </row>
    <row r="59" spans="1:16" ht="14.1" customHeight="1" x14ac:dyDescent="0.2">
      <c r="A59" s="7">
        <v>49</v>
      </c>
      <c r="B59" s="8" t="s">
        <v>421</v>
      </c>
      <c r="C59" s="66">
        <v>0</v>
      </c>
      <c r="D59" s="66">
        <v>0</v>
      </c>
      <c r="E59" s="66">
        <v>0</v>
      </c>
      <c r="F59" s="66">
        <v>0</v>
      </c>
      <c r="G59" s="205">
        <v>0</v>
      </c>
      <c r="H59" s="66">
        <v>0</v>
      </c>
      <c r="I59" s="66">
        <v>0</v>
      </c>
      <c r="J59" s="66">
        <v>0</v>
      </c>
      <c r="K59" s="66">
        <v>0</v>
      </c>
      <c r="L59" s="206">
        <v>0</v>
      </c>
    </row>
    <row r="60" spans="1:16" ht="14.1" customHeight="1" x14ac:dyDescent="0.2">
      <c r="A60" s="7">
        <v>50</v>
      </c>
      <c r="B60" s="208" t="s">
        <v>422</v>
      </c>
      <c r="C60" s="66">
        <v>0</v>
      </c>
      <c r="D60" s="66">
        <v>0</v>
      </c>
      <c r="E60" s="66">
        <v>25373</v>
      </c>
      <c r="F60" s="66">
        <v>11091.223169999932</v>
      </c>
      <c r="G60" s="205">
        <v>0</v>
      </c>
      <c r="H60" s="66">
        <v>0</v>
      </c>
      <c r="I60" s="66">
        <v>0</v>
      </c>
      <c r="J60" s="66">
        <v>0</v>
      </c>
      <c r="K60" s="66">
        <v>0</v>
      </c>
      <c r="L60" s="206">
        <v>0</v>
      </c>
    </row>
    <row r="61" spans="1:16" ht="14.1" customHeight="1" x14ac:dyDescent="0.2">
      <c r="A61" s="7">
        <v>51</v>
      </c>
      <c r="B61" s="8" t="s">
        <v>423</v>
      </c>
      <c r="C61" s="66">
        <v>0</v>
      </c>
      <c r="D61" s="66">
        <v>0</v>
      </c>
      <c r="E61" s="66">
        <v>0</v>
      </c>
      <c r="F61" s="66">
        <v>0</v>
      </c>
      <c r="G61" s="205">
        <v>0</v>
      </c>
      <c r="H61" s="66">
        <v>0</v>
      </c>
      <c r="I61" s="66">
        <v>0</v>
      </c>
      <c r="J61" s="66">
        <v>0</v>
      </c>
      <c r="K61" s="66">
        <v>0</v>
      </c>
      <c r="L61" s="206">
        <v>0</v>
      </c>
    </row>
    <row r="62" spans="1:16" ht="14.1" customHeight="1" x14ac:dyDescent="0.2">
      <c r="A62" s="7">
        <v>52</v>
      </c>
      <c r="B62" s="8" t="s">
        <v>415</v>
      </c>
      <c r="C62" s="66">
        <v>0</v>
      </c>
      <c r="D62" s="66">
        <v>0</v>
      </c>
      <c r="E62" s="66">
        <v>3658</v>
      </c>
      <c r="F62" s="66">
        <v>1237</v>
      </c>
      <c r="G62" s="205">
        <v>0</v>
      </c>
      <c r="H62" s="66">
        <v>0</v>
      </c>
      <c r="I62" s="66">
        <v>0</v>
      </c>
      <c r="J62" s="66">
        <v>0</v>
      </c>
      <c r="K62" s="66">
        <v>0</v>
      </c>
      <c r="L62" s="206">
        <v>0</v>
      </c>
    </row>
    <row r="63" spans="1:16" ht="14.1" customHeight="1" x14ac:dyDescent="0.2">
      <c r="A63" s="7">
        <v>53</v>
      </c>
      <c r="B63" s="8" t="s">
        <v>424</v>
      </c>
      <c r="C63" s="66">
        <v>0</v>
      </c>
      <c r="D63" s="66">
        <v>0</v>
      </c>
      <c r="E63" s="66">
        <v>10911</v>
      </c>
      <c r="F63" s="66">
        <v>2864</v>
      </c>
      <c r="G63" s="205">
        <v>0</v>
      </c>
      <c r="H63" s="66">
        <v>0</v>
      </c>
      <c r="I63" s="66">
        <v>0</v>
      </c>
      <c r="J63" s="66">
        <v>0</v>
      </c>
      <c r="K63" s="66">
        <v>0</v>
      </c>
      <c r="L63" s="206">
        <v>0</v>
      </c>
    </row>
    <row r="64" spans="1:16" s="61" customFormat="1" ht="14.1" customHeight="1" x14ac:dyDescent="0.2">
      <c r="A64" s="419"/>
      <c r="B64" s="11" t="s">
        <v>425</v>
      </c>
      <c r="C64" s="112">
        <f>SUM(C57:C63)</f>
        <v>445</v>
      </c>
      <c r="D64" s="112">
        <f t="shared" ref="D64:F64" si="14">SUM(D57:D63)</f>
        <v>1019</v>
      </c>
      <c r="E64" s="112">
        <f t="shared" si="14"/>
        <v>45838</v>
      </c>
      <c r="F64" s="112">
        <f t="shared" si="14"/>
        <v>17500.223169999932</v>
      </c>
      <c r="G64" s="46">
        <f t="shared" si="0"/>
        <v>1717.3918714425843</v>
      </c>
      <c r="H64" s="112">
        <f t="shared" ref="H64" si="15">SUM(H57:H63)</f>
        <v>414</v>
      </c>
      <c r="I64" s="112">
        <f t="shared" ref="I64:K64" si="16">SUM(I57:I63)</f>
        <v>901</v>
      </c>
      <c r="J64" s="112">
        <f t="shared" si="16"/>
        <v>0</v>
      </c>
      <c r="K64" s="112">
        <f t="shared" si="16"/>
        <v>0</v>
      </c>
      <c r="L64" s="58">
        <f t="shared" si="1"/>
        <v>0</v>
      </c>
      <c r="M64" s="63"/>
      <c r="N64" s="62"/>
      <c r="O64" s="63"/>
      <c r="P64" s="63"/>
    </row>
    <row r="65" spans="1:16" s="61" customFormat="1" ht="14.1" customHeight="1" x14ac:dyDescent="0.2">
      <c r="A65" s="419"/>
      <c r="B65" s="11" t="s">
        <v>0</v>
      </c>
      <c r="C65" s="112">
        <f>C64+C56+C54+C50</f>
        <v>3775495</v>
      </c>
      <c r="D65" s="112">
        <f t="shared" ref="D65:F65" si="17">D64+D56+D54+D50</f>
        <v>10257815</v>
      </c>
      <c r="E65" s="112">
        <f t="shared" si="17"/>
        <v>4860813.75</v>
      </c>
      <c r="F65" s="112">
        <f t="shared" si="17"/>
        <v>6287140.3431700002</v>
      </c>
      <c r="G65" s="46">
        <f t="shared" si="0"/>
        <v>61.291223746675101</v>
      </c>
      <c r="H65" s="112">
        <f t="shared" ref="H65" si="18">H64+H56+H54+H50</f>
        <v>3037033</v>
      </c>
      <c r="I65" s="112">
        <f t="shared" ref="I65:K65" si="19">I64+I56+I54+I50</f>
        <v>8031863</v>
      </c>
      <c r="J65" s="112">
        <f t="shared" si="19"/>
        <v>3814745.25</v>
      </c>
      <c r="K65" s="112">
        <f t="shared" si="19"/>
        <v>5170572.25</v>
      </c>
      <c r="L65" s="58">
        <f t="shared" si="1"/>
        <v>64.375752549564154</v>
      </c>
      <c r="M65" s="63"/>
      <c r="N65" s="62"/>
      <c r="O65" s="63"/>
      <c r="P65" s="63"/>
    </row>
    <row r="66" spans="1:16" x14ac:dyDescent="0.2">
      <c r="G66" s="64" t="s">
        <v>585</v>
      </c>
    </row>
    <row r="69" spans="1:16" x14ac:dyDescent="0.2">
      <c r="G69" s="63"/>
      <c r="L69" s="63"/>
    </row>
  </sheetData>
  <autoFilter ref="H5:K57"/>
  <sortState ref="B8:L32">
    <sortCondition ref="B6:B32"/>
  </sortState>
  <mergeCells count="11">
    <mergeCell ref="B3:B5"/>
    <mergeCell ref="A1:L1"/>
    <mergeCell ref="H4:I4"/>
    <mergeCell ref="G3:G5"/>
    <mergeCell ref="E4:F4"/>
    <mergeCell ref="J4:K4"/>
    <mergeCell ref="A3:A5"/>
    <mergeCell ref="L3:L5"/>
    <mergeCell ref="C3:F3"/>
    <mergeCell ref="C4:D4"/>
    <mergeCell ref="H3:K3"/>
  </mergeCells>
  <conditionalFormatting sqref="M1:M1048576">
    <cfRule type="cellIs" dxfId="10" priority="1" operator="greaterThan">
      <formula>100</formula>
    </cfRule>
  </conditionalFormatting>
  <pageMargins left="0.75" right="0.25" top="0.75" bottom="0.25" header="0.05" footer="0.3"/>
  <pageSetup scale="7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70"/>
  <sheetViews>
    <sheetView zoomScaleNormal="100" workbookViewId="0">
      <pane xSplit="2" ySplit="5" topLeftCell="C60" activePane="bottomRight" state="frozen"/>
      <selection pane="topRight" activeCell="C1" sqref="C1"/>
      <selection pane="bottomLeft" activeCell="A6" sqref="A6"/>
      <selection pane="bottomRight" activeCell="J66" sqref="J66"/>
    </sheetView>
  </sheetViews>
  <sheetFormatPr defaultColWidth="4.42578125" defaultRowHeight="13.5" x14ac:dyDescent="0.2"/>
  <cols>
    <col min="1" max="1" width="4.42578125" style="111"/>
    <col min="2" max="2" width="24.85546875" style="38" customWidth="1"/>
    <col min="3" max="3" width="8.5703125" style="54" customWidth="1"/>
    <col min="4" max="4" width="8.85546875" style="54" customWidth="1"/>
    <col min="5" max="5" width="8.85546875" style="54" bestFit="1" customWidth="1"/>
    <col min="6" max="6" width="8.42578125" style="54" customWidth="1"/>
    <col min="7" max="7" width="7.85546875" style="52" customWidth="1"/>
    <col min="8" max="8" width="8.85546875" style="54" bestFit="1" customWidth="1"/>
    <col min="9" max="9" width="8.42578125" style="54" customWidth="1"/>
    <col min="10" max="10" width="8.7109375" style="54" customWidth="1"/>
    <col min="11" max="11" width="9.42578125" style="54" customWidth="1"/>
    <col min="12" max="12" width="7.28515625" style="52" customWidth="1"/>
    <col min="13" max="13" width="10.5703125" style="54" customWidth="1"/>
    <col min="14" max="14" width="10.42578125" style="54" customWidth="1"/>
    <col min="15" max="15" width="9.85546875" style="54" customWidth="1"/>
    <col min="16" max="16" width="10.85546875" style="54" customWidth="1"/>
    <col min="17" max="17" width="9.140625" style="52" customWidth="1"/>
    <col min="18" max="16384" width="4.42578125" style="38"/>
  </cols>
  <sheetData>
    <row r="1" spans="1:17" ht="15" customHeight="1" x14ac:dyDescent="0.2">
      <c r="A1" s="469" t="s">
        <v>529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</row>
    <row r="2" spans="1:17" ht="15" customHeight="1" x14ac:dyDescent="0.2">
      <c r="B2" s="51" t="s">
        <v>125</v>
      </c>
      <c r="C2" s="55"/>
      <c r="D2" s="55"/>
      <c r="F2" s="54" t="s">
        <v>134</v>
      </c>
      <c r="I2" s="55" t="s">
        <v>154</v>
      </c>
      <c r="J2" s="55"/>
      <c r="K2" s="55"/>
      <c r="L2" s="82"/>
      <c r="M2" s="55"/>
      <c r="N2" s="55"/>
    </row>
    <row r="3" spans="1:17" ht="35.1" customHeight="1" x14ac:dyDescent="0.2">
      <c r="A3" s="500" t="s">
        <v>111</v>
      </c>
      <c r="B3" s="500" t="s">
        <v>95</v>
      </c>
      <c r="C3" s="505" t="s">
        <v>151</v>
      </c>
      <c r="D3" s="506"/>
      <c r="E3" s="506"/>
      <c r="F3" s="506"/>
      <c r="G3" s="507"/>
      <c r="H3" s="505" t="s">
        <v>152</v>
      </c>
      <c r="I3" s="506"/>
      <c r="J3" s="506"/>
      <c r="K3" s="506"/>
      <c r="L3" s="507"/>
      <c r="M3" s="497" t="s">
        <v>153</v>
      </c>
      <c r="N3" s="498"/>
      <c r="O3" s="498"/>
      <c r="P3" s="498"/>
      <c r="Q3" s="499"/>
    </row>
    <row r="4" spans="1:17" ht="24.95" customHeight="1" x14ac:dyDescent="0.2">
      <c r="A4" s="501"/>
      <c r="B4" s="501"/>
      <c r="C4" s="474" t="s">
        <v>19</v>
      </c>
      <c r="D4" s="476"/>
      <c r="E4" s="474" t="s">
        <v>150</v>
      </c>
      <c r="F4" s="476"/>
      <c r="G4" s="503" t="s">
        <v>149</v>
      </c>
      <c r="H4" s="474" t="s">
        <v>19</v>
      </c>
      <c r="I4" s="476"/>
      <c r="J4" s="474" t="s">
        <v>150</v>
      </c>
      <c r="K4" s="476"/>
      <c r="L4" s="503" t="s">
        <v>149</v>
      </c>
      <c r="M4" s="474" t="s">
        <v>19</v>
      </c>
      <c r="N4" s="476"/>
      <c r="O4" s="474" t="s">
        <v>150</v>
      </c>
      <c r="P4" s="476"/>
      <c r="Q4" s="470" t="s">
        <v>149</v>
      </c>
    </row>
    <row r="5" spans="1:17" ht="15" customHeight="1" x14ac:dyDescent="0.2">
      <c r="A5" s="502"/>
      <c r="B5" s="502"/>
      <c r="C5" s="417" t="s">
        <v>28</v>
      </c>
      <c r="D5" s="417" t="s">
        <v>15</v>
      </c>
      <c r="E5" s="417" t="s">
        <v>28</v>
      </c>
      <c r="F5" s="417" t="s">
        <v>15</v>
      </c>
      <c r="G5" s="504"/>
      <c r="H5" s="417" t="s">
        <v>28</v>
      </c>
      <c r="I5" s="417" t="s">
        <v>15</v>
      </c>
      <c r="J5" s="417" t="s">
        <v>28</v>
      </c>
      <c r="K5" s="417" t="s">
        <v>15</v>
      </c>
      <c r="L5" s="504"/>
      <c r="M5" s="417" t="s">
        <v>28</v>
      </c>
      <c r="N5" s="417" t="s">
        <v>15</v>
      </c>
      <c r="O5" s="417" t="s">
        <v>28</v>
      </c>
      <c r="P5" s="417" t="s">
        <v>15</v>
      </c>
      <c r="Q5" s="470"/>
    </row>
    <row r="6" spans="1:17" ht="13.5" customHeight="1" x14ac:dyDescent="0.2">
      <c r="A6" s="36">
        <v>1</v>
      </c>
      <c r="B6" s="37" t="s">
        <v>50</v>
      </c>
      <c r="C6" s="48">
        <v>4010</v>
      </c>
      <c r="D6" s="48">
        <v>14037</v>
      </c>
      <c r="E6" s="48">
        <v>10</v>
      </c>
      <c r="F6" s="48">
        <v>1376</v>
      </c>
      <c r="G6" s="49">
        <f t="shared" ref="G6:G45" si="0">F6*100/D6</f>
        <v>9.8026643869772752</v>
      </c>
      <c r="H6" s="48">
        <v>3027</v>
      </c>
      <c r="I6" s="48">
        <v>6734</v>
      </c>
      <c r="J6" s="48">
        <v>1018</v>
      </c>
      <c r="K6" s="48">
        <v>4034</v>
      </c>
      <c r="L6" s="49">
        <f t="shared" ref="L6:L45" si="1">K6*100/I6</f>
        <v>59.904959904959902</v>
      </c>
      <c r="M6" s="48">
        <f>H6+C6+'ACP_Agri_9(i)'!C6</f>
        <v>85563</v>
      </c>
      <c r="N6" s="48">
        <f>I6+D6+'ACP_Agri_9(i)'!D6</f>
        <v>196253</v>
      </c>
      <c r="O6" s="48">
        <f>J6+E6+'ACP_Agri_9(i)'!E6</f>
        <v>60562</v>
      </c>
      <c r="P6" s="48">
        <f>K6+F6+'ACP_Agri_9(i)'!F6</f>
        <v>163932</v>
      </c>
      <c r="Q6" s="49">
        <f>P6*100/N6</f>
        <v>83.530952393084434</v>
      </c>
    </row>
    <row r="7" spans="1:17" ht="13.5" customHeight="1" x14ac:dyDescent="0.2">
      <c r="A7" s="36">
        <v>2</v>
      </c>
      <c r="B7" s="37" t="s">
        <v>51</v>
      </c>
      <c r="C7" s="48">
        <v>171</v>
      </c>
      <c r="D7" s="48">
        <v>740</v>
      </c>
      <c r="E7" s="48">
        <v>0</v>
      </c>
      <c r="F7" s="48">
        <v>0</v>
      </c>
      <c r="G7" s="49">
        <f t="shared" si="0"/>
        <v>0</v>
      </c>
      <c r="H7" s="48">
        <v>486</v>
      </c>
      <c r="I7" s="48">
        <v>2510</v>
      </c>
      <c r="J7" s="48">
        <v>0</v>
      </c>
      <c r="K7" s="48">
        <v>0</v>
      </c>
      <c r="L7" s="49">
        <f t="shared" si="1"/>
        <v>0</v>
      </c>
      <c r="M7" s="48">
        <f>H7+C7+'ACP_Agri_9(i)'!C7</f>
        <v>4879</v>
      </c>
      <c r="N7" s="48">
        <f>I7+D7+'ACP_Agri_9(i)'!D7</f>
        <v>12665</v>
      </c>
      <c r="O7" s="48">
        <f>J7+E7+'ACP_Agri_9(i)'!E7</f>
        <v>712</v>
      </c>
      <c r="P7" s="48">
        <f>K7+F7+'ACP_Agri_9(i)'!F7</f>
        <v>861</v>
      </c>
      <c r="Q7" s="49">
        <f t="shared" ref="Q7:Q65" si="2">P7*100/N7</f>
        <v>6.7982629293328065</v>
      </c>
    </row>
    <row r="8" spans="1:17" ht="13.5" customHeight="1" x14ac:dyDescent="0.2">
      <c r="A8" s="36">
        <v>3</v>
      </c>
      <c r="B8" s="37" t="s">
        <v>52</v>
      </c>
      <c r="C8" s="48">
        <v>2466</v>
      </c>
      <c r="D8" s="48">
        <v>8319</v>
      </c>
      <c r="E8" s="48">
        <v>77</v>
      </c>
      <c r="F8" s="48">
        <v>2563</v>
      </c>
      <c r="G8" s="49">
        <f t="shared" si="0"/>
        <v>30.80899146532035</v>
      </c>
      <c r="H8" s="48">
        <v>2207</v>
      </c>
      <c r="I8" s="48">
        <v>8237</v>
      </c>
      <c r="J8" s="48">
        <v>259</v>
      </c>
      <c r="K8" s="48">
        <v>8014</v>
      </c>
      <c r="L8" s="49">
        <f t="shared" si="1"/>
        <v>97.292703654243056</v>
      </c>
      <c r="M8" s="48">
        <f>H8+C8+'ACP_Agri_9(i)'!C8</f>
        <v>66554</v>
      </c>
      <c r="N8" s="48">
        <f>I8+D8+'ACP_Agri_9(i)'!D8</f>
        <v>198489</v>
      </c>
      <c r="O8" s="48">
        <f>J8+E8+'ACP_Agri_9(i)'!E8</f>
        <v>52349</v>
      </c>
      <c r="P8" s="48">
        <f>K8+F8+'ACP_Agri_9(i)'!F8</f>
        <v>192101</v>
      </c>
      <c r="Q8" s="49">
        <f t="shared" si="2"/>
        <v>96.78168563497222</v>
      </c>
    </row>
    <row r="9" spans="1:17" ht="13.5" customHeight="1" x14ac:dyDescent="0.2">
      <c r="A9" s="36">
        <v>4</v>
      </c>
      <c r="B9" s="37" t="s">
        <v>53</v>
      </c>
      <c r="C9" s="48">
        <v>9918</v>
      </c>
      <c r="D9" s="48">
        <v>29354</v>
      </c>
      <c r="E9" s="48">
        <v>2232</v>
      </c>
      <c r="F9" s="48">
        <v>14256</v>
      </c>
      <c r="G9" s="49">
        <f t="shared" si="0"/>
        <v>48.565783198201267</v>
      </c>
      <c r="H9" s="48">
        <v>4758</v>
      </c>
      <c r="I9" s="48">
        <v>17428</v>
      </c>
      <c r="J9" s="48">
        <v>4425</v>
      </c>
      <c r="K9" s="48">
        <v>16557</v>
      </c>
      <c r="L9" s="49">
        <f t="shared" si="1"/>
        <v>95.002295157218271</v>
      </c>
      <c r="M9" s="48">
        <f>H9+C9+'ACP_Agri_9(i)'!C9</f>
        <v>284531</v>
      </c>
      <c r="N9" s="48">
        <f>I9+D9+'ACP_Agri_9(i)'!D9</f>
        <v>834193</v>
      </c>
      <c r="O9" s="48">
        <f>J9+E9+'ACP_Agri_9(i)'!E9</f>
        <v>285806</v>
      </c>
      <c r="P9" s="48">
        <f>K9+F9+'ACP_Agri_9(i)'!F9</f>
        <v>851470</v>
      </c>
      <c r="Q9" s="49">
        <f t="shared" si="2"/>
        <v>102.0711034496813</v>
      </c>
    </row>
    <row r="10" spans="1:17" ht="13.5" customHeight="1" x14ac:dyDescent="0.2">
      <c r="A10" s="36">
        <v>5</v>
      </c>
      <c r="B10" s="37" t="s">
        <v>54</v>
      </c>
      <c r="C10" s="48">
        <v>1939</v>
      </c>
      <c r="D10" s="48">
        <v>5744</v>
      </c>
      <c r="E10" s="48">
        <v>83</v>
      </c>
      <c r="F10" s="48">
        <v>364</v>
      </c>
      <c r="G10" s="49">
        <f t="shared" si="0"/>
        <v>6.3370473537604459</v>
      </c>
      <c r="H10" s="48">
        <v>1103</v>
      </c>
      <c r="I10" s="48">
        <v>4177</v>
      </c>
      <c r="J10" s="48">
        <v>219</v>
      </c>
      <c r="K10" s="48">
        <v>385</v>
      </c>
      <c r="L10" s="49">
        <f t="shared" si="1"/>
        <v>9.2171414891070143</v>
      </c>
      <c r="M10" s="48">
        <f>H10+C10+'ACP_Agri_9(i)'!C10</f>
        <v>58101</v>
      </c>
      <c r="N10" s="48">
        <f>I10+D10+'ACP_Agri_9(i)'!D10</f>
        <v>178204</v>
      </c>
      <c r="O10" s="48">
        <f>J10+E10+'ACP_Agri_9(i)'!E10</f>
        <v>42696</v>
      </c>
      <c r="P10" s="48">
        <f>K10+F10+'ACP_Agri_9(i)'!F10</f>
        <v>103234</v>
      </c>
      <c r="Q10" s="49">
        <f t="shared" si="2"/>
        <v>57.930237256178316</v>
      </c>
    </row>
    <row r="11" spans="1:17" ht="13.5" customHeight="1" x14ac:dyDescent="0.2">
      <c r="A11" s="36">
        <v>6</v>
      </c>
      <c r="B11" s="37" t="s">
        <v>55</v>
      </c>
      <c r="C11" s="48">
        <v>1598</v>
      </c>
      <c r="D11" s="48">
        <v>4983</v>
      </c>
      <c r="E11" s="48">
        <v>42</v>
      </c>
      <c r="F11" s="48">
        <v>475</v>
      </c>
      <c r="G11" s="49">
        <f t="shared" si="0"/>
        <v>9.5324101946618498</v>
      </c>
      <c r="H11" s="48">
        <v>1641</v>
      </c>
      <c r="I11" s="48">
        <v>4592</v>
      </c>
      <c r="J11" s="48">
        <v>189</v>
      </c>
      <c r="K11" s="48">
        <v>780</v>
      </c>
      <c r="L11" s="49">
        <f t="shared" si="1"/>
        <v>16.986062717770036</v>
      </c>
      <c r="M11" s="48">
        <f>H11+C11+'ACP_Agri_9(i)'!C11</f>
        <v>52466</v>
      </c>
      <c r="N11" s="48">
        <f>I11+D11+'ACP_Agri_9(i)'!D11</f>
        <v>133066</v>
      </c>
      <c r="O11" s="48">
        <f>J11+E11+'ACP_Agri_9(i)'!E11</f>
        <v>51317</v>
      </c>
      <c r="P11" s="48">
        <f>K11+F11+'ACP_Agri_9(i)'!F11</f>
        <v>75552</v>
      </c>
      <c r="Q11" s="49">
        <f t="shared" si="2"/>
        <v>56.777839568334514</v>
      </c>
    </row>
    <row r="12" spans="1:17" ht="13.5" customHeight="1" x14ac:dyDescent="0.2">
      <c r="A12" s="36">
        <v>7</v>
      </c>
      <c r="B12" s="37" t="s">
        <v>56</v>
      </c>
      <c r="C12" s="48">
        <v>16605</v>
      </c>
      <c r="D12" s="48">
        <v>46561</v>
      </c>
      <c r="E12" s="48">
        <v>268</v>
      </c>
      <c r="F12" s="48">
        <v>12632</v>
      </c>
      <c r="G12" s="49">
        <f t="shared" si="0"/>
        <v>27.130001503404138</v>
      </c>
      <c r="H12" s="48">
        <v>8470</v>
      </c>
      <c r="I12" s="48">
        <v>18178</v>
      </c>
      <c r="J12" s="48">
        <v>1012</v>
      </c>
      <c r="K12" s="48">
        <v>17760</v>
      </c>
      <c r="L12" s="49">
        <f t="shared" si="1"/>
        <v>97.700517108592805</v>
      </c>
      <c r="M12" s="48">
        <f>H12+C12+'ACP_Agri_9(i)'!C12</f>
        <v>279399</v>
      </c>
      <c r="N12" s="48">
        <f>I12+D12+'ACP_Agri_9(i)'!D12</f>
        <v>840421</v>
      </c>
      <c r="O12" s="48">
        <f>J12+E12+'ACP_Agri_9(i)'!E12</f>
        <v>250708</v>
      </c>
      <c r="P12" s="48">
        <f>K12+F12+'ACP_Agri_9(i)'!F12</f>
        <v>461583</v>
      </c>
      <c r="Q12" s="49">
        <f t="shared" si="2"/>
        <v>54.922830343363621</v>
      </c>
    </row>
    <row r="13" spans="1:17" ht="13.5" customHeight="1" x14ac:dyDescent="0.2">
      <c r="A13" s="36">
        <v>8</v>
      </c>
      <c r="B13" s="37" t="s">
        <v>43</v>
      </c>
      <c r="C13" s="48">
        <v>760</v>
      </c>
      <c r="D13" s="48">
        <v>2466</v>
      </c>
      <c r="E13" s="48">
        <v>0</v>
      </c>
      <c r="F13" s="48">
        <v>0</v>
      </c>
      <c r="G13" s="49">
        <f t="shared" si="0"/>
        <v>0</v>
      </c>
      <c r="H13" s="48">
        <v>366</v>
      </c>
      <c r="I13" s="48">
        <v>1389</v>
      </c>
      <c r="J13" s="48">
        <v>0</v>
      </c>
      <c r="K13" s="48">
        <v>0</v>
      </c>
      <c r="L13" s="49">
        <f t="shared" si="1"/>
        <v>0</v>
      </c>
      <c r="M13" s="48">
        <f>H13+C13+'ACP_Agri_9(i)'!C13</f>
        <v>10426</v>
      </c>
      <c r="N13" s="48">
        <f>I13+D13+'ACP_Agri_9(i)'!D13</f>
        <v>28771</v>
      </c>
      <c r="O13" s="48">
        <f>J13+E13+'ACP_Agri_9(i)'!E13</f>
        <v>974</v>
      </c>
      <c r="P13" s="48">
        <f>K13+F13+'ACP_Agri_9(i)'!F13</f>
        <v>1573.87</v>
      </c>
      <c r="Q13" s="49">
        <f t="shared" si="2"/>
        <v>5.4703347120364256</v>
      </c>
    </row>
    <row r="14" spans="1:17" ht="13.5" customHeight="1" x14ac:dyDescent="0.2">
      <c r="A14" s="36">
        <v>9</v>
      </c>
      <c r="B14" s="37" t="s">
        <v>44</v>
      </c>
      <c r="C14" s="48">
        <v>844</v>
      </c>
      <c r="D14" s="48">
        <v>2778</v>
      </c>
      <c r="E14" s="48">
        <v>0</v>
      </c>
      <c r="F14" s="48">
        <v>0</v>
      </c>
      <c r="G14" s="49">
        <f t="shared" si="0"/>
        <v>0</v>
      </c>
      <c r="H14" s="48">
        <v>821</v>
      </c>
      <c r="I14" s="48">
        <v>3151</v>
      </c>
      <c r="J14" s="48">
        <v>0</v>
      </c>
      <c r="K14" s="48">
        <v>0</v>
      </c>
      <c r="L14" s="49">
        <f t="shared" si="1"/>
        <v>0</v>
      </c>
      <c r="M14" s="48">
        <f>H14+C14+'ACP_Agri_9(i)'!C14</f>
        <v>21960</v>
      </c>
      <c r="N14" s="48">
        <f>I14+D14+'ACP_Agri_9(i)'!D14</f>
        <v>61708</v>
      </c>
      <c r="O14" s="48">
        <f>J14+E14+'ACP_Agri_9(i)'!E14</f>
        <v>6296</v>
      </c>
      <c r="P14" s="48">
        <f>K14+F14+'ACP_Agri_9(i)'!F14</f>
        <v>10809</v>
      </c>
      <c r="Q14" s="49">
        <f t="shared" si="2"/>
        <v>17.516367407791535</v>
      </c>
    </row>
    <row r="15" spans="1:17" ht="13.5" customHeight="1" x14ac:dyDescent="0.2">
      <c r="A15" s="36">
        <v>10</v>
      </c>
      <c r="B15" s="37" t="s">
        <v>76</v>
      </c>
      <c r="C15" s="48">
        <v>1105</v>
      </c>
      <c r="D15" s="48">
        <v>3974</v>
      </c>
      <c r="E15" s="48">
        <v>48</v>
      </c>
      <c r="F15" s="48">
        <v>607</v>
      </c>
      <c r="G15" s="49">
        <f t="shared" si="0"/>
        <v>15.274282838449924</v>
      </c>
      <c r="H15" s="48">
        <v>921</v>
      </c>
      <c r="I15" s="48">
        <v>3752</v>
      </c>
      <c r="J15" s="48">
        <v>58</v>
      </c>
      <c r="K15" s="48">
        <v>10585</v>
      </c>
      <c r="L15" s="49">
        <f t="shared" si="1"/>
        <v>282.11620469083158</v>
      </c>
      <c r="M15" s="48">
        <f>H15+C15+'ACP_Agri_9(i)'!C15</f>
        <v>22628</v>
      </c>
      <c r="N15" s="48">
        <f>I15+D15+'ACP_Agri_9(i)'!D15</f>
        <v>61947</v>
      </c>
      <c r="O15" s="48">
        <f>J15+E15+'ACP_Agri_9(i)'!E15</f>
        <v>17568</v>
      </c>
      <c r="P15" s="48">
        <f>K15+F15+'ACP_Agri_9(i)'!F15</f>
        <v>45340</v>
      </c>
      <c r="Q15" s="49">
        <f t="shared" si="2"/>
        <v>73.191599270344</v>
      </c>
    </row>
    <row r="16" spans="1:17" ht="13.5" customHeight="1" x14ac:dyDescent="0.2">
      <c r="A16" s="36">
        <v>11</v>
      </c>
      <c r="B16" s="37" t="s">
        <v>57</v>
      </c>
      <c r="C16" s="48">
        <v>241</v>
      </c>
      <c r="D16" s="48">
        <v>932</v>
      </c>
      <c r="E16" s="48">
        <v>136</v>
      </c>
      <c r="F16" s="48">
        <v>159.15</v>
      </c>
      <c r="G16" s="49">
        <f t="shared" si="0"/>
        <v>17.076180257510728</v>
      </c>
      <c r="H16" s="48">
        <v>342</v>
      </c>
      <c r="I16" s="48">
        <v>1403</v>
      </c>
      <c r="J16" s="48">
        <v>271</v>
      </c>
      <c r="K16" s="48">
        <v>2487.79</v>
      </c>
      <c r="L16" s="49">
        <f t="shared" si="1"/>
        <v>177.31931575196009</v>
      </c>
      <c r="M16" s="48">
        <f>H16+C16+'ACP_Agri_9(i)'!C16</f>
        <v>5384</v>
      </c>
      <c r="N16" s="48">
        <f>I16+D16+'ACP_Agri_9(i)'!D16</f>
        <v>16087</v>
      </c>
      <c r="O16" s="48">
        <f>J16+E16+'ACP_Agri_9(i)'!E16</f>
        <v>3658</v>
      </c>
      <c r="P16" s="48">
        <f>K16+F16+'ACP_Agri_9(i)'!F16</f>
        <v>8837.94</v>
      </c>
      <c r="Q16" s="49">
        <f t="shared" si="2"/>
        <v>54.938397463790636</v>
      </c>
    </row>
    <row r="17" spans="1:17" ht="13.5" customHeight="1" x14ac:dyDescent="0.2">
      <c r="A17" s="36">
        <v>12</v>
      </c>
      <c r="B17" s="37" t="s">
        <v>58</v>
      </c>
      <c r="C17" s="48">
        <v>251</v>
      </c>
      <c r="D17" s="48">
        <v>846</v>
      </c>
      <c r="E17" s="48">
        <v>2</v>
      </c>
      <c r="F17" s="48">
        <v>11</v>
      </c>
      <c r="G17" s="49">
        <f t="shared" si="0"/>
        <v>1.3002364066193854</v>
      </c>
      <c r="H17" s="48">
        <v>316</v>
      </c>
      <c r="I17" s="48">
        <v>1317</v>
      </c>
      <c r="J17" s="48">
        <v>114</v>
      </c>
      <c r="K17" s="48">
        <v>906</v>
      </c>
      <c r="L17" s="49">
        <f t="shared" si="1"/>
        <v>68.792710706150345</v>
      </c>
      <c r="M17" s="48">
        <f>H17+C17+'ACP_Agri_9(i)'!C17</f>
        <v>8986</v>
      </c>
      <c r="N17" s="48">
        <f>I17+D17+'ACP_Agri_9(i)'!D17</f>
        <v>23509</v>
      </c>
      <c r="O17" s="48">
        <f>J17+E17+'ACP_Agri_9(i)'!E17</f>
        <v>4101</v>
      </c>
      <c r="P17" s="48">
        <f>K17+F17+'ACP_Agri_9(i)'!F17</f>
        <v>6496.29</v>
      </c>
      <c r="Q17" s="49">
        <f t="shared" si="2"/>
        <v>27.633204304734356</v>
      </c>
    </row>
    <row r="18" spans="1:17" ht="13.5" customHeight="1" x14ac:dyDescent="0.2">
      <c r="A18" s="36">
        <v>13</v>
      </c>
      <c r="B18" s="37" t="s">
        <v>183</v>
      </c>
      <c r="C18" s="48">
        <v>940</v>
      </c>
      <c r="D18" s="48">
        <v>2487</v>
      </c>
      <c r="E18" s="48">
        <v>148</v>
      </c>
      <c r="F18" s="48">
        <v>557</v>
      </c>
      <c r="G18" s="49">
        <f t="shared" si="0"/>
        <v>22.396461600321672</v>
      </c>
      <c r="H18" s="48">
        <v>2219</v>
      </c>
      <c r="I18" s="48">
        <v>5498</v>
      </c>
      <c r="J18" s="48">
        <v>42</v>
      </c>
      <c r="K18" s="48">
        <v>2043</v>
      </c>
      <c r="L18" s="49">
        <f t="shared" si="1"/>
        <v>37.158966897053475</v>
      </c>
      <c r="M18" s="48">
        <f>H18+C18+'ACP_Agri_9(i)'!C18</f>
        <v>24506</v>
      </c>
      <c r="N18" s="48">
        <f>I18+D18+'ACP_Agri_9(i)'!D18</f>
        <v>63620</v>
      </c>
      <c r="O18" s="48">
        <f>J18+E18+'ACP_Agri_9(i)'!E18</f>
        <v>5016</v>
      </c>
      <c r="P18" s="48">
        <f>K18+F18+'ACP_Agri_9(i)'!F18</f>
        <v>12938</v>
      </c>
      <c r="Q18" s="49">
        <f t="shared" si="2"/>
        <v>20.336372209996856</v>
      </c>
    </row>
    <row r="19" spans="1:17" ht="13.5" customHeight="1" x14ac:dyDescent="0.2">
      <c r="A19" s="36">
        <v>14</v>
      </c>
      <c r="B19" s="37" t="s">
        <v>184</v>
      </c>
      <c r="C19" s="48">
        <v>262</v>
      </c>
      <c r="D19" s="48">
        <v>1023</v>
      </c>
      <c r="E19" s="48">
        <v>0</v>
      </c>
      <c r="F19" s="48">
        <v>0</v>
      </c>
      <c r="G19" s="49">
        <f t="shared" si="0"/>
        <v>0</v>
      </c>
      <c r="H19" s="48">
        <v>359</v>
      </c>
      <c r="I19" s="48">
        <v>1448</v>
      </c>
      <c r="J19" s="48">
        <v>0</v>
      </c>
      <c r="K19" s="48">
        <v>0</v>
      </c>
      <c r="L19" s="49">
        <f t="shared" si="1"/>
        <v>0</v>
      </c>
      <c r="M19" s="48">
        <f>H19+C19+'ACP_Agri_9(i)'!C19</f>
        <v>10453</v>
      </c>
      <c r="N19" s="48">
        <f>I19+D19+'ACP_Agri_9(i)'!D19</f>
        <v>27807</v>
      </c>
      <c r="O19" s="48">
        <f>J19+E19+'ACP_Agri_9(i)'!E19</f>
        <v>325</v>
      </c>
      <c r="P19" s="48">
        <f>K19+F19+'ACP_Agri_9(i)'!F19</f>
        <v>851</v>
      </c>
      <c r="Q19" s="49">
        <f t="shared" si="2"/>
        <v>3.0603804797353185</v>
      </c>
    </row>
    <row r="20" spans="1:17" ht="13.5" customHeight="1" x14ac:dyDescent="0.2">
      <c r="A20" s="36">
        <v>15</v>
      </c>
      <c r="B20" s="37" t="s">
        <v>59</v>
      </c>
      <c r="C20" s="48">
        <v>4179</v>
      </c>
      <c r="D20" s="48">
        <v>14169</v>
      </c>
      <c r="E20" s="48">
        <v>54</v>
      </c>
      <c r="F20" s="48">
        <v>3920</v>
      </c>
      <c r="G20" s="49">
        <f t="shared" si="0"/>
        <v>27.666031477168467</v>
      </c>
      <c r="H20" s="48">
        <v>3291</v>
      </c>
      <c r="I20" s="48">
        <v>11028</v>
      </c>
      <c r="J20" s="48">
        <v>533</v>
      </c>
      <c r="K20" s="48">
        <v>39513.24</v>
      </c>
      <c r="L20" s="49">
        <f t="shared" si="1"/>
        <v>358.29923830250272</v>
      </c>
      <c r="M20" s="48">
        <f>H20+C20+'ACP_Agri_9(i)'!C20</f>
        <v>138979</v>
      </c>
      <c r="N20" s="48">
        <f>I20+D20+'ACP_Agri_9(i)'!D20</f>
        <v>399543</v>
      </c>
      <c r="O20" s="48">
        <f>J20+E20+'ACP_Agri_9(i)'!E20</f>
        <v>88693</v>
      </c>
      <c r="P20" s="48">
        <f>K20+F20+'ACP_Agri_9(i)'!F20</f>
        <v>227225.24</v>
      </c>
      <c r="Q20" s="49">
        <f t="shared" si="2"/>
        <v>56.871285443619335</v>
      </c>
    </row>
    <row r="21" spans="1:17" ht="13.5" customHeight="1" x14ac:dyDescent="0.2">
      <c r="A21" s="36">
        <v>16</v>
      </c>
      <c r="B21" s="37" t="s">
        <v>65</v>
      </c>
      <c r="C21" s="48">
        <v>29451</v>
      </c>
      <c r="D21" s="48">
        <v>100532</v>
      </c>
      <c r="E21" s="48">
        <v>478</v>
      </c>
      <c r="F21" s="48">
        <v>3820</v>
      </c>
      <c r="G21" s="49">
        <f t="shared" si="0"/>
        <v>3.7997851430390321</v>
      </c>
      <c r="H21" s="48">
        <v>38093</v>
      </c>
      <c r="I21" s="48">
        <v>81721</v>
      </c>
      <c r="J21" s="48">
        <v>1890</v>
      </c>
      <c r="K21" s="48">
        <v>15862</v>
      </c>
      <c r="L21" s="49">
        <f t="shared" si="1"/>
        <v>19.40994358855129</v>
      </c>
      <c r="M21" s="48">
        <f>H21+C21+'ACP_Agri_9(i)'!C21</f>
        <v>866502</v>
      </c>
      <c r="N21" s="48">
        <f>I21+D21+'ACP_Agri_9(i)'!D21</f>
        <v>2479491</v>
      </c>
      <c r="O21" s="48">
        <f>J21+E21+'ACP_Agri_9(i)'!E21</f>
        <v>588351</v>
      </c>
      <c r="P21" s="48">
        <f>K21+F21+'ACP_Agri_9(i)'!F21</f>
        <v>1317037</v>
      </c>
      <c r="Q21" s="49">
        <f t="shared" si="2"/>
        <v>53.117232528773044</v>
      </c>
    </row>
    <row r="22" spans="1:17" ht="13.5" customHeight="1" x14ac:dyDescent="0.2">
      <c r="A22" s="36">
        <v>17</v>
      </c>
      <c r="B22" s="37" t="s">
        <v>60</v>
      </c>
      <c r="C22" s="48">
        <v>1190</v>
      </c>
      <c r="D22" s="48">
        <v>3304</v>
      </c>
      <c r="E22" s="48">
        <v>8</v>
      </c>
      <c r="F22" s="48">
        <v>212</v>
      </c>
      <c r="G22" s="49">
        <f t="shared" si="0"/>
        <v>6.4164648910411621</v>
      </c>
      <c r="H22" s="48">
        <v>908</v>
      </c>
      <c r="I22" s="48">
        <v>3225</v>
      </c>
      <c r="J22" s="48">
        <v>205</v>
      </c>
      <c r="K22" s="48">
        <v>2054</v>
      </c>
      <c r="L22" s="49">
        <f t="shared" si="1"/>
        <v>63.689922480620154</v>
      </c>
      <c r="M22" s="48">
        <f>H22+C22+'ACP_Agri_9(i)'!C22</f>
        <v>31065</v>
      </c>
      <c r="N22" s="48">
        <f>I22+D22+'ACP_Agri_9(i)'!D22</f>
        <v>73390</v>
      </c>
      <c r="O22" s="48">
        <f>J22+E22+'ACP_Agri_9(i)'!E22</f>
        <v>8754</v>
      </c>
      <c r="P22" s="48">
        <f>K22+F22+'ACP_Agri_9(i)'!F22</f>
        <v>17092</v>
      </c>
      <c r="Q22" s="49">
        <f t="shared" si="2"/>
        <v>23.289276468183676</v>
      </c>
    </row>
    <row r="23" spans="1:17" ht="13.5" customHeight="1" x14ac:dyDescent="0.2">
      <c r="A23" s="36">
        <v>18</v>
      </c>
      <c r="B23" s="37" t="s">
        <v>185</v>
      </c>
      <c r="C23" s="48">
        <v>2472</v>
      </c>
      <c r="D23" s="48">
        <v>6901</v>
      </c>
      <c r="E23" s="48">
        <v>15</v>
      </c>
      <c r="F23" s="48">
        <v>40</v>
      </c>
      <c r="G23" s="49">
        <f t="shared" si="0"/>
        <v>0.57962614113896538</v>
      </c>
      <c r="H23" s="48">
        <v>2742</v>
      </c>
      <c r="I23" s="48">
        <v>7870</v>
      </c>
      <c r="J23" s="48">
        <v>426</v>
      </c>
      <c r="K23" s="48">
        <v>686</v>
      </c>
      <c r="L23" s="49">
        <f t="shared" si="1"/>
        <v>8.7166454891994913</v>
      </c>
      <c r="M23" s="48">
        <f>H23+C23+'ACP_Agri_9(i)'!C23</f>
        <v>67530</v>
      </c>
      <c r="N23" s="48">
        <f>I23+D23+'ACP_Agri_9(i)'!D23</f>
        <v>218256</v>
      </c>
      <c r="O23" s="48">
        <f>J23+E23+'ACP_Agri_9(i)'!E23</f>
        <v>2369</v>
      </c>
      <c r="P23" s="48">
        <f>K23+F23+'ACP_Agri_9(i)'!F23</f>
        <v>4400</v>
      </c>
      <c r="Q23" s="49">
        <f t="shared" si="2"/>
        <v>2.0159812330474307</v>
      </c>
    </row>
    <row r="24" spans="1:17" ht="13.5" customHeight="1" x14ac:dyDescent="0.2">
      <c r="A24" s="36">
        <v>19</v>
      </c>
      <c r="B24" s="37" t="s">
        <v>61</v>
      </c>
      <c r="C24" s="48">
        <v>3510</v>
      </c>
      <c r="D24" s="48">
        <v>12360</v>
      </c>
      <c r="E24" s="48">
        <v>38</v>
      </c>
      <c r="F24" s="48">
        <v>1253</v>
      </c>
      <c r="G24" s="49">
        <f t="shared" si="0"/>
        <v>10.137540453074434</v>
      </c>
      <c r="H24" s="48">
        <v>4758</v>
      </c>
      <c r="I24" s="48">
        <v>12773</v>
      </c>
      <c r="J24" s="48">
        <v>273</v>
      </c>
      <c r="K24" s="48">
        <v>9031</v>
      </c>
      <c r="L24" s="49">
        <f t="shared" si="1"/>
        <v>70.703828388005945</v>
      </c>
      <c r="M24" s="48">
        <f>H24+C24+'ACP_Agri_9(i)'!C24</f>
        <v>144224</v>
      </c>
      <c r="N24" s="48">
        <f>I24+D24+'ACP_Agri_9(i)'!D24</f>
        <v>327828</v>
      </c>
      <c r="O24" s="48">
        <f>J24+E24+'ACP_Agri_9(i)'!E24</f>
        <v>102894</v>
      </c>
      <c r="P24" s="48">
        <f>K24+F24+'ACP_Agri_9(i)'!F24</f>
        <v>273114</v>
      </c>
      <c r="Q24" s="49">
        <f t="shared" si="2"/>
        <v>83.310150444745418</v>
      </c>
    </row>
    <row r="25" spans="1:17" ht="13.5" customHeight="1" x14ac:dyDescent="0.2">
      <c r="A25" s="36">
        <v>20</v>
      </c>
      <c r="B25" s="37" t="s">
        <v>62</v>
      </c>
      <c r="C25" s="48">
        <v>104</v>
      </c>
      <c r="D25" s="48">
        <v>438</v>
      </c>
      <c r="E25" s="48">
        <v>7</v>
      </c>
      <c r="F25" s="48">
        <v>53.65</v>
      </c>
      <c r="G25" s="49">
        <f t="shared" si="0"/>
        <v>12.248858447488585</v>
      </c>
      <c r="H25" s="48">
        <v>501</v>
      </c>
      <c r="I25" s="48">
        <v>2181</v>
      </c>
      <c r="J25" s="48">
        <v>1</v>
      </c>
      <c r="K25" s="48">
        <v>6.5</v>
      </c>
      <c r="L25" s="49">
        <f t="shared" si="1"/>
        <v>0.29802842732691426</v>
      </c>
      <c r="M25" s="48">
        <f>H25+C25+'ACP_Agri_9(i)'!C25</f>
        <v>2087</v>
      </c>
      <c r="N25" s="48">
        <f>I25+D25+'ACP_Agri_9(i)'!D25</f>
        <v>6387</v>
      </c>
      <c r="O25" s="48">
        <f>J25+E25+'ACP_Agri_9(i)'!E25</f>
        <v>65</v>
      </c>
      <c r="P25" s="48">
        <f>K25+F25+'ACP_Agri_9(i)'!F25</f>
        <v>166.21</v>
      </c>
      <c r="Q25" s="49">
        <f t="shared" si="2"/>
        <v>2.602317206826366</v>
      </c>
    </row>
    <row r="26" spans="1:17" ht="13.5" customHeight="1" x14ac:dyDescent="0.2">
      <c r="A26" s="36">
        <v>21</v>
      </c>
      <c r="B26" s="37" t="s">
        <v>45</v>
      </c>
      <c r="C26" s="48">
        <v>745</v>
      </c>
      <c r="D26" s="48">
        <v>2634</v>
      </c>
      <c r="E26" s="48">
        <v>0</v>
      </c>
      <c r="F26" s="48">
        <v>0</v>
      </c>
      <c r="G26" s="49">
        <f t="shared" si="0"/>
        <v>0</v>
      </c>
      <c r="H26" s="48">
        <v>664</v>
      </c>
      <c r="I26" s="48">
        <v>2437</v>
      </c>
      <c r="J26" s="48">
        <v>0</v>
      </c>
      <c r="K26" s="48">
        <v>0</v>
      </c>
      <c r="L26" s="49">
        <f t="shared" si="1"/>
        <v>0</v>
      </c>
      <c r="M26" s="48">
        <f>H26+C26+'ACP_Agri_9(i)'!C26</f>
        <v>15098</v>
      </c>
      <c r="N26" s="48">
        <f>I26+D26+'ACP_Agri_9(i)'!D26</f>
        <v>39963</v>
      </c>
      <c r="O26" s="48">
        <f>J26+E26+'ACP_Agri_9(i)'!E26</f>
        <v>2218.75</v>
      </c>
      <c r="P26" s="48">
        <f>K26+F26+'ACP_Agri_9(i)'!F26</f>
        <v>3020</v>
      </c>
      <c r="Q26" s="49">
        <f t="shared" si="2"/>
        <v>7.556990215949754</v>
      </c>
    </row>
    <row r="27" spans="1:17" s="51" customFormat="1" ht="13.5" customHeight="1" x14ac:dyDescent="0.2">
      <c r="A27" s="416"/>
      <c r="B27" s="101" t="s">
        <v>226</v>
      </c>
      <c r="C27" s="50">
        <f>SUM(C6:C26)</f>
        <v>82761</v>
      </c>
      <c r="D27" s="50">
        <f t="shared" ref="D27:F27" si="3">SUM(D6:D26)</f>
        <v>264582</v>
      </c>
      <c r="E27" s="50">
        <f t="shared" si="3"/>
        <v>3646</v>
      </c>
      <c r="F27" s="50">
        <f t="shared" si="3"/>
        <v>42298.8</v>
      </c>
      <c r="G27" s="47">
        <f t="shared" si="0"/>
        <v>15.987028596049617</v>
      </c>
      <c r="H27" s="50">
        <f t="shared" ref="H27:K27" si="4">SUM(H6:H26)</f>
        <v>77993</v>
      </c>
      <c r="I27" s="50">
        <f t="shared" si="4"/>
        <v>201049</v>
      </c>
      <c r="J27" s="50">
        <f t="shared" si="4"/>
        <v>10935</v>
      </c>
      <c r="K27" s="50">
        <f t="shared" si="4"/>
        <v>130704.53</v>
      </c>
      <c r="L27" s="47">
        <f t="shared" si="1"/>
        <v>65.011280832035965</v>
      </c>
      <c r="M27" s="50">
        <f>H27+C27+'ACP_Agri_9(i)'!C27</f>
        <v>2201321</v>
      </c>
      <c r="N27" s="50">
        <f>I27+D27+'ACP_Agri_9(i)'!D27</f>
        <v>6221598</v>
      </c>
      <c r="O27" s="50">
        <f>J27+E27+'ACP_Agri_9(i)'!E27</f>
        <v>1575432.75</v>
      </c>
      <c r="P27" s="50">
        <f>K27+F27+'ACP_Agri_9(i)'!F27</f>
        <v>3777633.5500000003</v>
      </c>
      <c r="Q27" s="47">
        <f t="shared" si="2"/>
        <v>60.718059090285166</v>
      </c>
    </row>
    <row r="28" spans="1:17" ht="13.5" customHeight="1" x14ac:dyDescent="0.2">
      <c r="A28" s="36">
        <v>22</v>
      </c>
      <c r="B28" s="37" t="s">
        <v>42</v>
      </c>
      <c r="C28" s="48">
        <v>4798</v>
      </c>
      <c r="D28" s="48">
        <v>11055</v>
      </c>
      <c r="E28" s="48">
        <v>8</v>
      </c>
      <c r="F28" s="48">
        <v>150.05000000000001</v>
      </c>
      <c r="G28" s="49">
        <f t="shared" si="0"/>
        <v>1.3573043871551336</v>
      </c>
      <c r="H28" s="48">
        <v>2345</v>
      </c>
      <c r="I28" s="48">
        <v>10322</v>
      </c>
      <c r="J28" s="48">
        <v>176</v>
      </c>
      <c r="K28" s="48">
        <v>20633.09</v>
      </c>
      <c r="L28" s="49">
        <f t="shared" si="1"/>
        <v>199.89430342956791</v>
      </c>
      <c r="M28" s="48">
        <f>H28+C28+'ACP_Agri_9(i)'!C28</f>
        <v>46746</v>
      </c>
      <c r="N28" s="48">
        <f>I28+D28+'ACP_Agri_9(i)'!D28</f>
        <v>138231</v>
      </c>
      <c r="O28" s="48">
        <f>J28+E28+'ACP_Agri_9(i)'!E28</f>
        <v>20643</v>
      </c>
      <c r="P28" s="48">
        <f>K28+F28+'ACP_Agri_9(i)'!F28</f>
        <v>94578.86</v>
      </c>
      <c r="Q28" s="49">
        <f t="shared" si="2"/>
        <v>68.420875201655207</v>
      </c>
    </row>
    <row r="29" spans="1:17" ht="13.5" customHeight="1" x14ac:dyDescent="0.2">
      <c r="A29" s="36">
        <v>23</v>
      </c>
      <c r="B29" s="37" t="s">
        <v>186</v>
      </c>
      <c r="C29" s="48">
        <v>253</v>
      </c>
      <c r="D29" s="48">
        <v>730</v>
      </c>
      <c r="E29" s="48">
        <v>0</v>
      </c>
      <c r="F29" s="48">
        <v>0</v>
      </c>
      <c r="G29" s="49">
        <f t="shared" si="0"/>
        <v>0</v>
      </c>
      <c r="H29" s="48">
        <v>228</v>
      </c>
      <c r="I29" s="48">
        <v>944</v>
      </c>
      <c r="J29" s="48">
        <v>8290</v>
      </c>
      <c r="K29" s="48">
        <v>3896.7</v>
      </c>
      <c r="L29" s="49">
        <f t="shared" si="1"/>
        <v>412.78601694915255</v>
      </c>
      <c r="M29" s="48">
        <f>H29+C29+'ACP_Agri_9(i)'!C29</f>
        <v>3576</v>
      </c>
      <c r="N29" s="48">
        <f>I29+D29+'ACP_Agri_9(i)'!D29</f>
        <v>9804</v>
      </c>
      <c r="O29" s="48">
        <f>J29+E29+'ACP_Agri_9(i)'!E29</f>
        <v>187354</v>
      </c>
      <c r="P29" s="48">
        <f>K29+F29+'ACP_Agri_9(i)'!F29</f>
        <v>70645.52</v>
      </c>
      <c r="Q29" s="49">
        <f t="shared" si="2"/>
        <v>720.578539371685</v>
      </c>
    </row>
    <row r="30" spans="1:17" ht="13.5" customHeight="1" x14ac:dyDescent="0.2">
      <c r="A30" s="36">
        <v>24</v>
      </c>
      <c r="B30" s="37" t="s">
        <v>187</v>
      </c>
      <c r="C30" s="48">
        <v>14</v>
      </c>
      <c r="D30" s="48">
        <v>65</v>
      </c>
      <c r="E30" s="48">
        <v>0</v>
      </c>
      <c r="F30" s="48">
        <v>0</v>
      </c>
      <c r="G30" s="49">
        <f t="shared" si="0"/>
        <v>0</v>
      </c>
      <c r="H30" s="48">
        <v>52</v>
      </c>
      <c r="I30" s="48">
        <v>214</v>
      </c>
      <c r="J30" s="48">
        <v>0</v>
      </c>
      <c r="K30" s="48">
        <v>0</v>
      </c>
      <c r="L30" s="49">
        <f t="shared" si="1"/>
        <v>0</v>
      </c>
      <c r="M30" s="48">
        <f>H30+C30+'ACP_Agri_9(i)'!C30</f>
        <v>156</v>
      </c>
      <c r="N30" s="48">
        <f>I30+D30+'ACP_Agri_9(i)'!D30</f>
        <v>558</v>
      </c>
      <c r="O30" s="48">
        <f>J30+E30+'ACP_Agri_9(i)'!E30</f>
        <v>73</v>
      </c>
      <c r="P30" s="48">
        <f>K30+F30+'ACP_Agri_9(i)'!F30</f>
        <v>100.63</v>
      </c>
      <c r="Q30" s="49">
        <f t="shared" si="2"/>
        <v>18.034050179211469</v>
      </c>
    </row>
    <row r="31" spans="1:17" ht="13.5" customHeight="1" x14ac:dyDescent="0.2">
      <c r="A31" s="36">
        <v>25</v>
      </c>
      <c r="B31" s="37" t="s">
        <v>46</v>
      </c>
      <c r="C31" s="48">
        <v>8</v>
      </c>
      <c r="D31" s="48">
        <v>40</v>
      </c>
      <c r="E31" s="48">
        <v>0</v>
      </c>
      <c r="F31" s="48">
        <v>0</v>
      </c>
      <c r="G31" s="49">
        <f t="shared" si="0"/>
        <v>0</v>
      </c>
      <c r="H31" s="48">
        <v>66</v>
      </c>
      <c r="I31" s="48">
        <v>285</v>
      </c>
      <c r="J31" s="48">
        <v>3</v>
      </c>
      <c r="K31" s="48">
        <v>60.08</v>
      </c>
      <c r="L31" s="49">
        <f t="shared" si="1"/>
        <v>21.080701754385966</v>
      </c>
      <c r="M31" s="48">
        <f>H31+C31+'ACP_Agri_9(i)'!C31</f>
        <v>78</v>
      </c>
      <c r="N31" s="48">
        <f>I31+D31+'ACP_Agri_9(i)'!D31</f>
        <v>335</v>
      </c>
      <c r="O31" s="48">
        <f>J31+E31+'ACP_Agri_9(i)'!E31</f>
        <v>3</v>
      </c>
      <c r="P31" s="48">
        <f>K31+F31+'ACP_Agri_9(i)'!F31</f>
        <v>60.08</v>
      </c>
      <c r="Q31" s="49">
        <f t="shared" si="2"/>
        <v>17.934328358208955</v>
      </c>
    </row>
    <row r="32" spans="1:17" ht="13.5" customHeight="1" x14ac:dyDescent="0.2">
      <c r="A32" s="36">
        <v>26</v>
      </c>
      <c r="B32" s="37" t="s">
        <v>188</v>
      </c>
      <c r="C32" s="48">
        <v>244</v>
      </c>
      <c r="D32" s="48">
        <v>873</v>
      </c>
      <c r="E32" s="48">
        <v>0</v>
      </c>
      <c r="F32" s="48">
        <v>0</v>
      </c>
      <c r="G32" s="49">
        <f t="shared" si="0"/>
        <v>0</v>
      </c>
      <c r="H32" s="48">
        <v>146</v>
      </c>
      <c r="I32" s="48">
        <v>564</v>
      </c>
      <c r="J32" s="48">
        <v>4</v>
      </c>
      <c r="K32" s="48">
        <v>113</v>
      </c>
      <c r="L32" s="49">
        <f t="shared" si="1"/>
        <v>20.035460992907801</v>
      </c>
      <c r="M32" s="48">
        <f>H32+C32+'ACP_Agri_9(i)'!C32</f>
        <v>2945</v>
      </c>
      <c r="N32" s="48">
        <f>I32+D32+'ACP_Agri_9(i)'!D32</f>
        <v>8918</v>
      </c>
      <c r="O32" s="48">
        <f>J32+E32+'ACP_Agri_9(i)'!E32</f>
        <v>68415</v>
      </c>
      <c r="P32" s="48">
        <f>K32+F32+'ACP_Agri_9(i)'!F32</f>
        <v>33570</v>
      </c>
      <c r="Q32" s="49">
        <f t="shared" si="2"/>
        <v>376.42969275622335</v>
      </c>
    </row>
    <row r="33" spans="1:17" ht="13.5" customHeight="1" x14ac:dyDescent="0.2">
      <c r="A33" s="36">
        <v>27</v>
      </c>
      <c r="B33" s="37" t="s">
        <v>189</v>
      </c>
      <c r="C33" s="48">
        <v>12</v>
      </c>
      <c r="D33" s="48">
        <v>50</v>
      </c>
      <c r="E33" s="48">
        <v>0</v>
      </c>
      <c r="F33" s="48">
        <v>0</v>
      </c>
      <c r="G33" s="49">
        <f t="shared" si="0"/>
        <v>0</v>
      </c>
      <c r="H33" s="48">
        <v>16</v>
      </c>
      <c r="I33" s="48">
        <v>94</v>
      </c>
      <c r="J33" s="48">
        <v>0</v>
      </c>
      <c r="K33" s="48">
        <v>0</v>
      </c>
      <c r="L33" s="49">
        <f t="shared" si="1"/>
        <v>0</v>
      </c>
      <c r="M33" s="48">
        <f>H33+C33+'ACP_Agri_9(i)'!C33</f>
        <v>48</v>
      </c>
      <c r="N33" s="48">
        <f>I33+D33+'ACP_Agri_9(i)'!D33</f>
        <v>205</v>
      </c>
      <c r="O33" s="48">
        <f>J33+E33+'ACP_Agri_9(i)'!E33</f>
        <v>0</v>
      </c>
      <c r="P33" s="48">
        <f>K33+F33+'ACP_Agri_9(i)'!F33</f>
        <v>0</v>
      </c>
      <c r="Q33" s="49">
        <f t="shared" si="2"/>
        <v>0</v>
      </c>
    </row>
    <row r="34" spans="1:17" ht="13.5" customHeight="1" x14ac:dyDescent="0.2">
      <c r="A34" s="36">
        <v>28</v>
      </c>
      <c r="B34" s="37" t="s">
        <v>190</v>
      </c>
      <c r="C34" s="48">
        <v>116</v>
      </c>
      <c r="D34" s="48">
        <v>516</v>
      </c>
      <c r="E34" s="48">
        <v>2</v>
      </c>
      <c r="F34" s="48">
        <v>1106</v>
      </c>
      <c r="G34" s="49">
        <f t="shared" si="0"/>
        <v>214.34108527131784</v>
      </c>
      <c r="H34" s="48">
        <v>188</v>
      </c>
      <c r="I34" s="48">
        <v>793</v>
      </c>
      <c r="J34" s="48">
        <v>7</v>
      </c>
      <c r="K34" s="48">
        <v>94</v>
      </c>
      <c r="L34" s="49">
        <f t="shared" si="1"/>
        <v>11.853720050441362</v>
      </c>
      <c r="M34" s="48">
        <f>H34+C34+'ACP_Agri_9(i)'!C34</f>
        <v>2208</v>
      </c>
      <c r="N34" s="48">
        <f>I34+D34+'ACP_Agri_9(i)'!D34</f>
        <v>6884</v>
      </c>
      <c r="O34" s="48">
        <f>J34+E34+'ACP_Agri_9(i)'!E34</f>
        <v>5529</v>
      </c>
      <c r="P34" s="48">
        <f>K34+F34+'ACP_Agri_9(i)'!F34</f>
        <v>10343</v>
      </c>
      <c r="Q34" s="49">
        <f t="shared" si="2"/>
        <v>150.24694944799535</v>
      </c>
    </row>
    <row r="35" spans="1:17" ht="13.5" customHeight="1" x14ac:dyDescent="0.2">
      <c r="A35" s="36">
        <v>29</v>
      </c>
      <c r="B35" s="37" t="s">
        <v>66</v>
      </c>
      <c r="C35" s="48">
        <v>5558</v>
      </c>
      <c r="D35" s="48">
        <v>21289</v>
      </c>
      <c r="E35" s="48">
        <v>15</v>
      </c>
      <c r="F35" s="48">
        <v>1081.01</v>
      </c>
      <c r="G35" s="49">
        <f t="shared" si="0"/>
        <v>5.0777866503828264</v>
      </c>
      <c r="H35" s="48">
        <v>2901</v>
      </c>
      <c r="I35" s="48">
        <v>12425</v>
      </c>
      <c r="J35" s="48">
        <v>927</v>
      </c>
      <c r="K35" s="48">
        <v>68560</v>
      </c>
      <c r="L35" s="49">
        <f t="shared" si="1"/>
        <v>551.79074446680079</v>
      </c>
      <c r="M35" s="48">
        <f>H35+C35+'ACP_Agri_9(i)'!C35</f>
        <v>76461</v>
      </c>
      <c r="N35" s="48">
        <f>I35+D35+'ACP_Agri_9(i)'!D35</f>
        <v>228734</v>
      </c>
      <c r="O35" s="48">
        <f>J35+E35+'ACP_Agri_9(i)'!E35</f>
        <v>125626</v>
      </c>
      <c r="P35" s="48">
        <f>K35+F35+'ACP_Agri_9(i)'!F35</f>
        <v>315375.95</v>
      </c>
      <c r="Q35" s="49">
        <f t="shared" si="2"/>
        <v>137.8789117490185</v>
      </c>
    </row>
    <row r="36" spans="1:17" ht="13.5" customHeight="1" x14ac:dyDescent="0.2">
      <c r="A36" s="36">
        <v>30</v>
      </c>
      <c r="B36" s="37" t="s">
        <v>67</v>
      </c>
      <c r="C36" s="48">
        <v>6311</v>
      </c>
      <c r="D36" s="48">
        <v>15665</v>
      </c>
      <c r="E36" s="48">
        <v>4</v>
      </c>
      <c r="F36" s="48">
        <v>203</v>
      </c>
      <c r="G36" s="49">
        <f t="shared" si="0"/>
        <v>1.2958825406958188</v>
      </c>
      <c r="H36" s="48">
        <v>2446</v>
      </c>
      <c r="I36" s="48">
        <v>10331</v>
      </c>
      <c r="J36" s="48">
        <v>107</v>
      </c>
      <c r="K36" s="48">
        <v>36863</v>
      </c>
      <c r="L36" s="49">
        <f t="shared" si="1"/>
        <v>356.81928177330366</v>
      </c>
      <c r="M36" s="48">
        <f>H36+C36+'ACP_Agri_9(i)'!C36</f>
        <v>77172</v>
      </c>
      <c r="N36" s="48">
        <f>I36+D36+'ACP_Agri_9(i)'!D36</f>
        <v>234290</v>
      </c>
      <c r="O36" s="48">
        <f>J36+E36+'ACP_Agri_9(i)'!E36</f>
        <v>148561</v>
      </c>
      <c r="P36" s="48">
        <f>K36+F36+'ACP_Agri_9(i)'!F36</f>
        <v>303432</v>
      </c>
      <c r="Q36" s="49">
        <f t="shared" si="2"/>
        <v>129.51128942763242</v>
      </c>
    </row>
    <row r="37" spans="1:17" ht="13.5" customHeight="1" x14ac:dyDescent="0.2">
      <c r="A37" s="36">
        <v>31</v>
      </c>
      <c r="B37" s="37" t="s">
        <v>553</v>
      </c>
      <c r="C37" s="48">
        <v>247</v>
      </c>
      <c r="D37" s="48">
        <v>857</v>
      </c>
      <c r="E37" s="48">
        <v>1</v>
      </c>
      <c r="F37" s="48">
        <v>4</v>
      </c>
      <c r="G37" s="49">
        <f t="shared" si="0"/>
        <v>0.46674445740956827</v>
      </c>
      <c r="H37" s="48">
        <v>157</v>
      </c>
      <c r="I37" s="48">
        <v>552</v>
      </c>
      <c r="J37" s="48">
        <v>65</v>
      </c>
      <c r="K37" s="48">
        <v>6479.54</v>
      </c>
      <c r="L37" s="49">
        <f t="shared" si="1"/>
        <v>1173.8297101449275</v>
      </c>
      <c r="M37" s="48">
        <f>H37+C37+'ACP_Agri_9(i)'!C37</f>
        <v>3953</v>
      </c>
      <c r="N37" s="48">
        <f>I37+D37+'ACP_Agri_9(i)'!D37</f>
        <v>12081</v>
      </c>
      <c r="O37" s="48">
        <f>J37+E37+'ACP_Agri_9(i)'!E37</f>
        <v>59772</v>
      </c>
      <c r="P37" s="48">
        <f>K37+F37+'ACP_Agri_9(i)'!F37</f>
        <v>32987.54</v>
      </c>
      <c r="Q37" s="49">
        <f t="shared" si="2"/>
        <v>273.05305852164554</v>
      </c>
    </row>
    <row r="38" spans="1:17" ht="13.5" customHeight="1" x14ac:dyDescent="0.2">
      <c r="A38" s="36">
        <v>32</v>
      </c>
      <c r="B38" s="37" t="s">
        <v>191</v>
      </c>
      <c r="C38" s="48">
        <v>1085</v>
      </c>
      <c r="D38" s="48">
        <v>3200</v>
      </c>
      <c r="E38" s="48">
        <v>0</v>
      </c>
      <c r="F38" s="48">
        <v>0</v>
      </c>
      <c r="G38" s="49">
        <f t="shared" si="0"/>
        <v>0</v>
      </c>
      <c r="H38" s="48">
        <v>450</v>
      </c>
      <c r="I38" s="48">
        <v>1815</v>
      </c>
      <c r="J38" s="48">
        <v>9</v>
      </c>
      <c r="K38" s="48">
        <v>4633</v>
      </c>
      <c r="L38" s="49">
        <f t="shared" si="1"/>
        <v>255.2617079889807</v>
      </c>
      <c r="M38" s="48">
        <f>H38+C38+'ACP_Agri_9(i)'!C38</f>
        <v>7593</v>
      </c>
      <c r="N38" s="48">
        <f>I38+D38+'ACP_Agri_9(i)'!D38</f>
        <v>20555</v>
      </c>
      <c r="O38" s="48">
        <f>J38+E38+'ACP_Agri_9(i)'!E38</f>
        <v>151447</v>
      </c>
      <c r="P38" s="48">
        <f>K38+F38+'ACP_Agri_9(i)'!F38</f>
        <v>104799</v>
      </c>
      <c r="Q38" s="49">
        <f t="shared" si="2"/>
        <v>509.84675261493555</v>
      </c>
    </row>
    <row r="39" spans="1:17" ht="13.5" customHeight="1" x14ac:dyDescent="0.2">
      <c r="A39" s="36">
        <v>33</v>
      </c>
      <c r="B39" s="37" t="s">
        <v>192</v>
      </c>
      <c r="C39" s="48">
        <v>12</v>
      </c>
      <c r="D39" s="48">
        <v>50</v>
      </c>
      <c r="E39" s="48">
        <v>0</v>
      </c>
      <c r="F39" s="48">
        <v>0</v>
      </c>
      <c r="G39" s="49">
        <f t="shared" si="0"/>
        <v>0</v>
      </c>
      <c r="H39" s="48">
        <v>102</v>
      </c>
      <c r="I39" s="48">
        <v>424</v>
      </c>
      <c r="J39" s="48">
        <v>0</v>
      </c>
      <c r="K39" s="48">
        <v>0</v>
      </c>
      <c r="L39" s="49">
        <f t="shared" si="1"/>
        <v>0</v>
      </c>
      <c r="M39" s="48">
        <f>H39+C39+'ACP_Agri_9(i)'!C39</f>
        <v>158</v>
      </c>
      <c r="N39" s="48">
        <f>I39+D39+'ACP_Agri_9(i)'!D39</f>
        <v>615</v>
      </c>
      <c r="O39" s="48">
        <f>J39+E39+'ACP_Agri_9(i)'!E39</f>
        <v>0</v>
      </c>
      <c r="P39" s="48">
        <f>K39+F39+'ACP_Agri_9(i)'!F39</f>
        <v>0</v>
      </c>
      <c r="Q39" s="49">
        <f t="shared" si="2"/>
        <v>0</v>
      </c>
    </row>
    <row r="40" spans="1:17" ht="13.5" customHeight="1" x14ac:dyDescent="0.2">
      <c r="A40" s="36">
        <v>34</v>
      </c>
      <c r="B40" s="37" t="s">
        <v>193</v>
      </c>
      <c r="C40" s="48">
        <v>35</v>
      </c>
      <c r="D40" s="48">
        <v>155</v>
      </c>
      <c r="E40" s="48">
        <v>0</v>
      </c>
      <c r="F40" s="48">
        <v>0</v>
      </c>
      <c r="G40" s="49">
        <f t="shared" si="0"/>
        <v>0</v>
      </c>
      <c r="H40" s="48">
        <v>144</v>
      </c>
      <c r="I40" s="48">
        <v>621</v>
      </c>
      <c r="J40" s="48">
        <v>34</v>
      </c>
      <c r="K40" s="48">
        <v>1786.55</v>
      </c>
      <c r="L40" s="49">
        <f t="shared" si="1"/>
        <v>287.68921095008051</v>
      </c>
      <c r="M40" s="48">
        <f>H40+C40+'ACP_Agri_9(i)'!C40</f>
        <v>574</v>
      </c>
      <c r="N40" s="48">
        <f>I40+D40+'ACP_Agri_9(i)'!D40</f>
        <v>2083</v>
      </c>
      <c r="O40" s="48">
        <f>J40+E40+'ACP_Agri_9(i)'!E40</f>
        <v>711</v>
      </c>
      <c r="P40" s="48">
        <f>K40+F40+'ACP_Agri_9(i)'!F40</f>
        <v>6231.46</v>
      </c>
      <c r="Q40" s="49">
        <f t="shared" si="2"/>
        <v>299.15794527124342</v>
      </c>
    </row>
    <row r="41" spans="1:17" ht="13.5" customHeight="1" x14ac:dyDescent="0.2">
      <c r="A41" s="36">
        <v>35</v>
      </c>
      <c r="B41" s="37" t="s">
        <v>194</v>
      </c>
      <c r="C41" s="48">
        <v>12</v>
      </c>
      <c r="D41" s="48">
        <v>50</v>
      </c>
      <c r="E41" s="48">
        <v>0</v>
      </c>
      <c r="F41" s="48">
        <v>0</v>
      </c>
      <c r="G41" s="49">
        <f t="shared" si="0"/>
        <v>0</v>
      </c>
      <c r="H41" s="48">
        <v>116</v>
      </c>
      <c r="I41" s="48">
        <v>507</v>
      </c>
      <c r="J41" s="48">
        <v>0</v>
      </c>
      <c r="K41" s="48">
        <v>0</v>
      </c>
      <c r="L41" s="49">
        <f t="shared" si="1"/>
        <v>0</v>
      </c>
      <c r="M41" s="48">
        <f>H41+C41+'ACP_Agri_9(i)'!C41</f>
        <v>190</v>
      </c>
      <c r="N41" s="48">
        <f>I41+D41+'ACP_Agri_9(i)'!D41</f>
        <v>757</v>
      </c>
      <c r="O41" s="48">
        <f>J41+E41+'ACP_Agri_9(i)'!E41</f>
        <v>0</v>
      </c>
      <c r="P41" s="48">
        <f>K41+F41+'ACP_Agri_9(i)'!F41</f>
        <v>0</v>
      </c>
      <c r="Q41" s="49">
        <f t="shared" si="2"/>
        <v>0</v>
      </c>
    </row>
    <row r="42" spans="1:17" ht="13.5" customHeight="1" x14ac:dyDescent="0.2">
      <c r="A42" s="36">
        <v>36</v>
      </c>
      <c r="B42" s="37" t="s">
        <v>68</v>
      </c>
      <c r="C42" s="48">
        <v>1948</v>
      </c>
      <c r="D42" s="48">
        <v>7946</v>
      </c>
      <c r="E42" s="48">
        <v>14</v>
      </c>
      <c r="F42" s="48">
        <v>173.89</v>
      </c>
      <c r="G42" s="49">
        <f t="shared" si="0"/>
        <v>2.1883966775736221</v>
      </c>
      <c r="H42" s="48">
        <v>447</v>
      </c>
      <c r="I42" s="48">
        <v>1919</v>
      </c>
      <c r="J42" s="48">
        <v>80</v>
      </c>
      <c r="K42" s="48">
        <v>4389.91</v>
      </c>
      <c r="L42" s="49">
        <f t="shared" si="1"/>
        <v>228.76029181865556</v>
      </c>
      <c r="M42" s="48">
        <f>H42+C42+'ACP_Agri_9(i)'!C42</f>
        <v>11841</v>
      </c>
      <c r="N42" s="48">
        <f>I42+D42+'ACP_Agri_9(i)'!D42</f>
        <v>36474</v>
      </c>
      <c r="O42" s="48">
        <f>J42+E42+'ACP_Agri_9(i)'!E42</f>
        <v>16472</v>
      </c>
      <c r="P42" s="48">
        <f>K42+F42+'ACP_Agri_9(i)'!F42</f>
        <v>43427.560000000005</v>
      </c>
      <c r="Q42" s="49">
        <f t="shared" si="2"/>
        <v>119.06442945659924</v>
      </c>
    </row>
    <row r="43" spans="1:17" ht="13.5" customHeight="1" x14ac:dyDescent="0.2">
      <c r="A43" s="36">
        <v>37</v>
      </c>
      <c r="B43" s="37" t="s">
        <v>195</v>
      </c>
      <c r="C43" s="48">
        <v>26</v>
      </c>
      <c r="D43" s="48">
        <v>115</v>
      </c>
      <c r="E43" s="48">
        <v>0</v>
      </c>
      <c r="F43" s="48">
        <v>0</v>
      </c>
      <c r="G43" s="49">
        <f t="shared" si="0"/>
        <v>0</v>
      </c>
      <c r="H43" s="48">
        <v>126</v>
      </c>
      <c r="I43" s="48">
        <v>542</v>
      </c>
      <c r="J43" s="48">
        <v>0</v>
      </c>
      <c r="K43" s="48">
        <v>0</v>
      </c>
      <c r="L43" s="49">
        <f t="shared" si="1"/>
        <v>0</v>
      </c>
      <c r="M43" s="48">
        <f>H43+C43+'ACP_Agri_9(i)'!C43</f>
        <v>559</v>
      </c>
      <c r="N43" s="48">
        <f>I43+D43+'ACP_Agri_9(i)'!D43</f>
        <v>1912</v>
      </c>
      <c r="O43" s="48">
        <f>J43+E43+'ACP_Agri_9(i)'!E43</f>
        <v>0</v>
      </c>
      <c r="P43" s="48">
        <f>K43+F43+'ACP_Agri_9(i)'!F43</f>
        <v>0</v>
      </c>
      <c r="Q43" s="49">
        <f t="shared" si="2"/>
        <v>0</v>
      </c>
    </row>
    <row r="44" spans="1:17" ht="13.5" customHeight="1" x14ac:dyDescent="0.2">
      <c r="A44" s="36">
        <v>38</v>
      </c>
      <c r="B44" s="37" t="s">
        <v>196</v>
      </c>
      <c r="C44" s="48">
        <v>132</v>
      </c>
      <c r="D44" s="48">
        <v>594</v>
      </c>
      <c r="E44" s="48">
        <v>2</v>
      </c>
      <c r="F44" s="48">
        <v>203</v>
      </c>
      <c r="G44" s="49">
        <f t="shared" si="0"/>
        <v>34.175084175084173</v>
      </c>
      <c r="H44" s="48">
        <v>192</v>
      </c>
      <c r="I44" s="48">
        <v>764</v>
      </c>
      <c r="J44" s="48">
        <v>54</v>
      </c>
      <c r="K44" s="48">
        <v>2839</v>
      </c>
      <c r="L44" s="49">
        <f t="shared" si="1"/>
        <v>371.59685863874347</v>
      </c>
      <c r="M44" s="48">
        <f>H44+C44+'ACP_Agri_9(i)'!C44</f>
        <v>4402</v>
      </c>
      <c r="N44" s="48">
        <f>I44+D44+'ACP_Agri_9(i)'!D44</f>
        <v>13258</v>
      </c>
      <c r="O44" s="48">
        <f>J44+E44+'ACP_Agri_9(i)'!E44</f>
        <v>38822</v>
      </c>
      <c r="P44" s="48">
        <f>K44+F44+'ACP_Agri_9(i)'!F44</f>
        <v>28074</v>
      </c>
      <c r="Q44" s="49">
        <f t="shared" si="2"/>
        <v>211.75139538391915</v>
      </c>
    </row>
    <row r="45" spans="1:17" ht="13.5" customHeight="1" x14ac:dyDescent="0.2">
      <c r="A45" s="36">
        <v>39</v>
      </c>
      <c r="B45" s="37" t="s">
        <v>197</v>
      </c>
      <c r="C45" s="48">
        <v>24</v>
      </c>
      <c r="D45" s="48">
        <v>102</v>
      </c>
      <c r="E45" s="48">
        <v>0</v>
      </c>
      <c r="F45" s="48">
        <v>0</v>
      </c>
      <c r="G45" s="49">
        <f t="shared" si="0"/>
        <v>0</v>
      </c>
      <c r="H45" s="48">
        <v>169</v>
      </c>
      <c r="I45" s="48">
        <v>762</v>
      </c>
      <c r="J45" s="48">
        <v>21</v>
      </c>
      <c r="K45" s="48">
        <v>70</v>
      </c>
      <c r="L45" s="49">
        <f t="shared" si="1"/>
        <v>9.1863517060367457</v>
      </c>
      <c r="M45" s="48">
        <f>H45+C45+'ACP_Agri_9(i)'!C45</f>
        <v>473</v>
      </c>
      <c r="N45" s="48">
        <f>I45+D45+'ACP_Agri_9(i)'!D45</f>
        <v>1726</v>
      </c>
      <c r="O45" s="48">
        <f>J45+E45+'ACP_Agri_9(i)'!E45</f>
        <v>21</v>
      </c>
      <c r="P45" s="48">
        <f>K45+F45+'ACP_Agri_9(i)'!F45</f>
        <v>70</v>
      </c>
      <c r="Q45" s="49">
        <f t="shared" si="2"/>
        <v>4.0556199304750873</v>
      </c>
    </row>
    <row r="46" spans="1:17" ht="13.5" customHeight="1" x14ac:dyDescent="0.2">
      <c r="A46" s="36">
        <v>40</v>
      </c>
      <c r="B46" s="37" t="s">
        <v>72</v>
      </c>
      <c r="C46" s="48">
        <v>0</v>
      </c>
      <c r="D46" s="48">
        <v>0</v>
      </c>
      <c r="E46" s="48">
        <v>0</v>
      </c>
      <c r="F46" s="48">
        <v>0</v>
      </c>
      <c r="G46" s="49">
        <v>0</v>
      </c>
      <c r="H46" s="48">
        <v>0</v>
      </c>
      <c r="I46" s="48">
        <v>0</v>
      </c>
      <c r="J46" s="48">
        <v>0</v>
      </c>
      <c r="K46" s="48">
        <v>0</v>
      </c>
      <c r="L46" s="49">
        <v>0</v>
      </c>
      <c r="M46" s="48">
        <f>H46+C46+'ACP_Agri_9(i)'!C46</f>
        <v>116</v>
      </c>
      <c r="N46" s="48">
        <f>I46+D46+'ACP_Agri_9(i)'!D46</f>
        <v>528</v>
      </c>
      <c r="O46" s="48">
        <f>J46+E46+'ACP_Agri_9(i)'!E46</f>
        <v>0</v>
      </c>
      <c r="P46" s="48">
        <f>K46+F46+'ACP_Agri_9(i)'!F46</f>
        <v>0</v>
      </c>
      <c r="Q46" s="49">
        <f t="shared" si="2"/>
        <v>0</v>
      </c>
    </row>
    <row r="47" spans="1:17" ht="13.5" customHeight="1" x14ac:dyDescent="0.2">
      <c r="A47" s="36">
        <v>41</v>
      </c>
      <c r="B47" s="37" t="s">
        <v>198</v>
      </c>
      <c r="C47" s="48">
        <v>13</v>
      </c>
      <c r="D47" s="48">
        <v>57</v>
      </c>
      <c r="E47" s="48">
        <v>0</v>
      </c>
      <c r="F47" s="48">
        <v>0</v>
      </c>
      <c r="G47" s="49">
        <f t="shared" ref="G47:G57" si="5">F47*100/D47</f>
        <v>0</v>
      </c>
      <c r="H47" s="48">
        <v>18</v>
      </c>
      <c r="I47" s="48">
        <v>57</v>
      </c>
      <c r="J47" s="48">
        <v>0</v>
      </c>
      <c r="K47" s="48">
        <v>0</v>
      </c>
      <c r="L47" s="49">
        <f t="shared" ref="L47:L57" si="6">K47*100/I47</f>
        <v>0</v>
      </c>
      <c r="M47" s="48">
        <f>H47+C47+'ACP_Agri_9(i)'!C47</f>
        <v>475</v>
      </c>
      <c r="N47" s="48">
        <f>I47+D47+'ACP_Agri_9(i)'!D47</f>
        <v>1486</v>
      </c>
      <c r="O47" s="48">
        <f>J47+E47+'ACP_Agri_9(i)'!E47</f>
        <v>0</v>
      </c>
      <c r="P47" s="48">
        <f>K47+F47+'ACP_Agri_9(i)'!F47</f>
        <v>0</v>
      </c>
      <c r="Q47" s="49">
        <f t="shared" si="2"/>
        <v>0</v>
      </c>
    </row>
    <row r="48" spans="1:17" ht="13.5" customHeight="1" x14ac:dyDescent="0.2">
      <c r="A48" s="36">
        <v>42</v>
      </c>
      <c r="B48" s="37" t="s">
        <v>71</v>
      </c>
      <c r="C48" s="48">
        <v>317</v>
      </c>
      <c r="D48" s="48">
        <v>1105</v>
      </c>
      <c r="E48" s="48">
        <v>57</v>
      </c>
      <c r="F48" s="48">
        <v>2035</v>
      </c>
      <c r="G48" s="49">
        <f t="shared" si="5"/>
        <v>184.16289592760182</v>
      </c>
      <c r="H48" s="48">
        <v>209</v>
      </c>
      <c r="I48" s="48">
        <v>887</v>
      </c>
      <c r="J48" s="48">
        <v>119</v>
      </c>
      <c r="K48" s="48">
        <v>26144</v>
      </c>
      <c r="L48" s="49">
        <f t="shared" si="6"/>
        <v>2947.4633596392332</v>
      </c>
      <c r="M48" s="48">
        <f>H48+C48+'ACP_Agri_9(i)'!C48</f>
        <v>5344</v>
      </c>
      <c r="N48" s="48">
        <f>I48+D48+'ACP_Agri_9(i)'!D48</f>
        <v>15733</v>
      </c>
      <c r="O48" s="48">
        <f>J48+E48+'ACP_Agri_9(i)'!E48</f>
        <v>63919</v>
      </c>
      <c r="P48" s="48">
        <f>K48+F48+'ACP_Agri_9(i)'!F48</f>
        <v>46601</v>
      </c>
      <c r="Q48" s="49">
        <f t="shared" si="2"/>
        <v>296.19907201423757</v>
      </c>
    </row>
    <row r="49" spans="1:17" s="51" customFormat="1" ht="13.5" customHeight="1" x14ac:dyDescent="0.2">
      <c r="A49" s="416"/>
      <c r="B49" s="101" t="s">
        <v>223</v>
      </c>
      <c r="C49" s="50">
        <f>SUM(C28:C48)</f>
        <v>21165</v>
      </c>
      <c r="D49" s="50">
        <f t="shared" ref="D49:F49" si="7">SUM(D28:D48)</f>
        <v>64514</v>
      </c>
      <c r="E49" s="50">
        <f t="shared" si="7"/>
        <v>103</v>
      </c>
      <c r="F49" s="50">
        <f t="shared" si="7"/>
        <v>4955.95</v>
      </c>
      <c r="G49" s="47">
        <f t="shared" si="5"/>
        <v>7.6819760052081723</v>
      </c>
      <c r="H49" s="50">
        <f t="shared" ref="H49:I49" si="8">SUM(H28:H48)</f>
        <v>10518</v>
      </c>
      <c r="I49" s="50">
        <f t="shared" si="8"/>
        <v>44822</v>
      </c>
      <c r="J49" s="50">
        <f t="shared" ref="J49:K49" si="9">SUM(J28:J48)</f>
        <v>9896</v>
      </c>
      <c r="K49" s="50">
        <f t="shared" si="9"/>
        <v>176561.87</v>
      </c>
      <c r="L49" s="47">
        <f t="shared" si="6"/>
        <v>393.91787515059571</v>
      </c>
      <c r="M49" s="50">
        <f>H49+C49+'ACP_Agri_9(i)'!C49</f>
        <v>245068</v>
      </c>
      <c r="N49" s="50">
        <f>I49+D49+'ACP_Agri_9(i)'!D49</f>
        <v>735167</v>
      </c>
      <c r="O49" s="50">
        <f>J49+E49+'ACP_Agri_9(i)'!E49</f>
        <v>887368</v>
      </c>
      <c r="P49" s="50">
        <f>K49+F49+'ACP_Agri_9(i)'!F49</f>
        <v>1090296.6000000001</v>
      </c>
      <c r="Q49" s="47">
        <f t="shared" si="2"/>
        <v>148.30597673725836</v>
      </c>
    </row>
    <row r="50" spans="1:17" s="51" customFormat="1" ht="13.5" customHeight="1" x14ac:dyDescent="0.2">
      <c r="A50" s="416"/>
      <c r="B50" s="101" t="s">
        <v>426</v>
      </c>
      <c r="C50" s="50">
        <f>C49+C27</f>
        <v>103926</v>
      </c>
      <c r="D50" s="50">
        <f t="shared" ref="D50:F50" si="10">D49+D27</f>
        <v>329096</v>
      </c>
      <c r="E50" s="50">
        <f t="shared" si="10"/>
        <v>3749</v>
      </c>
      <c r="F50" s="50">
        <f t="shared" si="10"/>
        <v>47254.75</v>
      </c>
      <c r="G50" s="47">
        <f t="shared" si="5"/>
        <v>14.358956049298685</v>
      </c>
      <c r="H50" s="50">
        <f t="shared" ref="H50:I50" si="11">H49+H27</f>
        <v>88511</v>
      </c>
      <c r="I50" s="50">
        <f t="shared" si="11"/>
        <v>245871</v>
      </c>
      <c r="J50" s="50">
        <f t="shared" ref="J50:K50" si="12">J49+J27</f>
        <v>20831</v>
      </c>
      <c r="K50" s="50">
        <f t="shared" si="12"/>
        <v>307266.40000000002</v>
      </c>
      <c r="L50" s="47">
        <f t="shared" si="6"/>
        <v>124.9705740001871</v>
      </c>
      <c r="M50" s="50">
        <f>H50+C50+'ACP_Agri_9(i)'!C50</f>
        <v>2446389</v>
      </c>
      <c r="N50" s="50">
        <f>I50+D50+'ACP_Agri_9(i)'!D50</f>
        <v>6956765</v>
      </c>
      <c r="O50" s="50">
        <f>J50+E50+'ACP_Agri_9(i)'!E50</f>
        <v>2462800.75</v>
      </c>
      <c r="P50" s="50">
        <f>K50+F50+'ACP_Agri_9(i)'!F50</f>
        <v>4867930.1500000004</v>
      </c>
      <c r="Q50" s="47">
        <f t="shared" si="2"/>
        <v>69.974049001224003</v>
      </c>
    </row>
    <row r="51" spans="1:17" ht="13.5" customHeight="1" x14ac:dyDescent="0.2">
      <c r="A51" s="36">
        <v>43</v>
      </c>
      <c r="B51" s="37" t="s">
        <v>41</v>
      </c>
      <c r="C51" s="48">
        <v>4401</v>
      </c>
      <c r="D51" s="48">
        <v>11657</v>
      </c>
      <c r="E51" s="48">
        <v>4</v>
      </c>
      <c r="F51" s="48">
        <v>288.95</v>
      </c>
      <c r="G51" s="49">
        <f t="shared" si="5"/>
        <v>2.47876812215836</v>
      </c>
      <c r="H51" s="48">
        <v>3505</v>
      </c>
      <c r="I51" s="48">
        <v>6715</v>
      </c>
      <c r="J51" s="48">
        <v>2</v>
      </c>
      <c r="K51" s="48">
        <v>17.75</v>
      </c>
      <c r="L51" s="49">
        <f t="shared" si="6"/>
        <v>0.26433358153387937</v>
      </c>
      <c r="M51" s="48">
        <f>H51+C51+'ACP_Agri_9(i)'!C51</f>
        <v>154336</v>
      </c>
      <c r="N51" s="48">
        <f>I51+D51+'ACP_Agri_9(i)'!D51</f>
        <v>505284</v>
      </c>
      <c r="O51" s="48">
        <f>J51+E51+'ACP_Agri_9(i)'!E51</f>
        <v>117282</v>
      </c>
      <c r="P51" s="48">
        <f>K51+F51+'ACP_Agri_9(i)'!F51</f>
        <v>129947.19</v>
      </c>
      <c r="Q51" s="49">
        <f t="shared" si="2"/>
        <v>25.717653834279336</v>
      </c>
    </row>
    <row r="52" spans="1:17" ht="12.75" customHeight="1" x14ac:dyDescent="0.2">
      <c r="A52" s="36">
        <v>44</v>
      </c>
      <c r="B52" s="37" t="s">
        <v>199</v>
      </c>
      <c r="C52" s="48">
        <v>1796</v>
      </c>
      <c r="D52" s="48">
        <v>3454</v>
      </c>
      <c r="E52" s="48">
        <v>0</v>
      </c>
      <c r="F52" s="48">
        <v>0</v>
      </c>
      <c r="G52" s="49">
        <f t="shared" si="5"/>
        <v>0</v>
      </c>
      <c r="H52" s="48">
        <v>2918</v>
      </c>
      <c r="I52" s="48">
        <v>4542</v>
      </c>
      <c r="J52" s="48">
        <v>124</v>
      </c>
      <c r="K52" s="48">
        <v>119</v>
      </c>
      <c r="L52" s="49">
        <f t="shared" si="6"/>
        <v>2.6199911933069133</v>
      </c>
      <c r="M52" s="48">
        <f>H52+C52+'ACP_Agri_9(i)'!C52</f>
        <v>191796</v>
      </c>
      <c r="N52" s="48">
        <f>I52+D52+'ACP_Agri_9(i)'!D52</f>
        <v>315332</v>
      </c>
      <c r="O52" s="48">
        <f>J52+E52+'ACP_Agri_9(i)'!E52</f>
        <v>142341</v>
      </c>
      <c r="P52" s="48">
        <f>K52+F52+'ACP_Agri_9(i)'!F52</f>
        <v>72464</v>
      </c>
      <c r="Q52" s="49">
        <f t="shared" si="2"/>
        <v>22.980224017860539</v>
      </c>
    </row>
    <row r="53" spans="1:17" ht="13.5" customHeight="1" x14ac:dyDescent="0.2">
      <c r="A53" s="36">
        <v>45</v>
      </c>
      <c r="B53" s="37" t="s">
        <v>47</v>
      </c>
      <c r="C53" s="48">
        <v>5085</v>
      </c>
      <c r="D53" s="48">
        <v>13900</v>
      </c>
      <c r="E53" s="48">
        <v>0</v>
      </c>
      <c r="F53" s="48">
        <v>0</v>
      </c>
      <c r="G53" s="49">
        <f t="shared" si="5"/>
        <v>0</v>
      </c>
      <c r="H53" s="48">
        <v>4593</v>
      </c>
      <c r="I53" s="48">
        <v>16974</v>
      </c>
      <c r="J53" s="48">
        <v>0</v>
      </c>
      <c r="K53" s="48">
        <v>0</v>
      </c>
      <c r="L53" s="49">
        <f t="shared" si="6"/>
        <v>0</v>
      </c>
      <c r="M53" s="48">
        <f>H53+C53+'ACP_Agri_9(i)'!C53</f>
        <v>190300</v>
      </c>
      <c r="N53" s="48">
        <f>I53+D53+'ACP_Agri_9(i)'!D53</f>
        <v>507787</v>
      </c>
      <c r="O53" s="48">
        <f>J53+E53+'ACP_Agri_9(i)'!E53</f>
        <v>193087</v>
      </c>
      <c r="P53" s="48">
        <f>K53+F53+'ACP_Agri_9(i)'!F53</f>
        <v>302483.28000000003</v>
      </c>
      <c r="Q53" s="49">
        <f t="shared" si="2"/>
        <v>59.568929492090192</v>
      </c>
    </row>
    <row r="54" spans="1:17" s="51" customFormat="1" ht="13.5" customHeight="1" x14ac:dyDescent="0.2">
      <c r="A54" s="416"/>
      <c r="B54" s="101" t="s">
        <v>227</v>
      </c>
      <c r="C54" s="50">
        <f>SUM(C51:C53)</f>
        <v>11282</v>
      </c>
      <c r="D54" s="50">
        <f t="shared" ref="D54:F54" si="13">SUM(D51:D53)</f>
        <v>29011</v>
      </c>
      <c r="E54" s="50">
        <f t="shared" si="13"/>
        <v>4</v>
      </c>
      <c r="F54" s="50">
        <f t="shared" si="13"/>
        <v>288.95</v>
      </c>
      <c r="G54" s="47">
        <f t="shared" si="5"/>
        <v>0.99600151666609216</v>
      </c>
      <c r="H54" s="50">
        <f t="shared" ref="H54:K54" si="14">SUM(H51:H53)</f>
        <v>11016</v>
      </c>
      <c r="I54" s="50">
        <f t="shared" si="14"/>
        <v>28231</v>
      </c>
      <c r="J54" s="50">
        <f t="shared" si="14"/>
        <v>126</v>
      </c>
      <c r="K54" s="50">
        <f t="shared" si="14"/>
        <v>136.75</v>
      </c>
      <c r="L54" s="47">
        <f t="shared" si="6"/>
        <v>0.48439658531401653</v>
      </c>
      <c r="M54" s="50">
        <f>H54+C54+'ACP_Agri_9(i)'!C54</f>
        <v>536432</v>
      </c>
      <c r="N54" s="50">
        <f>I54+D54+'ACP_Agri_9(i)'!D54</f>
        <v>1328403</v>
      </c>
      <c r="O54" s="50">
        <f>J54+E54+'ACP_Agri_9(i)'!E54</f>
        <v>452710</v>
      </c>
      <c r="P54" s="50">
        <f>K54+F54+'ACP_Agri_9(i)'!F54</f>
        <v>504894.47000000003</v>
      </c>
      <c r="Q54" s="47">
        <f t="shared" si="2"/>
        <v>38.007627956275314</v>
      </c>
    </row>
    <row r="55" spans="1:17" ht="13.5" customHeight="1" x14ac:dyDescent="0.2">
      <c r="A55" s="36">
        <v>46</v>
      </c>
      <c r="B55" s="37" t="s">
        <v>427</v>
      </c>
      <c r="C55" s="48">
        <v>8499</v>
      </c>
      <c r="D55" s="48">
        <v>15195</v>
      </c>
      <c r="E55" s="48">
        <v>0</v>
      </c>
      <c r="F55" s="48">
        <v>0</v>
      </c>
      <c r="G55" s="49">
        <f t="shared" si="5"/>
        <v>0</v>
      </c>
      <c r="H55" s="48">
        <v>6920</v>
      </c>
      <c r="I55" s="48">
        <v>21080</v>
      </c>
      <c r="J55" s="48">
        <v>0</v>
      </c>
      <c r="K55" s="48">
        <v>0</v>
      </c>
      <c r="L55" s="49">
        <f t="shared" si="6"/>
        <v>0</v>
      </c>
      <c r="M55" s="48">
        <f>H55+C55+'ACP_Agri_9(i)'!C55</f>
        <v>1022383</v>
      </c>
      <c r="N55" s="48">
        <f>I55+D55+'ACP_Agri_9(i)'!D55</f>
        <v>2640112</v>
      </c>
      <c r="O55" s="48">
        <f>J55+E55+'ACP_Agri_9(i)'!E55</f>
        <v>1924175</v>
      </c>
      <c r="P55" s="48">
        <f>K55+F55+'ACP_Agri_9(i)'!F55</f>
        <v>1251762.3500000001</v>
      </c>
      <c r="Q55" s="49">
        <f t="shared" si="2"/>
        <v>47.41322905997928</v>
      </c>
    </row>
    <row r="56" spans="1:17" s="51" customFormat="1" ht="13.5" customHeight="1" x14ac:dyDescent="0.2">
      <c r="A56" s="416"/>
      <c r="B56" s="101" t="s">
        <v>225</v>
      </c>
      <c r="C56" s="50">
        <f>C55</f>
        <v>8499</v>
      </c>
      <c r="D56" s="50">
        <f t="shared" ref="D56:F56" si="15">D55</f>
        <v>15195</v>
      </c>
      <c r="E56" s="50">
        <f t="shared" si="15"/>
        <v>0</v>
      </c>
      <c r="F56" s="50">
        <f t="shared" si="15"/>
        <v>0</v>
      </c>
      <c r="G56" s="47">
        <f t="shared" si="5"/>
        <v>0</v>
      </c>
      <c r="H56" s="50">
        <f t="shared" ref="H56:K56" si="16">H55</f>
        <v>6920</v>
      </c>
      <c r="I56" s="50">
        <f t="shared" si="16"/>
        <v>21080</v>
      </c>
      <c r="J56" s="50">
        <f t="shared" si="16"/>
        <v>0</v>
      </c>
      <c r="K56" s="50">
        <f t="shared" si="16"/>
        <v>0</v>
      </c>
      <c r="L56" s="47">
        <f t="shared" si="6"/>
        <v>0</v>
      </c>
      <c r="M56" s="50">
        <f>H56+C56+'ACP_Agri_9(i)'!C56</f>
        <v>1022383</v>
      </c>
      <c r="N56" s="50">
        <f>I56+D56+'ACP_Agri_9(i)'!D56</f>
        <v>2640112</v>
      </c>
      <c r="O56" s="50">
        <f>J56+E56+'ACP_Agri_9(i)'!E56</f>
        <v>1924175</v>
      </c>
      <c r="P56" s="50">
        <f>K56+F56+'ACP_Agri_9(i)'!F56</f>
        <v>1251762.3500000001</v>
      </c>
      <c r="Q56" s="47">
        <f t="shared" si="2"/>
        <v>47.41322905997928</v>
      </c>
    </row>
    <row r="57" spans="1:17" ht="13.5" customHeight="1" x14ac:dyDescent="0.2">
      <c r="A57" s="36">
        <v>47</v>
      </c>
      <c r="B57" s="37" t="s">
        <v>419</v>
      </c>
      <c r="C57" s="48">
        <v>1</v>
      </c>
      <c r="D57" s="48">
        <v>4</v>
      </c>
      <c r="E57" s="48">
        <v>2022</v>
      </c>
      <c r="F57" s="48">
        <v>3359.51</v>
      </c>
      <c r="G57" s="48">
        <f t="shared" si="5"/>
        <v>83987.75</v>
      </c>
      <c r="H57" s="48">
        <v>16</v>
      </c>
      <c r="I57" s="48">
        <v>94</v>
      </c>
      <c r="J57" s="48">
        <v>181</v>
      </c>
      <c r="K57" s="48">
        <v>2375.52</v>
      </c>
      <c r="L57" s="48">
        <f t="shared" si="6"/>
        <v>2527.1489361702129</v>
      </c>
      <c r="M57" s="48">
        <f>H57+C57+'ACP_Agri_9(i)'!C57</f>
        <v>462</v>
      </c>
      <c r="N57" s="48">
        <f>I57+D57+'ACP_Agri_9(i)'!D57</f>
        <v>1117</v>
      </c>
      <c r="O57" s="48">
        <f>J57+E57+'ACP_Agri_9(i)'!E57</f>
        <v>2203</v>
      </c>
      <c r="P57" s="48">
        <f>K57+F57+'ACP_Agri_9(i)'!F57</f>
        <v>5735.0300000000007</v>
      </c>
      <c r="Q57" s="48">
        <f t="shared" si="2"/>
        <v>513.43151298119972</v>
      </c>
    </row>
    <row r="58" spans="1:17" ht="13.5" customHeight="1" x14ac:dyDescent="0.2">
      <c r="A58" s="36">
        <v>48</v>
      </c>
      <c r="B58" s="37" t="s">
        <v>420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f>H58+C58+'ACP_Agri_9(i)'!C58</f>
        <v>0</v>
      </c>
      <c r="N58" s="48">
        <f>I58+D58+'ACP_Agri_9(i)'!D58</f>
        <v>0</v>
      </c>
      <c r="O58" s="48">
        <f>J58+E58+'ACP_Agri_9(i)'!E58</f>
        <v>5896</v>
      </c>
      <c r="P58" s="48">
        <f>K58+F58+'ACP_Agri_9(i)'!F58</f>
        <v>2308</v>
      </c>
      <c r="Q58" s="48">
        <v>0</v>
      </c>
    </row>
    <row r="59" spans="1:17" ht="13.5" customHeight="1" x14ac:dyDescent="0.2">
      <c r="A59" s="36">
        <v>49</v>
      </c>
      <c r="B59" s="37" t="s">
        <v>421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f>H59+C59+'ACP_Agri_9(i)'!C59</f>
        <v>0</v>
      </c>
      <c r="N59" s="48">
        <f>I59+D59+'ACP_Agri_9(i)'!D59</f>
        <v>0</v>
      </c>
      <c r="O59" s="48">
        <f>J59+E59+'ACP_Agri_9(i)'!E59</f>
        <v>0</v>
      </c>
      <c r="P59" s="48">
        <f>K59+F59+'ACP_Agri_9(i)'!F59</f>
        <v>0</v>
      </c>
      <c r="Q59" s="48">
        <v>0</v>
      </c>
    </row>
    <row r="60" spans="1:17" ht="13.5" customHeight="1" x14ac:dyDescent="0.2">
      <c r="A60" s="36">
        <v>50</v>
      </c>
      <c r="B60" s="37" t="s">
        <v>422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f>H60+C60+'ACP_Agri_9(i)'!C60</f>
        <v>0</v>
      </c>
      <c r="N60" s="48">
        <f>I60+D60+'ACP_Agri_9(i)'!D60</f>
        <v>0</v>
      </c>
      <c r="O60" s="48">
        <f>J60+E60+'ACP_Agri_9(i)'!E60</f>
        <v>25373</v>
      </c>
      <c r="P60" s="48">
        <f>K60+F60+'ACP_Agri_9(i)'!F60</f>
        <v>11091.223169999932</v>
      </c>
      <c r="Q60" s="48">
        <v>0</v>
      </c>
    </row>
    <row r="61" spans="1:17" ht="13.5" customHeight="1" x14ac:dyDescent="0.2">
      <c r="A61" s="36">
        <v>51</v>
      </c>
      <c r="B61" s="37" t="s">
        <v>423</v>
      </c>
      <c r="C61" s="48">
        <v>0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f>H61+C61+'ACP_Agri_9(i)'!C61</f>
        <v>0</v>
      </c>
      <c r="N61" s="48">
        <f>I61+D61+'ACP_Agri_9(i)'!D61</f>
        <v>0</v>
      </c>
      <c r="O61" s="48">
        <f>J61+E61+'ACP_Agri_9(i)'!E61</f>
        <v>0</v>
      </c>
      <c r="P61" s="48">
        <f>K61+F61+'ACP_Agri_9(i)'!F61</f>
        <v>0</v>
      </c>
      <c r="Q61" s="48">
        <v>0</v>
      </c>
    </row>
    <row r="62" spans="1:17" ht="13.5" customHeight="1" x14ac:dyDescent="0.2">
      <c r="A62" s="36">
        <v>52</v>
      </c>
      <c r="B62" s="37" t="s">
        <v>415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f>H62+C62+'ACP_Agri_9(i)'!C62</f>
        <v>0</v>
      </c>
      <c r="N62" s="48">
        <f>I62+D62+'ACP_Agri_9(i)'!D62</f>
        <v>0</v>
      </c>
      <c r="O62" s="48">
        <f>J62+E62+'ACP_Agri_9(i)'!E62</f>
        <v>3658</v>
      </c>
      <c r="P62" s="48">
        <f>K62+F62+'ACP_Agri_9(i)'!F62</f>
        <v>1237</v>
      </c>
      <c r="Q62" s="48">
        <v>0</v>
      </c>
    </row>
    <row r="63" spans="1:17" ht="13.5" customHeight="1" x14ac:dyDescent="0.2">
      <c r="A63" s="36">
        <v>53</v>
      </c>
      <c r="B63" s="37" t="s">
        <v>424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f>H63+C63+'ACP_Agri_9(i)'!C63</f>
        <v>0</v>
      </c>
      <c r="N63" s="48">
        <f>I63+D63+'ACP_Agri_9(i)'!D63</f>
        <v>0</v>
      </c>
      <c r="O63" s="48">
        <f>J63+E63+'ACP_Agri_9(i)'!E63</f>
        <v>10911</v>
      </c>
      <c r="P63" s="48">
        <f>K63+F63+'ACP_Agri_9(i)'!F63</f>
        <v>2864</v>
      </c>
      <c r="Q63" s="48">
        <v>0</v>
      </c>
    </row>
    <row r="64" spans="1:17" s="51" customFormat="1" ht="13.5" customHeight="1" x14ac:dyDescent="0.2">
      <c r="A64" s="416"/>
      <c r="B64" s="101" t="s">
        <v>425</v>
      </c>
      <c r="C64" s="50">
        <f>SUM(C57:C63)</f>
        <v>1</v>
      </c>
      <c r="D64" s="50">
        <f t="shared" ref="D64:F64" si="17">SUM(D57:D63)</f>
        <v>4</v>
      </c>
      <c r="E64" s="50">
        <f t="shared" si="17"/>
        <v>2022</v>
      </c>
      <c r="F64" s="50">
        <f t="shared" si="17"/>
        <v>3359.51</v>
      </c>
      <c r="G64" s="50">
        <f>F64*100/D64</f>
        <v>83987.75</v>
      </c>
      <c r="H64" s="50">
        <f t="shared" ref="H64" si="18">SUM(H57:H63)</f>
        <v>16</v>
      </c>
      <c r="I64" s="50">
        <f t="shared" ref="I64:K64" si="19">SUM(I57:I63)</f>
        <v>94</v>
      </c>
      <c r="J64" s="50">
        <f t="shared" si="19"/>
        <v>181</v>
      </c>
      <c r="K64" s="50">
        <f t="shared" si="19"/>
        <v>2375.52</v>
      </c>
      <c r="L64" s="50">
        <f>K64*100/I64</f>
        <v>2527.1489361702129</v>
      </c>
      <c r="M64" s="50">
        <f>H64+C64+'ACP_Agri_9(i)'!C64</f>
        <v>462</v>
      </c>
      <c r="N64" s="50">
        <f>I64+D64+'ACP_Agri_9(i)'!D64</f>
        <v>1117</v>
      </c>
      <c r="O64" s="50">
        <f>J64+E64+'ACP_Agri_9(i)'!E64</f>
        <v>48041</v>
      </c>
      <c r="P64" s="50">
        <f>K64+F64+'ACP_Agri_9(i)'!F64</f>
        <v>23235.253169999931</v>
      </c>
      <c r="Q64" s="50">
        <f t="shared" si="2"/>
        <v>2080.148000895249</v>
      </c>
    </row>
    <row r="65" spans="1:17" s="51" customFormat="1" ht="13.5" customHeight="1" x14ac:dyDescent="0.2">
      <c r="A65" s="416"/>
      <c r="B65" s="209" t="s">
        <v>0</v>
      </c>
      <c r="C65" s="50">
        <f>C64+C56+C54+C50</f>
        <v>123708</v>
      </c>
      <c r="D65" s="50">
        <f t="shared" ref="D65:F65" si="20">D64+D56+D54+D50</f>
        <v>373306</v>
      </c>
      <c r="E65" s="50">
        <f t="shared" si="20"/>
        <v>5775</v>
      </c>
      <c r="F65" s="50">
        <f t="shared" si="20"/>
        <v>50903.21</v>
      </c>
      <c r="G65" s="47">
        <f>F65*100/D65</f>
        <v>13.635786727242531</v>
      </c>
      <c r="H65" s="50">
        <f t="shared" ref="H65" si="21">H64+H56+H54+H50</f>
        <v>106463</v>
      </c>
      <c r="I65" s="50">
        <f t="shared" ref="I65:K65" si="22">I64+I56+I54+I50</f>
        <v>295276</v>
      </c>
      <c r="J65" s="50">
        <f t="shared" si="22"/>
        <v>21138</v>
      </c>
      <c r="K65" s="50">
        <f t="shared" si="22"/>
        <v>309778.67000000004</v>
      </c>
      <c r="L65" s="47">
        <f>K65*100/I65</f>
        <v>104.91156409596447</v>
      </c>
      <c r="M65" s="50">
        <f t="shared" ref="M65" si="23">M64+M56+M54+M50</f>
        <v>4005666</v>
      </c>
      <c r="N65" s="50">
        <f>I65+D65+'ACP_Agri_9(i)'!D65</f>
        <v>10926397</v>
      </c>
      <c r="O65" s="50">
        <f>J65+E65+'ACP_Agri_9(i)'!E65</f>
        <v>4887726.75</v>
      </c>
      <c r="P65" s="50">
        <f>K65+F65+'ACP_Agri_9(i)'!F65</f>
        <v>6647822.2231700001</v>
      </c>
      <c r="Q65" s="47">
        <f t="shared" si="2"/>
        <v>60.841851373055547</v>
      </c>
    </row>
    <row r="66" spans="1:17" x14ac:dyDescent="0.2">
      <c r="J66" s="55" t="s">
        <v>586</v>
      </c>
    </row>
    <row r="70" spans="1:17" x14ac:dyDescent="0.2">
      <c r="G70" s="54"/>
      <c r="L70" s="54"/>
      <c r="Q70" s="54"/>
    </row>
  </sheetData>
  <autoFilter ref="M5:P62"/>
  <mergeCells count="15">
    <mergeCell ref="A1:Q1"/>
    <mergeCell ref="Q4:Q5"/>
    <mergeCell ref="M3:Q3"/>
    <mergeCell ref="A3:A5"/>
    <mergeCell ref="B3:B5"/>
    <mergeCell ref="G4:G5"/>
    <mergeCell ref="C3:G3"/>
    <mergeCell ref="L4:L5"/>
    <mergeCell ref="H3:L3"/>
    <mergeCell ref="E4:F4"/>
    <mergeCell ref="H4:I4"/>
    <mergeCell ref="O4:P4"/>
    <mergeCell ref="C4:D4"/>
    <mergeCell ref="J4:K4"/>
    <mergeCell ref="M4:N4"/>
  </mergeCells>
  <pageMargins left="0.7" right="0" top="1" bottom="0.5" header="0.3" footer="0.3"/>
  <pageSetup paperSize="9"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70"/>
  <sheetViews>
    <sheetView zoomScaleNormal="100" workbookViewId="0">
      <pane xSplit="2" ySplit="5" topLeftCell="C54" activePane="bottomRight" state="frozen"/>
      <selection pane="topRight" activeCell="C1" sqref="C1"/>
      <selection pane="bottomLeft" activeCell="A6" sqref="A6"/>
      <selection pane="bottomRight" activeCell="I66" sqref="I66"/>
    </sheetView>
  </sheetViews>
  <sheetFormatPr defaultColWidth="4.42578125" defaultRowHeight="13.5" x14ac:dyDescent="0.2"/>
  <cols>
    <col min="1" max="1" width="4.42578125" style="207"/>
    <col min="2" max="2" width="23.140625" style="60" customWidth="1"/>
    <col min="3" max="3" width="10.5703125" style="63" bestFit="1" customWidth="1"/>
    <col min="4" max="4" width="11.140625" style="63" bestFit="1" customWidth="1"/>
    <col min="5" max="5" width="10.42578125" style="63" bestFit="1" customWidth="1"/>
    <col min="6" max="6" width="10.140625" style="63" bestFit="1" customWidth="1"/>
    <col min="7" max="7" width="8" style="63" customWidth="1"/>
    <col min="8" max="8" width="10.42578125" style="63" bestFit="1" customWidth="1"/>
    <col min="9" max="9" width="8" style="63" customWidth="1"/>
    <col min="10" max="10" width="9.85546875" style="63" bestFit="1" customWidth="1"/>
    <col min="11" max="12" width="7.140625" style="63" customWidth="1"/>
    <col min="13" max="13" width="10.140625" style="63" bestFit="1" customWidth="1"/>
    <col min="14" max="14" width="8.5703125" style="63" customWidth="1"/>
    <col min="15" max="15" width="9.42578125" style="63" bestFit="1" customWidth="1"/>
    <col min="16" max="16" width="10.140625" style="63" bestFit="1" customWidth="1"/>
    <col min="17" max="17" width="9.5703125" style="65" customWidth="1"/>
    <col min="18" max="16384" width="4.42578125" style="60"/>
  </cols>
  <sheetData>
    <row r="1" spans="1:17" s="38" customFormat="1" ht="18.75" x14ac:dyDescent="0.2">
      <c r="A1" s="508" t="s">
        <v>531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2"/>
    </row>
    <row r="2" spans="1:17" s="38" customFormat="1" x14ac:dyDescent="0.2">
      <c r="A2" s="111"/>
      <c r="B2" s="51" t="s">
        <v>125</v>
      </c>
      <c r="C2" s="55"/>
      <c r="D2" s="55"/>
      <c r="E2" s="54"/>
      <c r="F2" s="54"/>
      <c r="G2" s="54"/>
      <c r="H2" s="54"/>
      <c r="I2" s="54"/>
      <c r="J2" s="54"/>
      <c r="K2" s="54" t="s">
        <v>134</v>
      </c>
      <c r="L2" s="54"/>
      <c r="M2" s="54"/>
      <c r="N2" s="55" t="s">
        <v>148</v>
      </c>
      <c r="O2" s="54"/>
      <c r="P2" s="54"/>
      <c r="Q2" s="52"/>
    </row>
    <row r="3" spans="1:17" s="38" customFormat="1" ht="15" customHeight="1" x14ac:dyDescent="0.2">
      <c r="A3" s="471" t="s">
        <v>111</v>
      </c>
      <c r="B3" s="471" t="s">
        <v>95</v>
      </c>
      <c r="C3" s="481" t="s">
        <v>434</v>
      </c>
      <c r="D3" s="485"/>
      <c r="E3" s="474" t="s">
        <v>530</v>
      </c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6"/>
      <c r="Q3" s="470" t="s">
        <v>149</v>
      </c>
    </row>
    <row r="4" spans="1:17" s="38" customFormat="1" ht="15" customHeight="1" x14ac:dyDescent="0.2">
      <c r="A4" s="471"/>
      <c r="B4" s="471"/>
      <c r="C4" s="483"/>
      <c r="D4" s="486"/>
      <c r="E4" s="474" t="s">
        <v>118</v>
      </c>
      <c r="F4" s="476"/>
      <c r="G4" s="474" t="s">
        <v>119</v>
      </c>
      <c r="H4" s="476"/>
      <c r="I4" s="474" t="s">
        <v>120</v>
      </c>
      <c r="J4" s="476"/>
      <c r="K4" s="474" t="s">
        <v>121</v>
      </c>
      <c r="L4" s="476"/>
      <c r="M4" s="474" t="s">
        <v>123</v>
      </c>
      <c r="N4" s="476"/>
      <c r="O4" s="474" t="s">
        <v>147</v>
      </c>
      <c r="P4" s="476"/>
      <c r="Q4" s="470"/>
    </row>
    <row r="5" spans="1:17" s="38" customFormat="1" ht="15" customHeight="1" x14ac:dyDescent="0.2">
      <c r="A5" s="471"/>
      <c r="B5" s="471"/>
      <c r="C5" s="257" t="s">
        <v>28</v>
      </c>
      <c r="D5" s="257" t="s">
        <v>15</v>
      </c>
      <c r="E5" s="257" t="s">
        <v>28</v>
      </c>
      <c r="F5" s="257" t="s">
        <v>15</v>
      </c>
      <c r="G5" s="257" t="s">
        <v>28</v>
      </c>
      <c r="H5" s="257" t="s">
        <v>15</v>
      </c>
      <c r="I5" s="257" t="s">
        <v>28</v>
      </c>
      <c r="J5" s="257" t="s">
        <v>15</v>
      </c>
      <c r="K5" s="257" t="s">
        <v>28</v>
      </c>
      <c r="L5" s="257" t="s">
        <v>15</v>
      </c>
      <c r="M5" s="257" t="s">
        <v>28</v>
      </c>
      <c r="N5" s="257" t="s">
        <v>15</v>
      </c>
      <c r="O5" s="257" t="s">
        <v>28</v>
      </c>
      <c r="P5" s="257" t="s">
        <v>15</v>
      </c>
      <c r="Q5" s="470"/>
    </row>
    <row r="6" spans="1:17" s="38" customFormat="1" ht="13.5" customHeight="1" x14ac:dyDescent="0.2">
      <c r="A6" s="36">
        <v>1</v>
      </c>
      <c r="B6" s="37" t="s">
        <v>50</v>
      </c>
      <c r="C6" s="48">
        <v>17182</v>
      </c>
      <c r="D6" s="48">
        <v>78518</v>
      </c>
      <c r="E6" s="48">
        <v>12542</v>
      </c>
      <c r="F6" s="48">
        <v>34754</v>
      </c>
      <c r="G6" s="48">
        <v>3754</v>
      </c>
      <c r="H6" s="48">
        <v>32541</v>
      </c>
      <c r="I6" s="48">
        <v>43</v>
      </c>
      <c r="J6" s="48">
        <v>2362</v>
      </c>
      <c r="K6" s="48">
        <v>41</v>
      </c>
      <c r="L6" s="48">
        <v>156</v>
      </c>
      <c r="M6" s="48">
        <v>0</v>
      </c>
      <c r="N6" s="48">
        <v>0</v>
      </c>
      <c r="O6" s="48">
        <f t="shared" ref="O6:O37" si="0">E6+G6+I6+K6+M6</f>
        <v>16380</v>
      </c>
      <c r="P6" s="48">
        <f t="shared" ref="P6:P37" si="1">F6+H6+J6+L6+N6</f>
        <v>69813</v>
      </c>
      <c r="Q6" s="49">
        <f t="shared" ref="Q6:Q37" si="2">P6*100/D6</f>
        <v>88.913370182633287</v>
      </c>
    </row>
    <row r="7" spans="1:17" ht="13.5" customHeight="1" x14ac:dyDescent="0.2">
      <c r="A7" s="36">
        <v>2</v>
      </c>
      <c r="B7" s="37" t="s">
        <v>51</v>
      </c>
      <c r="C7" s="66">
        <v>2621</v>
      </c>
      <c r="D7" s="66">
        <v>17691</v>
      </c>
      <c r="E7" s="66">
        <v>141</v>
      </c>
      <c r="F7" s="66">
        <v>2349</v>
      </c>
      <c r="G7" s="66">
        <v>0</v>
      </c>
      <c r="H7" s="66">
        <v>0</v>
      </c>
      <c r="I7" s="66">
        <v>15</v>
      </c>
      <c r="J7" s="66">
        <v>1612</v>
      </c>
      <c r="K7" s="66">
        <v>17</v>
      </c>
      <c r="L7" s="66">
        <v>65</v>
      </c>
      <c r="M7" s="66">
        <v>0</v>
      </c>
      <c r="N7" s="66">
        <v>0</v>
      </c>
      <c r="O7" s="48">
        <f t="shared" si="0"/>
        <v>173</v>
      </c>
      <c r="P7" s="48">
        <f t="shared" si="1"/>
        <v>4026</v>
      </c>
      <c r="Q7" s="49">
        <f t="shared" si="2"/>
        <v>22.757334237748008</v>
      </c>
    </row>
    <row r="8" spans="1:17" ht="13.5" customHeight="1" x14ac:dyDescent="0.2">
      <c r="A8" s="36">
        <v>3</v>
      </c>
      <c r="B8" s="37" t="s">
        <v>52</v>
      </c>
      <c r="C8" s="66">
        <v>11876</v>
      </c>
      <c r="D8" s="66">
        <v>61140</v>
      </c>
      <c r="E8" s="66">
        <v>3562</v>
      </c>
      <c r="F8" s="66">
        <v>13247</v>
      </c>
      <c r="G8" s="66">
        <v>1196</v>
      </c>
      <c r="H8" s="66">
        <v>19754</v>
      </c>
      <c r="I8" s="66">
        <v>187</v>
      </c>
      <c r="J8" s="66">
        <v>15418</v>
      </c>
      <c r="K8" s="66">
        <v>219</v>
      </c>
      <c r="L8" s="66">
        <v>4265</v>
      </c>
      <c r="M8" s="66">
        <v>603</v>
      </c>
      <c r="N8" s="66">
        <v>4771</v>
      </c>
      <c r="O8" s="48">
        <f t="shared" si="0"/>
        <v>5767</v>
      </c>
      <c r="P8" s="48">
        <f t="shared" si="1"/>
        <v>57455</v>
      </c>
      <c r="Q8" s="49">
        <f t="shared" si="2"/>
        <v>93.972849198560681</v>
      </c>
    </row>
    <row r="9" spans="1:17" ht="13.5" customHeight="1" x14ac:dyDescent="0.2">
      <c r="A9" s="36">
        <v>4</v>
      </c>
      <c r="B9" s="37" t="s">
        <v>53</v>
      </c>
      <c r="C9" s="66">
        <v>30929</v>
      </c>
      <c r="D9" s="66">
        <v>132988</v>
      </c>
      <c r="E9" s="66">
        <v>27527</v>
      </c>
      <c r="F9" s="66">
        <v>122349</v>
      </c>
      <c r="G9" s="66">
        <v>1037</v>
      </c>
      <c r="H9" s="66">
        <v>13545</v>
      </c>
      <c r="I9" s="66">
        <v>19</v>
      </c>
      <c r="J9" s="66">
        <v>1889</v>
      </c>
      <c r="K9" s="66">
        <v>0</v>
      </c>
      <c r="L9" s="66">
        <v>0</v>
      </c>
      <c r="M9" s="66">
        <v>0</v>
      </c>
      <c r="N9" s="66">
        <v>0</v>
      </c>
      <c r="O9" s="48">
        <f t="shared" si="0"/>
        <v>28583</v>
      </c>
      <c r="P9" s="48">
        <f t="shared" si="1"/>
        <v>137783</v>
      </c>
      <c r="Q9" s="49">
        <f t="shared" si="2"/>
        <v>103.60558847414805</v>
      </c>
    </row>
    <row r="10" spans="1:17" ht="13.5" customHeight="1" x14ac:dyDescent="0.2">
      <c r="A10" s="36">
        <v>5</v>
      </c>
      <c r="B10" s="37" t="s">
        <v>54</v>
      </c>
      <c r="C10" s="66">
        <v>10673</v>
      </c>
      <c r="D10" s="66">
        <v>46690</v>
      </c>
      <c r="E10" s="66">
        <v>12526</v>
      </c>
      <c r="F10" s="66">
        <v>37426</v>
      </c>
      <c r="G10" s="66">
        <v>11741</v>
      </c>
      <c r="H10" s="66">
        <v>42581</v>
      </c>
      <c r="I10" s="66">
        <v>27</v>
      </c>
      <c r="J10" s="66">
        <v>2752</v>
      </c>
      <c r="K10" s="66">
        <v>8</v>
      </c>
      <c r="L10" s="66">
        <v>21</v>
      </c>
      <c r="M10" s="66">
        <v>439</v>
      </c>
      <c r="N10" s="66">
        <v>1075</v>
      </c>
      <c r="O10" s="48">
        <f t="shared" si="0"/>
        <v>24741</v>
      </c>
      <c r="P10" s="48">
        <f t="shared" si="1"/>
        <v>83855</v>
      </c>
      <c r="Q10" s="49">
        <f t="shared" si="2"/>
        <v>179.59948597130006</v>
      </c>
    </row>
    <row r="11" spans="1:17" s="38" customFormat="1" ht="13.5" customHeight="1" x14ac:dyDescent="0.2">
      <c r="A11" s="36">
        <v>6</v>
      </c>
      <c r="B11" s="37" t="s">
        <v>55</v>
      </c>
      <c r="C11" s="48">
        <v>8501</v>
      </c>
      <c r="D11" s="48">
        <v>37051</v>
      </c>
      <c r="E11" s="48">
        <v>5984</v>
      </c>
      <c r="F11" s="48">
        <v>20705</v>
      </c>
      <c r="G11" s="48">
        <v>367</v>
      </c>
      <c r="H11" s="48">
        <v>8710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f t="shared" si="0"/>
        <v>6351</v>
      </c>
      <c r="P11" s="48">
        <f t="shared" si="1"/>
        <v>29415</v>
      </c>
      <c r="Q11" s="49">
        <f t="shared" si="2"/>
        <v>79.390569755202293</v>
      </c>
    </row>
    <row r="12" spans="1:17" ht="13.5" customHeight="1" x14ac:dyDescent="0.2">
      <c r="A12" s="36">
        <v>7</v>
      </c>
      <c r="B12" s="37" t="s">
        <v>56</v>
      </c>
      <c r="C12" s="66">
        <v>35316</v>
      </c>
      <c r="D12" s="66">
        <v>154996</v>
      </c>
      <c r="E12" s="66">
        <v>58167</v>
      </c>
      <c r="F12" s="66">
        <v>88710</v>
      </c>
      <c r="G12" s="66">
        <v>3718</v>
      </c>
      <c r="H12" s="66">
        <v>57789</v>
      </c>
      <c r="I12" s="66">
        <v>132</v>
      </c>
      <c r="J12" s="66">
        <v>8702</v>
      </c>
      <c r="K12" s="66">
        <v>101</v>
      </c>
      <c r="L12" s="66">
        <v>341</v>
      </c>
      <c r="M12" s="66">
        <v>68</v>
      </c>
      <c r="N12" s="66">
        <v>174</v>
      </c>
      <c r="O12" s="48">
        <f t="shared" si="0"/>
        <v>62186</v>
      </c>
      <c r="P12" s="48">
        <f t="shared" si="1"/>
        <v>155716</v>
      </c>
      <c r="Q12" s="49">
        <f t="shared" si="2"/>
        <v>100.46452811685462</v>
      </c>
    </row>
    <row r="13" spans="1:17" ht="13.5" customHeight="1" x14ac:dyDescent="0.2">
      <c r="A13" s="36">
        <v>8</v>
      </c>
      <c r="B13" s="37" t="s">
        <v>43</v>
      </c>
      <c r="C13" s="66">
        <v>2548</v>
      </c>
      <c r="D13" s="66">
        <v>10781</v>
      </c>
      <c r="E13" s="66">
        <v>546</v>
      </c>
      <c r="F13" s="66">
        <v>919.57</v>
      </c>
      <c r="G13" s="66">
        <v>54</v>
      </c>
      <c r="H13" s="66">
        <v>791.72</v>
      </c>
      <c r="I13" s="66">
        <v>6</v>
      </c>
      <c r="J13" s="66">
        <v>66.739999999999995</v>
      </c>
      <c r="K13" s="66">
        <v>0</v>
      </c>
      <c r="L13" s="66">
        <v>0</v>
      </c>
      <c r="M13" s="66">
        <v>0</v>
      </c>
      <c r="N13" s="66">
        <v>0</v>
      </c>
      <c r="O13" s="48">
        <f t="shared" si="0"/>
        <v>606</v>
      </c>
      <c r="P13" s="48">
        <f t="shared" si="1"/>
        <v>1778.03</v>
      </c>
      <c r="Q13" s="49">
        <f t="shared" si="2"/>
        <v>16.492254892867081</v>
      </c>
    </row>
    <row r="14" spans="1:17" ht="13.5" customHeight="1" x14ac:dyDescent="0.2">
      <c r="A14" s="36">
        <v>9</v>
      </c>
      <c r="B14" s="37" t="s">
        <v>44</v>
      </c>
      <c r="C14" s="66">
        <v>5328</v>
      </c>
      <c r="D14" s="66">
        <v>22836</v>
      </c>
      <c r="E14" s="66">
        <v>255</v>
      </c>
      <c r="F14" s="66">
        <v>310</v>
      </c>
      <c r="G14" s="66">
        <v>5</v>
      </c>
      <c r="H14" s="66">
        <v>100</v>
      </c>
      <c r="I14" s="66">
        <v>0</v>
      </c>
      <c r="J14" s="66">
        <v>0</v>
      </c>
      <c r="K14" s="66">
        <v>2</v>
      </c>
      <c r="L14" s="66">
        <v>23</v>
      </c>
      <c r="M14" s="66">
        <v>0</v>
      </c>
      <c r="N14" s="66">
        <v>0</v>
      </c>
      <c r="O14" s="48">
        <f t="shared" si="0"/>
        <v>262</v>
      </c>
      <c r="P14" s="48">
        <f t="shared" si="1"/>
        <v>433</v>
      </c>
      <c r="Q14" s="49">
        <f t="shared" si="2"/>
        <v>1.8961289192503066</v>
      </c>
    </row>
    <row r="15" spans="1:17" ht="13.5" customHeight="1" x14ac:dyDescent="0.2">
      <c r="A15" s="36">
        <v>10</v>
      </c>
      <c r="B15" s="37" t="s">
        <v>76</v>
      </c>
      <c r="C15" s="66">
        <v>6866</v>
      </c>
      <c r="D15" s="66">
        <v>26301</v>
      </c>
      <c r="E15" s="66">
        <v>15726</v>
      </c>
      <c r="F15" s="66">
        <v>61961</v>
      </c>
      <c r="G15" s="66">
        <v>556</v>
      </c>
      <c r="H15" s="66">
        <v>20595</v>
      </c>
      <c r="I15" s="66">
        <v>27</v>
      </c>
      <c r="J15" s="66">
        <v>2093</v>
      </c>
      <c r="K15" s="66">
        <v>0</v>
      </c>
      <c r="L15" s="66">
        <v>0</v>
      </c>
      <c r="M15" s="66">
        <v>0</v>
      </c>
      <c r="N15" s="66">
        <v>0</v>
      </c>
      <c r="O15" s="48">
        <f t="shared" si="0"/>
        <v>16309</v>
      </c>
      <c r="P15" s="48">
        <f t="shared" si="1"/>
        <v>84649</v>
      </c>
      <c r="Q15" s="49">
        <f t="shared" si="2"/>
        <v>321.84707805786854</v>
      </c>
    </row>
    <row r="16" spans="1:17" ht="13.5" customHeight="1" x14ac:dyDescent="0.2">
      <c r="A16" s="36">
        <v>11</v>
      </c>
      <c r="B16" s="37" t="s">
        <v>57</v>
      </c>
      <c r="C16" s="66">
        <v>2340</v>
      </c>
      <c r="D16" s="66">
        <v>11200</v>
      </c>
      <c r="E16" s="66">
        <v>3301</v>
      </c>
      <c r="F16" s="66">
        <v>7954.68</v>
      </c>
      <c r="G16" s="66">
        <v>443</v>
      </c>
      <c r="H16" s="66">
        <v>3832.54</v>
      </c>
      <c r="I16" s="66">
        <v>34</v>
      </c>
      <c r="J16" s="66">
        <v>370.68</v>
      </c>
      <c r="K16" s="66">
        <v>478</v>
      </c>
      <c r="L16" s="66">
        <v>1094</v>
      </c>
      <c r="M16" s="66">
        <v>3535</v>
      </c>
      <c r="N16" s="66">
        <v>2206</v>
      </c>
      <c r="O16" s="48">
        <f t="shared" si="0"/>
        <v>7791</v>
      </c>
      <c r="P16" s="48">
        <f t="shared" si="1"/>
        <v>15457.900000000001</v>
      </c>
      <c r="Q16" s="49">
        <f t="shared" si="2"/>
        <v>138.01696428571429</v>
      </c>
    </row>
    <row r="17" spans="1:17" ht="13.5" customHeight="1" x14ac:dyDescent="0.2">
      <c r="A17" s="36">
        <v>12</v>
      </c>
      <c r="B17" s="37" t="s">
        <v>58</v>
      </c>
      <c r="C17" s="66">
        <v>2896</v>
      </c>
      <c r="D17" s="66">
        <v>13518</v>
      </c>
      <c r="E17" s="66">
        <v>1875</v>
      </c>
      <c r="F17" s="66">
        <v>5097.3500000000004</v>
      </c>
      <c r="G17" s="66">
        <v>184</v>
      </c>
      <c r="H17" s="66">
        <v>4302.84</v>
      </c>
      <c r="I17" s="66">
        <v>1</v>
      </c>
      <c r="J17" s="66">
        <v>320</v>
      </c>
      <c r="K17" s="66">
        <v>0</v>
      </c>
      <c r="L17" s="66">
        <v>0</v>
      </c>
      <c r="M17" s="66">
        <v>0</v>
      </c>
      <c r="N17" s="66">
        <v>0</v>
      </c>
      <c r="O17" s="48">
        <f t="shared" si="0"/>
        <v>2060</v>
      </c>
      <c r="P17" s="48">
        <f t="shared" si="1"/>
        <v>9720.19</v>
      </c>
      <c r="Q17" s="49">
        <f t="shared" si="2"/>
        <v>71.905533362923507</v>
      </c>
    </row>
    <row r="18" spans="1:17" ht="13.5" customHeight="1" x14ac:dyDescent="0.2">
      <c r="A18" s="36">
        <v>13</v>
      </c>
      <c r="B18" s="37" t="s">
        <v>183</v>
      </c>
      <c r="C18" s="66">
        <v>5744</v>
      </c>
      <c r="D18" s="66">
        <v>26102</v>
      </c>
      <c r="E18" s="66">
        <v>2588</v>
      </c>
      <c r="F18" s="66">
        <v>10857</v>
      </c>
      <c r="G18" s="66">
        <v>294</v>
      </c>
      <c r="H18" s="66">
        <v>3497</v>
      </c>
      <c r="I18" s="66">
        <v>8</v>
      </c>
      <c r="J18" s="66">
        <v>167</v>
      </c>
      <c r="K18" s="66">
        <v>2</v>
      </c>
      <c r="L18" s="66">
        <v>1</v>
      </c>
      <c r="M18" s="66">
        <v>0</v>
      </c>
      <c r="N18" s="66">
        <v>0</v>
      </c>
      <c r="O18" s="48">
        <f t="shared" si="0"/>
        <v>2892</v>
      </c>
      <c r="P18" s="48">
        <f t="shared" si="1"/>
        <v>14522</v>
      </c>
      <c r="Q18" s="49">
        <f t="shared" si="2"/>
        <v>55.635583480193091</v>
      </c>
    </row>
    <row r="19" spans="1:17" ht="13.5" customHeight="1" x14ac:dyDescent="0.2">
      <c r="A19" s="36">
        <v>14</v>
      </c>
      <c r="B19" s="37" t="s">
        <v>184</v>
      </c>
      <c r="C19" s="66">
        <v>3176</v>
      </c>
      <c r="D19" s="66">
        <v>14411</v>
      </c>
      <c r="E19" s="66">
        <v>6033</v>
      </c>
      <c r="F19" s="66">
        <v>19623</v>
      </c>
      <c r="G19" s="66">
        <v>308</v>
      </c>
      <c r="H19" s="66">
        <v>19918</v>
      </c>
      <c r="I19" s="66">
        <v>11</v>
      </c>
      <c r="J19" s="66">
        <v>167</v>
      </c>
      <c r="K19" s="66">
        <v>33</v>
      </c>
      <c r="L19" s="66">
        <v>65</v>
      </c>
      <c r="M19" s="66">
        <v>0</v>
      </c>
      <c r="N19" s="66">
        <v>0</v>
      </c>
      <c r="O19" s="48">
        <f t="shared" si="0"/>
        <v>6385</v>
      </c>
      <c r="P19" s="48">
        <f t="shared" si="1"/>
        <v>39773</v>
      </c>
      <c r="Q19" s="49">
        <f t="shared" si="2"/>
        <v>275.99056276455485</v>
      </c>
    </row>
    <row r="20" spans="1:17" ht="13.5" customHeight="1" x14ac:dyDescent="0.2">
      <c r="A20" s="36">
        <v>15</v>
      </c>
      <c r="B20" s="37" t="s">
        <v>59</v>
      </c>
      <c r="C20" s="66">
        <v>35346</v>
      </c>
      <c r="D20" s="66">
        <v>188093</v>
      </c>
      <c r="E20" s="66">
        <v>23594</v>
      </c>
      <c r="F20" s="66">
        <v>126094.78</v>
      </c>
      <c r="G20" s="66">
        <v>1830</v>
      </c>
      <c r="H20" s="66">
        <v>106789.71</v>
      </c>
      <c r="I20" s="66">
        <v>124</v>
      </c>
      <c r="J20" s="66">
        <v>24867.79</v>
      </c>
      <c r="K20" s="66">
        <v>36</v>
      </c>
      <c r="L20" s="66">
        <v>58.82</v>
      </c>
      <c r="M20" s="66">
        <v>0</v>
      </c>
      <c r="N20" s="66">
        <v>0</v>
      </c>
      <c r="O20" s="48">
        <f t="shared" si="0"/>
        <v>25584</v>
      </c>
      <c r="P20" s="48">
        <f t="shared" si="1"/>
        <v>257811.1</v>
      </c>
      <c r="Q20" s="49">
        <f t="shared" si="2"/>
        <v>137.06576002296737</v>
      </c>
    </row>
    <row r="21" spans="1:17" ht="13.5" customHeight="1" x14ac:dyDescent="0.2">
      <c r="A21" s="36">
        <v>16</v>
      </c>
      <c r="B21" s="37" t="s">
        <v>65</v>
      </c>
      <c r="C21" s="66">
        <v>109769</v>
      </c>
      <c r="D21" s="66">
        <v>572437</v>
      </c>
      <c r="E21" s="66">
        <v>22279</v>
      </c>
      <c r="F21" s="66">
        <v>225692</v>
      </c>
      <c r="G21" s="66">
        <v>3320</v>
      </c>
      <c r="H21" s="66">
        <v>219151</v>
      </c>
      <c r="I21" s="66">
        <v>197</v>
      </c>
      <c r="J21" s="66">
        <v>61186</v>
      </c>
      <c r="K21" s="66">
        <v>443</v>
      </c>
      <c r="L21" s="66">
        <v>675</v>
      </c>
      <c r="M21" s="66">
        <v>0</v>
      </c>
      <c r="N21" s="66">
        <v>0</v>
      </c>
      <c r="O21" s="48">
        <f t="shared" si="0"/>
        <v>26239</v>
      </c>
      <c r="P21" s="48">
        <f t="shared" si="1"/>
        <v>506704</v>
      </c>
      <c r="Q21" s="49">
        <f t="shared" si="2"/>
        <v>88.516989642528344</v>
      </c>
    </row>
    <row r="22" spans="1:17" ht="13.5" customHeight="1" x14ac:dyDescent="0.2">
      <c r="A22" s="36">
        <v>17</v>
      </c>
      <c r="B22" s="37" t="s">
        <v>60</v>
      </c>
      <c r="C22" s="66">
        <v>7064</v>
      </c>
      <c r="D22" s="66">
        <v>27028</v>
      </c>
      <c r="E22" s="66">
        <v>7581</v>
      </c>
      <c r="F22" s="66">
        <v>34512</v>
      </c>
      <c r="G22" s="66">
        <v>339</v>
      </c>
      <c r="H22" s="66">
        <v>6548</v>
      </c>
      <c r="I22" s="66">
        <v>16</v>
      </c>
      <c r="J22" s="66">
        <v>3088</v>
      </c>
      <c r="K22" s="66">
        <v>1</v>
      </c>
      <c r="L22" s="66">
        <v>1</v>
      </c>
      <c r="M22" s="66">
        <v>156</v>
      </c>
      <c r="N22" s="66">
        <v>294</v>
      </c>
      <c r="O22" s="48">
        <f t="shared" si="0"/>
        <v>8093</v>
      </c>
      <c r="P22" s="48">
        <f t="shared" si="1"/>
        <v>44443</v>
      </c>
      <c r="Q22" s="49">
        <f t="shared" si="2"/>
        <v>164.4331804055054</v>
      </c>
    </row>
    <row r="23" spans="1:17" ht="13.5" customHeight="1" x14ac:dyDescent="0.2">
      <c r="A23" s="36">
        <v>18</v>
      </c>
      <c r="B23" s="37" t="s">
        <v>185</v>
      </c>
      <c r="C23" s="66">
        <v>12131</v>
      </c>
      <c r="D23" s="66">
        <v>66517</v>
      </c>
      <c r="E23" s="66">
        <v>829</v>
      </c>
      <c r="F23" s="66">
        <v>7866</v>
      </c>
      <c r="G23" s="66">
        <v>82</v>
      </c>
      <c r="H23" s="66">
        <v>697</v>
      </c>
      <c r="I23" s="66">
        <v>0</v>
      </c>
      <c r="J23" s="66">
        <v>0</v>
      </c>
      <c r="K23" s="66">
        <v>6</v>
      </c>
      <c r="L23" s="66">
        <v>12</v>
      </c>
      <c r="M23" s="66">
        <v>257</v>
      </c>
      <c r="N23" s="66">
        <v>494</v>
      </c>
      <c r="O23" s="48">
        <f t="shared" si="0"/>
        <v>1174</v>
      </c>
      <c r="P23" s="48">
        <f t="shared" si="1"/>
        <v>9069</v>
      </c>
      <c r="Q23" s="49">
        <f t="shared" si="2"/>
        <v>13.634108573748064</v>
      </c>
    </row>
    <row r="24" spans="1:17" ht="13.5" customHeight="1" x14ac:dyDescent="0.2">
      <c r="A24" s="36">
        <v>19</v>
      </c>
      <c r="B24" s="37" t="s">
        <v>61</v>
      </c>
      <c r="C24" s="66">
        <v>19621</v>
      </c>
      <c r="D24" s="66">
        <v>75516</v>
      </c>
      <c r="E24" s="66">
        <v>11829</v>
      </c>
      <c r="F24" s="66">
        <v>33070</v>
      </c>
      <c r="G24" s="66">
        <v>857</v>
      </c>
      <c r="H24" s="66">
        <v>30476</v>
      </c>
      <c r="I24" s="66">
        <v>183</v>
      </c>
      <c r="J24" s="66">
        <v>7406</v>
      </c>
      <c r="K24" s="66">
        <v>0</v>
      </c>
      <c r="L24" s="66">
        <v>0</v>
      </c>
      <c r="M24" s="66">
        <v>0</v>
      </c>
      <c r="N24" s="66">
        <v>0</v>
      </c>
      <c r="O24" s="48">
        <f t="shared" si="0"/>
        <v>12869</v>
      </c>
      <c r="P24" s="48">
        <f t="shared" si="1"/>
        <v>70952</v>
      </c>
      <c r="Q24" s="49">
        <f t="shared" si="2"/>
        <v>93.956247682610311</v>
      </c>
    </row>
    <row r="25" spans="1:17" ht="13.5" customHeight="1" x14ac:dyDescent="0.2">
      <c r="A25" s="36">
        <v>20</v>
      </c>
      <c r="B25" s="37" t="s">
        <v>62</v>
      </c>
      <c r="C25" s="66">
        <v>1130</v>
      </c>
      <c r="D25" s="66">
        <v>8813</v>
      </c>
      <c r="E25" s="66">
        <v>459</v>
      </c>
      <c r="F25" s="66">
        <v>1763.34</v>
      </c>
      <c r="G25" s="66">
        <v>243</v>
      </c>
      <c r="H25" s="66">
        <v>910.24</v>
      </c>
      <c r="I25" s="66">
        <v>15</v>
      </c>
      <c r="J25" s="66">
        <v>92.5</v>
      </c>
      <c r="K25" s="66">
        <v>2</v>
      </c>
      <c r="L25" s="66">
        <v>19.989999999999998</v>
      </c>
      <c r="M25" s="66">
        <v>0</v>
      </c>
      <c r="N25" s="66">
        <v>0</v>
      </c>
      <c r="O25" s="48">
        <f t="shared" si="0"/>
        <v>719</v>
      </c>
      <c r="P25" s="48">
        <f t="shared" si="1"/>
        <v>2786.0699999999997</v>
      </c>
      <c r="Q25" s="49">
        <f t="shared" si="2"/>
        <v>31.6131850675139</v>
      </c>
    </row>
    <row r="26" spans="1:17" ht="13.5" customHeight="1" x14ac:dyDescent="0.2">
      <c r="A26" s="36">
        <v>21</v>
      </c>
      <c r="B26" s="37" t="s">
        <v>45</v>
      </c>
      <c r="C26" s="66">
        <v>4149</v>
      </c>
      <c r="D26" s="66">
        <v>14220</v>
      </c>
      <c r="E26" s="66">
        <v>190</v>
      </c>
      <c r="F26" s="66">
        <v>2503</v>
      </c>
      <c r="G26" s="66">
        <v>26</v>
      </c>
      <c r="H26" s="66">
        <v>1203</v>
      </c>
      <c r="I26" s="66">
        <v>16</v>
      </c>
      <c r="J26" s="66">
        <v>143</v>
      </c>
      <c r="K26" s="66">
        <v>0</v>
      </c>
      <c r="L26" s="66">
        <v>0</v>
      </c>
      <c r="M26" s="66">
        <v>122</v>
      </c>
      <c r="N26" s="66">
        <v>1136</v>
      </c>
      <c r="O26" s="48">
        <f t="shared" si="0"/>
        <v>354</v>
      </c>
      <c r="P26" s="48">
        <f t="shared" si="1"/>
        <v>4985</v>
      </c>
      <c r="Q26" s="49">
        <f t="shared" si="2"/>
        <v>35.056258790436004</v>
      </c>
    </row>
    <row r="27" spans="1:17" ht="13.5" customHeight="1" x14ac:dyDescent="0.2">
      <c r="A27" s="256"/>
      <c r="B27" s="101" t="s">
        <v>226</v>
      </c>
      <c r="C27" s="112">
        <f>SUM(C6:C26)</f>
        <v>335206</v>
      </c>
      <c r="D27" s="112">
        <f t="shared" ref="D27:N27" si="3">SUM(D6:D26)</f>
        <v>1606847</v>
      </c>
      <c r="E27" s="112">
        <f t="shared" si="3"/>
        <v>217534</v>
      </c>
      <c r="F27" s="112">
        <f t="shared" si="3"/>
        <v>857763.72</v>
      </c>
      <c r="G27" s="112">
        <f t="shared" si="3"/>
        <v>30354</v>
      </c>
      <c r="H27" s="112">
        <f t="shared" si="3"/>
        <v>593732.05000000005</v>
      </c>
      <c r="I27" s="112">
        <f t="shared" si="3"/>
        <v>1061</v>
      </c>
      <c r="J27" s="112">
        <f t="shared" si="3"/>
        <v>132702.71</v>
      </c>
      <c r="K27" s="112">
        <f t="shared" si="3"/>
        <v>1389</v>
      </c>
      <c r="L27" s="112">
        <f t="shared" si="3"/>
        <v>6797.8099999999995</v>
      </c>
      <c r="M27" s="112">
        <f t="shared" si="3"/>
        <v>5180</v>
      </c>
      <c r="N27" s="112">
        <f t="shared" si="3"/>
        <v>10150</v>
      </c>
      <c r="O27" s="50">
        <f t="shared" si="0"/>
        <v>255518</v>
      </c>
      <c r="P27" s="50">
        <f t="shared" si="1"/>
        <v>1601146.29</v>
      </c>
      <c r="Q27" s="47">
        <f t="shared" si="2"/>
        <v>99.645223845207411</v>
      </c>
    </row>
    <row r="28" spans="1:17" ht="13.5" customHeight="1" x14ac:dyDescent="0.2">
      <c r="A28" s="36">
        <v>22</v>
      </c>
      <c r="B28" s="37" t="s">
        <v>42</v>
      </c>
      <c r="C28" s="66">
        <v>6879</v>
      </c>
      <c r="D28" s="66">
        <v>58117</v>
      </c>
      <c r="E28" s="66">
        <v>1454</v>
      </c>
      <c r="F28" s="66">
        <v>19927</v>
      </c>
      <c r="G28" s="66">
        <v>868</v>
      </c>
      <c r="H28" s="66">
        <v>20235.54</v>
      </c>
      <c r="I28" s="66">
        <v>161</v>
      </c>
      <c r="J28" s="66">
        <v>6580.49</v>
      </c>
      <c r="K28" s="66">
        <v>2</v>
      </c>
      <c r="L28" s="66">
        <v>106.89</v>
      </c>
      <c r="M28" s="66">
        <v>0</v>
      </c>
      <c r="N28" s="66">
        <v>0</v>
      </c>
      <c r="O28" s="48">
        <f t="shared" si="0"/>
        <v>2485</v>
      </c>
      <c r="P28" s="48">
        <f t="shared" si="1"/>
        <v>46849.919999999998</v>
      </c>
      <c r="Q28" s="49">
        <f t="shared" si="2"/>
        <v>80.613108040676565</v>
      </c>
    </row>
    <row r="29" spans="1:17" ht="13.5" customHeight="1" x14ac:dyDescent="0.2">
      <c r="A29" s="36">
        <v>23</v>
      </c>
      <c r="B29" s="37" t="s">
        <v>186</v>
      </c>
      <c r="C29" s="66">
        <v>650</v>
      </c>
      <c r="D29" s="66">
        <v>3979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230259</v>
      </c>
      <c r="N29" s="66">
        <v>77807.22</v>
      </c>
      <c r="O29" s="48">
        <f t="shared" si="0"/>
        <v>230259</v>
      </c>
      <c r="P29" s="48">
        <f t="shared" si="1"/>
        <v>77807.22</v>
      </c>
      <c r="Q29" s="49">
        <f t="shared" si="2"/>
        <v>1955.4465946217642</v>
      </c>
    </row>
    <row r="30" spans="1:17" ht="13.5" customHeight="1" x14ac:dyDescent="0.2">
      <c r="A30" s="36">
        <v>24</v>
      </c>
      <c r="B30" s="37" t="s">
        <v>187</v>
      </c>
      <c r="C30" s="66">
        <v>25</v>
      </c>
      <c r="D30" s="66">
        <v>130</v>
      </c>
      <c r="E30" s="66">
        <v>17</v>
      </c>
      <c r="F30" s="66">
        <v>37</v>
      </c>
      <c r="G30" s="66">
        <v>4</v>
      </c>
      <c r="H30" s="66">
        <v>41.57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48">
        <f t="shared" si="0"/>
        <v>21</v>
      </c>
      <c r="P30" s="48">
        <f t="shared" si="1"/>
        <v>78.569999999999993</v>
      </c>
      <c r="Q30" s="49">
        <f t="shared" si="2"/>
        <v>60.438461538461532</v>
      </c>
    </row>
    <row r="31" spans="1:17" ht="13.5" customHeight="1" x14ac:dyDescent="0.2">
      <c r="A31" s="36">
        <v>25</v>
      </c>
      <c r="B31" s="37" t="s">
        <v>46</v>
      </c>
      <c r="C31" s="66">
        <v>155</v>
      </c>
      <c r="D31" s="66">
        <v>1482</v>
      </c>
      <c r="E31" s="66">
        <v>17</v>
      </c>
      <c r="F31" s="66">
        <v>460.33</v>
      </c>
      <c r="G31" s="66">
        <v>16</v>
      </c>
      <c r="H31" s="66">
        <v>785.12</v>
      </c>
      <c r="I31" s="66">
        <v>2</v>
      </c>
      <c r="J31" s="66">
        <v>10.1</v>
      </c>
      <c r="K31" s="66">
        <v>0</v>
      </c>
      <c r="L31" s="66">
        <v>0</v>
      </c>
      <c r="M31" s="66">
        <v>0</v>
      </c>
      <c r="N31" s="66">
        <v>0</v>
      </c>
      <c r="O31" s="48">
        <f t="shared" si="0"/>
        <v>35</v>
      </c>
      <c r="P31" s="48">
        <f t="shared" si="1"/>
        <v>1255.55</v>
      </c>
      <c r="Q31" s="49">
        <f t="shared" si="2"/>
        <v>84.71997300944669</v>
      </c>
    </row>
    <row r="32" spans="1:17" ht="13.5" customHeight="1" x14ac:dyDescent="0.2">
      <c r="A32" s="36">
        <v>26</v>
      </c>
      <c r="B32" s="37" t="s">
        <v>188</v>
      </c>
      <c r="C32" s="66">
        <v>585</v>
      </c>
      <c r="D32" s="66">
        <v>2295</v>
      </c>
      <c r="E32" s="66">
        <v>453</v>
      </c>
      <c r="F32" s="66">
        <v>7421</v>
      </c>
      <c r="G32" s="66">
        <v>319</v>
      </c>
      <c r="H32" s="66">
        <v>3415</v>
      </c>
      <c r="I32" s="66">
        <v>5</v>
      </c>
      <c r="J32" s="66">
        <v>95</v>
      </c>
      <c r="K32" s="66">
        <v>0</v>
      </c>
      <c r="L32" s="66">
        <v>0</v>
      </c>
      <c r="M32" s="66">
        <v>0</v>
      </c>
      <c r="N32" s="66">
        <v>0</v>
      </c>
      <c r="O32" s="48">
        <f t="shared" si="0"/>
        <v>777</v>
      </c>
      <c r="P32" s="48">
        <f t="shared" si="1"/>
        <v>10931</v>
      </c>
      <c r="Q32" s="49">
        <f t="shared" si="2"/>
        <v>476.2962962962963</v>
      </c>
    </row>
    <row r="33" spans="1:17" ht="13.5" customHeight="1" x14ac:dyDescent="0.2">
      <c r="A33" s="36">
        <v>27</v>
      </c>
      <c r="B33" s="37" t="s">
        <v>189</v>
      </c>
      <c r="C33" s="66">
        <v>182</v>
      </c>
      <c r="D33" s="66">
        <v>998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1</v>
      </c>
      <c r="N33" s="66">
        <v>15</v>
      </c>
      <c r="O33" s="48">
        <f t="shared" si="0"/>
        <v>1</v>
      </c>
      <c r="P33" s="48">
        <f t="shared" si="1"/>
        <v>15</v>
      </c>
      <c r="Q33" s="49">
        <f t="shared" si="2"/>
        <v>1.503006012024048</v>
      </c>
    </row>
    <row r="34" spans="1:17" ht="13.5" customHeight="1" x14ac:dyDescent="0.2">
      <c r="A34" s="36">
        <v>28</v>
      </c>
      <c r="B34" s="37" t="s">
        <v>190</v>
      </c>
      <c r="C34" s="66">
        <v>536</v>
      </c>
      <c r="D34" s="66">
        <v>3320</v>
      </c>
      <c r="E34" s="66">
        <v>87</v>
      </c>
      <c r="F34" s="66">
        <v>1732</v>
      </c>
      <c r="G34" s="66">
        <v>37</v>
      </c>
      <c r="H34" s="66">
        <v>2493</v>
      </c>
      <c r="I34" s="66">
        <v>1</v>
      </c>
      <c r="J34" s="66">
        <v>25</v>
      </c>
      <c r="K34" s="66">
        <v>0</v>
      </c>
      <c r="L34" s="66">
        <v>0</v>
      </c>
      <c r="M34" s="66">
        <v>0</v>
      </c>
      <c r="N34" s="66">
        <v>0</v>
      </c>
      <c r="O34" s="48">
        <f t="shared" si="0"/>
        <v>125</v>
      </c>
      <c r="P34" s="48">
        <f t="shared" si="1"/>
        <v>4250</v>
      </c>
      <c r="Q34" s="49">
        <f t="shared" si="2"/>
        <v>128.01204819277109</v>
      </c>
    </row>
    <row r="35" spans="1:17" ht="13.5" customHeight="1" x14ac:dyDescent="0.2">
      <c r="A35" s="36">
        <v>29</v>
      </c>
      <c r="B35" s="37" t="s">
        <v>66</v>
      </c>
      <c r="C35" s="66">
        <v>12173</v>
      </c>
      <c r="D35" s="66">
        <v>97618</v>
      </c>
      <c r="E35" s="66">
        <v>56406</v>
      </c>
      <c r="F35" s="66">
        <v>133604.76</v>
      </c>
      <c r="G35" s="66">
        <v>3737</v>
      </c>
      <c r="H35" s="66">
        <v>131667.51</v>
      </c>
      <c r="I35" s="66">
        <v>1005</v>
      </c>
      <c r="J35" s="66">
        <v>45514.48</v>
      </c>
      <c r="K35" s="66">
        <v>0</v>
      </c>
      <c r="L35" s="66">
        <v>0</v>
      </c>
      <c r="M35" s="66">
        <v>0</v>
      </c>
      <c r="N35" s="66">
        <v>0</v>
      </c>
      <c r="O35" s="48">
        <f t="shared" si="0"/>
        <v>61148</v>
      </c>
      <c r="P35" s="48">
        <f t="shared" si="1"/>
        <v>310786.75</v>
      </c>
      <c r="Q35" s="49">
        <f t="shared" si="2"/>
        <v>318.37033129136017</v>
      </c>
    </row>
    <row r="36" spans="1:17" ht="13.5" customHeight="1" x14ac:dyDescent="0.2">
      <c r="A36" s="36">
        <v>30</v>
      </c>
      <c r="B36" s="37" t="s">
        <v>67</v>
      </c>
      <c r="C36" s="66">
        <v>12620</v>
      </c>
      <c r="D36" s="66">
        <v>86026</v>
      </c>
      <c r="E36" s="66">
        <v>7950</v>
      </c>
      <c r="F36" s="66">
        <v>224752</v>
      </c>
      <c r="G36" s="66">
        <v>3347</v>
      </c>
      <c r="H36" s="66">
        <v>122084</v>
      </c>
      <c r="I36" s="66">
        <v>216</v>
      </c>
      <c r="J36" s="66">
        <v>25673</v>
      </c>
      <c r="K36" s="66">
        <v>0</v>
      </c>
      <c r="L36" s="66">
        <v>0</v>
      </c>
      <c r="M36" s="66">
        <v>0</v>
      </c>
      <c r="N36" s="66">
        <v>0</v>
      </c>
      <c r="O36" s="48">
        <f t="shared" si="0"/>
        <v>11513</v>
      </c>
      <c r="P36" s="48">
        <f t="shared" si="1"/>
        <v>372509</v>
      </c>
      <c r="Q36" s="49">
        <f t="shared" si="2"/>
        <v>433.01908725269107</v>
      </c>
    </row>
    <row r="37" spans="1:17" ht="13.5" customHeight="1" x14ac:dyDescent="0.2">
      <c r="A37" s="36">
        <v>31</v>
      </c>
      <c r="B37" s="37" t="s">
        <v>553</v>
      </c>
      <c r="C37" s="66">
        <v>601</v>
      </c>
      <c r="D37" s="66">
        <v>2368</v>
      </c>
      <c r="E37" s="66">
        <v>37339</v>
      </c>
      <c r="F37" s="66">
        <v>35146.269999999997</v>
      </c>
      <c r="G37" s="66">
        <v>721</v>
      </c>
      <c r="H37" s="66">
        <v>2834.49</v>
      </c>
      <c r="I37" s="66">
        <v>45</v>
      </c>
      <c r="J37" s="66">
        <v>884.66</v>
      </c>
      <c r="K37" s="66">
        <v>370</v>
      </c>
      <c r="L37" s="66">
        <v>380</v>
      </c>
      <c r="M37" s="66">
        <v>622</v>
      </c>
      <c r="N37" s="66">
        <v>4135.79</v>
      </c>
      <c r="O37" s="48">
        <f t="shared" si="0"/>
        <v>39097</v>
      </c>
      <c r="P37" s="48">
        <f t="shared" si="1"/>
        <v>43381.21</v>
      </c>
      <c r="Q37" s="49">
        <f t="shared" si="2"/>
        <v>1831.9767736486488</v>
      </c>
    </row>
    <row r="38" spans="1:17" ht="13.5" customHeight="1" x14ac:dyDescent="0.2">
      <c r="A38" s="36">
        <v>32</v>
      </c>
      <c r="B38" s="37" t="s">
        <v>191</v>
      </c>
      <c r="C38" s="66">
        <v>2429</v>
      </c>
      <c r="D38" s="66">
        <v>19875</v>
      </c>
      <c r="E38" s="66">
        <v>183859</v>
      </c>
      <c r="F38" s="66">
        <v>126352</v>
      </c>
      <c r="G38" s="66">
        <v>3578</v>
      </c>
      <c r="H38" s="66">
        <v>102863</v>
      </c>
      <c r="I38" s="66">
        <v>23</v>
      </c>
      <c r="J38" s="66">
        <v>5816</v>
      </c>
      <c r="K38" s="66">
        <v>0</v>
      </c>
      <c r="L38" s="66">
        <v>0</v>
      </c>
      <c r="M38" s="66">
        <v>0</v>
      </c>
      <c r="N38" s="66">
        <v>0</v>
      </c>
      <c r="O38" s="48">
        <f t="shared" ref="O38:O65" si="4">E38+G38+I38+K38+M38</f>
        <v>187460</v>
      </c>
      <c r="P38" s="48">
        <f t="shared" ref="P38:P65" si="5">F38+H38+J38+L38+N38</f>
        <v>235031</v>
      </c>
      <c r="Q38" s="49">
        <f t="shared" ref="Q38:Q57" si="6">P38*100/D38</f>
        <v>1182.5459119496854</v>
      </c>
    </row>
    <row r="39" spans="1:17" ht="13.5" customHeight="1" x14ac:dyDescent="0.2">
      <c r="A39" s="36">
        <v>33</v>
      </c>
      <c r="B39" s="37" t="s">
        <v>192</v>
      </c>
      <c r="C39" s="66">
        <v>488</v>
      </c>
      <c r="D39" s="66">
        <v>4154</v>
      </c>
      <c r="E39" s="66">
        <v>12</v>
      </c>
      <c r="F39" s="66">
        <v>47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48">
        <f t="shared" si="4"/>
        <v>12</v>
      </c>
      <c r="P39" s="48">
        <f t="shared" si="5"/>
        <v>47</v>
      </c>
      <c r="Q39" s="49">
        <f t="shared" si="6"/>
        <v>1.1314395763119884</v>
      </c>
    </row>
    <row r="40" spans="1:17" ht="13.5" customHeight="1" x14ac:dyDescent="0.2">
      <c r="A40" s="36">
        <v>34</v>
      </c>
      <c r="B40" s="37" t="s">
        <v>193</v>
      </c>
      <c r="C40" s="66">
        <v>796</v>
      </c>
      <c r="D40" s="66">
        <v>3889</v>
      </c>
      <c r="E40" s="66">
        <v>11</v>
      </c>
      <c r="F40" s="66">
        <v>109.31</v>
      </c>
      <c r="G40" s="66">
        <v>11</v>
      </c>
      <c r="H40" s="66">
        <v>518.08000000000004</v>
      </c>
      <c r="I40" s="66">
        <v>0</v>
      </c>
      <c r="J40" s="66">
        <v>0</v>
      </c>
      <c r="K40" s="66">
        <v>0</v>
      </c>
      <c r="L40" s="66">
        <v>0</v>
      </c>
      <c r="M40" s="66">
        <v>16</v>
      </c>
      <c r="N40" s="66">
        <v>213.37</v>
      </c>
      <c r="O40" s="48">
        <f t="shared" si="4"/>
        <v>38</v>
      </c>
      <c r="P40" s="48">
        <f t="shared" si="5"/>
        <v>840.7600000000001</v>
      </c>
      <c r="Q40" s="49">
        <f t="shared" si="6"/>
        <v>21.618925173566474</v>
      </c>
    </row>
    <row r="41" spans="1:17" ht="13.5" customHeight="1" x14ac:dyDescent="0.2">
      <c r="A41" s="36">
        <v>35</v>
      </c>
      <c r="B41" s="37" t="s">
        <v>194</v>
      </c>
      <c r="C41" s="66">
        <v>206</v>
      </c>
      <c r="D41" s="66">
        <v>2157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141</v>
      </c>
      <c r="N41" s="66">
        <v>5168</v>
      </c>
      <c r="O41" s="48">
        <f t="shared" si="4"/>
        <v>141</v>
      </c>
      <c r="P41" s="48">
        <f t="shared" si="5"/>
        <v>5168</v>
      </c>
      <c r="Q41" s="49">
        <f t="shared" si="6"/>
        <v>239.59202596198423</v>
      </c>
    </row>
    <row r="42" spans="1:17" ht="13.5" customHeight="1" x14ac:dyDescent="0.2">
      <c r="A42" s="36">
        <v>36</v>
      </c>
      <c r="B42" s="37" t="s">
        <v>68</v>
      </c>
      <c r="C42" s="66">
        <v>1363</v>
      </c>
      <c r="D42" s="66">
        <v>19101</v>
      </c>
      <c r="E42" s="66">
        <v>4170</v>
      </c>
      <c r="F42" s="66">
        <v>9435.31</v>
      </c>
      <c r="G42" s="66">
        <v>1711</v>
      </c>
      <c r="H42" s="66">
        <v>29546.01</v>
      </c>
      <c r="I42" s="66">
        <v>235</v>
      </c>
      <c r="J42" s="66">
        <v>5341.8</v>
      </c>
      <c r="K42" s="66">
        <v>0</v>
      </c>
      <c r="L42" s="66">
        <v>0</v>
      </c>
      <c r="M42" s="66">
        <v>13</v>
      </c>
      <c r="N42" s="66">
        <v>96.79</v>
      </c>
      <c r="O42" s="48">
        <f t="shared" si="4"/>
        <v>6129</v>
      </c>
      <c r="P42" s="48">
        <f t="shared" si="5"/>
        <v>44419.91</v>
      </c>
      <c r="Q42" s="49">
        <f t="shared" si="6"/>
        <v>232.55279828281243</v>
      </c>
    </row>
    <row r="43" spans="1:17" ht="13.5" customHeight="1" x14ac:dyDescent="0.2">
      <c r="A43" s="36">
        <v>37</v>
      </c>
      <c r="B43" s="37" t="s">
        <v>195</v>
      </c>
      <c r="C43" s="66">
        <v>179</v>
      </c>
      <c r="D43" s="66">
        <v>1782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48">
        <f t="shared" si="4"/>
        <v>0</v>
      </c>
      <c r="P43" s="48">
        <f t="shared" si="5"/>
        <v>0</v>
      </c>
      <c r="Q43" s="49">
        <f t="shared" si="6"/>
        <v>0</v>
      </c>
    </row>
    <row r="44" spans="1:17" ht="13.5" customHeight="1" x14ac:dyDescent="0.2">
      <c r="A44" s="36">
        <v>38</v>
      </c>
      <c r="B44" s="37" t="s">
        <v>196</v>
      </c>
      <c r="C44" s="66">
        <v>462</v>
      </c>
      <c r="D44" s="66">
        <v>2970</v>
      </c>
      <c r="E44" s="66">
        <v>31213</v>
      </c>
      <c r="F44" s="66">
        <v>20732</v>
      </c>
      <c r="G44" s="66">
        <v>82</v>
      </c>
      <c r="H44" s="66">
        <v>3345</v>
      </c>
      <c r="I44" s="66">
        <v>7</v>
      </c>
      <c r="J44" s="66">
        <v>209</v>
      </c>
      <c r="K44" s="66">
        <v>0</v>
      </c>
      <c r="L44" s="66">
        <v>0</v>
      </c>
      <c r="M44" s="66">
        <v>0</v>
      </c>
      <c r="N44" s="66">
        <v>0</v>
      </c>
      <c r="O44" s="48">
        <f t="shared" si="4"/>
        <v>31302</v>
      </c>
      <c r="P44" s="48">
        <f t="shared" si="5"/>
        <v>24286</v>
      </c>
      <c r="Q44" s="49">
        <f t="shared" si="6"/>
        <v>817.71043771043776</v>
      </c>
    </row>
    <row r="45" spans="1:17" ht="13.5" customHeight="1" x14ac:dyDescent="0.2">
      <c r="A45" s="36">
        <v>39</v>
      </c>
      <c r="B45" s="37" t="s">
        <v>197</v>
      </c>
      <c r="C45" s="66">
        <v>308</v>
      </c>
      <c r="D45" s="66">
        <v>2620</v>
      </c>
      <c r="E45" s="66">
        <v>12</v>
      </c>
      <c r="F45" s="66">
        <v>137</v>
      </c>
      <c r="G45" s="66">
        <v>56</v>
      </c>
      <c r="H45" s="66">
        <v>458</v>
      </c>
      <c r="I45" s="66">
        <v>5</v>
      </c>
      <c r="J45" s="66">
        <v>2543</v>
      </c>
      <c r="K45" s="66">
        <v>0</v>
      </c>
      <c r="L45" s="66">
        <v>0</v>
      </c>
      <c r="M45" s="66">
        <v>1</v>
      </c>
      <c r="N45" s="66">
        <v>400</v>
      </c>
      <c r="O45" s="48">
        <f t="shared" si="4"/>
        <v>74</v>
      </c>
      <c r="P45" s="48">
        <f t="shared" si="5"/>
        <v>3538</v>
      </c>
      <c r="Q45" s="49">
        <f t="shared" si="6"/>
        <v>135.03816793893131</v>
      </c>
    </row>
    <row r="46" spans="1:17" ht="13.5" customHeight="1" x14ac:dyDescent="0.2">
      <c r="A46" s="36">
        <v>40</v>
      </c>
      <c r="B46" s="37" t="s">
        <v>72</v>
      </c>
      <c r="C46" s="66">
        <v>8</v>
      </c>
      <c r="D46" s="66">
        <v>50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48">
        <f t="shared" si="4"/>
        <v>0</v>
      </c>
      <c r="P46" s="48">
        <f t="shared" si="5"/>
        <v>0</v>
      </c>
      <c r="Q46" s="49">
        <f t="shared" si="6"/>
        <v>0</v>
      </c>
    </row>
    <row r="47" spans="1:17" ht="13.5" customHeight="1" x14ac:dyDescent="0.2">
      <c r="A47" s="36">
        <v>41</v>
      </c>
      <c r="B47" s="37" t="s">
        <v>198</v>
      </c>
      <c r="C47" s="66">
        <v>50</v>
      </c>
      <c r="D47" s="66">
        <v>205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48">
        <f t="shared" si="4"/>
        <v>0</v>
      </c>
      <c r="P47" s="48">
        <f t="shared" si="5"/>
        <v>0</v>
      </c>
      <c r="Q47" s="49">
        <f t="shared" si="6"/>
        <v>0</v>
      </c>
    </row>
    <row r="48" spans="1:17" ht="13.5" customHeight="1" x14ac:dyDescent="0.2">
      <c r="A48" s="36">
        <v>42</v>
      </c>
      <c r="B48" s="37" t="s">
        <v>71</v>
      </c>
      <c r="C48" s="66">
        <v>1049</v>
      </c>
      <c r="D48" s="66">
        <v>5364</v>
      </c>
      <c r="E48" s="66">
        <v>5168</v>
      </c>
      <c r="F48" s="66">
        <v>109941</v>
      </c>
      <c r="G48" s="66">
        <v>1535</v>
      </c>
      <c r="H48" s="66">
        <v>61123</v>
      </c>
      <c r="I48" s="66">
        <v>94</v>
      </c>
      <c r="J48" s="66">
        <v>15960</v>
      </c>
      <c r="K48" s="66">
        <v>0</v>
      </c>
      <c r="L48" s="66">
        <v>0</v>
      </c>
      <c r="M48" s="66">
        <v>0</v>
      </c>
      <c r="N48" s="66">
        <v>0</v>
      </c>
      <c r="O48" s="48">
        <f t="shared" si="4"/>
        <v>6797</v>
      </c>
      <c r="P48" s="48">
        <f t="shared" si="5"/>
        <v>187024</v>
      </c>
      <c r="Q48" s="49">
        <f t="shared" si="6"/>
        <v>3486.6517524235646</v>
      </c>
    </row>
    <row r="49" spans="1:17" s="61" customFormat="1" ht="13.5" customHeight="1" x14ac:dyDescent="0.2">
      <c r="A49" s="256"/>
      <c r="B49" s="101" t="s">
        <v>223</v>
      </c>
      <c r="C49" s="112">
        <f>SUM(C28:C48)</f>
        <v>41744</v>
      </c>
      <c r="D49" s="112">
        <f t="shared" ref="D49" si="7">SUM(D28:D48)</f>
        <v>318500</v>
      </c>
      <c r="E49" s="112">
        <f t="shared" ref="E49:N49" si="8">SUM(E28:E48)</f>
        <v>328168</v>
      </c>
      <c r="F49" s="112">
        <f t="shared" si="8"/>
        <v>689833.98000000021</v>
      </c>
      <c r="G49" s="112">
        <f t="shared" si="8"/>
        <v>16022</v>
      </c>
      <c r="H49" s="112">
        <f t="shared" si="8"/>
        <v>481409.32</v>
      </c>
      <c r="I49" s="112">
        <f t="shared" si="8"/>
        <v>1799</v>
      </c>
      <c r="J49" s="112">
        <f t="shared" si="8"/>
        <v>108652.53000000001</v>
      </c>
      <c r="K49" s="112">
        <f t="shared" si="8"/>
        <v>372</v>
      </c>
      <c r="L49" s="112">
        <f t="shared" si="8"/>
        <v>486.89</v>
      </c>
      <c r="M49" s="112">
        <f t="shared" si="8"/>
        <v>231053</v>
      </c>
      <c r="N49" s="112">
        <f t="shared" si="8"/>
        <v>87836.169999999984</v>
      </c>
      <c r="O49" s="50">
        <f t="shared" si="4"/>
        <v>577414</v>
      </c>
      <c r="P49" s="50">
        <f t="shared" si="5"/>
        <v>1368218.8900000001</v>
      </c>
      <c r="Q49" s="47">
        <f t="shared" si="6"/>
        <v>429.58206907378337</v>
      </c>
    </row>
    <row r="50" spans="1:17" s="61" customFormat="1" ht="13.5" customHeight="1" x14ac:dyDescent="0.2">
      <c r="A50" s="256"/>
      <c r="B50" s="101" t="s">
        <v>426</v>
      </c>
      <c r="C50" s="112">
        <f>C49+C27</f>
        <v>376950</v>
      </c>
      <c r="D50" s="112">
        <f t="shared" ref="D50" si="9">D49+D27</f>
        <v>1925347</v>
      </c>
      <c r="E50" s="112">
        <f t="shared" ref="E50:N50" si="10">E49+E27</f>
        <v>545702</v>
      </c>
      <c r="F50" s="112">
        <f t="shared" si="10"/>
        <v>1547597.7000000002</v>
      </c>
      <c r="G50" s="112">
        <f t="shared" si="10"/>
        <v>46376</v>
      </c>
      <c r="H50" s="112">
        <f t="shared" si="10"/>
        <v>1075141.3700000001</v>
      </c>
      <c r="I50" s="112">
        <f t="shared" si="10"/>
        <v>2860</v>
      </c>
      <c r="J50" s="112">
        <f t="shared" si="10"/>
        <v>241355.24</v>
      </c>
      <c r="K50" s="112">
        <f t="shared" si="10"/>
        <v>1761</v>
      </c>
      <c r="L50" s="112">
        <f t="shared" si="10"/>
        <v>7284.7</v>
      </c>
      <c r="M50" s="112">
        <f t="shared" si="10"/>
        <v>236233</v>
      </c>
      <c r="N50" s="112">
        <f t="shared" si="10"/>
        <v>97986.169999999984</v>
      </c>
      <c r="O50" s="50">
        <f t="shared" si="4"/>
        <v>832932</v>
      </c>
      <c r="P50" s="50">
        <f t="shared" si="5"/>
        <v>2969365.1800000006</v>
      </c>
      <c r="Q50" s="47">
        <f t="shared" si="6"/>
        <v>154.22493607645794</v>
      </c>
    </row>
    <row r="51" spans="1:17" ht="13.5" customHeight="1" x14ac:dyDescent="0.2">
      <c r="A51" s="36">
        <v>43</v>
      </c>
      <c r="B51" s="37" t="s">
        <v>41</v>
      </c>
      <c r="C51" s="66">
        <v>12343</v>
      </c>
      <c r="D51" s="66">
        <v>45166</v>
      </c>
      <c r="E51" s="66">
        <v>2478</v>
      </c>
      <c r="F51" s="66">
        <v>13870.18</v>
      </c>
      <c r="G51" s="66">
        <v>244</v>
      </c>
      <c r="H51" s="66">
        <v>841.02</v>
      </c>
      <c r="I51" s="66">
        <v>0</v>
      </c>
      <c r="J51" s="66">
        <v>0</v>
      </c>
      <c r="K51" s="66">
        <v>225</v>
      </c>
      <c r="L51" s="66">
        <v>414.65</v>
      </c>
      <c r="M51" s="66">
        <v>0</v>
      </c>
      <c r="N51" s="66">
        <v>0</v>
      </c>
      <c r="O51" s="48">
        <f t="shared" si="4"/>
        <v>2947</v>
      </c>
      <c r="P51" s="48">
        <f t="shared" si="5"/>
        <v>15125.85</v>
      </c>
      <c r="Q51" s="49">
        <f t="shared" si="6"/>
        <v>33.489461099056811</v>
      </c>
    </row>
    <row r="52" spans="1:17" ht="13.5" customHeight="1" x14ac:dyDescent="0.2">
      <c r="A52" s="36">
        <v>44</v>
      </c>
      <c r="B52" s="37" t="s">
        <v>199</v>
      </c>
      <c r="C52" s="66">
        <v>16457</v>
      </c>
      <c r="D52" s="66">
        <v>25137</v>
      </c>
      <c r="E52" s="66">
        <v>18292</v>
      </c>
      <c r="F52" s="66">
        <v>7213</v>
      </c>
      <c r="G52" s="66">
        <v>0</v>
      </c>
      <c r="H52" s="66">
        <v>0</v>
      </c>
      <c r="I52" s="66">
        <v>0</v>
      </c>
      <c r="J52" s="66">
        <v>0</v>
      </c>
      <c r="K52" s="66">
        <v>44</v>
      </c>
      <c r="L52" s="66">
        <v>69</v>
      </c>
      <c r="M52" s="66">
        <v>0</v>
      </c>
      <c r="N52" s="66">
        <v>0</v>
      </c>
      <c r="O52" s="48">
        <f t="shared" si="4"/>
        <v>18336</v>
      </c>
      <c r="P52" s="48">
        <f t="shared" si="5"/>
        <v>7282</v>
      </c>
      <c r="Q52" s="49">
        <f t="shared" si="6"/>
        <v>28.969248518120697</v>
      </c>
    </row>
    <row r="53" spans="1:17" ht="13.5" customHeight="1" x14ac:dyDescent="0.2">
      <c r="A53" s="36">
        <v>45</v>
      </c>
      <c r="B53" s="37" t="s">
        <v>47</v>
      </c>
      <c r="C53" s="66">
        <v>6951</v>
      </c>
      <c r="D53" s="66">
        <v>30827</v>
      </c>
      <c r="E53" s="66">
        <v>12646</v>
      </c>
      <c r="F53" s="66">
        <v>16141.33</v>
      </c>
      <c r="G53" s="66">
        <v>269</v>
      </c>
      <c r="H53" s="66">
        <v>1045.3</v>
      </c>
      <c r="I53" s="66">
        <v>8085</v>
      </c>
      <c r="J53" s="66">
        <v>13416.41</v>
      </c>
      <c r="K53" s="66">
        <v>0</v>
      </c>
      <c r="L53" s="66">
        <v>0</v>
      </c>
      <c r="M53" s="66">
        <v>0</v>
      </c>
      <c r="N53" s="66">
        <v>0</v>
      </c>
      <c r="O53" s="48">
        <f t="shared" si="4"/>
        <v>21000</v>
      </c>
      <c r="P53" s="48">
        <f t="shared" si="5"/>
        <v>30603.040000000001</v>
      </c>
      <c r="Q53" s="49">
        <f t="shared" si="6"/>
        <v>99.273494014986866</v>
      </c>
    </row>
    <row r="54" spans="1:17" s="61" customFormat="1" ht="13.5" customHeight="1" x14ac:dyDescent="0.2">
      <c r="A54" s="256"/>
      <c r="B54" s="101" t="s">
        <v>227</v>
      </c>
      <c r="C54" s="112">
        <f>SUM(C51:C53)</f>
        <v>35751</v>
      </c>
      <c r="D54" s="112">
        <f t="shared" ref="D54:N54" si="11">SUM(D51:D53)</f>
        <v>101130</v>
      </c>
      <c r="E54" s="112">
        <f t="shared" si="11"/>
        <v>33416</v>
      </c>
      <c r="F54" s="112">
        <f t="shared" si="11"/>
        <v>37224.51</v>
      </c>
      <c r="G54" s="112">
        <f t="shared" si="11"/>
        <v>513</v>
      </c>
      <c r="H54" s="112">
        <f t="shared" si="11"/>
        <v>1886.32</v>
      </c>
      <c r="I54" s="112">
        <f t="shared" si="11"/>
        <v>8085</v>
      </c>
      <c r="J54" s="112">
        <f t="shared" si="11"/>
        <v>13416.41</v>
      </c>
      <c r="K54" s="112">
        <f t="shared" si="11"/>
        <v>269</v>
      </c>
      <c r="L54" s="112">
        <f t="shared" si="11"/>
        <v>483.65</v>
      </c>
      <c r="M54" s="112">
        <f t="shared" si="11"/>
        <v>0</v>
      </c>
      <c r="N54" s="112">
        <f t="shared" si="11"/>
        <v>0</v>
      </c>
      <c r="O54" s="50">
        <f t="shared" si="4"/>
        <v>42283</v>
      </c>
      <c r="P54" s="50">
        <f t="shared" si="5"/>
        <v>53010.890000000007</v>
      </c>
      <c r="Q54" s="47">
        <f t="shared" si="6"/>
        <v>52.418560268960753</v>
      </c>
    </row>
    <row r="55" spans="1:17" ht="13.5" customHeight="1" x14ac:dyDescent="0.2">
      <c r="A55" s="36">
        <v>46</v>
      </c>
      <c r="B55" s="37" t="s">
        <v>427</v>
      </c>
      <c r="C55" s="66">
        <v>14587</v>
      </c>
      <c r="D55" s="66">
        <v>66814</v>
      </c>
      <c r="E55" s="66">
        <v>847</v>
      </c>
      <c r="F55" s="66">
        <v>412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48">
        <f t="shared" si="4"/>
        <v>847</v>
      </c>
      <c r="P55" s="48">
        <f t="shared" si="5"/>
        <v>412</v>
      </c>
      <c r="Q55" s="49">
        <f t="shared" si="6"/>
        <v>0.61663723171790341</v>
      </c>
    </row>
    <row r="56" spans="1:17" s="61" customFormat="1" ht="13.5" customHeight="1" x14ac:dyDescent="0.2">
      <c r="A56" s="256"/>
      <c r="B56" s="101" t="s">
        <v>225</v>
      </c>
      <c r="C56" s="112">
        <f>C55</f>
        <v>14587</v>
      </c>
      <c r="D56" s="112">
        <f t="shared" ref="D56:N56" si="12">D55</f>
        <v>66814</v>
      </c>
      <c r="E56" s="112">
        <f t="shared" si="12"/>
        <v>847</v>
      </c>
      <c r="F56" s="112">
        <f t="shared" si="12"/>
        <v>412</v>
      </c>
      <c r="G56" s="112">
        <f t="shared" si="12"/>
        <v>0</v>
      </c>
      <c r="H56" s="112">
        <f t="shared" si="12"/>
        <v>0</v>
      </c>
      <c r="I56" s="112">
        <f t="shared" si="12"/>
        <v>0</v>
      </c>
      <c r="J56" s="112">
        <f t="shared" si="12"/>
        <v>0</v>
      </c>
      <c r="K56" s="112">
        <f t="shared" si="12"/>
        <v>0</v>
      </c>
      <c r="L56" s="112">
        <f t="shared" si="12"/>
        <v>0</v>
      </c>
      <c r="M56" s="112">
        <f t="shared" si="12"/>
        <v>0</v>
      </c>
      <c r="N56" s="112">
        <f t="shared" si="12"/>
        <v>0</v>
      </c>
      <c r="O56" s="50">
        <f t="shared" si="4"/>
        <v>847</v>
      </c>
      <c r="P56" s="50">
        <f t="shared" si="5"/>
        <v>412</v>
      </c>
      <c r="Q56" s="47">
        <f t="shared" si="6"/>
        <v>0.61663723171790341</v>
      </c>
    </row>
    <row r="57" spans="1:17" ht="13.5" customHeight="1" x14ac:dyDescent="0.2">
      <c r="A57" s="36">
        <v>47</v>
      </c>
      <c r="B57" s="37" t="s">
        <v>419</v>
      </c>
      <c r="C57" s="66">
        <v>278</v>
      </c>
      <c r="D57" s="66">
        <v>1258</v>
      </c>
      <c r="E57" s="66">
        <v>3589</v>
      </c>
      <c r="F57" s="66">
        <v>27187.53</v>
      </c>
      <c r="G57" s="66">
        <v>856</v>
      </c>
      <c r="H57" s="66">
        <v>6726.28</v>
      </c>
      <c r="I57" s="66">
        <v>553</v>
      </c>
      <c r="J57" s="66">
        <v>3132.5</v>
      </c>
      <c r="K57" s="66">
        <v>0</v>
      </c>
      <c r="L57" s="66">
        <v>0</v>
      </c>
      <c r="M57" s="66">
        <v>310</v>
      </c>
      <c r="N57" s="66">
        <v>1685.74</v>
      </c>
      <c r="O57" s="48">
        <f t="shared" si="4"/>
        <v>5308</v>
      </c>
      <c r="P57" s="48">
        <f t="shared" si="5"/>
        <v>38732.049999999996</v>
      </c>
      <c r="Q57" s="49">
        <f t="shared" si="6"/>
        <v>3078.8593004769473</v>
      </c>
    </row>
    <row r="58" spans="1:17" ht="13.5" customHeight="1" x14ac:dyDescent="0.2">
      <c r="A58" s="7">
        <v>48</v>
      </c>
      <c r="B58" s="8" t="s">
        <v>420</v>
      </c>
      <c r="C58" s="66">
        <v>0</v>
      </c>
      <c r="D58" s="66">
        <v>0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48">
        <f t="shared" si="4"/>
        <v>0</v>
      </c>
      <c r="P58" s="48">
        <f t="shared" si="5"/>
        <v>0</v>
      </c>
      <c r="Q58" s="49">
        <v>0</v>
      </c>
    </row>
    <row r="59" spans="1:17" ht="13.5" customHeight="1" x14ac:dyDescent="0.2">
      <c r="A59" s="7">
        <v>49</v>
      </c>
      <c r="B59" s="8" t="s">
        <v>421</v>
      </c>
      <c r="C59" s="66">
        <v>0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48">
        <f t="shared" si="4"/>
        <v>0</v>
      </c>
      <c r="P59" s="48">
        <f t="shared" si="5"/>
        <v>0</v>
      </c>
      <c r="Q59" s="49">
        <v>0</v>
      </c>
    </row>
    <row r="60" spans="1:17" ht="13.5" customHeight="1" x14ac:dyDescent="0.2">
      <c r="A60" s="7">
        <v>50</v>
      </c>
      <c r="B60" s="8" t="s">
        <v>422</v>
      </c>
      <c r="C60" s="206">
        <v>0</v>
      </c>
      <c r="D60" s="20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48">
        <f t="shared" si="4"/>
        <v>0</v>
      </c>
      <c r="P60" s="48">
        <f t="shared" si="5"/>
        <v>0</v>
      </c>
      <c r="Q60" s="49">
        <v>0</v>
      </c>
    </row>
    <row r="61" spans="1:17" ht="13.5" customHeight="1" x14ac:dyDescent="0.2">
      <c r="A61" s="7">
        <v>51</v>
      </c>
      <c r="B61" s="208" t="s">
        <v>423</v>
      </c>
      <c r="C61" s="66">
        <v>0</v>
      </c>
      <c r="D61" s="66">
        <v>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48">
        <f t="shared" si="4"/>
        <v>0</v>
      </c>
      <c r="P61" s="48">
        <f t="shared" si="5"/>
        <v>0</v>
      </c>
      <c r="Q61" s="49">
        <v>0</v>
      </c>
    </row>
    <row r="62" spans="1:17" ht="13.5" customHeight="1" x14ac:dyDescent="0.2">
      <c r="A62" s="7">
        <v>52</v>
      </c>
      <c r="B62" s="8" t="s">
        <v>415</v>
      </c>
      <c r="C62" s="66">
        <v>0</v>
      </c>
      <c r="D62" s="66">
        <v>0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48">
        <f t="shared" si="4"/>
        <v>0</v>
      </c>
      <c r="P62" s="48">
        <f t="shared" si="5"/>
        <v>0</v>
      </c>
      <c r="Q62" s="49">
        <v>0</v>
      </c>
    </row>
    <row r="63" spans="1:17" ht="13.5" customHeight="1" x14ac:dyDescent="0.2">
      <c r="A63" s="7">
        <v>53</v>
      </c>
      <c r="B63" s="8" t="s">
        <v>424</v>
      </c>
      <c r="C63" s="66">
        <v>0</v>
      </c>
      <c r="D63" s="66">
        <v>0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48">
        <f t="shared" si="4"/>
        <v>0</v>
      </c>
      <c r="P63" s="48">
        <f t="shared" si="5"/>
        <v>0</v>
      </c>
      <c r="Q63" s="49">
        <v>0</v>
      </c>
    </row>
    <row r="64" spans="1:17" s="61" customFormat="1" ht="13.5" customHeight="1" x14ac:dyDescent="0.2">
      <c r="A64" s="258"/>
      <c r="B64" s="11" t="s">
        <v>425</v>
      </c>
      <c r="C64" s="112">
        <f>SUM(C57:C63)</f>
        <v>278</v>
      </c>
      <c r="D64" s="112">
        <f t="shared" ref="D64" si="13">SUM(D57:D63)</f>
        <v>1258</v>
      </c>
      <c r="E64" s="112">
        <f t="shared" ref="E64:N64" si="14">SUM(E57:E63)</f>
        <v>3589</v>
      </c>
      <c r="F64" s="112">
        <f t="shared" si="14"/>
        <v>27187.53</v>
      </c>
      <c r="G64" s="112">
        <f t="shared" si="14"/>
        <v>856</v>
      </c>
      <c r="H64" s="112">
        <f t="shared" si="14"/>
        <v>6726.28</v>
      </c>
      <c r="I64" s="112">
        <f t="shared" si="14"/>
        <v>553</v>
      </c>
      <c r="J64" s="112">
        <f t="shared" si="14"/>
        <v>3132.5</v>
      </c>
      <c r="K64" s="112">
        <f t="shared" si="14"/>
        <v>0</v>
      </c>
      <c r="L64" s="112">
        <f t="shared" si="14"/>
        <v>0</v>
      </c>
      <c r="M64" s="112">
        <f t="shared" si="14"/>
        <v>310</v>
      </c>
      <c r="N64" s="112">
        <f t="shared" si="14"/>
        <v>1685.74</v>
      </c>
      <c r="O64" s="50">
        <f t="shared" si="4"/>
        <v>5308</v>
      </c>
      <c r="P64" s="50">
        <f t="shared" si="5"/>
        <v>38732.049999999996</v>
      </c>
      <c r="Q64" s="47">
        <f>P64*100/D64</f>
        <v>3078.8593004769473</v>
      </c>
    </row>
    <row r="65" spans="1:17" s="61" customFormat="1" ht="13.5" customHeight="1" x14ac:dyDescent="0.2">
      <c r="A65" s="258"/>
      <c r="B65" s="11" t="s">
        <v>0</v>
      </c>
      <c r="C65" s="112">
        <f>C64+C56+C54+C50</f>
        <v>427566</v>
      </c>
      <c r="D65" s="112">
        <f t="shared" ref="D65" si="15">D64+D56+D54+D50</f>
        <v>2094549</v>
      </c>
      <c r="E65" s="112">
        <f t="shared" ref="E65:N65" si="16">E64+E56+E54+E50</f>
        <v>583554</v>
      </c>
      <c r="F65" s="112">
        <f t="shared" si="16"/>
        <v>1612421.7400000002</v>
      </c>
      <c r="G65" s="112">
        <f t="shared" si="16"/>
        <v>47745</v>
      </c>
      <c r="H65" s="112">
        <f t="shared" si="16"/>
        <v>1083753.9700000002</v>
      </c>
      <c r="I65" s="112">
        <f t="shared" si="16"/>
        <v>11498</v>
      </c>
      <c r="J65" s="112">
        <f t="shared" si="16"/>
        <v>257904.15</v>
      </c>
      <c r="K65" s="112">
        <f t="shared" si="16"/>
        <v>2030</v>
      </c>
      <c r="L65" s="112">
        <f t="shared" si="16"/>
        <v>7768.3499999999995</v>
      </c>
      <c r="M65" s="112">
        <f t="shared" si="16"/>
        <v>236543</v>
      </c>
      <c r="N65" s="112">
        <f t="shared" si="16"/>
        <v>99671.909999999989</v>
      </c>
      <c r="O65" s="50">
        <f t="shared" si="4"/>
        <v>881370</v>
      </c>
      <c r="P65" s="50">
        <f t="shared" si="5"/>
        <v>3061520.1200000006</v>
      </c>
      <c r="Q65" s="47">
        <f>P65*100/D65</f>
        <v>146.16607775707328</v>
      </c>
    </row>
    <row r="66" spans="1:17" x14ac:dyDescent="0.2">
      <c r="I66" s="62" t="s">
        <v>587</v>
      </c>
    </row>
    <row r="70" spans="1:17" x14ac:dyDescent="0.2">
      <c r="Q70" s="63"/>
    </row>
  </sheetData>
  <autoFilter ref="C5:P57"/>
  <mergeCells count="12">
    <mergeCell ref="Q3:Q5"/>
    <mergeCell ref="A1:P1"/>
    <mergeCell ref="A3:A5"/>
    <mergeCell ref="B3:B5"/>
    <mergeCell ref="E3:P3"/>
    <mergeCell ref="E4:F4"/>
    <mergeCell ref="G4:H4"/>
    <mergeCell ref="I4:J4"/>
    <mergeCell ref="K4:L4"/>
    <mergeCell ref="M4:N4"/>
    <mergeCell ref="O4:P4"/>
    <mergeCell ref="C3:D4"/>
  </mergeCells>
  <pageMargins left="1.25" right="0.2" top="0.25" bottom="0" header="0.05" footer="0.05"/>
  <pageSetup scale="6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70"/>
  <sheetViews>
    <sheetView zoomScaleNormal="100" workbookViewId="0">
      <pane xSplit="2" ySplit="5" topLeftCell="C54" activePane="bottomRight" state="frozen"/>
      <selection pane="topRight" activeCell="C1" sqref="C1"/>
      <selection pane="bottomLeft" activeCell="A7" sqref="A7"/>
      <selection pane="bottomRight" activeCell="J69" sqref="J69:K69"/>
    </sheetView>
  </sheetViews>
  <sheetFormatPr defaultColWidth="4.42578125" defaultRowHeight="13.5" x14ac:dyDescent="0.2"/>
  <cols>
    <col min="1" max="1" width="4.42578125" style="38"/>
    <col min="2" max="2" width="21.85546875" style="38" bestFit="1" customWidth="1"/>
    <col min="3" max="3" width="8" style="54" bestFit="1" customWidth="1"/>
    <col min="4" max="4" width="10.140625" style="54" bestFit="1" customWidth="1"/>
    <col min="5" max="5" width="8" style="54" bestFit="1" customWidth="1"/>
    <col min="6" max="6" width="8.140625" style="54" bestFit="1" customWidth="1"/>
    <col min="7" max="7" width="8.140625" style="52" customWidth="1"/>
    <col min="8" max="9" width="10.140625" style="54" bestFit="1" customWidth="1"/>
    <col min="10" max="10" width="8" style="54" bestFit="1" customWidth="1"/>
    <col min="11" max="11" width="10.140625" style="54" bestFit="1" customWidth="1"/>
    <col min="12" max="12" width="8.140625" style="52" customWidth="1"/>
    <col min="13" max="13" width="10.140625" style="54" bestFit="1" customWidth="1"/>
    <col min="14" max="14" width="10.42578125" style="54" bestFit="1" customWidth="1"/>
    <col min="15" max="16" width="10.140625" style="54" bestFit="1" customWidth="1"/>
    <col min="17" max="17" width="8.42578125" style="52" customWidth="1"/>
    <col min="18" max="16384" width="4.42578125" style="38"/>
  </cols>
  <sheetData>
    <row r="1" spans="1:17" ht="18.75" x14ac:dyDescent="0.2">
      <c r="A1" s="469" t="s">
        <v>532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</row>
    <row r="2" spans="1:17" x14ac:dyDescent="0.2">
      <c r="B2" s="51" t="s">
        <v>125</v>
      </c>
      <c r="C2" s="55"/>
      <c r="D2" s="55"/>
      <c r="N2" s="510" t="s">
        <v>209</v>
      </c>
      <c r="O2" s="510"/>
      <c r="P2" s="510"/>
    </row>
    <row r="3" spans="1:17" ht="15" customHeight="1" x14ac:dyDescent="0.2">
      <c r="A3" s="471" t="s">
        <v>111</v>
      </c>
      <c r="B3" s="471" t="s">
        <v>95</v>
      </c>
      <c r="C3" s="509" t="s">
        <v>32</v>
      </c>
      <c r="D3" s="509"/>
      <c r="E3" s="509"/>
      <c r="F3" s="509"/>
      <c r="G3" s="473" t="s">
        <v>149</v>
      </c>
      <c r="H3" s="509" t="s">
        <v>18</v>
      </c>
      <c r="I3" s="509"/>
      <c r="J3" s="509"/>
      <c r="K3" s="509"/>
      <c r="L3" s="473" t="s">
        <v>149</v>
      </c>
      <c r="M3" s="509" t="s">
        <v>17</v>
      </c>
      <c r="N3" s="509"/>
      <c r="O3" s="509"/>
      <c r="P3" s="509"/>
      <c r="Q3" s="473" t="s">
        <v>149</v>
      </c>
    </row>
    <row r="4" spans="1:17" ht="15" customHeight="1" x14ac:dyDescent="0.2">
      <c r="A4" s="471"/>
      <c r="B4" s="471"/>
      <c r="C4" s="509" t="s">
        <v>19</v>
      </c>
      <c r="D4" s="509"/>
      <c r="E4" s="509" t="s">
        <v>150</v>
      </c>
      <c r="F4" s="509"/>
      <c r="G4" s="473"/>
      <c r="H4" s="509" t="s">
        <v>19</v>
      </c>
      <c r="I4" s="509"/>
      <c r="J4" s="509" t="s">
        <v>150</v>
      </c>
      <c r="K4" s="509"/>
      <c r="L4" s="473"/>
      <c r="M4" s="509" t="s">
        <v>19</v>
      </c>
      <c r="N4" s="509"/>
      <c r="O4" s="509" t="s">
        <v>150</v>
      </c>
      <c r="P4" s="509"/>
      <c r="Q4" s="473"/>
    </row>
    <row r="5" spans="1:17" ht="15" customHeight="1" x14ac:dyDescent="0.2">
      <c r="A5" s="471"/>
      <c r="B5" s="471"/>
      <c r="C5" s="113" t="s">
        <v>115</v>
      </c>
      <c r="D5" s="113" t="s">
        <v>94</v>
      </c>
      <c r="E5" s="113" t="s">
        <v>115</v>
      </c>
      <c r="F5" s="113" t="s">
        <v>94</v>
      </c>
      <c r="G5" s="473"/>
      <c r="H5" s="113" t="s">
        <v>115</v>
      </c>
      <c r="I5" s="113" t="s">
        <v>94</v>
      </c>
      <c r="J5" s="113" t="s">
        <v>115</v>
      </c>
      <c r="K5" s="113" t="s">
        <v>94</v>
      </c>
      <c r="L5" s="473"/>
      <c r="M5" s="113" t="s">
        <v>115</v>
      </c>
      <c r="N5" s="113" t="s">
        <v>94</v>
      </c>
      <c r="O5" s="113" t="s">
        <v>115</v>
      </c>
      <c r="P5" s="113" t="s">
        <v>94</v>
      </c>
      <c r="Q5" s="473"/>
    </row>
    <row r="6" spans="1:17" ht="12.95" customHeight="1" x14ac:dyDescent="0.2">
      <c r="A6" s="36">
        <v>1</v>
      </c>
      <c r="B6" s="37" t="s">
        <v>50</v>
      </c>
      <c r="C6" s="48">
        <v>94</v>
      </c>
      <c r="D6" s="48">
        <v>2228</v>
      </c>
      <c r="E6" s="48">
        <v>0</v>
      </c>
      <c r="F6" s="48">
        <v>0</v>
      </c>
      <c r="G6" s="49">
        <f t="shared" ref="G6:G15" si="0">F6*100/D6</f>
        <v>0</v>
      </c>
      <c r="H6" s="48">
        <v>1216</v>
      </c>
      <c r="I6" s="48">
        <v>4554</v>
      </c>
      <c r="J6" s="48">
        <v>387</v>
      </c>
      <c r="K6" s="48">
        <v>2463</v>
      </c>
      <c r="L6" s="49">
        <f t="shared" ref="L6:L45" si="1">K6*100/I6</f>
        <v>54.084321475625821</v>
      </c>
      <c r="M6" s="48">
        <v>5294</v>
      </c>
      <c r="N6" s="48">
        <v>26008</v>
      </c>
      <c r="O6" s="48">
        <v>3568</v>
      </c>
      <c r="P6" s="48">
        <v>20938</v>
      </c>
      <c r="Q6" s="49">
        <f>P6*100/N6</f>
        <v>80.50599815441403</v>
      </c>
    </row>
    <row r="7" spans="1:17" ht="12.95" customHeight="1" x14ac:dyDescent="0.2">
      <c r="A7" s="36">
        <v>2</v>
      </c>
      <c r="B7" s="37" t="s">
        <v>51</v>
      </c>
      <c r="C7" s="48">
        <v>6</v>
      </c>
      <c r="D7" s="48">
        <v>128</v>
      </c>
      <c r="E7" s="48">
        <v>0</v>
      </c>
      <c r="F7" s="48">
        <v>0</v>
      </c>
      <c r="G7" s="49">
        <f t="shared" si="0"/>
        <v>0</v>
      </c>
      <c r="H7" s="48">
        <v>188</v>
      </c>
      <c r="I7" s="48">
        <v>614</v>
      </c>
      <c r="J7" s="48">
        <v>20</v>
      </c>
      <c r="K7" s="48">
        <v>76.569999999999993</v>
      </c>
      <c r="L7" s="49">
        <f t="shared" si="1"/>
        <v>12.470684039087946</v>
      </c>
      <c r="M7" s="48">
        <v>798</v>
      </c>
      <c r="N7" s="48">
        <v>4137</v>
      </c>
      <c r="O7" s="48">
        <v>329</v>
      </c>
      <c r="P7" s="48">
        <v>4572</v>
      </c>
      <c r="Q7" s="49">
        <f t="shared" ref="Q7:Q65" si="2">P7*100/N7</f>
        <v>110.51486584481508</v>
      </c>
    </row>
    <row r="8" spans="1:17" ht="12.95" customHeight="1" x14ac:dyDescent="0.2">
      <c r="A8" s="36">
        <v>3</v>
      </c>
      <c r="B8" s="37" t="s">
        <v>52</v>
      </c>
      <c r="C8" s="48">
        <v>202</v>
      </c>
      <c r="D8" s="48">
        <v>4209</v>
      </c>
      <c r="E8" s="48">
        <v>7</v>
      </c>
      <c r="F8" s="48">
        <v>26128</v>
      </c>
      <c r="G8" s="49">
        <f t="shared" si="0"/>
        <v>620.76502732240442</v>
      </c>
      <c r="H8" s="48">
        <v>1337</v>
      </c>
      <c r="I8" s="48">
        <v>4490</v>
      </c>
      <c r="J8" s="48">
        <v>986</v>
      </c>
      <c r="K8" s="48">
        <v>3037</v>
      </c>
      <c r="L8" s="49">
        <f t="shared" si="1"/>
        <v>67.639198218262806</v>
      </c>
      <c r="M8" s="48">
        <v>5071</v>
      </c>
      <c r="N8" s="48">
        <v>25021</v>
      </c>
      <c r="O8" s="48">
        <v>4123</v>
      </c>
      <c r="P8" s="48">
        <v>41057</v>
      </c>
      <c r="Q8" s="49">
        <f t="shared" si="2"/>
        <v>164.0901642620199</v>
      </c>
    </row>
    <row r="9" spans="1:17" ht="12.95" customHeight="1" x14ac:dyDescent="0.2">
      <c r="A9" s="36">
        <v>4</v>
      </c>
      <c r="B9" s="37" t="s">
        <v>53</v>
      </c>
      <c r="C9" s="48">
        <v>380</v>
      </c>
      <c r="D9" s="48">
        <v>7430</v>
      </c>
      <c r="E9" s="48">
        <v>0</v>
      </c>
      <c r="F9" s="48">
        <v>0</v>
      </c>
      <c r="G9" s="49">
        <f t="shared" si="0"/>
        <v>0</v>
      </c>
      <c r="H9" s="48">
        <v>2110</v>
      </c>
      <c r="I9" s="48">
        <v>6209</v>
      </c>
      <c r="J9" s="48">
        <v>824</v>
      </c>
      <c r="K9" s="48">
        <v>3482</v>
      </c>
      <c r="L9" s="49">
        <f t="shared" si="1"/>
        <v>56.079884039297795</v>
      </c>
      <c r="M9" s="48">
        <v>7920</v>
      </c>
      <c r="N9" s="48">
        <v>38417</v>
      </c>
      <c r="O9" s="48">
        <v>5426</v>
      </c>
      <c r="P9" s="48">
        <v>40039</v>
      </c>
      <c r="Q9" s="49">
        <f t="shared" si="2"/>
        <v>104.22208917926959</v>
      </c>
    </row>
    <row r="10" spans="1:17" ht="12.95" customHeight="1" x14ac:dyDescent="0.2">
      <c r="A10" s="36">
        <v>5</v>
      </c>
      <c r="B10" s="37" t="s">
        <v>54</v>
      </c>
      <c r="C10" s="48">
        <v>3</v>
      </c>
      <c r="D10" s="48">
        <v>127</v>
      </c>
      <c r="E10" s="48">
        <v>0</v>
      </c>
      <c r="F10" s="48">
        <v>0</v>
      </c>
      <c r="G10" s="49">
        <f t="shared" si="0"/>
        <v>0</v>
      </c>
      <c r="H10" s="48">
        <v>806</v>
      </c>
      <c r="I10" s="48">
        <v>2529</v>
      </c>
      <c r="J10" s="48">
        <v>167</v>
      </c>
      <c r="K10" s="48">
        <v>285</v>
      </c>
      <c r="L10" s="49">
        <f t="shared" si="1"/>
        <v>11.269276393831554</v>
      </c>
      <c r="M10" s="48">
        <v>2665</v>
      </c>
      <c r="N10" s="48">
        <v>12386</v>
      </c>
      <c r="O10" s="48">
        <v>1489</v>
      </c>
      <c r="P10" s="48">
        <v>7523</v>
      </c>
      <c r="Q10" s="49">
        <f t="shared" si="2"/>
        <v>60.737929920878408</v>
      </c>
    </row>
    <row r="11" spans="1:17" ht="12.95" customHeight="1" x14ac:dyDescent="0.2">
      <c r="A11" s="36">
        <v>6</v>
      </c>
      <c r="B11" s="37" t="s">
        <v>55</v>
      </c>
      <c r="C11" s="48">
        <v>150</v>
      </c>
      <c r="D11" s="48">
        <v>2860</v>
      </c>
      <c r="E11" s="48">
        <v>0</v>
      </c>
      <c r="F11" s="48">
        <v>0</v>
      </c>
      <c r="G11" s="49">
        <f t="shared" si="0"/>
        <v>0</v>
      </c>
      <c r="H11" s="48">
        <v>713</v>
      </c>
      <c r="I11" s="48">
        <v>2528</v>
      </c>
      <c r="J11" s="48">
        <v>526</v>
      </c>
      <c r="K11" s="48">
        <v>3387</v>
      </c>
      <c r="L11" s="49">
        <f t="shared" si="1"/>
        <v>133.97943037974684</v>
      </c>
      <c r="M11" s="48">
        <v>2767</v>
      </c>
      <c r="N11" s="48">
        <v>14520</v>
      </c>
      <c r="O11" s="48">
        <v>1727</v>
      </c>
      <c r="P11" s="48">
        <v>24349</v>
      </c>
      <c r="Q11" s="49">
        <f t="shared" si="2"/>
        <v>167.69283746556474</v>
      </c>
    </row>
    <row r="12" spans="1:17" ht="12.95" customHeight="1" x14ac:dyDescent="0.2">
      <c r="A12" s="36">
        <v>7</v>
      </c>
      <c r="B12" s="37" t="s">
        <v>56</v>
      </c>
      <c r="C12" s="48">
        <v>184</v>
      </c>
      <c r="D12" s="48">
        <v>3888</v>
      </c>
      <c r="E12" s="48">
        <v>0</v>
      </c>
      <c r="F12" s="48">
        <v>0</v>
      </c>
      <c r="G12" s="49">
        <f t="shared" si="0"/>
        <v>0</v>
      </c>
      <c r="H12" s="48">
        <v>3219</v>
      </c>
      <c r="I12" s="48">
        <v>10407</v>
      </c>
      <c r="J12" s="48">
        <v>678</v>
      </c>
      <c r="K12" s="48">
        <v>6079</v>
      </c>
      <c r="L12" s="49">
        <f t="shared" si="1"/>
        <v>58.412606899202459</v>
      </c>
      <c r="M12" s="48">
        <v>8255</v>
      </c>
      <c r="N12" s="48">
        <v>45436</v>
      </c>
      <c r="O12" s="48">
        <v>1934</v>
      </c>
      <c r="P12" s="48">
        <v>35484</v>
      </c>
      <c r="Q12" s="49">
        <f t="shared" si="2"/>
        <v>78.096663438682981</v>
      </c>
    </row>
    <row r="13" spans="1:17" ht="12.95" customHeight="1" x14ac:dyDescent="0.2">
      <c r="A13" s="36">
        <v>8</v>
      </c>
      <c r="B13" s="37" t="s">
        <v>43</v>
      </c>
      <c r="C13" s="48">
        <v>31</v>
      </c>
      <c r="D13" s="48">
        <v>876</v>
      </c>
      <c r="E13" s="48">
        <v>0</v>
      </c>
      <c r="F13" s="48">
        <v>0</v>
      </c>
      <c r="G13" s="49">
        <f t="shared" si="0"/>
        <v>0</v>
      </c>
      <c r="H13" s="48">
        <v>286</v>
      </c>
      <c r="I13" s="48">
        <v>929</v>
      </c>
      <c r="J13" s="48">
        <v>8</v>
      </c>
      <c r="K13" s="48">
        <v>18.37</v>
      </c>
      <c r="L13" s="49">
        <f t="shared" si="1"/>
        <v>1.977395048439182</v>
      </c>
      <c r="M13" s="48">
        <v>1388</v>
      </c>
      <c r="N13" s="48">
        <v>7101</v>
      </c>
      <c r="O13" s="48">
        <v>50</v>
      </c>
      <c r="P13" s="48">
        <v>599.22</v>
      </c>
      <c r="Q13" s="49">
        <f t="shared" si="2"/>
        <v>8.4385297845373888</v>
      </c>
    </row>
    <row r="14" spans="1:17" ht="12.95" customHeight="1" x14ac:dyDescent="0.2">
      <c r="A14" s="36">
        <v>9</v>
      </c>
      <c r="B14" s="37" t="s">
        <v>44</v>
      </c>
      <c r="C14" s="48">
        <v>1</v>
      </c>
      <c r="D14" s="48">
        <v>32</v>
      </c>
      <c r="E14" s="48">
        <v>0</v>
      </c>
      <c r="F14" s="48">
        <v>0</v>
      </c>
      <c r="G14" s="49">
        <f t="shared" si="0"/>
        <v>0</v>
      </c>
      <c r="H14" s="48">
        <v>389</v>
      </c>
      <c r="I14" s="48">
        <v>1255</v>
      </c>
      <c r="J14" s="48">
        <v>5</v>
      </c>
      <c r="K14" s="48">
        <v>9</v>
      </c>
      <c r="L14" s="49">
        <f t="shared" si="1"/>
        <v>0.71713147410358569</v>
      </c>
      <c r="M14" s="48">
        <v>1515</v>
      </c>
      <c r="N14" s="48">
        <v>7283</v>
      </c>
      <c r="O14" s="48">
        <v>37</v>
      </c>
      <c r="P14" s="48">
        <v>382</v>
      </c>
      <c r="Q14" s="49">
        <f t="shared" si="2"/>
        <v>5.2450913085267059</v>
      </c>
    </row>
    <row r="15" spans="1:17" ht="12.95" customHeight="1" x14ac:dyDescent="0.2">
      <c r="A15" s="36">
        <v>10</v>
      </c>
      <c r="B15" s="37" t="s">
        <v>76</v>
      </c>
      <c r="C15" s="48">
        <v>182</v>
      </c>
      <c r="D15" s="48">
        <v>4843</v>
      </c>
      <c r="E15" s="48">
        <v>0</v>
      </c>
      <c r="F15" s="48">
        <v>0</v>
      </c>
      <c r="G15" s="49">
        <f t="shared" si="0"/>
        <v>0</v>
      </c>
      <c r="H15" s="48">
        <v>409</v>
      </c>
      <c r="I15" s="48">
        <v>1291</v>
      </c>
      <c r="J15" s="48">
        <v>376</v>
      </c>
      <c r="K15" s="48">
        <v>1042</v>
      </c>
      <c r="L15" s="49">
        <f t="shared" si="1"/>
        <v>80.712625871417501</v>
      </c>
      <c r="M15" s="48">
        <v>1271</v>
      </c>
      <c r="N15" s="48">
        <v>5651</v>
      </c>
      <c r="O15" s="48">
        <v>1927</v>
      </c>
      <c r="P15" s="48">
        <v>13123</v>
      </c>
      <c r="Q15" s="49">
        <f t="shared" si="2"/>
        <v>232.22438506459034</v>
      </c>
    </row>
    <row r="16" spans="1:17" ht="12.95" customHeight="1" x14ac:dyDescent="0.2">
      <c r="A16" s="36">
        <v>11</v>
      </c>
      <c r="B16" s="37" t="s">
        <v>57</v>
      </c>
      <c r="C16" s="48">
        <v>0</v>
      </c>
      <c r="D16" s="48">
        <v>0</v>
      </c>
      <c r="E16" s="48">
        <v>0</v>
      </c>
      <c r="F16" s="48">
        <v>0</v>
      </c>
      <c r="G16" s="49">
        <v>0</v>
      </c>
      <c r="H16" s="48">
        <v>207</v>
      </c>
      <c r="I16" s="48">
        <v>683</v>
      </c>
      <c r="J16" s="48">
        <v>255</v>
      </c>
      <c r="K16" s="48">
        <v>1374.6</v>
      </c>
      <c r="L16" s="49">
        <f t="shared" si="1"/>
        <v>201.25915080527088</v>
      </c>
      <c r="M16" s="48">
        <v>645</v>
      </c>
      <c r="N16" s="48">
        <v>3264</v>
      </c>
      <c r="O16" s="48">
        <v>979</v>
      </c>
      <c r="P16" s="48">
        <v>8399.26</v>
      </c>
      <c r="Q16" s="49">
        <f t="shared" si="2"/>
        <v>257.33026960784315</v>
      </c>
    </row>
    <row r="17" spans="1:17" ht="12.95" customHeight="1" x14ac:dyDescent="0.2">
      <c r="A17" s="36">
        <v>12</v>
      </c>
      <c r="B17" s="37" t="s">
        <v>58</v>
      </c>
      <c r="C17" s="48">
        <v>1</v>
      </c>
      <c r="D17" s="48">
        <v>13</v>
      </c>
      <c r="E17" s="48">
        <v>0</v>
      </c>
      <c r="F17" s="48">
        <v>0</v>
      </c>
      <c r="G17" s="49">
        <f>F17*100/D17</f>
        <v>0</v>
      </c>
      <c r="H17" s="48">
        <v>210</v>
      </c>
      <c r="I17" s="48">
        <v>768</v>
      </c>
      <c r="J17" s="48">
        <v>47</v>
      </c>
      <c r="K17" s="48">
        <v>139.97</v>
      </c>
      <c r="L17" s="49">
        <f t="shared" si="1"/>
        <v>18.225260416666668</v>
      </c>
      <c r="M17" s="48">
        <v>1106</v>
      </c>
      <c r="N17" s="48">
        <v>5658</v>
      </c>
      <c r="O17" s="48">
        <v>292</v>
      </c>
      <c r="P17" s="48">
        <v>2476.88</v>
      </c>
      <c r="Q17" s="49">
        <f t="shared" si="2"/>
        <v>43.776599505125489</v>
      </c>
    </row>
    <row r="18" spans="1:17" ht="12.95" customHeight="1" x14ac:dyDescent="0.2">
      <c r="A18" s="36">
        <v>13</v>
      </c>
      <c r="B18" s="37" t="s">
        <v>183</v>
      </c>
      <c r="C18" s="48">
        <v>1</v>
      </c>
      <c r="D18" s="48">
        <v>68</v>
      </c>
      <c r="E18" s="48">
        <v>0</v>
      </c>
      <c r="F18" s="48">
        <v>0</v>
      </c>
      <c r="G18" s="49">
        <f>F18*100/D18</f>
        <v>0</v>
      </c>
      <c r="H18" s="48">
        <v>738</v>
      </c>
      <c r="I18" s="48">
        <v>2437</v>
      </c>
      <c r="J18" s="48">
        <v>461</v>
      </c>
      <c r="K18" s="48">
        <v>1119</v>
      </c>
      <c r="L18" s="49">
        <f t="shared" si="1"/>
        <v>45.91711120229791</v>
      </c>
      <c r="M18" s="48">
        <v>3301</v>
      </c>
      <c r="N18" s="48">
        <v>17266</v>
      </c>
      <c r="O18" s="48">
        <v>636</v>
      </c>
      <c r="P18" s="48">
        <v>5429</v>
      </c>
      <c r="Q18" s="49">
        <f t="shared" si="2"/>
        <v>31.443298969072163</v>
      </c>
    </row>
    <row r="19" spans="1:17" ht="12.95" customHeight="1" x14ac:dyDescent="0.2">
      <c r="A19" s="36">
        <v>14</v>
      </c>
      <c r="B19" s="37" t="s">
        <v>184</v>
      </c>
      <c r="C19" s="48">
        <v>0</v>
      </c>
      <c r="D19" s="48">
        <v>0</v>
      </c>
      <c r="E19" s="48">
        <v>0</v>
      </c>
      <c r="F19" s="48">
        <v>0</v>
      </c>
      <c r="G19" s="49">
        <v>0</v>
      </c>
      <c r="H19" s="48">
        <v>870</v>
      </c>
      <c r="I19" s="48">
        <v>3170</v>
      </c>
      <c r="J19" s="48">
        <v>22</v>
      </c>
      <c r="K19" s="48">
        <v>125</v>
      </c>
      <c r="L19" s="49">
        <f t="shared" si="1"/>
        <v>3.9432176656151419</v>
      </c>
      <c r="M19" s="48">
        <v>1206</v>
      </c>
      <c r="N19" s="48">
        <v>6273</v>
      </c>
      <c r="O19" s="48">
        <v>163</v>
      </c>
      <c r="P19" s="48">
        <v>2571</v>
      </c>
      <c r="Q19" s="49">
        <f t="shared" si="2"/>
        <v>40.985174557627928</v>
      </c>
    </row>
    <row r="20" spans="1:17" ht="12.95" customHeight="1" x14ac:dyDescent="0.2">
      <c r="A20" s="36">
        <v>15</v>
      </c>
      <c r="B20" s="37" t="s">
        <v>59</v>
      </c>
      <c r="C20" s="48">
        <v>260</v>
      </c>
      <c r="D20" s="48">
        <v>5426</v>
      </c>
      <c r="E20" s="48">
        <v>0</v>
      </c>
      <c r="F20" s="48">
        <v>0</v>
      </c>
      <c r="G20" s="49">
        <f t="shared" ref="G20:G28" si="3">F20*100/D20</f>
        <v>0</v>
      </c>
      <c r="H20" s="48">
        <v>1680</v>
      </c>
      <c r="I20" s="48">
        <v>5577</v>
      </c>
      <c r="J20" s="48">
        <v>1552</v>
      </c>
      <c r="K20" s="48">
        <v>4343.83</v>
      </c>
      <c r="L20" s="49">
        <f t="shared" si="1"/>
        <v>77.888291195983498</v>
      </c>
      <c r="M20" s="48">
        <v>8916</v>
      </c>
      <c r="N20" s="48">
        <v>46991</v>
      </c>
      <c r="O20" s="48">
        <v>1839</v>
      </c>
      <c r="P20" s="48">
        <v>8615.14</v>
      </c>
      <c r="Q20" s="49">
        <f t="shared" si="2"/>
        <v>18.333595794939455</v>
      </c>
    </row>
    <row r="21" spans="1:17" ht="12.95" customHeight="1" x14ac:dyDescent="0.2">
      <c r="A21" s="36">
        <v>16</v>
      </c>
      <c r="B21" s="37" t="s">
        <v>65</v>
      </c>
      <c r="C21" s="48">
        <v>747</v>
      </c>
      <c r="D21" s="48">
        <v>16861</v>
      </c>
      <c r="E21" s="48">
        <v>34</v>
      </c>
      <c r="F21" s="48">
        <v>13942</v>
      </c>
      <c r="G21" s="49">
        <f t="shared" si="3"/>
        <v>82.687859557558866</v>
      </c>
      <c r="H21" s="48">
        <v>10875</v>
      </c>
      <c r="I21" s="48">
        <v>36963</v>
      </c>
      <c r="J21" s="48">
        <v>7503</v>
      </c>
      <c r="K21" s="48">
        <v>18871</v>
      </c>
      <c r="L21" s="49">
        <f t="shared" si="1"/>
        <v>51.053756459161868</v>
      </c>
      <c r="M21" s="48">
        <v>39985</v>
      </c>
      <c r="N21" s="48">
        <v>205677</v>
      </c>
      <c r="O21" s="48">
        <v>26993</v>
      </c>
      <c r="P21" s="48">
        <v>193894</v>
      </c>
      <c r="Q21" s="49">
        <f t="shared" si="2"/>
        <v>94.271114417265906</v>
      </c>
    </row>
    <row r="22" spans="1:17" ht="12.95" customHeight="1" x14ac:dyDescent="0.2">
      <c r="A22" s="36">
        <v>17</v>
      </c>
      <c r="B22" s="37" t="s">
        <v>60</v>
      </c>
      <c r="C22" s="48">
        <v>1</v>
      </c>
      <c r="D22" s="48">
        <v>19</v>
      </c>
      <c r="E22" s="48">
        <v>0</v>
      </c>
      <c r="F22" s="48">
        <v>0</v>
      </c>
      <c r="G22" s="49">
        <f t="shared" si="3"/>
        <v>0</v>
      </c>
      <c r="H22" s="48">
        <v>482</v>
      </c>
      <c r="I22" s="48">
        <v>1691</v>
      </c>
      <c r="J22" s="48">
        <v>392</v>
      </c>
      <c r="K22" s="48">
        <v>476</v>
      </c>
      <c r="L22" s="49">
        <f t="shared" si="1"/>
        <v>28.149024246008278</v>
      </c>
      <c r="M22" s="48">
        <v>1746</v>
      </c>
      <c r="N22" s="48">
        <v>8244</v>
      </c>
      <c r="O22" s="48">
        <v>815</v>
      </c>
      <c r="P22" s="48">
        <v>4012</v>
      </c>
      <c r="Q22" s="49">
        <f t="shared" si="2"/>
        <v>48.665696263949542</v>
      </c>
    </row>
    <row r="23" spans="1:17" ht="12.95" customHeight="1" x14ac:dyDescent="0.2">
      <c r="A23" s="36">
        <v>18</v>
      </c>
      <c r="B23" s="37" t="s">
        <v>185</v>
      </c>
      <c r="C23" s="48">
        <v>185</v>
      </c>
      <c r="D23" s="48">
        <v>4681</v>
      </c>
      <c r="E23" s="48">
        <v>0</v>
      </c>
      <c r="F23" s="48">
        <v>0</v>
      </c>
      <c r="G23" s="49">
        <f t="shared" si="3"/>
        <v>0</v>
      </c>
      <c r="H23" s="48">
        <v>965</v>
      </c>
      <c r="I23" s="48">
        <v>3018</v>
      </c>
      <c r="J23" s="48">
        <v>75</v>
      </c>
      <c r="K23" s="48">
        <v>256</v>
      </c>
      <c r="L23" s="49">
        <f t="shared" si="1"/>
        <v>8.4824387011265738</v>
      </c>
      <c r="M23" s="48">
        <v>3668</v>
      </c>
      <c r="N23" s="48">
        <v>18869</v>
      </c>
      <c r="O23" s="48">
        <v>253</v>
      </c>
      <c r="P23" s="48">
        <v>597</v>
      </c>
      <c r="Q23" s="49">
        <f t="shared" si="2"/>
        <v>3.1639196565795751</v>
      </c>
    </row>
    <row r="24" spans="1:17" ht="12.95" customHeight="1" x14ac:dyDescent="0.2">
      <c r="A24" s="36">
        <v>19</v>
      </c>
      <c r="B24" s="37" t="s">
        <v>61</v>
      </c>
      <c r="C24" s="48">
        <v>215</v>
      </c>
      <c r="D24" s="48">
        <v>4502</v>
      </c>
      <c r="E24" s="48">
        <v>0</v>
      </c>
      <c r="F24" s="48">
        <v>0</v>
      </c>
      <c r="G24" s="49">
        <f t="shared" si="3"/>
        <v>0</v>
      </c>
      <c r="H24" s="48">
        <v>1533</v>
      </c>
      <c r="I24" s="48">
        <v>5637</v>
      </c>
      <c r="J24" s="48">
        <v>1887</v>
      </c>
      <c r="K24" s="48">
        <v>1863</v>
      </c>
      <c r="L24" s="49">
        <f t="shared" si="1"/>
        <v>33.049494411921238</v>
      </c>
      <c r="M24" s="48">
        <v>6954</v>
      </c>
      <c r="N24" s="48">
        <v>28654</v>
      </c>
      <c r="O24" s="48">
        <v>3986</v>
      </c>
      <c r="P24" s="48">
        <v>10156</v>
      </c>
      <c r="Q24" s="49">
        <f t="shared" si="2"/>
        <v>35.443568088225028</v>
      </c>
    </row>
    <row r="25" spans="1:17" ht="12.95" customHeight="1" x14ac:dyDescent="0.2">
      <c r="A25" s="36">
        <v>20</v>
      </c>
      <c r="B25" s="37" t="s">
        <v>62</v>
      </c>
      <c r="C25" s="48">
        <v>1</v>
      </c>
      <c r="D25" s="48">
        <v>8</v>
      </c>
      <c r="E25" s="48">
        <v>0</v>
      </c>
      <c r="F25" s="48">
        <v>0</v>
      </c>
      <c r="G25" s="49">
        <f t="shared" si="3"/>
        <v>0</v>
      </c>
      <c r="H25" s="48">
        <v>110</v>
      </c>
      <c r="I25" s="48">
        <v>413</v>
      </c>
      <c r="J25" s="48">
        <v>4</v>
      </c>
      <c r="K25" s="48">
        <v>8.18</v>
      </c>
      <c r="L25" s="49">
        <f t="shared" si="1"/>
        <v>1.9806295399515739</v>
      </c>
      <c r="M25" s="48">
        <v>411</v>
      </c>
      <c r="N25" s="48">
        <v>2360</v>
      </c>
      <c r="O25" s="48">
        <v>164</v>
      </c>
      <c r="P25" s="48">
        <v>1724.93</v>
      </c>
      <c r="Q25" s="49">
        <f t="shared" si="2"/>
        <v>73.090254237288136</v>
      </c>
    </row>
    <row r="26" spans="1:17" ht="12.95" customHeight="1" x14ac:dyDescent="0.2">
      <c r="A26" s="36">
        <v>21</v>
      </c>
      <c r="B26" s="37" t="s">
        <v>45</v>
      </c>
      <c r="C26" s="48">
        <v>1</v>
      </c>
      <c r="D26" s="48">
        <v>8</v>
      </c>
      <c r="E26" s="48">
        <v>0</v>
      </c>
      <c r="F26" s="48">
        <v>0</v>
      </c>
      <c r="G26" s="49">
        <f t="shared" si="3"/>
        <v>0</v>
      </c>
      <c r="H26" s="48">
        <v>362</v>
      </c>
      <c r="I26" s="48">
        <v>1104</v>
      </c>
      <c r="J26" s="48">
        <v>80</v>
      </c>
      <c r="K26" s="48">
        <v>142</v>
      </c>
      <c r="L26" s="49">
        <f t="shared" si="1"/>
        <v>12.862318840579711</v>
      </c>
      <c r="M26" s="48">
        <v>1110</v>
      </c>
      <c r="N26" s="48">
        <v>4960</v>
      </c>
      <c r="O26" s="48">
        <v>476</v>
      </c>
      <c r="P26" s="48">
        <v>5556</v>
      </c>
      <c r="Q26" s="49">
        <f t="shared" si="2"/>
        <v>112.01612903225806</v>
      </c>
    </row>
    <row r="27" spans="1:17" ht="12.95" customHeight="1" x14ac:dyDescent="0.2">
      <c r="A27" s="421"/>
      <c r="B27" s="101" t="s">
        <v>226</v>
      </c>
      <c r="C27" s="50">
        <f>SUM(C6:C26)</f>
        <v>2645</v>
      </c>
      <c r="D27" s="50">
        <f t="shared" ref="D27:F27" si="4">SUM(D6:D26)</f>
        <v>58207</v>
      </c>
      <c r="E27" s="50">
        <f t="shared" si="4"/>
        <v>41</v>
      </c>
      <c r="F27" s="50">
        <f t="shared" si="4"/>
        <v>40070</v>
      </c>
      <c r="G27" s="47">
        <f t="shared" si="3"/>
        <v>68.840517463535321</v>
      </c>
      <c r="H27" s="50">
        <f t="shared" ref="H27:P27" si="5">SUM(H6:H26)</f>
        <v>28705</v>
      </c>
      <c r="I27" s="50">
        <f t="shared" si="5"/>
        <v>96267</v>
      </c>
      <c r="J27" s="50">
        <f t="shared" si="5"/>
        <v>16255</v>
      </c>
      <c r="K27" s="50">
        <f t="shared" si="5"/>
        <v>48597.52</v>
      </c>
      <c r="L27" s="47">
        <f t="shared" si="1"/>
        <v>50.482013566435022</v>
      </c>
      <c r="M27" s="50">
        <f t="shared" si="5"/>
        <v>105992</v>
      </c>
      <c r="N27" s="50">
        <f t="shared" si="5"/>
        <v>534176</v>
      </c>
      <c r="O27" s="50">
        <f t="shared" si="5"/>
        <v>57206</v>
      </c>
      <c r="P27" s="50">
        <f t="shared" si="5"/>
        <v>431497.43</v>
      </c>
      <c r="Q27" s="47">
        <f t="shared" si="2"/>
        <v>80.778138665907861</v>
      </c>
    </row>
    <row r="28" spans="1:17" ht="12.95" customHeight="1" x14ac:dyDescent="0.2">
      <c r="A28" s="36">
        <v>22</v>
      </c>
      <c r="B28" s="37" t="s">
        <v>42</v>
      </c>
      <c r="C28" s="48">
        <v>85</v>
      </c>
      <c r="D28" s="48">
        <v>2186</v>
      </c>
      <c r="E28" s="48">
        <v>0</v>
      </c>
      <c r="F28" s="48">
        <v>0</v>
      </c>
      <c r="G28" s="49">
        <f t="shared" si="3"/>
        <v>0</v>
      </c>
      <c r="H28" s="48">
        <v>585</v>
      </c>
      <c r="I28" s="48">
        <v>2346</v>
      </c>
      <c r="J28" s="48">
        <v>424</v>
      </c>
      <c r="K28" s="48">
        <v>2523.9899999999998</v>
      </c>
      <c r="L28" s="49">
        <f t="shared" si="1"/>
        <v>107.58695652173911</v>
      </c>
      <c r="M28" s="48">
        <v>2692</v>
      </c>
      <c r="N28" s="48">
        <v>13217</v>
      </c>
      <c r="O28" s="48">
        <v>1124</v>
      </c>
      <c r="P28" s="48">
        <v>2956.86</v>
      </c>
      <c r="Q28" s="49">
        <f t="shared" si="2"/>
        <v>22.371642581523794</v>
      </c>
    </row>
    <row r="29" spans="1:17" ht="12.95" customHeight="1" x14ac:dyDescent="0.2">
      <c r="A29" s="36">
        <v>23</v>
      </c>
      <c r="B29" s="37" t="s">
        <v>186</v>
      </c>
      <c r="C29" s="48">
        <v>0</v>
      </c>
      <c r="D29" s="48">
        <v>0</v>
      </c>
      <c r="E29" s="48">
        <v>0</v>
      </c>
      <c r="F29" s="48">
        <v>0</v>
      </c>
      <c r="G29" s="49">
        <v>0</v>
      </c>
      <c r="H29" s="48">
        <v>71</v>
      </c>
      <c r="I29" s="48">
        <v>214</v>
      </c>
      <c r="J29" s="48">
        <v>0</v>
      </c>
      <c r="K29" s="48">
        <v>0</v>
      </c>
      <c r="L29" s="49">
        <f t="shared" si="1"/>
        <v>0</v>
      </c>
      <c r="M29" s="48">
        <v>366</v>
      </c>
      <c r="N29" s="48">
        <v>1867</v>
      </c>
      <c r="O29" s="48">
        <v>136</v>
      </c>
      <c r="P29" s="48">
        <v>1008.72</v>
      </c>
      <c r="Q29" s="49">
        <f t="shared" si="2"/>
        <v>54.028923406534545</v>
      </c>
    </row>
    <row r="30" spans="1:17" ht="12.95" customHeight="1" x14ac:dyDescent="0.2">
      <c r="A30" s="36">
        <v>24</v>
      </c>
      <c r="B30" s="37" t="s">
        <v>187</v>
      </c>
      <c r="C30" s="48">
        <v>0</v>
      </c>
      <c r="D30" s="48">
        <v>0</v>
      </c>
      <c r="E30" s="48">
        <v>0</v>
      </c>
      <c r="F30" s="48">
        <v>0</v>
      </c>
      <c r="G30" s="49">
        <v>0</v>
      </c>
      <c r="H30" s="48">
        <v>8</v>
      </c>
      <c r="I30" s="48">
        <v>15</v>
      </c>
      <c r="J30" s="48">
        <v>0</v>
      </c>
      <c r="K30" s="48">
        <v>0</v>
      </c>
      <c r="L30" s="49">
        <f t="shared" si="1"/>
        <v>0</v>
      </c>
      <c r="M30" s="48">
        <v>67</v>
      </c>
      <c r="N30" s="48">
        <v>375</v>
      </c>
      <c r="O30" s="48">
        <v>12</v>
      </c>
      <c r="P30" s="48">
        <v>170.28</v>
      </c>
      <c r="Q30" s="49">
        <f t="shared" si="2"/>
        <v>45.408000000000001</v>
      </c>
    </row>
    <row r="31" spans="1:17" ht="12.95" customHeight="1" x14ac:dyDescent="0.2">
      <c r="A31" s="36">
        <v>25</v>
      </c>
      <c r="B31" s="37" t="s">
        <v>46</v>
      </c>
      <c r="C31" s="48">
        <v>0</v>
      </c>
      <c r="D31" s="48">
        <v>0</v>
      </c>
      <c r="E31" s="48">
        <v>0</v>
      </c>
      <c r="F31" s="48">
        <v>0</v>
      </c>
      <c r="G31" s="49">
        <v>0</v>
      </c>
      <c r="H31" s="48">
        <v>22</v>
      </c>
      <c r="I31" s="48">
        <v>87</v>
      </c>
      <c r="J31" s="48">
        <v>0</v>
      </c>
      <c r="K31" s="48">
        <v>0</v>
      </c>
      <c r="L31" s="49">
        <f t="shared" si="1"/>
        <v>0</v>
      </c>
      <c r="M31" s="48">
        <v>184</v>
      </c>
      <c r="N31" s="48">
        <v>1012</v>
      </c>
      <c r="O31" s="48">
        <v>3</v>
      </c>
      <c r="P31" s="48">
        <v>30</v>
      </c>
      <c r="Q31" s="49">
        <f t="shared" si="2"/>
        <v>2.9644268774703559</v>
      </c>
    </row>
    <row r="32" spans="1:17" ht="12.95" customHeight="1" x14ac:dyDescent="0.2">
      <c r="A32" s="36">
        <v>26</v>
      </c>
      <c r="B32" s="37" t="s">
        <v>188</v>
      </c>
      <c r="C32" s="48">
        <v>0</v>
      </c>
      <c r="D32" s="48">
        <v>0</v>
      </c>
      <c r="E32" s="48">
        <v>0</v>
      </c>
      <c r="F32" s="48">
        <v>0</v>
      </c>
      <c r="G32" s="49">
        <v>0</v>
      </c>
      <c r="H32" s="48">
        <v>87</v>
      </c>
      <c r="I32" s="48">
        <v>293</v>
      </c>
      <c r="J32" s="48">
        <v>9</v>
      </c>
      <c r="K32" s="48">
        <v>37</v>
      </c>
      <c r="L32" s="49">
        <f t="shared" si="1"/>
        <v>12.627986348122867</v>
      </c>
      <c r="M32" s="48">
        <v>280</v>
      </c>
      <c r="N32" s="48">
        <v>1590</v>
      </c>
      <c r="O32" s="48">
        <v>299</v>
      </c>
      <c r="P32" s="48">
        <v>2756</v>
      </c>
      <c r="Q32" s="49">
        <f t="shared" si="2"/>
        <v>173.33333333333334</v>
      </c>
    </row>
    <row r="33" spans="1:17" ht="12.95" customHeight="1" x14ac:dyDescent="0.2">
      <c r="A33" s="36">
        <v>27</v>
      </c>
      <c r="B33" s="37" t="s">
        <v>189</v>
      </c>
      <c r="C33" s="48">
        <v>0</v>
      </c>
      <c r="D33" s="48">
        <v>0</v>
      </c>
      <c r="E33" s="48">
        <v>0</v>
      </c>
      <c r="F33" s="48">
        <v>0</v>
      </c>
      <c r="G33" s="49">
        <v>0</v>
      </c>
      <c r="H33" s="48">
        <v>14</v>
      </c>
      <c r="I33" s="48">
        <v>56</v>
      </c>
      <c r="J33" s="48">
        <v>0</v>
      </c>
      <c r="K33" s="48">
        <v>0</v>
      </c>
      <c r="L33" s="49">
        <f t="shared" si="1"/>
        <v>0</v>
      </c>
      <c r="M33" s="48">
        <v>118</v>
      </c>
      <c r="N33" s="48">
        <v>685</v>
      </c>
      <c r="O33" s="48">
        <v>5</v>
      </c>
      <c r="P33" s="48">
        <v>43</v>
      </c>
      <c r="Q33" s="49">
        <f t="shared" si="2"/>
        <v>6.2773722627737225</v>
      </c>
    </row>
    <row r="34" spans="1:17" ht="12.95" customHeight="1" x14ac:dyDescent="0.2">
      <c r="A34" s="36">
        <v>28</v>
      </c>
      <c r="B34" s="37" t="s">
        <v>190</v>
      </c>
      <c r="C34" s="48">
        <v>0</v>
      </c>
      <c r="D34" s="48">
        <v>0</v>
      </c>
      <c r="E34" s="48">
        <v>0</v>
      </c>
      <c r="F34" s="48">
        <v>0</v>
      </c>
      <c r="G34" s="49">
        <v>0</v>
      </c>
      <c r="H34" s="48">
        <v>64</v>
      </c>
      <c r="I34" s="48">
        <v>213</v>
      </c>
      <c r="J34" s="48">
        <v>7</v>
      </c>
      <c r="K34" s="48">
        <v>10</v>
      </c>
      <c r="L34" s="49">
        <f t="shared" si="1"/>
        <v>4.694835680751174</v>
      </c>
      <c r="M34" s="48">
        <v>362</v>
      </c>
      <c r="N34" s="48">
        <v>1970</v>
      </c>
      <c r="O34" s="48">
        <v>33</v>
      </c>
      <c r="P34" s="48">
        <v>335</v>
      </c>
      <c r="Q34" s="49">
        <f t="shared" si="2"/>
        <v>17.00507614213198</v>
      </c>
    </row>
    <row r="35" spans="1:17" ht="12.95" customHeight="1" x14ac:dyDescent="0.2">
      <c r="A35" s="36">
        <v>29</v>
      </c>
      <c r="B35" s="37" t="s">
        <v>66</v>
      </c>
      <c r="C35" s="48">
        <v>92</v>
      </c>
      <c r="D35" s="48">
        <v>1303</v>
      </c>
      <c r="E35" s="48">
        <v>0</v>
      </c>
      <c r="F35" s="48">
        <v>0</v>
      </c>
      <c r="G35" s="49">
        <f>F35*100/D35</f>
        <v>0</v>
      </c>
      <c r="H35" s="48">
        <v>944</v>
      </c>
      <c r="I35" s="48">
        <v>3215</v>
      </c>
      <c r="J35" s="48">
        <v>261</v>
      </c>
      <c r="K35" s="48">
        <v>454.15</v>
      </c>
      <c r="L35" s="49">
        <f t="shared" si="1"/>
        <v>14.12597200622084</v>
      </c>
      <c r="M35" s="48">
        <v>4669</v>
      </c>
      <c r="N35" s="48">
        <v>23479</v>
      </c>
      <c r="O35" s="48">
        <v>2054</v>
      </c>
      <c r="P35" s="48">
        <v>1960.25</v>
      </c>
      <c r="Q35" s="49">
        <f t="shared" si="2"/>
        <v>8.3489501256441923</v>
      </c>
    </row>
    <row r="36" spans="1:17" ht="12.95" customHeight="1" x14ac:dyDescent="0.2">
      <c r="A36" s="36">
        <v>30</v>
      </c>
      <c r="B36" s="37" t="s">
        <v>67</v>
      </c>
      <c r="C36" s="48">
        <v>251</v>
      </c>
      <c r="D36" s="48">
        <v>5382</v>
      </c>
      <c r="E36" s="48">
        <v>0</v>
      </c>
      <c r="F36" s="48">
        <v>0</v>
      </c>
      <c r="G36" s="49">
        <f>F36*100/D36</f>
        <v>0</v>
      </c>
      <c r="H36" s="48">
        <v>927</v>
      </c>
      <c r="I36" s="48">
        <v>3319</v>
      </c>
      <c r="J36" s="48">
        <v>78</v>
      </c>
      <c r="K36" s="48">
        <v>250</v>
      </c>
      <c r="L36" s="49">
        <f t="shared" si="1"/>
        <v>7.5323892738776737</v>
      </c>
      <c r="M36" s="48">
        <v>4585</v>
      </c>
      <c r="N36" s="48">
        <v>24677</v>
      </c>
      <c r="O36" s="48">
        <v>3576</v>
      </c>
      <c r="P36" s="48">
        <v>31378</v>
      </c>
      <c r="Q36" s="49">
        <f t="shared" si="2"/>
        <v>127.15484053977387</v>
      </c>
    </row>
    <row r="37" spans="1:17" ht="12.95" customHeight="1" x14ac:dyDescent="0.2">
      <c r="A37" s="36">
        <v>31</v>
      </c>
      <c r="B37" s="37" t="s">
        <v>553</v>
      </c>
      <c r="C37" s="48">
        <v>0</v>
      </c>
      <c r="D37" s="48">
        <v>0</v>
      </c>
      <c r="E37" s="48">
        <v>0</v>
      </c>
      <c r="F37" s="48">
        <v>0</v>
      </c>
      <c r="G37" s="49">
        <v>0</v>
      </c>
      <c r="H37" s="48">
        <v>79</v>
      </c>
      <c r="I37" s="48">
        <v>192</v>
      </c>
      <c r="J37" s="48">
        <v>0</v>
      </c>
      <c r="K37" s="48">
        <v>0</v>
      </c>
      <c r="L37" s="49">
        <f t="shared" si="1"/>
        <v>0</v>
      </c>
      <c r="M37" s="48">
        <v>305</v>
      </c>
      <c r="N37" s="48">
        <v>1523</v>
      </c>
      <c r="O37" s="48">
        <v>3728</v>
      </c>
      <c r="P37" s="48">
        <v>2152</v>
      </c>
      <c r="Q37" s="49">
        <f t="shared" si="2"/>
        <v>141.30006565988182</v>
      </c>
    </row>
    <row r="38" spans="1:17" ht="12.95" customHeight="1" x14ac:dyDescent="0.2">
      <c r="A38" s="36">
        <v>32</v>
      </c>
      <c r="B38" s="37" t="s">
        <v>191</v>
      </c>
      <c r="C38" s="48">
        <v>0</v>
      </c>
      <c r="D38" s="48">
        <v>0</v>
      </c>
      <c r="E38" s="48">
        <v>0</v>
      </c>
      <c r="F38" s="48">
        <v>0</v>
      </c>
      <c r="G38" s="49">
        <v>0</v>
      </c>
      <c r="H38" s="48">
        <v>129</v>
      </c>
      <c r="I38" s="48">
        <v>516</v>
      </c>
      <c r="J38" s="48">
        <v>0</v>
      </c>
      <c r="K38" s="48">
        <v>0</v>
      </c>
      <c r="L38" s="49">
        <f t="shared" si="1"/>
        <v>0</v>
      </c>
      <c r="M38" s="48">
        <v>722</v>
      </c>
      <c r="N38" s="48">
        <v>3992</v>
      </c>
      <c r="O38" s="48">
        <v>0</v>
      </c>
      <c r="P38" s="48">
        <v>0</v>
      </c>
      <c r="Q38" s="49">
        <f t="shared" si="2"/>
        <v>0</v>
      </c>
    </row>
    <row r="39" spans="1:17" ht="12.95" customHeight="1" x14ac:dyDescent="0.2">
      <c r="A39" s="36">
        <v>33</v>
      </c>
      <c r="B39" s="37" t="s">
        <v>192</v>
      </c>
      <c r="C39" s="48">
        <v>0</v>
      </c>
      <c r="D39" s="48">
        <v>0</v>
      </c>
      <c r="E39" s="48">
        <v>0</v>
      </c>
      <c r="F39" s="48">
        <v>0</v>
      </c>
      <c r="G39" s="49">
        <v>0</v>
      </c>
      <c r="H39" s="48">
        <v>38</v>
      </c>
      <c r="I39" s="48">
        <v>152</v>
      </c>
      <c r="J39" s="48">
        <v>1</v>
      </c>
      <c r="K39" s="48">
        <v>2</v>
      </c>
      <c r="L39" s="49">
        <f t="shared" si="1"/>
        <v>1.3157894736842106</v>
      </c>
      <c r="M39" s="48">
        <v>258</v>
      </c>
      <c r="N39" s="48">
        <v>1425</v>
      </c>
      <c r="O39" s="48">
        <v>4</v>
      </c>
      <c r="P39" s="48">
        <v>60</v>
      </c>
      <c r="Q39" s="49">
        <f t="shared" si="2"/>
        <v>4.2105263157894735</v>
      </c>
    </row>
    <row r="40" spans="1:17" ht="12.95" customHeight="1" x14ac:dyDescent="0.2">
      <c r="A40" s="36">
        <v>34</v>
      </c>
      <c r="B40" s="37" t="s">
        <v>193</v>
      </c>
      <c r="C40" s="48">
        <v>0</v>
      </c>
      <c r="D40" s="48">
        <v>0</v>
      </c>
      <c r="E40" s="48">
        <v>0</v>
      </c>
      <c r="F40" s="48">
        <v>0</v>
      </c>
      <c r="G40" s="49">
        <v>0</v>
      </c>
      <c r="H40" s="48">
        <v>54</v>
      </c>
      <c r="I40" s="48">
        <v>230</v>
      </c>
      <c r="J40" s="48">
        <v>4</v>
      </c>
      <c r="K40" s="48">
        <v>23.18</v>
      </c>
      <c r="L40" s="49">
        <f t="shared" si="1"/>
        <v>10.078260869565218</v>
      </c>
      <c r="M40" s="48">
        <v>279</v>
      </c>
      <c r="N40" s="48">
        <v>1573</v>
      </c>
      <c r="O40" s="48">
        <v>64</v>
      </c>
      <c r="P40" s="48">
        <v>689.24</v>
      </c>
      <c r="Q40" s="49">
        <f t="shared" si="2"/>
        <v>43.816910362364908</v>
      </c>
    </row>
    <row r="41" spans="1:17" ht="12.95" customHeight="1" x14ac:dyDescent="0.2">
      <c r="A41" s="36">
        <v>35</v>
      </c>
      <c r="B41" s="37" t="s">
        <v>194</v>
      </c>
      <c r="C41" s="48">
        <v>0</v>
      </c>
      <c r="D41" s="48">
        <v>0</v>
      </c>
      <c r="E41" s="48">
        <v>0</v>
      </c>
      <c r="F41" s="48">
        <v>0</v>
      </c>
      <c r="G41" s="49">
        <v>0</v>
      </c>
      <c r="H41" s="48">
        <v>40</v>
      </c>
      <c r="I41" s="48">
        <v>181</v>
      </c>
      <c r="J41" s="48">
        <v>0</v>
      </c>
      <c r="K41" s="48">
        <v>0</v>
      </c>
      <c r="L41" s="49">
        <f t="shared" si="1"/>
        <v>0</v>
      </c>
      <c r="M41" s="48">
        <v>217</v>
      </c>
      <c r="N41" s="48">
        <v>1242</v>
      </c>
      <c r="O41" s="48">
        <v>30</v>
      </c>
      <c r="P41" s="48">
        <v>570</v>
      </c>
      <c r="Q41" s="49">
        <f t="shared" si="2"/>
        <v>45.893719806763286</v>
      </c>
    </row>
    <row r="42" spans="1:17" ht="12.95" customHeight="1" x14ac:dyDescent="0.2">
      <c r="A42" s="36">
        <v>36</v>
      </c>
      <c r="B42" s="37" t="s">
        <v>68</v>
      </c>
      <c r="C42" s="48">
        <v>0</v>
      </c>
      <c r="D42" s="48">
        <v>0</v>
      </c>
      <c r="E42" s="48">
        <v>0</v>
      </c>
      <c r="F42" s="48">
        <v>0</v>
      </c>
      <c r="G42" s="49">
        <v>0</v>
      </c>
      <c r="H42" s="48">
        <v>101</v>
      </c>
      <c r="I42" s="48">
        <v>394</v>
      </c>
      <c r="J42" s="48">
        <v>0</v>
      </c>
      <c r="K42" s="48">
        <v>0</v>
      </c>
      <c r="L42" s="49">
        <f t="shared" si="1"/>
        <v>0</v>
      </c>
      <c r="M42" s="48">
        <v>498</v>
      </c>
      <c r="N42" s="48">
        <v>2580</v>
      </c>
      <c r="O42" s="48">
        <v>105</v>
      </c>
      <c r="P42" s="48">
        <v>556.01</v>
      </c>
      <c r="Q42" s="49">
        <f t="shared" si="2"/>
        <v>21.550775193798451</v>
      </c>
    </row>
    <row r="43" spans="1:17" ht="12.95" customHeight="1" x14ac:dyDescent="0.2">
      <c r="A43" s="36">
        <v>37</v>
      </c>
      <c r="B43" s="37" t="s">
        <v>195</v>
      </c>
      <c r="C43" s="48">
        <v>0</v>
      </c>
      <c r="D43" s="48">
        <v>0</v>
      </c>
      <c r="E43" s="48">
        <v>0</v>
      </c>
      <c r="F43" s="48">
        <v>0</v>
      </c>
      <c r="G43" s="49">
        <v>0</v>
      </c>
      <c r="H43" s="48">
        <v>32</v>
      </c>
      <c r="I43" s="48">
        <v>137</v>
      </c>
      <c r="J43" s="48">
        <v>0</v>
      </c>
      <c r="K43" s="48">
        <v>0</v>
      </c>
      <c r="L43" s="49">
        <f t="shared" si="1"/>
        <v>0</v>
      </c>
      <c r="M43" s="48">
        <v>185</v>
      </c>
      <c r="N43" s="48">
        <v>1080</v>
      </c>
      <c r="O43" s="48">
        <v>0</v>
      </c>
      <c r="P43" s="48">
        <v>0</v>
      </c>
      <c r="Q43" s="49">
        <f t="shared" si="2"/>
        <v>0</v>
      </c>
    </row>
    <row r="44" spans="1:17" ht="12.95" customHeight="1" x14ac:dyDescent="0.2">
      <c r="A44" s="36">
        <v>38</v>
      </c>
      <c r="B44" s="37" t="s">
        <v>196</v>
      </c>
      <c r="C44" s="48">
        <v>0</v>
      </c>
      <c r="D44" s="48">
        <v>0</v>
      </c>
      <c r="E44" s="48">
        <v>0</v>
      </c>
      <c r="F44" s="48">
        <v>0</v>
      </c>
      <c r="G44" s="49">
        <v>0</v>
      </c>
      <c r="H44" s="48">
        <v>56</v>
      </c>
      <c r="I44" s="48">
        <v>171</v>
      </c>
      <c r="J44" s="48">
        <v>295</v>
      </c>
      <c r="K44" s="48">
        <v>89</v>
      </c>
      <c r="L44" s="49">
        <f t="shared" si="1"/>
        <v>52.046783625730995</v>
      </c>
      <c r="M44" s="48">
        <v>333</v>
      </c>
      <c r="N44" s="48">
        <v>1855</v>
      </c>
      <c r="O44" s="48">
        <v>152</v>
      </c>
      <c r="P44" s="48">
        <v>46</v>
      </c>
      <c r="Q44" s="49">
        <f t="shared" si="2"/>
        <v>2.4797843665768196</v>
      </c>
    </row>
    <row r="45" spans="1:17" ht="12.95" customHeight="1" x14ac:dyDescent="0.2">
      <c r="A45" s="36">
        <v>39</v>
      </c>
      <c r="B45" s="37" t="s">
        <v>197</v>
      </c>
      <c r="C45" s="48">
        <v>0</v>
      </c>
      <c r="D45" s="48">
        <v>0</v>
      </c>
      <c r="E45" s="48">
        <v>0</v>
      </c>
      <c r="F45" s="48">
        <v>0</v>
      </c>
      <c r="G45" s="49">
        <v>0</v>
      </c>
      <c r="H45" s="48">
        <v>32</v>
      </c>
      <c r="I45" s="48">
        <v>115</v>
      </c>
      <c r="J45" s="48">
        <v>8</v>
      </c>
      <c r="K45" s="48">
        <v>20</v>
      </c>
      <c r="L45" s="49">
        <f t="shared" si="1"/>
        <v>17.391304347826086</v>
      </c>
      <c r="M45" s="48">
        <v>247</v>
      </c>
      <c r="N45" s="48">
        <v>1364</v>
      </c>
      <c r="O45" s="48">
        <v>54</v>
      </c>
      <c r="P45" s="48">
        <v>496</v>
      </c>
      <c r="Q45" s="49">
        <f t="shared" si="2"/>
        <v>36.363636363636367</v>
      </c>
    </row>
    <row r="46" spans="1:17" ht="12.95" customHeight="1" x14ac:dyDescent="0.2">
      <c r="A46" s="36">
        <v>40</v>
      </c>
      <c r="B46" s="37" t="s">
        <v>72</v>
      </c>
      <c r="C46" s="48">
        <v>0</v>
      </c>
      <c r="D46" s="48">
        <v>0</v>
      </c>
      <c r="E46" s="48">
        <v>0</v>
      </c>
      <c r="F46" s="48">
        <v>0</v>
      </c>
      <c r="G46" s="49">
        <v>0</v>
      </c>
      <c r="H46" s="48">
        <v>0</v>
      </c>
      <c r="I46" s="48">
        <v>0</v>
      </c>
      <c r="J46" s="48">
        <v>0</v>
      </c>
      <c r="K46" s="48">
        <v>0</v>
      </c>
      <c r="L46" s="49">
        <v>0</v>
      </c>
      <c r="M46" s="48">
        <v>0</v>
      </c>
      <c r="N46" s="48">
        <v>0</v>
      </c>
      <c r="O46" s="48">
        <v>0</v>
      </c>
      <c r="P46" s="48">
        <v>0</v>
      </c>
      <c r="Q46" s="49">
        <v>0</v>
      </c>
    </row>
    <row r="47" spans="1:17" ht="12.95" customHeight="1" x14ac:dyDescent="0.2">
      <c r="A47" s="36">
        <v>41</v>
      </c>
      <c r="B47" s="37" t="s">
        <v>198</v>
      </c>
      <c r="C47" s="48">
        <v>0</v>
      </c>
      <c r="D47" s="48">
        <v>0</v>
      </c>
      <c r="E47" s="48">
        <v>0</v>
      </c>
      <c r="F47" s="48">
        <v>0</v>
      </c>
      <c r="G47" s="49">
        <v>0</v>
      </c>
      <c r="H47" s="48">
        <v>4</v>
      </c>
      <c r="I47" s="48">
        <v>9</v>
      </c>
      <c r="J47" s="48">
        <v>0</v>
      </c>
      <c r="K47" s="48">
        <v>0</v>
      </c>
      <c r="L47" s="49">
        <f t="shared" ref="L47:L57" si="6">K47*100/I47</f>
        <v>0</v>
      </c>
      <c r="M47" s="48">
        <v>10</v>
      </c>
      <c r="N47" s="48">
        <v>39</v>
      </c>
      <c r="O47" s="48">
        <v>0</v>
      </c>
      <c r="P47" s="48">
        <v>0</v>
      </c>
      <c r="Q47" s="49">
        <f t="shared" si="2"/>
        <v>0</v>
      </c>
    </row>
    <row r="48" spans="1:17" ht="12.95" customHeight="1" x14ac:dyDescent="0.2">
      <c r="A48" s="36">
        <v>42</v>
      </c>
      <c r="B48" s="37" t="s">
        <v>71</v>
      </c>
      <c r="C48" s="48">
        <v>0</v>
      </c>
      <c r="D48" s="48">
        <v>0</v>
      </c>
      <c r="E48" s="48">
        <v>0</v>
      </c>
      <c r="F48" s="48">
        <v>0</v>
      </c>
      <c r="G48" s="49">
        <v>0</v>
      </c>
      <c r="H48" s="48">
        <v>90</v>
      </c>
      <c r="I48" s="48">
        <v>287</v>
      </c>
      <c r="J48" s="48">
        <v>0</v>
      </c>
      <c r="K48" s="48">
        <v>0</v>
      </c>
      <c r="L48" s="49">
        <f t="shared" si="6"/>
        <v>0</v>
      </c>
      <c r="M48" s="48">
        <v>402</v>
      </c>
      <c r="N48" s="48">
        <v>2289</v>
      </c>
      <c r="O48" s="48">
        <v>249</v>
      </c>
      <c r="P48" s="48">
        <v>2594</v>
      </c>
      <c r="Q48" s="49">
        <f t="shared" si="2"/>
        <v>113.32459589340323</v>
      </c>
    </row>
    <row r="49" spans="1:17" s="51" customFormat="1" ht="12.95" customHeight="1" x14ac:dyDescent="0.2">
      <c r="A49" s="421"/>
      <c r="B49" s="101" t="s">
        <v>223</v>
      </c>
      <c r="C49" s="50">
        <f>SUM(C28:C48)</f>
        <v>428</v>
      </c>
      <c r="D49" s="50">
        <f t="shared" ref="D49:F49" si="7">SUM(D28:D48)</f>
        <v>8871</v>
      </c>
      <c r="E49" s="50">
        <f t="shared" si="7"/>
        <v>0</v>
      </c>
      <c r="F49" s="50">
        <f t="shared" si="7"/>
        <v>0</v>
      </c>
      <c r="G49" s="47">
        <f>F49*100/D49</f>
        <v>0</v>
      </c>
      <c r="H49" s="50">
        <f t="shared" ref="H49:M49" si="8">SUM(H28:H48)</f>
        <v>3377</v>
      </c>
      <c r="I49" s="50">
        <f t="shared" si="8"/>
        <v>12142</v>
      </c>
      <c r="J49" s="50">
        <f t="shared" ref="J49:K49" si="9">SUM(J28:J48)</f>
        <v>1087</v>
      </c>
      <c r="K49" s="50">
        <f t="shared" si="9"/>
        <v>3409.3199999999997</v>
      </c>
      <c r="L49" s="47">
        <f t="shared" si="6"/>
        <v>28.078734969527261</v>
      </c>
      <c r="M49" s="50">
        <f t="shared" si="8"/>
        <v>16779</v>
      </c>
      <c r="N49" s="50">
        <f t="shared" ref="N49:P49" si="10">SUM(N28:N48)</f>
        <v>87834</v>
      </c>
      <c r="O49" s="50">
        <f t="shared" si="10"/>
        <v>11628</v>
      </c>
      <c r="P49" s="50">
        <f t="shared" si="10"/>
        <v>47801.36</v>
      </c>
      <c r="Q49" s="47">
        <f t="shared" si="2"/>
        <v>54.42238768586197</v>
      </c>
    </row>
    <row r="50" spans="1:17" s="51" customFormat="1" ht="12.95" customHeight="1" x14ac:dyDescent="0.2">
      <c r="A50" s="421"/>
      <c r="B50" s="101" t="s">
        <v>426</v>
      </c>
      <c r="C50" s="50">
        <f>C49+C27</f>
        <v>3073</v>
      </c>
      <c r="D50" s="50">
        <f t="shared" ref="D50:F50" si="11">D49+D27</f>
        <v>67078</v>
      </c>
      <c r="E50" s="50">
        <f t="shared" si="11"/>
        <v>41</v>
      </c>
      <c r="F50" s="50">
        <f t="shared" si="11"/>
        <v>40070</v>
      </c>
      <c r="G50" s="47">
        <f>F50*100/D50</f>
        <v>59.736426250037269</v>
      </c>
      <c r="H50" s="50">
        <f t="shared" ref="H50:M50" si="12">H49+H27</f>
        <v>32082</v>
      </c>
      <c r="I50" s="50">
        <f t="shared" si="12"/>
        <v>108409</v>
      </c>
      <c r="J50" s="50">
        <f t="shared" ref="J50:K50" si="13">J49+J27</f>
        <v>17342</v>
      </c>
      <c r="K50" s="50">
        <f t="shared" si="13"/>
        <v>52006.84</v>
      </c>
      <c r="L50" s="47">
        <f t="shared" si="6"/>
        <v>47.972806685791767</v>
      </c>
      <c r="M50" s="50">
        <f t="shared" si="12"/>
        <v>122771</v>
      </c>
      <c r="N50" s="50">
        <f t="shared" ref="N50:P50" si="14">N49+N27</f>
        <v>622010</v>
      </c>
      <c r="O50" s="50">
        <f t="shared" si="14"/>
        <v>68834</v>
      </c>
      <c r="P50" s="50">
        <f t="shared" si="14"/>
        <v>479298.79</v>
      </c>
      <c r="Q50" s="47">
        <f t="shared" si="2"/>
        <v>77.05644443015386</v>
      </c>
    </row>
    <row r="51" spans="1:17" ht="12.95" customHeight="1" x14ac:dyDescent="0.2">
      <c r="A51" s="36">
        <v>43</v>
      </c>
      <c r="B51" s="37" t="s">
        <v>41</v>
      </c>
      <c r="C51" s="48">
        <v>1</v>
      </c>
      <c r="D51" s="48">
        <v>156</v>
      </c>
      <c r="E51" s="48">
        <v>0</v>
      </c>
      <c r="F51" s="48">
        <v>0</v>
      </c>
      <c r="G51" s="49">
        <f>F51*100/D51</f>
        <v>0</v>
      </c>
      <c r="H51" s="48">
        <v>878</v>
      </c>
      <c r="I51" s="48">
        <v>2520</v>
      </c>
      <c r="J51" s="48">
        <v>47</v>
      </c>
      <c r="K51" s="48">
        <v>279.33999999999997</v>
      </c>
      <c r="L51" s="49">
        <f t="shared" si="6"/>
        <v>11.084920634920634</v>
      </c>
      <c r="M51" s="48">
        <v>3569</v>
      </c>
      <c r="N51" s="48">
        <v>16583</v>
      </c>
      <c r="O51" s="48">
        <v>151</v>
      </c>
      <c r="P51" s="48">
        <v>2239.34</v>
      </c>
      <c r="Q51" s="49">
        <f t="shared" si="2"/>
        <v>13.503829222697943</v>
      </c>
    </row>
    <row r="52" spans="1:17" ht="12.95" customHeight="1" x14ac:dyDescent="0.2">
      <c r="A52" s="36">
        <v>44</v>
      </c>
      <c r="B52" s="37" t="s">
        <v>199</v>
      </c>
      <c r="C52" s="48">
        <v>0</v>
      </c>
      <c r="D52" s="48">
        <v>0</v>
      </c>
      <c r="E52" s="48">
        <v>0</v>
      </c>
      <c r="F52" s="48">
        <v>0</v>
      </c>
      <c r="G52" s="49">
        <v>0</v>
      </c>
      <c r="H52" s="48">
        <v>1009</v>
      </c>
      <c r="I52" s="48">
        <v>4439</v>
      </c>
      <c r="J52" s="48">
        <v>119</v>
      </c>
      <c r="K52" s="48">
        <v>83</v>
      </c>
      <c r="L52" s="49">
        <f t="shared" si="6"/>
        <v>1.869790493354359</v>
      </c>
      <c r="M52" s="48">
        <v>6301</v>
      </c>
      <c r="N52" s="48">
        <v>17018</v>
      </c>
      <c r="O52" s="48">
        <v>2867</v>
      </c>
      <c r="P52" s="48">
        <v>994</v>
      </c>
      <c r="Q52" s="49">
        <f t="shared" si="2"/>
        <v>5.8408743683159008</v>
      </c>
    </row>
    <row r="53" spans="1:17" ht="12.95" customHeight="1" x14ac:dyDescent="0.2">
      <c r="A53" s="36">
        <v>45</v>
      </c>
      <c r="B53" s="37" t="s">
        <v>47</v>
      </c>
      <c r="C53" s="48">
        <v>0</v>
      </c>
      <c r="D53" s="48">
        <v>0</v>
      </c>
      <c r="E53" s="48">
        <v>0</v>
      </c>
      <c r="F53" s="48">
        <v>0</v>
      </c>
      <c r="G53" s="49">
        <v>0</v>
      </c>
      <c r="H53" s="48">
        <v>755</v>
      </c>
      <c r="I53" s="48">
        <v>2024</v>
      </c>
      <c r="J53" s="48">
        <v>213</v>
      </c>
      <c r="K53" s="48">
        <v>266.26</v>
      </c>
      <c r="L53" s="49">
        <f t="shared" si="6"/>
        <v>13.155138339920949</v>
      </c>
      <c r="M53" s="48">
        <v>2043</v>
      </c>
      <c r="N53" s="48">
        <v>9436</v>
      </c>
      <c r="O53" s="48">
        <v>567</v>
      </c>
      <c r="P53" s="48">
        <v>4402.1099999999997</v>
      </c>
      <c r="Q53" s="49">
        <f t="shared" si="2"/>
        <v>46.652289105553194</v>
      </c>
    </row>
    <row r="54" spans="1:17" s="51" customFormat="1" ht="12.95" customHeight="1" x14ac:dyDescent="0.2">
      <c r="A54" s="421"/>
      <c r="B54" s="101" t="s">
        <v>227</v>
      </c>
      <c r="C54" s="50">
        <f>SUM(C51:C53)</f>
        <v>1</v>
      </c>
      <c r="D54" s="50">
        <f t="shared" ref="D54:F54" si="15">SUM(D51:D53)</f>
        <v>156</v>
      </c>
      <c r="E54" s="50">
        <f t="shared" si="15"/>
        <v>0</v>
      </c>
      <c r="F54" s="50">
        <f t="shared" si="15"/>
        <v>0</v>
      </c>
      <c r="G54" s="47">
        <f>F54*100/D54</f>
        <v>0</v>
      </c>
      <c r="H54" s="50">
        <f t="shared" ref="H54:P54" si="16">SUM(H51:H53)</f>
        <v>2642</v>
      </c>
      <c r="I54" s="50">
        <f t="shared" si="16"/>
        <v>8983</v>
      </c>
      <c r="J54" s="50">
        <f t="shared" si="16"/>
        <v>379</v>
      </c>
      <c r="K54" s="50">
        <f t="shared" si="16"/>
        <v>628.59999999999991</v>
      </c>
      <c r="L54" s="47">
        <f t="shared" si="6"/>
        <v>6.9976622509184008</v>
      </c>
      <c r="M54" s="50">
        <f t="shared" si="16"/>
        <v>11913</v>
      </c>
      <c r="N54" s="50">
        <f t="shared" si="16"/>
        <v>43037</v>
      </c>
      <c r="O54" s="50">
        <f t="shared" si="16"/>
        <v>3585</v>
      </c>
      <c r="P54" s="50">
        <f t="shared" si="16"/>
        <v>7635.45</v>
      </c>
      <c r="Q54" s="47">
        <f t="shared" si="2"/>
        <v>17.741594441991776</v>
      </c>
    </row>
    <row r="55" spans="1:17" ht="12.95" customHeight="1" x14ac:dyDescent="0.2">
      <c r="A55" s="36">
        <v>46</v>
      </c>
      <c r="B55" s="37" t="s">
        <v>427</v>
      </c>
      <c r="C55" s="48">
        <v>0</v>
      </c>
      <c r="D55" s="48">
        <v>0</v>
      </c>
      <c r="E55" s="48">
        <v>0</v>
      </c>
      <c r="F55" s="48">
        <v>0</v>
      </c>
      <c r="G55" s="49">
        <v>0</v>
      </c>
      <c r="H55" s="48">
        <v>777</v>
      </c>
      <c r="I55" s="48">
        <v>1882</v>
      </c>
      <c r="J55" s="48">
        <v>3</v>
      </c>
      <c r="K55" s="48">
        <v>7.74</v>
      </c>
      <c r="L55" s="49">
        <f t="shared" si="6"/>
        <v>0.4112646121147715</v>
      </c>
      <c r="M55" s="48">
        <v>4520</v>
      </c>
      <c r="N55" s="48">
        <v>17857</v>
      </c>
      <c r="O55" s="48">
        <v>345</v>
      </c>
      <c r="P55" s="48">
        <v>2792.89</v>
      </c>
      <c r="Q55" s="49">
        <f t="shared" si="2"/>
        <v>15.64030912247298</v>
      </c>
    </row>
    <row r="56" spans="1:17" s="51" customFormat="1" ht="12.95" customHeight="1" x14ac:dyDescent="0.2">
      <c r="A56" s="421"/>
      <c r="B56" s="101" t="s">
        <v>225</v>
      </c>
      <c r="C56" s="50">
        <f>C55</f>
        <v>0</v>
      </c>
      <c r="D56" s="50">
        <f t="shared" ref="D56:F56" si="17">D55</f>
        <v>0</v>
      </c>
      <c r="E56" s="50">
        <f t="shared" si="17"/>
        <v>0</v>
      </c>
      <c r="F56" s="50">
        <f t="shared" si="17"/>
        <v>0</v>
      </c>
      <c r="G56" s="47">
        <v>0</v>
      </c>
      <c r="H56" s="50">
        <f t="shared" ref="H56:P56" si="18">H55</f>
        <v>777</v>
      </c>
      <c r="I56" s="50">
        <f t="shared" si="18"/>
        <v>1882</v>
      </c>
      <c r="J56" s="50">
        <f t="shared" si="18"/>
        <v>3</v>
      </c>
      <c r="K56" s="50">
        <f t="shared" si="18"/>
        <v>7.74</v>
      </c>
      <c r="L56" s="47">
        <f t="shared" si="6"/>
        <v>0.4112646121147715</v>
      </c>
      <c r="M56" s="50">
        <f t="shared" si="18"/>
        <v>4520</v>
      </c>
      <c r="N56" s="50">
        <f t="shared" si="18"/>
        <v>17857</v>
      </c>
      <c r="O56" s="50">
        <f t="shared" si="18"/>
        <v>345</v>
      </c>
      <c r="P56" s="50">
        <f t="shared" si="18"/>
        <v>2792.89</v>
      </c>
      <c r="Q56" s="47">
        <f t="shared" si="2"/>
        <v>15.64030912247298</v>
      </c>
    </row>
    <row r="57" spans="1:17" ht="12.95" customHeight="1" x14ac:dyDescent="0.2">
      <c r="A57" s="36">
        <v>47</v>
      </c>
      <c r="B57" s="37" t="s">
        <v>419</v>
      </c>
      <c r="C57" s="48">
        <v>0</v>
      </c>
      <c r="D57" s="48">
        <v>0</v>
      </c>
      <c r="E57" s="48">
        <v>0</v>
      </c>
      <c r="F57" s="48">
        <v>0</v>
      </c>
      <c r="G57" s="49">
        <v>0</v>
      </c>
      <c r="H57" s="48">
        <v>34</v>
      </c>
      <c r="I57" s="48">
        <v>112</v>
      </c>
      <c r="J57" s="48">
        <v>0</v>
      </c>
      <c r="K57" s="48">
        <v>0</v>
      </c>
      <c r="L57" s="49">
        <f t="shared" si="6"/>
        <v>0</v>
      </c>
      <c r="M57" s="48">
        <v>190</v>
      </c>
      <c r="N57" s="48">
        <v>1053</v>
      </c>
      <c r="O57" s="48">
        <v>73</v>
      </c>
      <c r="P57" s="48">
        <v>560.87</v>
      </c>
      <c r="Q57" s="49">
        <f t="shared" si="2"/>
        <v>53.264007597340928</v>
      </c>
    </row>
    <row r="58" spans="1:17" ht="12.95" customHeight="1" x14ac:dyDescent="0.2">
      <c r="A58" s="36">
        <v>48</v>
      </c>
      <c r="B58" s="37" t="s">
        <v>420</v>
      </c>
      <c r="C58" s="48">
        <v>0</v>
      </c>
      <c r="D58" s="48">
        <v>0</v>
      </c>
      <c r="E58" s="48">
        <v>0</v>
      </c>
      <c r="F58" s="48">
        <v>0</v>
      </c>
      <c r="G58" s="49">
        <v>0</v>
      </c>
      <c r="H58" s="48">
        <v>0</v>
      </c>
      <c r="I58" s="48">
        <v>0</v>
      </c>
      <c r="J58" s="48">
        <v>0</v>
      </c>
      <c r="K58" s="48">
        <v>0</v>
      </c>
      <c r="L58" s="49">
        <v>0</v>
      </c>
      <c r="M58" s="48">
        <v>0</v>
      </c>
      <c r="N58" s="48">
        <v>0</v>
      </c>
      <c r="O58" s="48">
        <v>0</v>
      </c>
      <c r="P58" s="48">
        <v>0</v>
      </c>
      <c r="Q58" s="49">
        <v>0</v>
      </c>
    </row>
    <row r="59" spans="1:17" ht="12.95" customHeight="1" x14ac:dyDescent="0.2">
      <c r="A59" s="36">
        <v>49</v>
      </c>
      <c r="B59" s="37" t="s">
        <v>421</v>
      </c>
      <c r="C59" s="48">
        <v>0</v>
      </c>
      <c r="D59" s="48">
        <v>0</v>
      </c>
      <c r="E59" s="48">
        <v>0</v>
      </c>
      <c r="F59" s="48">
        <v>0</v>
      </c>
      <c r="G59" s="49">
        <v>0</v>
      </c>
      <c r="H59" s="48">
        <v>0</v>
      </c>
      <c r="I59" s="48">
        <v>0</v>
      </c>
      <c r="J59" s="48">
        <v>0</v>
      </c>
      <c r="K59" s="48">
        <v>0</v>
      </c>
      <c r="L59" s="49">
        <v>0</v>
      </c>
      <c r="M59" s="48">
        <v>0</v>
      </c>
      <c r="N59" s="48">
        <v>0</v>
      </c>
      <c r="O59" s="48">
        <v>0</v>
      </c>
      <c r="P59" s="48">
        <v>0</v>
      </c>
      <c r="Q59" s="49">
        <v>0</v>
      </c>
    </row>
    <row r="60" spans="1:17" ht="12.95" customHeight="1" x14ac:dyDescent="0.2">
      <c r="A60" s="36">
        <v>50</v>
      </c>
      <c r="B60" s="37" t="s">
        <v>422</v>
      </c>
      <c r="C60" s="48">
        <v>0</v>
      </c>
      <c r="D60" s="48">
        <v>0</v>
      </c>
      <c r="E60" s="48">
        <v>0</v>
      </c>
      <c r="F60" s="48">
        <v>0</v>
      </c>
      <c r="G60" s="49">
        <v>0</v>
      </c>
      <c r="H60" s="48">
        <v>0</v>
      </c>
      <c r="I60" s="48">
        <v>0</v>
      </c>
      <c r="J60" s="48">
        <v>0</v>
      </c>
      <c r="K60" s="48">
        <v>0</v>
      </c>
      <c r="L60" s="49">
        <v>0</v>
      </c>
      <c r="M60" s="48">
        <v>0</v>
      </c>
      <c r="N60" s="48">
        <v>0</v>
      </c>
      <c r="O60" s="48">
        <v>0</v>
      </c>
      <c r="P60" s="48">
        <v>0</v>
      </c>
      <c r="Q60" s="49">
        <v>0</v>
      </c>
    </row>
    <row r="61" spans="1:17" ht="12.95" customHeight="1" x14ac:dyDescent="0.2">
      <c r="A61" s="36">
        <v>51</v>
      </c>
      <c r="B61" s="37" t="s">
        <v>423</v>
      </c>
      <c r="C61" s="48">
        <v>0</v>
      </c>
      <c r="D61" s="48">
        <v>0</v>
      </c>
      <c r="E61" s="48">
        <v>0</v>
      </c>
      <c r="F61" s="48">
        <v>0</v>
      </c>
      <c r="G61" s="49">
        <v>0</v>
      </c>
      <c r="H61" s="48">
        <v>0</v>
      </c>
      <c r="I61" s="48">
        <v>0</v>
      </c>
      <c r="J61" s="48">
        <v>0</v>
      </c>
      <c r="K61" s="48">
        <v>0</v>
      </c>
      <c r="L61" s="49">
        <v>0</v>
      </c>
      <c r="M61" s="48">
        <v>0</v>
      </c>
      <c r="N61" s="48">
        <v>0</v>
      </c>
      <c r="O61" s="48">
        <v>0</v>
      </c>
      <c r="P61" s="48">
        <v>0</v>
      </c>
      <c r="Q61" s="49">
        <v>0</v>
      </c>
    </row>
    <row r="62" spans="1:17" ht="12.95" customHeight="1" x14ac:dyDescent="0.2">
      <c r="A62" s="36">
        <v>52</v>
      </c>
      <c r="B62" s="210" t="s">
        <v>415</v>
      </c>
      <c r="C62" s="48">
        <v>0</v>
      </c>
      <c r="D62" s="48">
        <v>0</v>
      </c>
      <c r="E62" s="48">
        <v>0</v>
      </c>
      <c r="F62" s="48">
        <v>0</v>
      </c>
      <c r="G62" s="49">
        <v>0</v>
      </c>
      <c r="H62" s="48">
        <v>0</v>
      </c>
      <c r="I62" s="48">
        <v>0</v>
      </c>
      <c r="J62" s="48">
        <v>0</v>
      </c>
      <c r="K62" s="48">
        <v>0</v>
      </c>
      <c r="L62" s="49">
        <v>0</v>
      </c>
      <c r="M62" s="48">
        <v>0</v>
      </c>
      <c r="N62" s="48">
        <v>0</v>
      </c>
      <c r="O62" s="48">
        <v>0</v>
      </c>
      <c r="P62" s="48">
        <v>0</v>
      </c>
      <c r="Q62" s="49">
        <v>0</v>
      </c>
    </row>
    <row r="63" spans="1:17" ht="12.95" customHeight="1" x14ac:dyDescent="0.2">
      <c r="A63" s="36">
        <v>53</v>
      </c>
      <c r="B63" s="37" t="s">
        <v>424</v>
      </c>
      <c r="C63" s="48">
        <v>0</v>
      </c>
      <c r="D63" s="48">
        <v>0</v>
      </c>
      <c r="E63" s="48">
        <v>0</v>
      </c>
      <c r="F63" s="48">
        <v>0</v>
      </c>
      <c r="G63" s="49">
        <v>0</v>
      </c>
      <c r="H63" s="48">
        <v>0</v>
      </c>
      <c r="I63" s="48">
        <v>0</v>
      </c>
      <c r="J63" s="48">
        <v>0</v>
      </c>
      <c r="K63" s="48">
        <v>0</v>
      </c>
      <c r="L63" s="49">
        <v>0</v>
      </c>
      <c r="M63" s="48">
        <v>0</v>
      </c>
      <c r="N63" s="48">
        <v>0</v>
      </c>
      <c r="O63" s="48">
        <v>0</v>
      </c>
      <c r="P63" s="48">
        <v>0</v>
      </c>
      <c r="Q63" s="49">
        <v>0</v>
      </c>
    </row>
    <row r="64" spans="1:17" s="51" customFormat="1" ht="12.95" customHeight="1" x14ac:dyDescent="0.2">
      <c r="A64" s="421"/>
      <c r="B64" s="101" t="s">
        <v>425</v>
      </c>
      <c r="C64" s="50">
        <f>SUM(C57:C63)</f>
        <v>0</v>
      </c>
      <c r="D64" s="50">
        <f t="shared" ref="D64:F64" si="19">SUM(D57:D63)</f>
        <v>0</v>
      </c>
      <c r="E64" s="50">
        <f t="shared" si="19"/>
        <v>0</v>
      </c>
      <c r="F64" s="50">
        <f t="shared" si="19"/>
        <v>0</v>
      </c>
      <c r="G64" s="47">
        <v>0</v>
      </c>
      <c r="H64" s="50">
        <f t="shared" ref="H64:M64" si="20">SUM(H57:H63)</f>
        <v>34</v>
      </c>
      <c r="I64" s="50">
        <f t="shared" si="20"/>
        <v>112</v>
      </c>
      <c r="J64" s="50">
        <f t="shared" ref="J64:K64" si="21">SUM(J57:J63)</f>
        <v>0</v>
      </c>
      <c r="K64" s="50">
        <f t="shared" si="21"/>
        <v>0</v>
      </c>
      <c r="L64" s="47">
        <f>K64*100/I64</f>
        <v>0</v>
      </c>
      <c r="M64" s="50">
        <f t="shared" si="20"/>
        <v>190</v>
      </c>
      <c r="N64" s="50">
        <f t="shared" ref="N64:P64" si="22">SUM(N57:N63)</f>
        <v>1053</v>
      </c>
      <c r="O64" s="50">
        <f t="shared" si="22"/>
        <v>73</v>
      </c>
      <c r="P64" s="50">
        <f t="shared" si="22"/>
        <v>560.87</v>
      </c>
      <c r="Q64" s="47">
        <f t="shared" si="2"/>
        <v>53.264007597340928</v>
      </c>
    </row>
    <row r="65" spans="1:17" s="51" customFormat="1" ht="12.95" customHeight="1" x14ac:dyDescent="0.2">
      <c r="A65" s="101"/>
      <c r="B65" s="101" t="s">
        <v>0</v>
      </c>
      <c r="C65" s="50">
        <f>C64+C56+C54+C50</f>
        <v>3074</v>
      </c>
      <c r="D65" s="50">
        <f t="shared" ref="D65:F65" si="23">D64+D56+D54+D50</f>
        <v>67234</v>
      </c>
      <c r="E65" s="50">
        <f t="shared" si="23"/>
        <v>41</v>
      </c>
      <c r="F65" s="50">
        <f t="shared" si="23"/>
        <v>40070</v>
      </c>
      <c r="G65" s="47">
        <f>F65*100/D65</f>
        <v>59.597822530267422</v>
      </c>
      <c r="H65" s="50">
        <f t="shared" ref="H65:M65" si="24">H64+H56+H54+H50</f>
        <v>35535</v>
      </c>
      <c r="I65" s="50">
        <f t="shared" si="24"/>
        <v>119386</v>
      </c>
      <c r="J65" s="50">
        <f t="shared" ref="J65:K65" si="25">J64+J56+J54+J50</f>
        <v>17724</v>
      </c>
      <c r="K65" s="50">
        <f t="shared" si="25"/>
        <v>52643.179999999993</v>
      </c>
      <c r="L65" s="47">
        <f>K65*100/I65</f>
        <v>44.094935754611086</v>
      </c>
      <c r="M65" s="50">
        <f t="shared" si="24"/>
        <v>139394</v>
      </c>
      <c r="N65" s="50">
        <f t="shared" ref="N65:P65" si="26">N64+N56+N54+N50</f>
        <v>683957</v>
      </c>
      <c r="O65" s="50">
        <f t="shared" si="26"/>
        <v>72837</v>
      </c>
      <c r="P65" s="50">
        <f t="shared" si="26"/>
        <v>490288</v>
      </c>
      <c r="Q65" s="47">
        <f t="shared" si="2"/>
        <v>71.684038616462729</v>
      </c>
    </row>
    <row r="66" spans="1:17" x14ac:dyDescent="0.2">
      <c r="I66" s="55" t="s">
        <v>588</v>
      </c>
    </row>
    <row r="67" spans="1:17" x14ac:dyDescent="0.2">
      <c r="J67" s="54">
        <v>1239</v>
      </c>
      <c r="K67" s="54">
        <v>12908.27</v>
      </c>
    </row>
    <row r="69" spans="1:17" x14ac:dyDescent="0.2">
      <c r="G69" s="54"/>
      <c r="J69" s="54">
        <f>J65+J67</f>
        <v>18963</v>
      </c>
      <c r="K69" s="54">
        <f>K65+K67</f>
        <v>65551.45</v>
      </c>
      <c r="L69" s="54"/>
      <c r="Q69" s="54"/>
    </row>
    <row r="70" spans="1:17" x14ac:dyDescent="0.2">
      <c r="J70" s="55"/>
      <c r="K70" s="55"/>
    </row>
  </sheetData>
  <mergeCells count="16">
    <mergeCell ref="Q3:Q5"/>
    <mergeCell ref="A1:Q1"/>
    <mergeCell ref="A3:A5"/>
    <mergeCell ref="B3:B5"/>
    <mergeCell ref="E4:F4"/>
    <mergeCell ref="J4:K4"/>
    <mergeCell ref="O4:P4"/>
    <mergeCell ref="G3:G5"/>
    <mergeCell ref="C3:F3"/>
    <mergeCell ref="C4:D4"/>
    <mergeCell ref="H3:K3"/>
    <mergeCell ref="N2:P2"/>
    <mergeCell ref="H4:I4"/>
    <mergeCell ref="M3:P3"/>
    <mergeCell ref="M4:N4"/>
    <mergeCell ref="L3:L5"/>
  </mergeCells>
  <pageMargins left="0.75" right="0.2" top="0.75" bottom="0.75" header="0.3" footer="0.3"/>
  <pageSetup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70"/>
  <sheetViews>
    <sheetView zoomScaleNormal="100" workbookViewId="0">
      <pane xSplit="2" ySplit="5" topLeftCell="E51" activePane="bottomRight" state="frozen"/>
      <selection pane="topRight" activeCell="C1" sqref="C1"/>
      <selection pane="bottomLeft" activeCell="A6" sqref="A6"/>
      <selection pane="bottomRight" activeCell="L58" sqref="L58:L63"/>
    </sheetView>
  </sheetViews>
  <sheetFormatPr defaultColWidth="4.42578125" defaultRowHeight="13.5" x14ac:dyDescent="0.2"/>
  <cols>
    <col min="1" max="1" width="4.42578125" style="38"/>
    <col min="2" max="2" width="21.85546875" style="38" bestFit="1" customWidth="1"/>
    <col min="3" max="4" width="10.140625" style="54" bestFit="1" customWidth="1"/>
    <col min="5" max="5" width="8" style="54" bestFit="1" customWidth="1"/>
    <col min="6" max="6" width="8.140625" style="54" customWidth="1"/>
    <col min="7" max="7" width="8.140625" style="52" customWidth="1"/>
    <col min="8" max="8" width="8" style="54" bestFit="1" customWidth="1"/>
    <col min="9" max="11" width="8.140625" style="54" customWidth="1"/>
    <col min="12" max="12" width="8.140625" style="52" customWidth="1"/>
    <col min="13" max="13" width="8" style="54" bestFit="1" customWidth="1"/>
    <col min="14" max="14" width="8.140625" style="54" customWidth="1"/>
    <col min="15" max="15" width="8.5703125" style="54" customWidth="1"/>
    <col min="16" max="16" width="9.140625" style="54" customWidth="1"/>
    <col min="17" max="17" width="10.28515625" style="54" customWidth="1"/>
    <col min="18" max="18" width="10.7109375" style="54" customWidth="1"/>
    <col min="19" max="19" width="10.140625" style="55" customWidth="1"/>
    <col min="20" max="20" width="10.42578125" style="55" customWidth="1"/>
    <col min="21" max="21" width="8" style="52" customWidth="1"/>
    <col min="22" max="22" width="8" style="54" customWidth="1"/>
    <col min="23" max="16384" width="4.42578125" style="38"/>
  </cols>
  <sheetData>
    <row r="1" spans="1:21" ht="18.75" x14ac:dyDescent="0.2">
      <c r="A1" s="508" t="s">
        <v>532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</row>
    <row r="2" spans="1:21" x14ac:dyDescent="0.2">
      <c r="B2" s="51" t="s">
        <v>125</v>
      </c>
      <c r="J2" s="54" t="s">
        <v>133</v>
      </c>
      <c r="P2" s="55" t="s">
        <v>156</v>
      </c>
      <c r="Q2" s="55"/>
      <c r="R2" s="55"/>
    </row>
    <row r="3" spans="1:21" ht="15" customHeight="1" x14ac:dyDescent="0.2">
      <c r="A3" s="471" t="s">
        <v>111</v>
      </c>
      <c r="B3" s="471" t="s">
        <v>95</v>
      </c>
      <c r="C3" s="509" t="s">
        <v>33</v>
      </c>
      <c r="D3" s="509"/>
      <c r="E3" s="509"/>
      <c r="F3" s="509"/>
      <c r="G3" s="473" t="s">
        <v>149</v>
      </c>
      <c r="H3" s="509" t="s">
        <v>34</v>
      </c>
      <c r="I3" s="509"/>
      <c r="J3" s="509"/>
      <c r="K3" s="509"/>
      <c r="L3" s="473" t="s">
        <v>149</v>
      </c>
      <c r="M3" s="509" t="s">
        <v>48</v>
      </c>
      <c r="N3" s="509"/>
      <c r="O3" s="509"/>
      <c r="P3" s="509"/>
      <c r="Q3" s="509" t="s">
        <v>49</v>
      </c>
      <c r="R3" s="509"/>
      <c r="S3" s="509"/>
      <c r="T3" s="509"/>
      <c r="U3" s="473" t="s">
        <v>149</v>
      </c>
    </row>
    <row r="4" spans="1:21" ht="15" customHeight="1" x14ac:dyDescent="0.2">
      <c r="A4" s="471"/>
      <c r="B4" s="471"/>
      <c r="C4" s="509" t="s">
        <v>19</v>
      </c>
      <c r="D4" s="509"/>
      <c r="E4" s="509" t="s">
        <v>150</v>
      </c>
      <c r="F4" s="509"/>
      <c r="G4" s="473"/>
      <c r="H4" s="509" t="s">
        <v>19</v>
      </c>
      <c r="I4" s="509"/>
      <c r="J4" s="509" t="s">
        <v>150</v>
      </c>
      <c r="K4" s="509"/>
      <c r="L4" s="473"/>
      <c r="M4" s="509" t="s">
        <v>19</v>
      </c>
      <c r="N4" s="509"/>
      <c r="O4" s="509" t="s">
        <v>150</v>
      </c>
      <c r="P4" s="509"/>
      <c r="Q4" s="509" t="s">
        <v>19</v>
      </c>
      <c r="R4" s="509"/>
      <c r="S4" s="509" t="s">
        <v>150</v>
      </c>
      <c r="T4" s="509"/>
      <c r="U4" s="473"/>
    </row>
    <row r="5" spans="1:21" ht="15" customHeight="1" x14ac:dyDescent="0.2">
      <c r="A5" s="471"/>
      <c r="B5" s="471"/>
      <c r="C5" s="113" t="s">
        <v>115</v>
      </c>
      <c r="D5" s="113" t="s">
        <v>94</v>
      </c>
      <c r="E5" s="113" t="s">
        <v>115</v>
      </c>
      <c r="F5" s="113" t="s">
        <v>94</v>
      </c>
      <c r="G5" s="473"/>
      <c r="H5" s="113" t="s">
        <v>115</v>
      </c>
      <c r="I5" s="113" t="s">
        <v>94</v>
      </c>
      <c r="J5" s="113" t="s">
        <v>115</v>
      </c>
      <c r="K5" s="113" t="s">
        <v>94</v>
      </c>
      <c r="L5" s="473"/>
      <c r="M5" s="113" t="s">
        <v>115</v>
      </c>
      <c r="N5" s="113" t="s">
        <v>94</v>
      </c>
      <c r="O5" s="113" t="s">
        <v>115</v>
      </c>
      <c r="P5" s="113" t="s">
        <v>94</v>
      </c>
      <c r="Q5" s="113" t="s">
        <v>115</v>
      </c>
      <c r="R5" s="113" t="s">
        <v>94</v>
      </c>
      <c r="S5" s="113" t="s">
        <v>115</v>
      </c>
      <c r="T5" s="113" t="s">
        <v>94</v>
      </c>
      <c r="U5" s="473"/>
    </row>
    <row r="6" spans="1:21" ht="12.95" customHeight="1" x14ac:dyDescent="0.2">
      <c r="A6" s="36">
        <v>1</v>
      </c>
      <c r="B6" s="37" t="s">
        <v>50</v>
      </c>
      <c r="C6" s="48">
        <v>3752</v>
      </c>
      <c r="D6" s="48">
        <v>4856</v>
      </c>
      <c r="E6" s="48">
        <v>0</v>
      </c>
      <c r="F6" s="48">
        <v>0</v>
      </c>
      <c r="G6" s="49">
        <f t="shared" ref="G6:G37" si="0">F6*100/D6</f>
        <v>0</v>
      </c>
      <c r="H6" s="48">
        <v>677</v>
      </c>
      <c r="I6" s="48">
        <v>805</v>
      </c>
      <c r="J6" s="48">
        <v>0</v>
      </c>
      <c r="K6" s="48">
        <v>0</v>
      </c>
      <c r="L6" s="49">
        <f t="shared" ref="L6:L32" si="1">K6*100/I6</f>
        <v>0</v>
      </c>
      <c r="M6" s="48">
        <v>2212</v>
      </c>
      <c r="N6" s="48">
        <v>3622</v>
      </c>
      <c r="O6" s="48">
        <v>234</v>
      </c>
      <c r="P6" s="48">
        <v>64</v>
      </c>
      <c r="Q6" s="48">
        <f>M6+H6+C6+'ACP_PS_11(i)'!M6+'ACP_PS_11(i)'!H6+'ACP_PS_11(i)'!C6+ACP_MSME_10!C6+'ACP_Agri_9(ii)'!M6</f>
        <v>115990</v>
      </c>
      <c r="R6" s="48">
        <f>N6+I6+D6+'ACP_PS_11(i)'!N6+'ACP_PS_11(i)'!I6+'ACP_PS_11(i)'!D6+ACP_MSME_10!D6+'ACP_Agri_9(ii)'!N6</f>
        <v>316844</v>
      </c>
      <c r="S6" s="48">
        <f>O6+J6+E6+'ACP_PS_11(i)'!O6+'ACP_PS_11(i)'!J6+'ACP_PS_11(i)'!E6+ACP_MSME_10!O6+'ACP_Agri_9(ii)'!O6</f>
        <v>81131</v>
      </c>
      <c r="T6" s="48">
        <f>P6+K6+F6+'ACP_PS_11(i)'!P6+'ACP_PS_11(i)'!K6+'ACP_PS_11(i)'!F6+ACP_MSME_10!P6+'ACP_Agri_9(ii)'!P6</f>
        <v>257210</v>
      </c>
      <c r="U6" s="49">
        <f>T6*100/R6</f>
        <v>81.178750426077187</v>
      </c>
    </row>
    <row r="7" spans="1:21" ht="12.95" customHeight="1" x14ac:dyDescent="0.2">
      <c r="A7" s="36">
        <v>2</v>
      </c>
      <c r="B7" s="37" t="s">
        <v>51</v>
      </c>
      <c r="C7" s="48">
        <v>620</v>
      </c>
      <c r="D7" s="48">
        <v>930</v>
      </c>
      <c r="E7" s="48">
        <v>0</v>
      </c>
      <c r="F7" s="48">
        <v>0</v>
      </c>
      <c r="G7" s="49">
        <f t="shared" si="0"/>
        <v>0</v>
      </c>
      <c r="H7" s="48">
        <v>137</v>
      </c>
      <c r="I7" s="48">
        <v>191</v>
      </c>
      <c r="J7" s="48">
        <v>0</v>
      </c>
      <c r="K7" s="48">
        <v>0</v>
      </c>
      <c r="L7" s="49">
        <f t="shared" si="1"/>
        <v>0</v>
      </c>
      <c r="M7" s="48">
        <v>255</v>
      </c>
      <c r="N7" s="48">
        <v>497</v>
      </c>
      <c r="O7" s="48">
        <v>0</v>
      </c>
      <c r="P7" s="48">
        <v>0</v>
      </c>
      <c r="Q7" s="48">
        <f>M7+H7+C7+'ACP_PS_11(i)'!M7+'ACP_PS_11(i)'!H7+'ACP_PS_11(i)'!C7+ACP_MSME_10!C7+'ACP_Agri_9(ii)'!M7</f>
        <v>9504</v>
      </c>
      <c r="R7" s="48">
        <f>N7+I7+D7+'ACP_PS_11(i)'!N7+'ACP_PS_11(i)'!I7+'ACP_PS_11(i)'!D7+ACP_MSME_10!D7+'ACP_Agri_9(ii)'!N7</f>
        <v>36853</v>
      </c>
      <c r="S7" s="48">
        <f>O7+J7+E7+'ACP_PS_11(i)'!O7+'ACP_PS_11(i)'!J7+'ACP_PS_11(i)'!E7+ACP_MSME_10!O7+'ACP_Agri_9(ii)'!O7</f>
        <v>1234</v>
      </c>
      <c r="T7" s="48">
        <f>P7+K7+F7+'ACP_PS_11(i)'!P7+'ACP_PS_11(i)'!K7+'ACP_PS_11(i)'!F7+ACP_MSME_10!P7+'ACP_Agri_9(ii)'!P7</f>
        <v>9535.57</v>
      </c>
      <c r="U7" s="49">
        <f t="shared" ref="U7:U65" si="2">T7*100/R7</f>
        <v>25.87460993677584</v>
      </c>
    </row>
    <row r="8" spans="1:21" ht="12.95" customHeight="1" x14ac:dyDescent="0.2">
      <c r="A8" s="36">
        <v>3</v>
      </c>
      <c r="B8" s="37" t="s">
        <v>52</v>
      </c>
      <c r="C8" s="48">
        <v>5144</v>
      </c>
      <c r="D8" s="48">
        <v>11937</v>
      </c>
      <c r="E8" s="48">
        <v>304</v>
      </c>
      <c r="F8" s="48">
        <v>1042</v>
      </c>
      <c r="G8" s="49">
        <f t="shared" si="0"/>
        <v>8.7291614308452719</v>
      </c>
      <c r="H8" s="48">
        <v>1370</v>
      </c>
      <c r="I8" s="48">
        <v>1934</v>
      </c>
      <c r="J8" s="48">
        <v>2</v>
      </c>
      <c r="K8" s="48">
        <v>8</v>
      </c>
      <c r="L8" s="49">
        <f t="shared" si="1"/>
        <v>0.41365046535677352</v>
      </c>
      <c r="M8" s="48">
        <v>2864</v>
      </c>
      <c r="N8" s="48">
        <v>6193</v>
      </c>
      <c r="O8" s="48">
        <v>1685</v>
      </c>
      <c r="P8" s="48">
        <v>9076</v>
      </c>
      <c r="Q8" s="48">
        <f>M8+H8+C8+'ACP_PS_11(i)'!M8+'ACP_PS_11(i)'!H8+'ACP_PS_11(i)'!C8+ACP_MSME_10!C8+'ACP_Agri_9(ii)'!M8</f>
        <v>94418</v>
      </c>
      <c r="R8" s="48">
        <f>N8+I8+D8+'ACP_PS_11(i)'!N8+'ACP_PS_11(i)'!I8+'ACP_PS_11(i)'!D8+ACP_MSME_10!D8+'ACP_Agri_9(ii)'!N8</f>
        <v>313413</v>
      </c>
      <c r="S8" s="48">
        <f>O8+J8+E8+'ACP_PS_11(i)'!O8+'ACP_PS_11(i)'!J8+'ACP_PS_11(i)'!E8+ACP_MSME_10!O8+'ACP_Agri_9(ii)'!O8</f>
        <v>65223</v>
      </c>
      <c r="T8" s="48">
        <f>P8+K8+F8+'ACP_PS_11(i)'!P8+'ACP_PS_11(i)'!K8+'ACP_PS_11(i)'!F8+ACP_MSME_10!P8+'ACP_Agri_9(ii)'!P8</f>
        <v>329904</v>
      </c>
      <c r="U8" s="49">
        <f t="shared" si="2"/>
        <v>105.26174727914923</v>
      </c>
    </row>
    <row r="9" spans="1:21" ht="12.95" customHeight="1" x14ac:dyDescent="0.2">
      <c r="A9" s="36">
        <v>4</v>
      </c>
      <c r="B9" s="37" t="s">
        <v>53</v>
      </c>
      <c r="C9" s="48">
        <v>9841</v>
      </c>
      <c r="D9" s="48">
        <v>18389</v>
      </c>
      <c r="E9" s="48">
        <v>0</v>
      </c>
      <c r="F9" s="48">
        <v>0</v>
      </c>
      <c r="G9" s="49">
        <f t="shared" si="0"/>
        <v>0</v>
      </c>
      <c r="H9" s="48">
        <v>1562</v>
      </c>
      <c r="I9" s="48">
        <v>2488</v>
      </c>
      <c r="J9" s="48">
        <v>1</v>
      </c>
      <c r="K9" s="48">
        <v>4</v>
      </c>
      <c r="L9" s="49">
        <f t="shared" si="1"/>
        <v>0.16077170418006431</v>
      </c>
      <c r="M9" s="48">
        <v>3968</v>
      </c>
      <c r="N9" s="48">
        <v>6518</v>
      </c>
      <c r="O9" s="48">
        <v>15</v>
      </c>
      <c r="P9" s="48">
        <v>986</v>
      </c>
      <c r="Q9" s="48">
        <f>M9+H9+C9+'ACP_PS_11(i)'!M9+'ACP_PS_11(i)'!H9+'ACP_PS_11(i)'!C9+ACP_MSME_10!C9+'ACP_Agri_9(ii)'!M9</f>
        <v>341241</v>
      </c>
      <c r="R9" s="48">
        <f>N9+I9+D9+'ACP_PS_11(i)'!N9+'ACP_PS_11(i)'!I9+'ACP_PS_11(i)'!D9+ACP_MSME_10!D9+'ACP_Agri_9(ii)'!N9</f>
        <v>1046632</v>
      </c>
      <c r="S9" s="48">
        <f>O9+J9+E9+'ACP_PS_11(i)'!O9+'ACP_PS_11(i)'!J9+'ACP_PS_11(i)'!E9+ACP_MSME_10!O9+'ACP_Agri_9(ii)'!O9</f>
        <v>320655</v>
      </c>
      <c r="T9" s="48">
        <f>P9+K9+F9+'ACP_PS_11(i)'!P9+'ACP_PS_11(i)'!K9+'ACP_PS_11(i)'!F9+ACP_MSME_10!P9+'ACP_Agri_9(ii)'!P9</f>
        <v>1033764</v>
      </c>
      <c r="U9" s="49">
        <f t="shared" si="2"/>
        <v>98.770532527191989</v>
      </c>
    </row>
    <row r="10" spans="1:21" ht="12.95" customHeight="1" x14ac:dyDescent="0.2">
      <c r="A10" s="36">
        <v>5</v>
      </c>
      <c r="B10" s="37" t="s">
        <v>54</v>
      </c>
      <c r="C10" s="48">
        <v>3207</v>
      </c>
      <c r="D10" s="48">
        <v>5474</v>
      </c>
      <c r="E10" s="48">
        <v>4</v>
      </c>
      <c r="F10" s="48">
        <v>3</v>
      </c>
      <c r="G10" s="49">
        <f t="shared" si="0"/>
        <v>5.4804530507855317E-2</v>
      </c>
      <c r="H10" s="48">
        <v>372</v>
      </c>
      <c r="I10" s="48">
        <v>526</v>
      </c>
      <c r="J10" s="48">
        <v>6</v>
      </c>
      <c r="K10" s="48">
        <v>36</v>
      </c>
      <c r="L10" s="49">
        <f t="shared" si="1"/>
        <v>6.8441064638783269</v>
      </c>
      <c r="M10" s="48">
        <v>5325</v>
      </c>
      <c r="N10" s="48">
        <v>5483</v>
      </c>
      <c r="O10" s="48">
        <v>1153</v>
      </c>
      <c r="P10" s="48">
        <v>1723</v>
      </c>
      <c r="Q10" s="48">
        <f>M10+H10+C10+'ACP_PS_11(i)'!M10+'ACP_PS_11(i)'!H10+'ACP_PS_11(i)'!C10+ACP_MSME_10!C10+'ACP_Agri_9(ii)'!M10</f>
        <v>81152</v>
      </c>
      <c r="R10" s="48">
        <f>N10+I10+D10+'ACP_PS_11(i)'!N10+'ACP_PS_11(i)'!I10+'ACP_PS_11(i)'!D10+ACP_MSME_10!D10+'ACP_Agri_9(ii)'!N10</f>
        <v>251419</v>
      </c>
      <c r="S10" s="48">
        <f>O10+J10+E10+'ACP_PS_11(i)'!O10+'ACP_PS_11(i)'!J10+'ACP_PS_11(i)'!E10+ACP_MSME_10!O10+'ACP_Agri_9(ii)'!O10</f>
        <v>70256</v>
      </c>
      <c r="T10" s="48">
        <f>P10+K10+F10+'ACP_PS_11(i)'!P10+'ACP_PS_11(i)'!K10+'ACP_PS_11(i)'!F10+ACP_MSME_10!P10+'ACP_Agri_9(ii)'!P10</f>
        <v>196659</v>
      </c>
      <c r="U10" s="49">
        <f t="shared" si="2"/>
        <v>78.219625406194439</v>
      </c>
    </row>
    <row r="11" spans="1:21" ht="12.95" customHeight="1" x14ac:dyDescent="0.2">
      <c r="A11" s="36">
        <v>6</v>
      </c>
      <c r="B11" s="37" t="s">
        <v>55</v>
      </c>
      <c r="C11" s="48">
        <v>2235</v>
      </c>
      <c r="D11" s="48">
        <v>4781</v>
      </c>
      <c r="E11" s="48">
        <v>2</v>
      </c>
      <c r="F11" s="48">
        <v>25</v>
      </c>
      <c r="G11" s="49">
        <f t="shared" si="0"/>
        <v>0.52290315833507639</v>
      </c>
      <c r="H11" s="48">
        <v>470</v>
      </c>
      <c r="I11" s="48">
        <v>869</v>
      </c>
      <c r="J11" s="48">
        <v>0</v>
      </c>
      <c r="K11" s="48">
        <v>0</v>
      </c>
      <c r="L11" s="49">
        <f t="shared" si="1"/>
        <v>0</v>
      </c>
      <c r="M11" s="48">
        <v>1624</v>
      </c>
      <c r="N11" s="48">
        <v>3860</v>
      </c>
      <c r="O11" s="48">
        <v>17</v>
      </c>
      <c r="P11" s="48">
        <v>21</v>
      </c>
      <c r="Q11" s="48">
        <f>M11+H11+C11+'ACP_PS_11(i)'!M11+'ACP_PS_11(i)'!H11+'ACP_PS_11(i)'!C11+ACP_MSME_10!C11+'ACP_Agri_9(ii)'!M11</f>
        <v>68926</v>
      </c>
      <c r="R11" s="48">
        <f>N11+I11+D11+'ACP_PS_11(i)'!N11+'ACP_PS_11(i)'!I11+'ACP_PS_11(i)'!D11+ACP_MSME_10!D11+'ACP_Agri_9(ii)'!N11</f>
        <v>199535</v>
      </c>
      <c r="S11" s="48">
        <f>O11+J11+E11+'ACP_PS_11(i)'!O11+'ACP_PS_11(i)'!J11+'ACP_PS_11(i)'!E11+ACP_MSME_10!O11+'ACP_Agri_9(ii)'!O11</f>
        <v>59940</v>
      </c>
      <c r="T11" s="48">
        <f>P11+K11+F11+'ACP_PS_11(i)'!P11+'ACP_PS_11(i)'!K11+'ACP_PS_11(i)'!F11+ACP_MSME_10!P11+'ACP_Agri_9(ii)'!P11</f>
        <v>132749</v>
      </c>
      <c r="U11" s="49">
        <f t="shared" si="2"/>
        <v>66.529180344300499</v>
      </c>
    </row>
    <row r="12" spans="1:21" ht="12.95" customHeight="1" x14ac:dyDescent="0.2">
      <c r="A12" s="36">
        <v>7</v>
      </c>
      <c r="B12" s="37" t="s">
        <v>56</v>
      </c>
      <c r="C12" s="48">
        <v>3663</v>
      </c>
      <c r="D12" s="48">
        <v>9229</v>
      </c>
      <c r="E12" s="48">
        <v>1</v>
      </c>
      <c r="F12" s="48">
        <v>17</v>
      </c>
      <c r="G12" s="49">
        <f t="shared" si="0"/>
        <v>0.18420197204464189</v>
      </c>
      <c r="H12" s="48">
        <v>640</v>
      </c>
      <c r="I12" s="48">
        <v>1608</v>
      </c>
      <c r="J12" s="48">
        <v>0</v>
      </c>
      <c r="K12" s="48">
        <v>0</v>
      </c>
      <c r="L12" s="49">
        <f t="shared" si="1"/>
        <v>0</v>
      </c>
      <c r="M12" s="48">
        <v>13360</v>
      </c>
      <c r="N12" s="48">
        <v>29388</v>
      </c>
      <c r="O12" s="48">
        <v>101</v>
      </c>
      <c r="P12" s="48">
        <v>117</v>
      </c>
      <c r="Q12" s="48">
        <f>M12+H12+C12+'ACP_PS_11(i)'!M12+'ACP_PS_11(i)'!H12+'ACP_PS_11(i)'!C12+ACP_MSME_10!C12+'ACP_Agri_9(ii)'!M12</f>
        <v>344036</v>
      </c>
      <c r="R12" s="48">
        <f>N12+I12+D12+'ACP_PS_11(i)'!N12+'ACP_PS_11(i)'!I12+'ACP_PS_11(i)'!D12+ACP_MSME_10!D12+'ACP_Agri_9(ii)'!N12</f>
        <v>1095373</v>
      </c>
      <c r="S12" s="48">
        <f>O12+J12+E12+'ACP_PS_11(i)'!O12+'ACP_PS_11(i)'!J12+'ACP_PS_11(i)'!E12+ACP_MSME_10!O12+'ACP_Agri_9(ii)'!O12</f>
        <v>315608</v>
      </c>
      <c r="T12" s="48">
        <f>P12+K12+F12+'ACP_PS_11(i)'!P12+'ACP_PS_11(i)'!K12+'ACP_PS_11(i)'!F12+ACP_MSME_10!P12+'ACP_Agri_9(ii)'!P12</f>
        <v>658996</v>
      </c>
      <c r="U12" s="49">
        <f t="shared" si="2"/>
        <v>60.161789636954715</v>
      </c>
    </row>
    <row r="13" spans="1:21" ht="12.95" customHeight="1" x14ac:dyDescent="0.2">
      <c r="A13" s="36">
        <v>8</v>
      </c>
      <c r="B13" s="37" t="s">
        <v>43</v>
      </c>
      <c r="C13" s="48">
        <v>929</v>
      </c>
      <c r="D13" s="48">
        <v>1773</v>
      </c>
      <c r="E13" s="48">
        <v>0</v>
      </c>
      <c r="F13" s="48">
        <v>0</v>
      </c>
      <c r="G13" s="49">
        <f t="shared" si="0"/>
        <v>0</v>
      </c>
      <c r="H13" s="48">
        <v>115</v>
      </c>
      <c r="I13" s="48">
        <v>241</v>
      </c>
      <c r="J13" s="48">
        <v>0</v>
      </c>
      <c r="K13" s="48">
        <v>0</v>
      </c>
      <c r="L13" s="49">
        <f t="shared" si="1"/>
        <v>0</v>
      </c>
      <c r="M13" s="48">
        <v>818</v>
      </c>
      <c r="N13" s="48">
        <v>1302</v>
      </c>
      <c r="O13" s="48">
        <v>136</v>
      </c>
      <c r="P13" s="48">
        <v>167.45</v>
      </c>
      <c r="Q13" s="48">
        <f>M13+H13+C13+'ACP_PS_11(i)'!M13+'ACP_PS_11(i)'!H13+'ACP_PS_11(i)'!C13+ACP_MSME_10!C13+'ACP_Agri_9(ii)'!M13</f>
        <v>16541</v>
      </c>
      <c r="R13" s="48">
        <f>N13+I13+D13+'ACP_PS_11(i)'!N13+'ACP_PS_11(i)'!I13+'ACP_PS_11(i)'!D13+ACP_MSME_10!D13+'ACP_Agri_9(ii)'!N13</f>
        <v>51774</v>
      </c>
      <c r="S13" s="48">
        <f>O13+J13+E13+'ACP_PS_11(i)'!O13+'ACP_PS_11(i)'!J13+'ACP_PS_11(i)'!E13+ACP_MSME_10!O13+'ACP_Agri_9(ii)'!O13</f>
        <v>1774</v>
      </c>
      <c r="T13" s="48">
        <f>P13+K13+F13+'ACP_PS_11(i)'!P13+'ACP_PS_11(i)'!K13+'ACP_PS_11(i)'!F13+ACP_MSME_10!P13+'ACP_Agri_9(ii)'!P13</f>
        <v>4136.9400000000005</v>
      </c>
      <c r="U13" s="49">
        <f t="shared" si="2"/>
        <v>7.9903812724533561</v>
      </c>
    </row>
    <row r="14" spans="1:21" ht="12.95" customHeight="1" x14ac:dyDescent="0.2">
      <c r="A14" s="36">
        <v>9</v>
      </c>
      <c r="B14" s="37" t="s">
        <v>44</v>
      </c>
      <c r="C14" s="48">
        <v>2039</v>
      </c>
      <c r="D14" s="48">
        <v>3398</v>
      </c>
      <c r="E14" s="48">
        <v>0</v>
      </c>
      <c r="F14" s="48">
        <v>0</v>
      </c>
      <c r="G14" s="49">
        <f t="shared" si="0"/>
        <v>0</v>
      </c>
      <c r="H14" s="48">
        <v>311</v>
      </c>
      <c r="I14" s="48">
        <v>424</v>
      </c>
      <c r="J14" s="48">
        <v>1</v>
      </c>
      <c r="K14" s="48">
        <v>84</v>
      </c>
      <c r="L14" s="49">
        <f t="shared" si="1"/>
        <v>19.811320754716981</v>
      </c>
      <c r="M14" s="48">
        <v>888</v>
      </c>
      <c r="N14" s="48">
        <v>1703</v>
      </c>
      <c r="O14" s="48">
        <v>0</v>
      </c>
      <c r="P14" s="48">
        <v>0</v>
      </c>
      <c r="Q14" s="48">
        <f>M14+H14+C14+'ACP_PS_11(i)'!M14+'ACP_PS_11(i)'!H14+'ACP_PS_11(i)'!C14+ACP_MSME_10!C14+'ACP_Agri_9(ii)'!M14</f>
        <v>32431</v>
      </c>
      <c r="R14" s="48">
        <f>N14+I14+D14+'ACP_PS_11(i)'!N14+'ACP_PS_11(i)'!I14+'ACP_PS_11(i)'!D14+ACP_MSME_10!D14+'ACP_Agri_9(ii)'!N14</f>
        <v>98639</v>
      </c>
      <c r="S14" s="48">
        <f>O14+J14+E14+'ACP_PS_11(i)'!O14+'ACP_PS_11(i)'!J14+'ACP_PS_11(i)'!E14+ACP_MSME_10!O14+'ACP_Agri_9(ii)'!O14</f>
        <v>6601</v>
      </c>
      <c r="T14" s="48">
        <f>P14+K14+F14+'ACP_PS_11(i)'!P14+'ACP_PS_11(i)'!K14+'ACP_PS_11(i)'!F14+ACP_MSME_10!P14+'ACP_Agri_9(ii)'!P14</f>
        <v>11717</v>
      </c>
      <c r="U14" s="49">
        <f t="shared" si="2"/>
        <v>11.878668680744939</v>
      </c>
    </row>
    <row r="15" spans="1:21" ht="12.95" customHeight="1" x14ac:dyDescent="0.2">
      <c r="A15" s="36">
        <v>10</v>
      </c>
      <c r="B15" s="37" t="s">
        <v>76</v>
      </c>
      <c r="C15" s="48">
        <v>1937</v>
      </c>
      <c r="D15" s="48">
        <v>4319</v>
      </c>
      <c r="E15" s="48">
        <v>9</v>
      </c>
      <c r="F15" s="48">
        <v>42</v>
      </c>
      <c r="G15" s="49">
        <f t="shared" si="0"/>
        <v>0.97244732576985415</v>
      </c>
      <c r="H15" s="48">
        <v>229</v>
      </c>
      <c r="I15" s="48">
        <v>371</v>
      </c>
      <c r="J15" s="48">
        <v>0</v>
      </c>
      <c r="K15" s="48">
        <v>0</v>
      </c>
      <c r="L15" s="49">
        <f t="shared" si="1"/>
        <v>0</v>
      </c>
      <c r="M15" s="48">
        <v>492</v>
      </c>
      <c r="N15" s="48">
        <v>1129</v>
      </c>
      <c r="O15" s="48">
        <v>0</v>
      </c>
      <c r="P15" s="48">
        <v>0</v>
      </c>
      <c r="Q15" s="48">
        <f>M15+H15+C15+'ACP_PS_11(i)'!M15+'ACP_PS_11(i)'!H15+'ACP_PS_11(i)'!C15+ACP_MSME_10!C15+'ACP_Agri_9(ii)'!M15</f>
        <v>34014</v>
      </c>
      <c r="R15" s="48">
        <f>N15+I15+D15+'ACP_PS_11(i)'!N15+'ACP_PS_11(i)'!I15+'ACP_PS_11(i)'!D15+ACP_MSME_10!D15+'ACP_Agri_9(ii)'!N15</f>
        <v>105852</v>
      </c>
      <c r="S15" s="48">
        <f>O15+J15+E15+'ACP_PS_11(i)'!O15+'ACP_PS_11(i)'!J15+'ACP_PS_11(i)'!E15+ACP_MSME_10!O15+'ACP_Agri_9(ii)'!O15</f>
        <v>36189</v>
      </c>
      <c r="T15" s="48">
        <f>P15+K15+F15+'ACP_PS_11(i)'!P15+'ACP_PS_11(i)'!K15+'ACP_PS_11(i)'!F15+ACP_MSME_10!P15+'ACP_Agri_9(ii)'!P15</f>
        <v>144196</v>
      </c>
      <c r="U15" s="49">
        <f t="shared" si="2"/>
        <v>136.22416203756188</v>
      </c>
    </row>
    <row r="16" spans="1:21" ht="12.95" customHeight="1" x14ac:dyDescent="0.2">
      <c r="A16" s="36">
        <v>11</v>
      </c>
      <c r="B16" s="37" t="s">
        <v>57</v>
      </c>
      <c r="C16" s="48">
        <v>703</v>
      </c>
      <c r="D16" s="48">
        <v>1130</v>
      </c>
      <c r="E16" s="48">
        <v>0</v>
      </c>
      <c r="F16" s="48">
        <v>0</v>
      </c>
      <c r="G16" s="49">
        <f t="shared" si="0"/>
        <v>0</v>
      </c>
      <c r="H16" s="48">
        <v>98</v>
      </c>
      <c r="I16" s="48">
        <v>129</v>
      </c>
      <c r="J16" s="48">
        <v>2</v>
      </c>
      <c r="K16" s="48">
        <v>82.87</v>
      </c>
      <c r="L16" s="49">
        <f t="shared" si="1"/>
        <v>64.240310077519382</v>
      </c>
      <c r="M16" s="48">
        <v>286</v>
      </c>
      <c r="N16" s="48">
        <v>604</v>
      </c>
      <c r="O16" s="48">
        <v>0</v>
      </c>
      <c r="P16" s="48">
        <v>0</v>
      </c>
      <c r="Q16" s="48">
        <f>M16+H16+C16+'ACP_PS_11(i)'!M16+'ACP_PS_11(i)'!H16+'ACP_PS_11(i)'!C16+ACP_MSME_10!C16+'ACP_Agri_9(ii)'!M16</f>
        <v>9663</v>
      </c>
      <c r="R16" s="48">
        <f>N16+I16+D16+'ACP_PS_11(i)'!N16+'ACP_PS_11(i)'!I16+'ACP_PS_11(i)'!D16+ACP_MSME_10!D16+'ACP_Agri_9(ii)'!N16</f>
        <v>33097</v>
      </c>
      <c r="S16" s="48">
        <f>O16+J16+E16+'ACP_PS_11(i)'!O16+'ACP_PS_11(i)'!J16+'ACP_PS_11(i)'!E16+ACP_MSME_10!O16+'ACP_Agri_9(ii)'!O16</f>
        <v>12685</v>
      </c>
      <c r="T16" s="48">
        <f>P16+K16+F16+'ACP_PS_11(i)'!P16+'ACP_PS_11(i)'!K16+'ACP_PS_11(i)'!F16+ACP_MSME_10!P16+'ACP_Agri_9(ii)'!P16</f>
        <v>34152.570000000007</v>
      </c>
      <c r="U16" s="49">
        <f t="shared" si="2"/>
        <v>103.18932229507209</v>
      </c>
    </row>
    <row r="17" spans="1:22" ht="12.95" customHeight="1" x14ac:dyDescent="0.2">
      <c r="A17" s="36">
        <v>12</v>
      </c>
      <c r="B17" s="37" t="s">
        <v>58</v>
      </c>
      <c r="C17" s="48">
        <v>870</v>
      </c>
      <c r="D17" s="48">
        <v>1068</v>
      </c>
      <c r="E17" s="48">
        <v>0</v>
      </c>
      <c r="F17" s="48">
        <v>0</v>
      </c>
      <c r="G17" s="49">
        <f t="shared" si="0"/>
        <v>0</v>
      </c>
      <c r="H17" s="48">
        <v>104</v>
      </c>
      <c r="I17" s="48">
        <v>192</v>
      </c>
      <c r="J17" s="48">
        <v>0</v>
      </c>
      <c r="K17" s="48">
        <v>0</v>
      </c>
      <c r="L17" s="49">
        <f t="shared" si="1"/>
        <v>0</v>
      </c>
      <c r="M17" s="48">
        <v>856</v>
      </c>
      <c r="N17" s="48">
        <v>1807</v>
      </c>
      <c r="O17" s="48">
        <v>0</v>
      </c>
      <c r="P17" s="48">
        <v>0</v>
      </c>
      <c r="Q17" s="48">
        <f>M17+H17+C17+'ACP_PS_11(i)'!M17+'ACP_PS_11(i)'!H17+'ACP_PS_11(i)'!C17+ACP_MSME_10!C17+'ACP_Agri_9(ii)'!M17</f>
        <v>15029</v>
      </c>
      <c r="R17" s="48">
        <f>N17+I17+D17+'ACP_PS_11(i)'!N17+'ACP_PS_11(i)'!I17+'ACP_PS_11(i)'!D17+ACP_MSME_10!D17+'ACP_Agri_9(ii)'!N17</f>
        <v>46533</v>
      </c>
      <c r="S17" s="48">
        <f>O17+J17+E17+'ACP_PS_11(i)'!O17+'ACP_PS_11(i)'!J17+'ACP_PS_11(i)'!E17+ACP_MSME_10!O17+'ACP_Agri_9(ii)'!O17</f>
        <v>6500</v>
      </c>
      <c r="T17" s="48">
        <f>P17+K17+F17+'ACP_PS_11(i)'!P17+'ACP_PS_11(i)'!K17+'ACP_PS_11(i)'!F17+ACP_MSME_10!P17+'ACP_Agri_9(ii)'!P17</f>
        <v>18833.330000000002</v>
      </c>
      <c r="U17" s="49">
        <f t="shared" si="2"/>
        <v>40.473062127952211</v>
      </c>
    </row>
    <row r="18" spans="1:22" ht="12.95" customHeight="1" x14ac:dyDescent="0.2">
      <c r="A18" s="36">
        <v>13</v>
      </c>
      <c r="B18" s="37" t="s">
        <v>183</v>
      </c>
      <c r="C18" s="48">
        <v>1201</v>
      </c>
      <c r="D18" s="48">
        <v>2598</v>
      </c>
      <c r="E18" s="48">
        <v>1</v>
      </c>
      <c r="F18" s="48">
        <v>1</v>
      </c>
      <c r="G18" s="49">
        <f t="shared" si="0"/>
        <v>3.8491147036181679E-2</v>
      </c>
      <c r="H18" s="48">
        <v>258</v>
      </c>
      <c r="I18" s="48">
        <v>401</v>
      </c>
      <c r="J18" s="48">
        <v>1</v>
      </c>
      <c r="K18" s="48">
        <v>3</v>
      </c>
      <c r="L18" s="49">
        <f t="shared" si="1"/>
        <v>0.74812967581047385</v>
      </c>
      <c r="M18" s="48">
        <v>1952</v>
      </c>
      <c r="N18" s="48">
        <v>3034</v>
      </c>
      <c r="O18" s="48">
        <v>11</v>
      </c>
      <c r="P18" s="48">
        <v>5</v>
      </c>
      <c r="Q18" s="48">
        <f>M18+H18+C18+'ACP_PS_11(i)'!M18+'ACP_PS_11(i)'!H18+'ACP_PS_11(i)'!C18+ACP_MSME_10!C18+'ACP_Agri_9(ii)'!M18</f>
        <v>37701</v>
      </c>
      <c r="R18" s="48">
        <f>N18+I18+D18+'ACP_PS_11(i)'!N18+'ACP_PS_11(i)'!I18+'ACP_PS_11(i)'!D18+ACP_MSME_10!D18+'ACP_Agri_9(ii)'!N18</f>
        <v>115526</v>
      </c>
      <c r="S18" s="48">
        <f>O18+J18+E18+'ACP_PS_11(i)'!O18+'ACP_PS_11(i)'!J18+'ACP_PS_11(i)'!E18+ACP_MSME_10!O18+'ACP_Agri_9(ii)'!O18</f>
        <v>9018</v>
      </c>
      <c r="T18" s="48">
        <f>P18+K18+F18+'ACP_PS_11(i)'!P18+'ACP_PS_11(i)'!K18+'ACP_PS_11(i)'!F18+ACP_MSME_10!P18+'ACP_Agri_9(ii)'!P18</f>
        <v>34017</v>
      </c>
      <c r="U18" s="49">
        <f t="shared" si="2"/>
        <v>29.445319668299778</v>
      </c>
    </row>
    <row r="19" spans="1:22" ht="12.95" customHeight="1" x14ac:dyDescent="0.2">
      <c r="A19" s="36">
        <v>14</v>
      </c>
      <c r="B19" s="37" t="s">
        <v>184</v>
      </c>
      <c r="C19" s="48">
        <v>847</v>
      </c>
      <c r="D19" s="48">
        <v>1366</v>
      </c>
      <c r="E19" s="48">
        <v>0</v>
      </c>
      <c r="F19" s="48">
        <v>0</v>
      </c>
      <c r="G19" s="49">
        <f t="shared" si="0"/>
        <v>0</v>
      </c>
      <c r="H19" s="48">
        <v>75</v>
      </c>
      <c r="I19" s="48">
        <v>131</v>
      </c>
      <c r="J19" s="48">
        <v>0</v>
      </c>
      <c r="K19" s="48">
        <v>0</v>
      </c>
      <c r="L19" s="49">
        <f t="shared" si="1"/>
        <v>0</v>
      </c>
      <c r="M19" s="48">
        <v>1306</v>
      </c>
      <c r="N19" s="48">
        <v>2037</v>
      </c>
      <c r="O19" s="48">
        <v>129</v>
      </c>
      <c r="P19" s="48">
        <v>340</v>
      </c>
      <c r="Q19" s="48">
        <f>M19+H19+C19+'ACP_PS_11(i)'!M19+'ACP_PS_11(i)'!H19+'ACP_PS_11(i)'!C19+ACP_MSME_10!C19+'ACP_Agri_9(ii)'!M19</f>
        <v>17933</v>
      </c>
      <c r="R19" s="48">
        <f>N19+I19+D19+'ACP_PS_11(i)'!N19+'ACP_PS_11(i)'!I19+'ACP_PS_11(i)'!D19+ACP_MSME_10!D19+'ACP_Agri_9(ii)'!N19</f>
        <v>55195</v>
      </c>
      <c r="S19" s="48">
        <f>O19+J19+E19+'ACP_PS_11(i)'!O19+'ACP_PS_11(i)'!J19+'ACP_PS_11(i)'!E19+ACP_MSME_10!O19+'ACP_Agri_9(ii)'!O19</f>
        <v>7024</v>
      </c>
      <c r="T19" s="48">
        <f>P19+K19+F19+'ACP_PS_11(i)'!P19+'ACP_PS_11(i)'!K19+'ACP_PS_11(i)'!F19+ACP_MSME_10!P19+'ACP_Agri_9(ii)'!P19</f>
        <v>43660</v>
      </c>
      <c r="U19" s="49">
        <f t="shared" si="2"/>
        <v>79.101367877525135</v>
      </c>
    </row>
    <row r="20" spans="1:22" ht="12.95" customHeight="1" x14ac:dyDescent="0.2">
      <c r="A20" s="36">
        <v>15</v>
      </c>
      <c r="B20" s="37" t="s">
        <v>59</v>
      </c>
      <c r="C20" s="48">
        <v>6122</v>
      </c>
      <c r="D20" s="48">
        <v>11212</v>
      </c>
      <c r="E20" s="48">
        <v>3</v>
      </c>
      <c r="F20" s="48">
        <v>0.14000000000000001</v>
      </c>
      <c r="G20" s="49">
        <f t="shared" si="0"/>
        <v>1.2486621476988941E-3</v>
      </c>
      <c r="H20" s="48">
        <v>1885</v>
      </c>
      <c r="I20" s="48">
        <v>2651</v>
      </c>
      <c r="J20" s="48">
        <v>0</v>
      </c>
      <c r="K20" s="48">
        <v>0</v>
      </c>
      <c r="L20" s="49">
        <f t="shared" si="1"/>
        <v>0</v>
      </c>
      <c r="M20" s="48">
        <v>5298</v>
      </c>
      <c r="N20" s="48">
        <v>9063</v>
      </c>
      <c r="O20" s="48">
        <v>642</v>
      </c>
      <c r="P20" s="48">
        <v>138.52000000000001</v>
      </c>
      <c r="Q20" s="48">
        <f>M20+H20+C20+'ACP_PS_11(i)'!M20+'ACP_PS_11(i)'!H20+'ACP_PS_11(i)'!C20+ACP_MSME_10!C20+'ACP_Agri_9(ii)'!M20</f>
        <v>198486</v>
      </c>
      <c r="R20" s="48">
        <f>N20+I20+D20+'ACP_PS_11(i)'!N20+'ACP_PS_11(i)'!I20+'ACP_PS_11(i)'!D20+ACP_MSME_10!D20+'ACP_Agri_9(ii)'!N20</f>
        <v>668556</v>
      </c>
      <c r="S20" s="48">
        <f>O20+J20+E20+'ACP_PS_11(i)'!O20+'ACP_PS_11(i)'!J20+'ACP_PS_11(i)'!E20+ACP_MSME_10!O20+'ACP_Agri_9(ii)'!O20</f>
        <v>118313</v>
      </c>
      <c r="T20" s="48">
        <f>P20+K20+F20+'ACP_PS_11(i)'!P20+'ACP_PS_11(i)'!K20+'ACP_PS_11(i)'!F20+ACP_MSME_10!P20+'ACP_Agri_9(ii)'!P20</f>
        <v>498133.97</v>
      </c>
      <c r="U20" s="49">
        <f t="shared" si="2"/>
        <v>74.508937172054402</v>
      </c>
    </row>
    <row r="21" spans="1:22" ht="12.95" customHeight="1" x14ac:dyDescent="0.2">
      <c r="A21" s="36">
        <v>16</v>
      </c>
      <c r="B21" s="37" t="s">
        <v>65</v>
      </c>
      <c r="C21" s="48">
        <v>33185</v>
      </c>
      <c r="D21" s="48">
        <v>52927</v>
      </c>
      <c r="E21" s="48">
        <v>84</v>
      </c>
      <c r="F21" s="48">
        <v>2682</v>
      </c>
      <c r="G21" s="49">
        <f t="shared" si="0"/>
        <v>5.0673569255767381</v>
      </c>
      <c r="H21" s="48">
        <v>9043</v>
      </c>
      <c r="I21" s="48">
        <v>11992</v>
      </c>
      <c r="J21" s="48">
        <v>0</v>
      </c>
      <c r="K21" s="48">
        <v>0</v>
      </c>
      <c r="L21" s="49">
        <f t="shared" si="1"/>
        <v>0</v>
      </c>
      <c r="M21" s="48">
        <v>36168</v>
      </c>
      <c r="N21" s="48">
        <v>67116</v>
      </c>
      <c r="O21" s="48">
        <v>0</v>
      </c>
      <c r="P21" s="48">
        <v>0</v>
      </c>
      <c r="Q21" s="48">
        <f>M21+H21+C21+'ACP_PS_11(i)'!M21+'ACP_PS_11(i)'!H21+'ACP_PS_11(i)'!C21+ACP_MSME_10!C21+'ACP_Agri_9(ii)'!M21</f>
        <v>1106274</v>
      </c>
      <c r="R21" s="48">
        <f>N21+I21+D21+'ACP_PS_11(i)'!N21+'ACP_PS_11(i)'!I21+'ACP_PS_11(i)'!D21+ACP_MSME_10!D21+'ACP_Agri_9(ii)'!N21</f>
        <v>3443464</v>
      </c>
      <c r="S21" s="48">
        <f>O21+J21+E21+'ACP_PS_11(i)'!O21+'ACP_PS_11(i)'!J21+'ACP_PS_11(i)'!E21+ACP_MSME_10!O21+'ACP_Agri_9(ii)'!O21</f>
        <v>649204</v>
      </c>
      <c r="T21" s="48">
        <f>P21+K21+F21+'ACP_PS_11(i)'!P21+'ACP_PS_11(i)'!K21+'ACP_PS_11(i)'!F21+ACP_MSME_10!P21+'ACP_Agri_9(ii)'!P21</f>
        <v>2053130</v>
      </c>
      <c r="U21" s="49">
        <f t="shared" si="2"/>
        <v>59.623971675034213</v>
      </c>
    </row>
    <row r="22" spans="1:22" ht="12.95" customHeight="1" x14ac:dyDescent="0.2">
      <c r="A22" s="36">
        <v>17</v>
      </c>
      <c r="B22" s="37" t="s">
        <v>60</v>
      </c>
      <c r="C22" s="48">
        <v>1464</v>
      </c>
      <c r="D22" s="48">
        <v>2566</v>
      </c>
      <c r="E22" s="48">
        <v>0</v>
      </c>
      <c r="F22" s="48">
        <v>0</v>
      </c>
      <c r="G22" s="49">
        <f t="shared" si="0"/>
        <v>0</v>
      </c>
      <c r="H22" s="48">
        <v>247</v>
      </c>
      <c r="I22" s="48">
        <v>366</v>
      </c>
      <c r="J22" s="48">
        <v>0</v>
      </c>
      <c r="K22" s="48">
        <v>0</v>
      </c>
      <c r="L22" s="49">
        <f t="shared" si="1"/>
        <v>0</v>
      </c>
      <c r="M22" s="48">
        <v>1541</v>
      </c>
      <c r="N22" s="48">
        <v>2378</v>
      </c>
      <c r="O22" s="48">
        <v>0</v>
      </c>
      <c r="P22" s="48">
        <v>0</v>
      </c>
      <c r="Q22" s="48">
        <f>M22+H22+C22+'ACP_PS_11(i)'!M22+'ACP_PS_11(i)'!H22+'ACP_PS_11(i)'!C22+ACP_MSME_10!C22+'ACP_Agri_9(ii)'!M22</f>
        <v>43610</v>
      </c>
      <c r="R22" s="48">
        <f>N22+I22+D22+'ACP_PS_11(i)'!N22+'ACP_PS_11(i)'!I22+'ACP_PS_11(i)'!D22+ACP_MSME_10!D22+'ACP_Agri_9(ii)'!N22</f>
        <v>115682</v>
      </c>
      <c r="S22" s="48">
        <f>O22+J22+E22+'ACP_PS_11(i)'!O22+'ACP_PS_11(i)'!J22+'ACP_PS_11(i)'!E22+ACP_MSME_10!O22+'ACP_Agri_9(ii)'!O22</f>
        <v>18054</v>
      </c>
      <c r="T22" s="48">
        <f>P22+K22+F22+'ACP_PS_11(i)'!P22+'ACP_PS_11(i)'!K22+'ACP_PS_11(i)'!F22+ACP_MSME_10!P22+'ACP_Agri_9(ii)'!P22</f>
        <v>66023</v>
      </c>
      <c r="U22" s="49">
        <f t="shared" si="2"/>
        <v>57.072837606542073</v>
      </c>
    </row>
    <row r="23" spans="1:22" ht="12.95" customHeight="1" x14ac:dyDescent="0.2">
      <c r="A23" s="36">
        <v>18</v>
      </c>
      <c r="B23" s="37" t="s">
        <v>185</v>
      </c>
      <c r="C23" s="48">
        <v>2234</v>
      </c>
      <c r="D23" s="48">
        <v>3970</v>
      </c>
      <c r="E23" s="48">
        <v>0</v>
      </c>
      <c r="F23" s="48">
        <v>0</v>
      </c>
      <c r="G23" s="49">
        <f t="shared" si="0"/>
        <v>0</v>
      </c>
      <c r="H23" s="48">
        <v>371</v>
      </c>
      <c r="I23" s="48">
        <v>754</v>
      </c>
      <c r="J23" s="48">
        <v>0</v>
      </c>
      <c r="K23" s="48">
        <v>0</v>
      </c>
      <c r="L23" s="49">
        <f t="shared" si="1"/>
        <v>0</v>
      </c>
      <c r="M23" s="48">
        <v>4785</v>
      </c>
      <c r="N23" s="48">
        <v>4932</v>
      </c>
      <c r="O23" s="48">
        <v>2368</v>
      </c>
      <c r="P23" s="48">
        <v>8544</v>
      </c>
      <c r="Q23" s="48">
        <f>M23+H23+C23+'ACP_PS_11(i)'!M23+'ACP_PS_11(i)'!H23+'ACP_PS_11(i)'!C23+ACP_MSME_10!C23+'ACP_Agri_9(ii)'!M23</f>
        <v>91869</v>
      </c>
      <c r="R23" s="48">
        <f>N23+I23+D23+'ACP_PS_11(i)'!N23+'ACP_PS_11(i)'!I23+'ACP_PS_11(i)'!D23+ACP_MSME_10!D23+'ACP_Agri_9(ii)'!N23</f>
        <v>320997</v>
      </c>
      <c r="S23" s="48">
        <f>O23+J23+E23+'ACP_PS_11(i)'!O23+'ACP_PS_11(i)'!J23+'ACP_PS_11(i)'!E23+ACP_MSME_10!O23+'ACP_Agri_9(ii)'!O23</f>
        <v>6239</v>
      </c>
      <c r="T23" s="48">
        <f>P23+K23+F23+'ACP_PS_11(i)'!P23+'ACP_PS_11(i)'!K23+'ACP_PS_11(i)'!F23+ACP_MSME_10!P23+'ACP_Agri_9(ii)'!P23</f>
        <v>22866</v>
      </c>
      <c r="U23" s="49">
        <f t="shared" si="2"/>
        <v>7.123431060103365</v>
      </c>
    </row>
    <row r="24" spans="1:22" ht="12.95" customHeight="1" x14ac:dyDescent="0.2">
      <c r="A24" s="36">
        <v>19</v>
      </c>
      <c r="B24" s="37" t="s">
        <v>61</v>
      </c>
      <c r="C24" s="48">
        <v>3047</v>
      </c>
      <c r="D24" s="48">
        <v>6832</v>
      </c>
      <c r="E24" s="48">
        <v>7</v>
      </c>
      <c r="F24" s="48">
        <v>58</v>
      </c>
      <c r="G24" s="49">
        <f t="shared" si="0"/>
        <v>0.84894613583138179</v>
      </c>
      <c r="H24" s="48">
        <v>1016</v>
      </c>
      <c r="I24" s="48">
        <v>1676</v>
      </c>
      <c r="J24" s="48">
        <v>2</v>
      </c>
      <c r="K24" s="48">
        <v>3</v>
      </c>
      <c r="L24" s="49">
        <f t="shared" si="1"/>
        <v>0.17899761336515513</v>
      </c>
      <c r="M24" s="48">
        <v>4420</v>
      </c>
      <c r="N24" s="48">
        <v>7208</v>
      </c>
      <c r="O24" s="48">
        <v>0</v>
      </c>
      <c r="P24" s="48">
        <v>0</v>
      </c>
      <c r="Q24" s="48">
        <f>M24+H24+C24+'ACP_PS_11(i)'!M24+'ACP_PS_11(i)'!H24+'ACP_PS_11(i)'!C24+ACP_MSME_10!C24+'ACP_Agri_9(ii)'!M24</f>
        <v>181030</v>
      </c>
      <c r="R24" s="48">
        <f>N24+I24+D24+'ACP_PS_11(i)'!N24+'ACP_PS_11(i)'!I24+'ACP_PS_11(i)'!D24+ACP_MSME_10!D24+'ACP_Agri_9(ii)'!N24</f>
        <v>457853</v>
      </c>
      <c r="S24" s="48">
        <f>O24+J24+E24+'ACP_PS_11(i)'!O24+'ACP_PS_11(i)'!J24+'ACP_PS_11(i)'!E24+ACP_MSME_10!O24+'ACP_Agri_9(ii)'!O24</f>
        <v>121645</v>
      </c>
      <c r="T24" s="48">
        <f>P24+K24+F24+'ACP_PS_11(i)'!P24+'ACP_PS_11(i)'!K24+'ACP_PS_11(i)'!F24+ACP_MSME_10!P24+'ACP_Agri_9(ii)'!P24</f>
        <v>356146</v>
      </c>
      <c r="U24" s="49">
        <f t="shared" si="2"/>
        <v>77.786101652713867</v>
      </c>
    </row>
    <row r="25" spans="1:22" ht="12.95" customHeight="1" x14ac:dyDescent="0.2">
      <c r="A25" s="36">
        <v>20</v>
      </c>
      <c r="B25" s="37" t="s">
        <v>62</v>
      </c>
      <c r="C25" s="48">
        <v>404</v>
      </c>
      <c r="D25" s="48">
        <v>700</v>
      </c>
      <c r="E25" s="48">
        <v>0</v>
      </c>
      <c r="F25" s="48">
        <v>0</v>
      </c>
      <c r="G25" s="49">
        <f t="shared" si="0"/>
        <v>0</v>
      </c>
      <c r="H25" s="48">
        <v>96</v>
      </c>
      <c r="I25" s="48">
        <v>138</v>
      </c>
      <c r="J25" s="48">
        <v>2</v>
      </c>
      <c r="K25" s="48">
        <v>4.93</v>
      </c>
      <c r="L25" s="49">
        <f t="shared" si="1"/>
        <v>3.5724637681159419</v>
      </c>
      <c r="M25" s="48">
        <v>122</v>
      </c>
      <c r="N25" s="48">
        <v>193</v>
      </c>
      <c r="O25" s="48">
        <v>12</v>
      </c>
      <c r="P25" s="48">
        <v>7</v>
      </c>
      <c r="Q25" s="48">
        <f>M25+H25+C25+'ACP_PS_11(i)'!M25+'ACP_PS_11(i)'!H25+'ACP_PS_11(i)'!C25+ACP_MSME_10!C25+'ACP_Agri_9(ii)'!M25</f>
        <v>4361</v>
      </c>
      <c r="R25" s="48">
        <f>N25+I25+D25+'ACP_PS_11(i)'!N25+'ACP_PS_11(i)'!I25+'ACP_PS_11(i)'!D25+ACP_MSME_10!D25+'ACP_Agri_9(ii)'!N25</f>
        <v>19012</v>
      </c>
      <c r="S25" s="48">
        <f>O25+J25+E25+'ACP_PS_11(i)'!O25+'ACP_PS_11(i)'!J25+'ACP_PS_11(i)'!E25+ACP_MSME_10!O25+'ACP_Agri_9(ii)'!O25</f>
        <v>966</v>
      </c>
      <c r="T25" s="48">
        <f>P25+K25+F25+'ACP_PS_11(i)'!P25+'ACP_PS_11(i)'!K25+'ACP_PS_11(i)'!F25+ACP_MSME_10!P25+'ACP_Agri_9(ii)'!P25</f>
        <v>4697.32</v>
      </c>
      <c r="U25" s="49">
        <f t="shared" si="2"/>
        <v>24.707132337471069</v>
      </c>
    </row>
    <row r="26" spans="1:22" ht="12.95" customHeight="1" x14ac:dyDescent="0.2">
      <c r="A26" s="36">
        <v>21</v>
      </c>
      <c r="B26" s="37" t="s">
        <v>45</v>
      </c>
      <c r="C26" s="48">
        <v>1434</v>
      </c>
      <c r="D26" s="48">
        <v>2826</v>
      </c>
      <c r="E26" s="48">
        <v>0</v>
      </c>
      <c r="F26" s="48">
        <v>0</v>
      </c>
      <c r="G26" s="49">
        <f t="shared" si="0"/>
        <v>0</v>
      </c>
      <c r="H26" s="48">
        <v>170</v>
      </c>
      <c r="I26" s="48">
        <v>259</v>
      </c>
      <c r="J26" s="48">
        <v>0</v>
      </c>
      <c r="K26" s="48">
        <v>0</v>
      </c>
      <c r="L26" s="49">
        <f t="shared" si="1"/>
        <v>0</v>
      </c>
      <c r="M26" s="48">
        <v>664</v>
      </c>
      <c r="N26" s="48">
        <v>1576</v>
      </c>
      <c r="O26" s="48">
        <v>0</v>
      </c>
      <c r="P26" s="48">
        <v>0</v>
      </c>
      <c r="Q26" s="48">
        <f>M26+H26+C26+'ACP_PS_11(i)'!M26+'ACP_PS_11(i)'!H26+'ACP_PS_11(i)'!C26+ACP_MSME_10!C26+'ACP_Agri_9(ii)'!M26</f>
        <v>22988</v>
      </c>
      <c r="R26" s="48">
        <f>N26+I26+D26+'ACP_PS_11(i)'!N26+'ACP_PS_11(i)'!I26+'ACP_PS_11(i)'!D26+ACP_MSME_10!D26+'ACP_Agri_9(ii)'!N26</f>
        <v>64916</v>
      </c>
      <c r="S26" s="48">
        <f>O26+J26+E26+'ACP_PS_11(i)'!O26+'ACP_PS_11(i)'!J26+'ACP_PS_11(i)'!E26+ACP_MSME_10!O26+'ACP_Agri_9(ii)'!O26</f>
        <v>3128.75</v>
      </c>
      <c r="T26" s="48">
        <f>P26+K26+F26+'ACP_PS_11(i)'!P26+'ACP_PS_11(i)'!K26+'ACP_PS_11(i)'!F26+ACP_MSME_10!P26+'ACP_Agri_9(ii)'!P26</f>
        <v>13703</v>
      </c>
      <c r="U26" s="49">
        <f t="shared" si="2"/>
        <v>21.108817548832338</v>
      </c>
    </row>
    <row r="27" spans="1:22" s="51" customFormat="1" ht="12.95" customHeight="1" x14ac:dyDescent="0.2">
      <c r="A27" s="381"/>
      <c r="B27" s="101" t="s">
        <v>226</v>
      </c>
      <c r="C27" s="50">
        <f>SUM(C6:C26)</f>
        <v>84878</v>
      </c>
      <c r="D27" s="50">
        <f t="shared" ref="D27:Q27" si="3">SUM(D6:D26)</f>
        <v>152281</v>
      </c>
      <c r="E27" s="50">
        <f t="shared" si="3"/>
        <v>415</v>
      </c>
      <c r="F27" s="50">
        <f t="shared" si="3"/>
        <v>3870.1400000000003</v>
      </c>
      <c r="G27" s="47">
        <f t="shared" si="0"/>
        <v>2.5414464050012811</v>
      </c>
      <c r="H27" s="50">
        <f t="shared" si="3"/>
        <v>19246</v>
      </c>
      <c r="I27" s="50">
        <f t="shared" si="3"/>
        <v>28146</v>
      </c>
      <c r="J27" s="50">
        <f t="shared" si="3"/>
        <v>17</v>
      </c>
      <c r="K27" s="50">
        <f t="shared" si="3"/>
        <v>225.8</v>
      </c>
      <c r="L27" s="47">
        <f t="shared" si="1"/>
        <v>0.80224543452000285</v>
      </c>
      <c r="M27" s="50">
        <f t="shared" si="3"/>
        <v>89204</v>
      </c>
      <c r="N27" s="50">
        <f t="shared" si="3"/>
        <v>159643</v>
      </c>
      <c r="O27" s="50">
        <f t="shared" si="3"/>
        <v>6503</v>
      </c>
      <c r="P27" s="50">
        <f t="shared" si="3"/>
        <v>21188.97</v>
      </c>
      <c r="Q27" s="50">
        <f t="shared" si="3"/>
        <v>2867197</v>
      </c>
      <c r="R27" s="50">
        <f>N27+I27+D27+'ACP_PS_11(i)'!N27+'ACP_PS_11(i)'!I27+'ACP_PS_11(i)'!D27+ACP_MSME_10!D27+'ACP_Agri_9(ii)'!N27</f>
        <v>8857165</v>
      </c>
      <c r="S27" s="50">
        <f>O27+J27+E27+'ACP_PS_11(i)'!O27+'ACP_PS_11(i)'!J27+'ACP_PS_11(i)'!E27+ACP_MSME_10!O27+'ACP_Agri_9(ii)'!O27</f>
        <v>1911387.75</v>
      </c>
      <c r="T27" s="50">
        <f>P27+K27+F27+'ACP_PS_11(i)'!P27+'ACP_PS_11(i)'!K27+'ACP_PS_11(i)'!F27+ACP_MSME_10!P27+'ACP_Agri_9(ii)'!P27</f>
        <v>5924229.7000000002</v>
      </c>
      <c r="U27" s="47">
        <f t="shared" si="2"/>
        <v>66.886297139095859</v>
      </c>
      <c r="V27" s="54"/>
    </row>
    <row r="28" spans="1:22" ht="12.95" customHeight="1" x14ac:dyDescent="0.2">
      <c r="A28" s="36">
        <v>22</v>
      </c>
      <c r="B28" s="37" t="s">
        <v>42</v>
      </c>
      <c r="C28" s="48">
        <v>3259</v>
      </c>
      <c r="D28" s="48">
        <v>5371</v>
      </c>
      <c r="E28" s="48">
        <v>0</v>
      </c>
      <c r="F28" s="48">
        <v>0</v>
      </c>
      <c r="G28" s="49">
        <f t="shared" si="0"/>
        <v>0</v>
      </c>
      <c r="H28" s="48">
        <v>1650</v>
      </c>
      <c r="I28" s="48">
        <v>2082</v>
      </c>
      <c r="J28" s="48">
        <v>0</v>
      </c>
      <c r="K28" s="48">
        <v>0</v>
      </c>
      <c r="L28" s="49">
        <f t="shared" si="1"/>
        <v>0</v>
      </c>
      <c r="M28" s="48">
        <v>926</v>
      </c>
      <c r="N28" s="48">
        <v>1793</v>
      </c>
      <c r="O28" s="48">
        <v>80615</v>
      </c>
      <c r="P28" s="48">
        <v>20414</v>
      </c>
      <c r="Q28" s="48">
        <f>M28+H28+C28+'ACP_PS_11(i)'!M28+'ACP_PS_11(i)'!H28+'ACP_PS_11(i)'!C28+ACP_MSME_10!C28+'ACP_Agri_9(ii)'!M28</f>
        <v>62822</v>
      </c>
      <c r="R28" s="48">
        <f>N28+I28+D28+'ACP_PS_11(i)'!N28+'ACP_PS_11(i)'!I28+'ACP_PS_11(i)'!D28+ACP_MSME_10!D28+'ACP_Agri_9(ii)'!N28</f>
        <v>223343</v>
      </c>
      <c r="S28" s="48">
        <f>O28+J28+E28+'ACP_PS_11(i)'!O28+'ACP_PS_11(i)'!J28+'ACP_PS_11(i)'!E28+ACP_MSME_10!O28+'ACP_Agri_9(ii)'!O28</f>
        <v>105291</v>
      </c>
      <c r="T28" s="48">
        <f>P28+K28+F28+'ACP_PS_11(i)'!P28+'ACP_PS_11(i)'!K28+'ACP_PS_11(i)'!F28+ACP_MSME_10!P28+'ACP_Agri_9(ii)'!P28</f>
        <v>167323.63</v>
      </c>
      <c r="U28" s="49">
        <f t="shared" si="2"/>
        <v>74.917785648083893</v>
      </c>
    </row>
    <row r="29" spans="1:22" ht="12.95" customHeight="1" x14ac:dyDescent="0.2">
      <c r="A29" s="36">
        <v>23</v>
      </c>
      <c r="B29" s="37" t="s">
        <v>186</v>
      </c>
      <c r="C29" s="48">
        <v>384</v>
      </c>
      <c r="D29" s="48">
        <v>487</v>
      </c>
      <c r="E29" s="48">
        <v>0</v>
      </c>
      <c r="F29" s="48">
        <v>0</v>
      </c>
      <c r="G29" s="49">
        <f t="shared" si="0"/>
        <v>0</v>
      </c>
      <c r="H29" s="48">
        <v>119</v>
      </c>
      <c r="I29" s="48">
        <v>166</v>
      </c>
      <c r="J29" s="48">
        <v>0</v>
      </c>
      <c r="K29" s="48">
        <v>0</v>
      </c>
      <c r="L29" s="49">
        <f t="shared" si="1"/>
        <v>0</v>
      </c>
      <c r="M29" s="48">
        <v>48</v>
      </c>
      <c r="N29" s="48">
        <v>102</v>
      </c>
      <c r="O29" s="48">
        <v>131</v>
      </c>
      <c r="P29" s="48">
        <v>5.2</v>
      </c>
      <c r="Q29" s="48">
        <f>M29+H29+C29+'ACP_PS_11(i)'!M29+'ACP_PS_11(i)'!H29+'ACP_PS_11(i)'!C29+ACP_MSME_10!C29+'ACP_Agri_9(ii)'!M29</f>
        <v>5214</v>
      </c>
      <c r="R29" s="48">
        <f>N29+I29+D29+'ACP_PS_11(i)'!N29+'ACP_PS_11(i)'!I29+'ACP_PS_11(i)'!D29+ACP_MSME_10!D29+'ACP_Agri_9(ii)'!N29</f>
        <v>16619</v>
      </c>
      <c r="S29" s="48">
        <f>O29+J29+E29+'ACP_PS_11(i)'!O29+'ACP_PS_11(i)'!J29+'ACP_PS_11(i)'!E29+ACP_MSME_10!O29+'ACP_Agri_9(ii)'!O29</f>
        <v>417880</v>
      </c>
      <c r="T29" s="48">
        <f>P29+K29+F29+'ACP_PS_11(i)'!P29+'ACP_PS_11(i)'!K29+'ACP_PS_11(i)'!F29+ACP_MSME_10!P29+'ACP_Agri_9(ii)'!P29</f>
        <v>149466.66</v>
      </c>
      <c r="U29" s="49">
        <f t="shared" si="2"/>
        <v>899.37216439015583</v>
      </c>
    </row>
    <row r="30" spans="1:22" ht="12.95" customHeight="1" x14ac:dyDescent="0.2">
      <c r="A30" s="36">
        <v>24</v>
      </c>
      <c r="B30" s="37" t="s">
        <v>187</v>
      </c>
      <c r="C30" s="48">
        <v>25</v>
      </c>
      <c r="D30" s="48">
        <v>62</v>
      </c>
      <c r="E30" s="48">
        <v>0</v>
      </c>
      <c r="F30" s="48">
        <v>0</v>
      </c>
      <c r="G30" s="49">
        <f t="shared" si="0"/>
        <v>0</v>
      </c>
      <c r="H30" s="48">
        <v>4</v>
      </c>
      <c r="I30" s="48">
        <v>11</v>
      </c>
      <c r="J30" s="48">
        <v>0</v>
      </c>
      <c r="K30" s="48">
        <v>0</v>
      </c>
      <c r="L30" s="49">
        <f t="shared" si="1"/>
        <v>0</v>
      </c>
      <c r="M30" s="48">
        <v>0</v>
      </c>
      <c r="N30" s="48">
        <v>0</v>
      </c>
      <c r="O30" s="48">
        <v>0</v>
      </c>
      <c r="P30" s="48">
        <v>0</v>
      </c>
      <c r="Q30" s="48">
        <f>M30+H30+C30+'ACP_PS_11(i)'!M30+'ACP_PS_11(i)'!H30+'ACP_PS_11(i)'!C30+ACP_MSME_10!C30+'ACP_Agri_9(ii)'!M30</f>
        <v>285</v>
      </c>
      <c r="R30" s="48">
        <f>N30+I30+D30+'ACP_PS_11(i)'!N30+'ACP_PS_11(i)'!I30+'ACP_PS_11(i)'!D30+ACP_MSME_10!D30+'ACP_Agri_9(ii)'!N30</f>
        <v>1151</v>
      </c>
      <c r="S30" s="48">
        <f>O30+J30+E30+'ACP_PS_11(i)'!O30+'ACP_PS_11(i)'!J30+'ACP_PS_11(i)'!E30+ACP_MSME_10!O30+'ACP_Agri_9(ii)'!O30</f>
        <v>106</v>
      </c>
      <c r="T30" s="48">
        <f>P30+K30+F30+'ACP_PS_11(i)'!P30+'ACP_PS_11(i)'!K30+'ACP_PS_11(i)'!F30+ACP_MSME_10!P30+'ACP_Agri_9(ii)'!P30</f>
        <v>349.48</v>
      </c>
      <c r="U30" s="49">
        <f t="shared" si="2"/>
        <v>30.363162467419635</v>
      </c>
    </row>
    <row r="31" spans="1:22" ht="12.95" customHeight="1" x14ac:dyDescent="0.2">
      <c r="A31" s="36">
        <v>25</v>
      </c>
      <c r="B31" s="37" t="s">
        <v>46</v>
      </c>
      <c r="C31" s="48">
        <v>266</v>
      </c>
      <c r="D31" s="48">
        <v>402</v>
      </c>
      <c r="E31" s="48">
        <v>0</v>
      </c>
      <c r="F31" s="48">
        <v>9</v>
      </c>
      <c r="G31" s="49">
        <f t="shared" si="0"/>
        <v>2.2388059701492535</v>
      </c>
      <c r="H31" s="48">
        <v>42</v>
      </c>
      <c r="I31" s="48">
        <v>46</v>
      </c>
      <c r="J31" s="48">
        <v>0</v>
      </c>
      <c r="K31" s="48">
        <v>0</v>
      </c>
      <c r="L31" s="49">
        <f t="shared" si="1"/>
        <v>0</v>
      </c>
      <c r="M31" s="48">
        <v>0</v>
      </c>
      <c r="N31" s="48">
        <v>0</v>
      </c>
      <c r="O31" s="48">
        <v>0</v>
      </c>
      <c r="P31" s="48">
        <v>0</v>
      </c>
      <c r="Q31" s="48">
        <f>M31+H31+C31+'ACP_PS_11(i)'!M31+'ACP_PS_11(i)'!H31+'ACP_PS_11(i)'!C31+ACP_MSME_10!C31+'ACP_Agri_9(ii)'!M31</f>
        <v>747</v>
      </c>
      <c r="R31" s="48">
        <f>N31+I31+D31+'ACP_PS_11(i)'!N31+'ACP_PS_11(i)'!I31+'ACP_PS_11(i)'!D31+ACP_MSME_10!D31+'ACP_Agri_9(ii)'!N31</f>
        <v>3364</v>
      </c>
      <c r="S31" s="48">
        <f>O31+J31+E31+'ACP_PS_11(i)'!O31+'ACP_PS_11(i)'!J31+'ACP_PS_11(i)'!E31+ACP_MSME_10!O31+'ACP_Agri_9(ii)'!O31</f>
        <v>41</v>
      </c>
      <c r="T31" s="48">
        <f>P31+K31+F31+'ACP_PS_11(i)'!P31+'ACP_PS_11(i)'!K31+'ACP_PS_11(i)'!F31+ACP_MSME_10!P31+'ACP_Agri_9(ii)'!P31</f>
        <v>1354.6299999999999</v>
      </c>
      <c r="U31" s="49">
        <f t="shared" si="2"/>
        <v>40.268430439952439</v>
      </c>
    </row>
    <row r="32" spans="1:22" ht="12.95" customHeight="1" x14ac:dyDescent="0.2">
      <c r="A32" s="36">
        <v>26</v>
      </c>
      <c r="B32" s="37" t="s">
        <v>188</v>
      </c>
      <c r="C32" s="48">
        <v>222</v>
      </c>
      <c r="D32" s="48">
        <v>455</v>
      </c>
      <c r="E32" s="48">
        <v>4</v>
      </c>
      <c r="F32" s="48">
        <v>107</v>
      </c>
      <c r="G32" s="49">
        <f t="shared" si="0"/>
        <v>23.516483516483518</v>
      </c>
      <c r="H32" s="48">
        <v>37</v>
      </c>
      <c r="I32" s="48">
        <v>77</v>
      </c>
      <c r="J32" s="48">
        <v>0</v>
      </c>
      <c r="K32" s="48">
        <v>0</v>
      </c>
      <c r="L32" s="49">
        <f t="shared" si="1"/>
        <v>0</v>
      </c>
      <c r="M32" s="48">
        <v>61</v>
      </c>
      <c r="N32" s="48">
        <v>424</v>
      </c>
      <c r="O32" s="48">
        <v>0</v>
      </c>
      <c r="P32" s="48">
        <v>0</v>
      </c>
      <c r="Q32" s="48">
        <f>M32+H32+C32+'ACP_PS_11(i)'!M32+'ACP_PS_11(i)'!H32+'ACP_PS_11(i)'!C32+ACP_MSME_10!C32+'ACP_Agri_9(ii)'!M32</f>
        <v>4217</v>
      </c>
      <c r="R32" s="48">
        <f>N32+I32+D32+'ACP_PS_11(i)'!N32+'ACP_PS_11(i)'!I32+'ACP_PS_11(i)'!D32+ACP_MSME_10!D32+'ACP_Agri_9(ii)'!N32</f>
        <v>14052</v>
      </c>
      <c r="S32" s="48">
        <f>O32+J32+E32+'ACP_PS_11(i)'!O32+'ACP_PS_11(i)'!J32+'ACP_PS_11(i)'!E32+ACP_MSME_10!O32+'ACP_Agri_9(ii)'!O32</f>
        <v>69504</v>
      </c>
      <c r="T32" s="48">
        <f>P32+K32+F32+'ACP_PS_11(i)'!P32+'ACP_PS_11(i)'!K32+'ACP_PS_11(i)'!F32+ACP_MSME_10!P32+'ACP_Agri_9(ii)'!P32</f>
        <v>47401</v>
      </c>
      <c r="U32" s="49">
        <f t="shared" si="2"/>
        <v>337.32564759464844</v>
      </c>
    </row>
    <row r="33" spans="1:21" ht="12.95" customHeight="1" x14ac:dyDescent="0.2">
      <c r="A33" s="36">
        <v>27</v>
      </c>
      <c r="B33" s="37" t="s">
        <v>189</v>
      </c>
      <c r="C33" s="48">
        <v>12</v>
      </c>
      <c r="D33" s="48">
        <v>22</v>
      </c>
      <c r="E33" s="48">
        <v>0</v>
      </c>
      <c r="F33" s="48">
        <v>0</v>
      </c>
      <c r="G33" s="49">
        <f t="shared" si="0"/>
        <v>0</v>
      </c>
      <c r="H33" s="48">
        <v>0</v>
      </c>
      <c r="I33" s="48">
        <v>0</v>
      </c>
      <c r="J33" s="48">
        <v>0</v>
      </c>
      <c r="K33" s="48">
        <v>0</v>
      </c>
      <c r="L33" s="49">
        <v>0</v>
      </c>
      <c r="M33" s="48">
        <v>0</v>
      </c>
      <c r="N33" s="48">
        <v>0</v>
      </c>
      <c r="O33" s="48">
        <v>0</v>
      </c>
      <c r="P33" s="48">
        <v>0</v>
      </c>
      <c r="Q33" s="48">
        <f>M33+H33+C33+'ACP_PS_11(i)'!M33+'ACP_PS_11(i)'!H33+'ACP_PS_11(i)'!C33+ACP_MSME_10!C33+'ACP_Agri_9(ii)'!M33</f>
        <v>374</v>
      </c>
      <c r="R33" s="48">
        <f>N33+I33+D33+'ACP_PS_11(i)'!N33+'ACP_PS_11(i)'!I33+'ACP_PS_11(i)'!D33+ACP_MSME_10!D33+'ACP_Agri_9(ii)'!N33</f>
        <v>1966</v>
      </c>
      <c r="S33" s="48">
        <f>O33+J33+E33+'ACP_PS_11(i)'!O33+'ACP_PS_11(i)'!J33+'ACP_PS_11(i)'!E33+ACP_MSME_10!O33+'ACP_Agri_9(ii)'!O33</f>
        <v>6</v>
      </c>
      <c r="T33" s="48">
        <f>P33+K33+F33+'ACP_PS_11(i)'!P33+'ACP_PS_11(i)'!K33+'ACP_PS_11(i)'!F33+ACP_MSME_10!P33+'ACP_Agri_9(ii)'!P33</f>
        <v>58</v>
      </c>
      <c r="U33" s="49">
        <f t="shared" si="2"/>
        <v>2.9501525940996949</v>
      </c>
    </row>
    <row r="34" spans="1:21" ht="12.95" customHeight="1" x14ac:dyDescent="0.2">
      <c r="A34" s="36">
        <v>28</v>
      </c>
      <c r="B34" s="37" t="s">
        <v>190</v>
      </c>
      <c r="C34" s="48">
        <v>292</v>
      </c>
      <c r="D34" s="48">
        <v>508</v>
      </c>
      <c r="E34" s="48">
        <v>0</v>
      </c>
      <c r="F34" s="48">
        <v>0</v>
      </c>
      <c r="G34" s="49">
        <f t="shared" si="0"/>
        <v>0</v>
      </c>
      <c r="H34" s="48">
        <v>119</v>
      </c>
      <c r="I34" s="48">
        <v>149</v>
      </c>
      <c r="J34" s="48">
        <v>0</v>
      </c>
      <c r="K34" s="48">
        <v>0</v>
      </c>
      <c r="L34" s="49">
        <f t="shared" ref="L34:L65" si="4">K34*100/I34</f>
        <v>0</v>
      </c>
      <c r="M34" s="48">
        <v>16</v>
      </c>
      <c r="N34" s="48">
        <v>50</v>
      </c>
      <c r="O34" s="48">
        <v>42</v>
      </c>
      <c r="P34" s="48">
        <v>11</v>
      </c>
      <c r="Q34" s="48">
        <f>M34+H34+C34+'ACP_PS_11(i)'!M34+'ACP_PS_11(i)'!H34+'ACP_PS_11(i)'!C34+ACP_MSME_10!C34+'ACP_Agri_9(ii)'!M34</f>
        <v>3597</v>
      </c>
      <c r="R34" s="48">
        <f>N34+I34+D34+'ACP_PS_11(i)'!N34+'ACP_PS_11(i)'!I34+'ACP_PS_11(i)'!D34+ACP_MSME_10!D34+'ACP_Agri_9(ii)'!N34</f>
        <v>13094</v>
      </c>
      <c r="S34" s="48">
        <f>O34+J34+E34+'ACP_PS_11(i)'!O34+'ACP_PS_11(i)'!J34+'ACP_PS_11(i)'!E34+ACP_MSME_10!O34+'ACP_Agri_9(ii)'!O34</f>
        <v>5736</v>
      </c>
      <c r="T34" s="48">
        <f>P34+K34+F34+'ACP_PS_11(i)'!P34+'ACP_PS_11(i)'!K34+'ACP_PS_11(i)'!F34+ACP_MSME_10!P34+'ACP_Agri_9(ii)'!P34</f>
        <v>14949</v>
      </c>
      <c r="U34" s="49">
        <f t="shared" si="2"/>
        <v>114.16679395142813</v>
      </c>
    </row>
    <row r="35" spans="1:21" ht="12.95" customHeight="1" x14ac:dyDescent="0.2">
      <c r="A35" s="36">
        <v>29</v>
      </c>
      <c r="B35" s="37" t="s">
        <v>66</v>
      </c>
      <c r="C35" s="48">
        <v>3596</v>
      </c>
      <c r="D35" s="48">
        <v>6120</v>
      </c>
      <c r="E35" s="48">
        <v>19</v>
      </c>
      <c r="F35" s="48">
        <v>419.84</v>
      </c>
      <c r="G35" s="49">
        <f t="shared" si="0"/>
        <v>6.860130718954248</v>
      </c>
      <c r="H35" s="48">
        <v>1867</v>
      </c>
      <c r="I35" s="48">
        <v>2535</v>
      </c>
      <c r="J35" s="48">
        <v>1</v>
      </c>
      <c r="K35" s="48">
        <v>2</v>
      </c>
      <c r="L35" s="49">
        <f t="shared" si="4"/>
        <v>7.8895463510848127E-2</v>
      </c>
      <c r="M35" s="48">
        <v>1133</v>
      </c>
      <c r="N35" s="48">
        <v>2701</v>
      </c>
      <c r="O35" s="48">
        <v>0</v>
      </c>
      <c r="P35" s="48">
        <v>0</v>
      </c>
      <c r="Q35" s="48">
        <f>M35+H35+C35+'ACP_PS_11(i)'!M35+'ACP_PS_11(i)'!H35+'ACP_PS_11(i)'!C35+ACP_MSME_10!C35+'ACP_Agri_9(ii)'!M35</f>
        <v>100935</v>
      </c>
      <c r="R35" s="48">
        <f>N35+I35+D35+'ACP_PS_11(i)'!N35+'ACP_PS_11(i)'!I35+'ACP_PS_11(i)'!D35+ACP_MSME_10!D35+'ACP_Agri_9(ii)'!N35</f>
        <v>365705</v>
      </c>
      <c r="S35" s="48">
        <f>O35+J35+E35+'ACP_PS_11(i)'!O35+'ACP_PS_11(i)'!J35+'ACP_PS_11(i)'!E35+ACP_MSME_10!O35+'ACP_Agri_9(ii)'!O35</f>
        <v>189109</v>
      </c>
      <c r="T35" s="48">
        <f>P35+K35+F35+'ACP_PS_11(i)'!P35+'ACP_PS_11(i)'!K35+'ACP_PS_11(i)'!F35+ACP_MSME_10!P35+'ACP_Agri_9(ii)'!P35</f>
        <v>628998.93999999994</v>
      </c>
      <c r="U35" s="49">
        <f t="shared" si="2"/>
        <v>171.99626474890962</v>
      </c>
    </row>
    <row r="36" spans="1:21" ht="12.95" customHeight="1" x14ac:dyDescent="0.2">
      <c r="A36" s="36">
        <v>30</v>
      </c>
      <c r="B36" s="37" t="s">
        <v>67</v>
      </c>
      <c r="C36" s="48">
        <v>2892</v>
      </c>
      <c r="D36" s="48">
        <v>5334</v>
      </c>
      <c r="E36" s="48">
        <v>0</v>
      </c>
      <c r="F36" s="48">
        <v>0</v>
      </c>
      <c r="G36" s="49">
        <f t="shared" si="0"/>
        <v>0</v>
      </c>
      <c r="H36" s="48">
        <v>1871</v>
      </c>
      <c r="I36" s="48">
        <v>2536</v>
      </c>
      <c r="J36" s="48">
        <v>0</v>
      </c>
      <c r="K36" s="48">
        <v>0</v>
      </c>
      <c r="L36" s="49">
        <f t="shared" si="4"/>
        <v>0</v>
      </c>
      <c r="M36" s="48">
        <v>4301</v>
      </c>
      <c r="N36" s="48">
        <v>9782</v>
      </c>
      <c r="O36" s="48">
        <v>684</v>
      </c>
      <c r="P36" s="48">
        <v>2327</v>
      </c>
      <c r="Q36" s="48">
        <f>M36+H36+C36+'ACP_PS_11(i)'!M36+'ACP_PS_11(i)'!H36+'ACP_PS_11(i)'!C36+ACP_MSME_10!C36+'ACP_Agri_9(ii)'!M36</f>
        <v>104619</v>
      </c>
      <c r="R36" s="48">
        <f>N36+I36+D36+'ACP_PS_11(i)'!N36+'ACP_PS_11(i)'!I36+'ACP_PS_11(i)'!D36+ACP_MSME_10!D36+'ACP_Agri_9(ii)'!N36</f>
        <v>371346</v>
      </c>
      <c r="S36" s="48">
        <f>O36+J36+E36+'ACP_PS_11(i)'!O36+'ACP_PS_11(i)'!J36+'ACP_PS_11(i)'!E36+ACP_MSME_10!O36+'ACP_Agri_9(ii)'!O36</f>
        <v>164412</v>
      </c>
      <c r="T36" s="48">
        <f>P36+K36+F36+'ACP_PS_11(i)'!P36+'ACP_PS_11(i)'!K36+'ACP_PS_11(i)'!F36+ACP_MSME_10!P36+'ACP_Agri_9(ii)'!P36</f>
        <v>709896</v>
      </c>
      <c r="U36" s="49">
        <f t="shared" si="2"/>
        <v>191.1683443473203</v>
      </c>
    </row>
    <row r="37" spans="1:21" ht="12.95" customHeight="1" x14ac:dyDescent="0.2">
      <c r="A37" s="36">
        <v>31</v>
      </c>
      <c r="B37" s="37" t="s">
        <v>553</v>
      </c>
      <c r="C37" s="48">
        <v>748</v>
      </c>
      <c r="D37" s="48">
        <v>915</v>
      </c>
      <c r="E37" s="48">
        <v>561</v>
      </c>
      <c r="F37" s="48">
        <v>260.32</v>
      </c>
      <c r="G37" s="49">
        <f t="shared" si="0"/>
        <v>28.450273224043716</v>
      </c>
      <c r="H37" s="48">
        <v>33</v>
      </c>
      <c r="I37" s="48">
        <v>74</v>
      </c>
      <c r="J37" s="48">
        <v>0</v>
      </c>
      <c r="K37" s="48">
        <v>0</v>
      </c>
      <c r="L37" s="49">
        <f t="shared" si="4"/>
        <v>0</v>
      </c>
      <c r="M37" s="48">
        <v>8</v>
      </c>
      <c r="N37" s="48">
        <v>25</v>
      </c>
      <c r="O37" s="48">
        <v>30</v>
      </c>
      <c r="P37" s="48">
        <v>179.66</v>
      </c>
      <c r="Q37" s="48">
        <f>M37+H37+C37+'ACP_PS_11(i)'!M37+'ACP_PS_11(i)'!H37+'ACP_PS_11(i)'!C37+ACP_MSME_10!C37+'ACP_Agri_9(ii)'!M37</f>
        <v>5727</v>
      </c>
      <c r="R37" s="48">
        <f>N37+I37+D37+'ACP_PS_11(i)'!N37+'ACP_PS_11(i)'!I37+'ACP_PS_11(i)'!D37+ACP_MSME_10!D37+'ACP_Agri_9(ii)'!N37</f>
        <v>17178</v>
      </c>
      <c r="S37" s="48">
        <f>O37+J37+E37+'ACP_PS_11(i)'!O37+'ACP_PS_11(i)'!J37+'ACP_PS_11(i)'!E37+ACP_MSME_10!O37+'ACP_Agri_9(ii)'!O37</f>
        <v>103188</v>
      </c>
      <c r="T37" s="48">
        <f>P37+K37+F37+'ACP_PS_11(i)'!P37+'ACP_PS_11(i)'!K37+'ACP_PS_11(i)'!F37+ACP_MSME_10!P37+'ACP_Agri_9(ii)'!P37</f>
        <v>78960.73000000001</v>
      </c>
      <c r="U37" s="49">
        <f t="shared" si="2"/>
        <v>459.66195133310055</v>
      </c>
    </row>
    <row r="38" spans="1:21" ht="12.95" customHeight="1" x14ac:dyDescent="0.2">
      <c r="A38" s="36">
        <v>32</v>
      </c>
      <c r="B38" s="37" t="s">
        <v>191</v>
      </c>
      <c r="C38" s="48">
        <v>498</v>
      </c>
      <c r="D38" s="48">
        <v>1008</v>
      </c>
      <c r="E38" s="48">
        <v>0</v>
      </c>
      <c r="F38" s="48">
        <v>0</v>
      </c>
      <c r="G38" s="49">
        <f t="shared" ref="G38:G65" si="5">F38*100/D38</f>
        <v>0</v>
      </c>
      <c r="H38" s="48">
        <v>89</v>
      </c>
      <c r="I38" s="48">
        <v>144</v>
      </c>
      <c r="J38" s="48">
        <v>0</v>
      </c>
      <c r="K38" s="48">
        <v>0</v>
      </c>
      <c r="L38" s="49">
        <f t="shared" si="4"/>
        <v>0</v>
      </c>
      <c r="M38" s="48">
        <v>179</v>
      </c>
      <c r="N38" s="48">
        <v>519</v>
      </c>
      <c r="O38" s="48">
        <v>0</v>
      </c>
      <c r="P38" s="48">
        <v>0</v>
      </c>
      <c r="Q38" s="48">
        <f>M38+H38+C38+'ACP_PS_11(i)'!M38+'ACP_PS_11(i)'!H38+'ACP_PS_11(i)'!C38+ACP_MSME_10!C38+'ACP_Agri_9(ii)'!M38</f>
        <v>11639</v>
      </c>
      <c r="R38" s="48">
        <f>N38+I38+D38+'ACP_PS_11(i)'!N38+'ACP_PS_11(i)'!I38+'ACP_PS_11(i)'!D38+ACP_MSME_10!D38+'ACP_Agri_9(ii)'!N38</f>
        <v>46609</v>
      </c>
      <c r="S38" s="48">
        <f>O38+J38+E38+'ACP_PS_11(i)'!O38+'ACP_PS_11(i)'!J38+'ACP_PS_11(i)'!E38+ACP_MSME_10!O38+'ACP_Agri_9(ii)'!O38</f>
        <v>338907</v>
      </c>
      <c r="T38" s="48">
        <f>P38+K38+F38+'ACP_PS_11(i)'!P38+'ACP_PS_11(i)'!K38+'ACP_PS_11(i)'!F38+ACP_MSME_10!P38+'ACP_Agri_9(ii)'!P38</f>
        <v>339830</v>
      </c>
      <c r="U38" s="49">
        <f t="shared" si="2"/>
        <v>729.10811216717798</v>
      </c>
    </row>
    <row r="39" spans="1:21" ht="12.95" customHeight="1" x14ac:dyDescent="0.2">
      <c r="A39" s="36">
        <v>33</v>
      </c>
      <c r="B39" s="37" t="s">
        <v>192</v>
      </c>
      <c r="C39" s="48">
        <v>240</v>
      </c>
      <c r="D39" s="48">
        <v>359</v>
      </c>
      <c r="E39" s="48">
        <v>0</v>
      </c>
      <c r="F39" s="48">
        <v>0</v>
      </c>
      <c r="G39" s="49">
        <f t="shared" si="5"/>
        <v>0</v>
      </c>
      <c r="H39" s="48">
        <v>100</v>
      </c>
      <c r="I39" s="48">
        <v>111</v>
      </c>
      <c r="J39" s="48">
        <v>0</v>
      </c>
      <c r="K39" s="48">
        <v>0</v>
      </c>
      <c r="L39" s="49">
        <f t="shared" si="4"/>
        <v>0</v>
      </c>
      <c r="M39" s="48">
        <v>0</v>
      </c>
      <c r="N39" s="48">
        <v>0</v>
      </c>
      <c r="O39" s="48">
        <v>0</v>
      </c>
      <c r="P39" s="48">
        <v>0</v>
      </c>
      <c r="Q39" s="48">
        <f>M39+H39+C39+'ACP_PS_11(i)'!M39+'ACP_PS_11(i)'!H39+'ACP_PS_11(i)'!C39+ACP_MSME_10!C39+'ACP_Agri_9(ii)'!M39</f>
        <v>1282</v>
      </c>
      <c r="R39" s="48">
        <f>N39+I39+D39+'ACP_PS_11(i)'!N39+'ACP_PS_11(i)'!I39+'ACP_PS_11(i)'!D39+ACP_MSME_10!D39+'ACP_Agri_9(ii)'!N39</f>
        <v>6816</v>
      </c>
      <c r="S39" s="48">
        <f>O39+J39+E39+'ACP_PS_11(i)'!O39+'ACP_PS_11(i)'!J39+'ACP_PS_11(i)'!E39+ACP_MSME_10!O39+'ACP_Agri_9(ii)'!O39</f>
        <v>17</v>
      </c>
      <c r="T39" s="48">
        <f>P39+K39+F39+'ACP_PS_11(i)'!P39+'ACP_PS_11(i)'!K39+'ACP_PS_11(i)'!F39+ACP_MSME_10!P39+'ACP_Agri_9(ii)'!P39</f>
        <v>109</v>
      </c>
      <c r="U39" s="49">
        <f t="shared" si="2"/>
        <v>1.5991784037558685</v>
      </c>
    </row>
    <row r="40" spans="1:21" ht="12.95" customHeight="1" x14ac:dyDescent="0.2">
      <c r="A40" s="36">
        <v>34</v>
      </c>
      <c r="B40" s="37" t="s">
        <v>193</v>
      </c>
      <c r="C40" s="48">
        <v>271</v>
      </c>
      <c r="D40" s="48">
        <v>466</v>
      </c>
      <c r="E40" s="48">
        <v>0</v>
      </c>
      <c r="F40" s="48">
        <v>0</v>
      </c>
      <c r="G40" s="49">
        <f t="shared" si="5"/>
        <v>0</v>
      </c>
      <c r="H40" s="48">
        <v>92</v>
      </c>
      <c r="I40" s="48">
        <v>111</v>
      </c>
      <c r="J40" s="48">
        <v>0</v>
      </c>
      <c r="K40" s="48">
        <v>0</v>
      </c>
      <c r="L40" s="49">
        <f t="shared" si="4"/>
        <v>0</v>
      </c>
      <c r="M40" s="48">
        <v>33</v>
      </c>
      <c r="N40" s="48">
        <v>58</v>
      </c>
      <c r="O40" s="48">
        <v>151</v>
      </c>
      <c r="P40" s="48">
        <v>5229.28</v>
      </c>
      <c r="Q40" s="48">
        <f>M40+H40+C40+'ACP_PS_11(i)'!M40+'ACP_PS_11(i)'!H40+'ACP_PS_11(i)'!C40+ACP_MSME_10!C40+'ACP_Agri_9(ii)'!M40</f>
        <v>2099</v>
      </c>
      <c r="R40" s="48">
        <f>N40+I40+D40+'ACP_PS_11(i)'!N40+'ACP_PS_11(i)'!I40+'ACP_PS_11(i)'!D40+ACP_MSME_10!D40+'ACP_Agri_9(ii)'!N40</f>
        <v>8410</v>
      </c>
      <c r="S40" s="48">
        <f>O40+J40+E40+'ACP_PS_11(i)'!O40+'ACP_PS_11(i)'!J40+'ACP_PS_11(i)'!E40+ACP_MSME_10!O40+'ACP_Agri_9(ii)'!O40</f>
        <v>968</v>
      </c>
      <c r="T40" s="48">
        <f>P40+K40+F40+'ACP_PS_11(i)'!P40+'ACP_PS_11(i)'!K40+'ACP_PS_11(i)'!F40+ACP_MSME_10!P40+'ACP_Agri_9(ii)'!P40</f>
        <v>13013.92</v>
      </c>
      <c r="U40" s="49">
        <f t="shared" si="2"/>
        <v>154.74340071343639</v>
      </c>
    </row>
    <row r="41" spans="1:21" ht="12.95" customHeight="1" x14ac:dyDescent="0.2">
      <c r="A41" s="36">
        <v>35</v>
      </c>
      <c r="B41" s="37" t="s">
        <v>194</v>
      </c>
      <c r="C41" s="48">
        <v>252</v>
      </c>
      <c r="D41" s="48">
        <v>426</v>
      </c>
      <c r="E41" s="48">
        <v>30</v>
      </c>
      <c r="F41" s="48">
        <v>570</v>
      </c>
      <c r="G41" s="49">
        <f t="shared" si="5"/>
        <v>133.80281690140845</v>
      </c>
      <c r="H41" s="48">
        <v>100</v>
      </c>
      <c r="I41" s="48">
        <v>111</v>
      </c>
      <c r="J41" s="48">
        <v>0</v>
      </c>
      <c r="K41" s="48">
        <v>0</v>
      </c>
      <c r="L41" s="49">
        <f t="shared" si="4"/>
        <v>0</v>
      </c>
      <c r="M41" s="48">
        <v>61</v>
      </c>
      <c r="N41" s="48">
        <v>102</v>
      </c>
      <c r="O41" s="48">
        <v>0</v>
      </c>
      <c r="P41" s="48">
        <v>0</v>
      </c>
      <c r="Q41" s="48">
        <f>M41+H41+C41+'ACP_PS_11(i)'!M41+'ACP_PS_11(i)'!H41+'ACP_PS_11(i)'!C41+ACP_MSME_10!C41+'ACP_Agri_9(ii)'!M41</f>
        <v>1066</v>
      </c>
      <c r="R41" s="48">
        <f>N41+I41+D41+'ACP_PS_11(i)'!N41+'ACP_PS_11(i)'!I41+'ACP_PS_11(i)'!D41+ACP_MSME_10!D41+'ACP_Agri_9(ii)'!N41</f>
        <v>4976</v>
      </c>
      <c r="S41" s="48">
        <f>O41+J41+E41+'ACP_PS_11(i)'!O41+'ACP_PS_11(i)'!J41+'ACP_PS_11(i)'!E41+ACP_MSME_10!O41+'ACP_Agri_9(ii)'!O41</f>
        <v>201</v>
      </c>
      <c r="T41" s="48">
        <f>P41+K41+F41+'ACP_PS_11(i)'!P41+'ACP_PS_11(i)'!K41+'ACP_PS_11(i)'!F41+ACP_MSME_10!P41+'ACP_Agri_9(ii)'!P41</f>
        <v>6308</v>
      </c>
      <c r="U41" s="49">
        <f t="shared" si="2"/>
        <v>126.7684887459807</v>
      </c>
    </row>
    <row r="42" spans="1:21" ht="12.95" customHeight="1" x14ac:dyDescent="0.2">
      <c r="A42" s="36">
        <v>36</v>
      </c>
      <c r="B42" s="37" t="s">
        <v>68</v>
      </c>
      <c r="C42" s="48">
        <v>650</v>
      </c>
      <c r="D42" s="48">
        <v>879</v>
      </c>
      <c r="E42" s="48">
        <v>0</v>
      </c>
      <c r="F42" s="48">
        <v>0</v>
      </c>
      <c r="G42" s="49">
        <f t="shared" si="5"/>
        <v>0</v>
      </c>
      <c r="H42" s="48">
        <v>245</v>
      </c>
      <c r="I42" s="48">
        <v>290</v>
      </c>
      <c r="J42" s="48">
        <v>0</v>
      </c>
      <c r="K42" s="48">
        <v>0</v>
      </c>
      <c r="L42" s="49">
        <f t="shared" si="4"/>
        <v>0</v>
      </c>
      <c r="M42" s="48">
        <v>89</v>
      </c>
      <c r="N42" s="48">
        <v>231</v>
      </c>
      <c r="O42" s="48">
        <v>5</v>
      </c>
      <c r="P42" s="48">
        <v>164.85</v>
      </c>
      <c r="Q42" s="48">
        <f>M42+H42+C42+'ACP_PS_11(i)'!M42+'ACP_PS_11(i)'!H42+'ACP_PS_11(i)'!C42+ACP_MSME_10!C42+'ACP_Agri_9(ii)'!M42</f>
        <v>14787</v>
      </c>
      <c r="R42" s="48">
        <f>N42+I42+D42+'ACP_PS_11(i)'!N42+'ACP_PS_11(i)'!I42+'ACP_PS_11(i)'!D42+ACP_MSME_10!D42+'ACP_Agri_9(ii)'!N42</f>
        <v>59949</v>
      </c>
      <c r="S42" s="48">
        <f>O42+J42+E42+'ACP_PS_11(i)'!O42+'ACP_PS_11(i)'!J42+'ACP_PS_11(i)'!E42+ACP_MSME_10!O42+'ACP_Agri_9(ii)'!O42</f>
        <v>22711</v>
      </c>
      <c r="T42" s="48">
        <f>P42+K42+F42+'ACP_PS_11(i)'!P42+'ACP_PS_11(i)'!K42+'ACP_PS_11(i)'!F42+ACP_MSME_10!P42+'ACP_Agri_9(ii)'!P42</f>
        <v>88568.330000000016</v>
      </c>
      <c r="U42" s="49">
        <f t="shared" si="2"/>
        <v>147.7394618759279</v>
      </c>
    </row>
    <row r="43" spans="1:21" ht="12.95" customHeight="1" x14ac:dyDescent="0.2">
      <c r="A43" s="36">
        <v>37</v>
      </c>
      <c r="B43" s="37" t="s">
        <v>195</v>
      </c>
      <c r="C43" s="48">
        <v>269</v>
      </c>
      <c r="D43" s="48">
        <v>452</v>
      </c>
      <c r="E43" s="48">
        <v>0</v>
      </c>
      <c r="F43" s="48">
        <v>0</v>
      </c>
      <c r="G43" s="49">
        <f t="shared" si="5"/>
        <v>0</v>
      </c>
      <c r="H43" s="48">
        <v>36</v>
      </c>
      <c r="I43" s="48">
        <v>39</v>
      </c>
      <c r="J43" s="48">
        <v>0</v>
      </c>
      <c r="K43" s="48">
        <v>0</v>
      </c>
      <c r="L43" s="49">
        <f t="shared" si="4"/>
        <v>0</v>
      </c>
      <c r="M43" s="48">
        <v>16</v>
      </c>
      <c r="N43" s="48">
        <v>36</v>
      </c>
      <c r="O43" s="48">
        <v>0</v>
      </c>
      <c r="P43" s="48">
        <v>0</v>
      </c>
      <c r="Q43" s="48">
        <f>M43+H43+C43+'ACP_PS_11(i)'!M43+'ACP_PS_11(i)'!H43+'ACP_PS_11(i)'!C43+ACP_MSME_10!C43+'ACP_Agri_9(ii)'!M43</f>
        <v>1276</v>
      </c>
      <c r="R43" s="48">
        <f>N43+I43+D43+'ACP_PS_11(i)'!N43+'ACP_PS_11(i)'!I43+'ACP_PS_11(i)'!D43+ACP_MSME_10!D43+'ACP_Agri_9(ii)'!N43</f>
        <v>5438</v>
      </c>
      <c r="S43" s="48">
        <f>O43+J43+E43+'ACP_PS_11(i)'!O43+'ACP_PS_11(i)'!J43+'ACP_PS_11(i)'!E43+ACP_MSME_10!O43+'ACP_Agri_9(ii)'!O43</f>
        <v>0</v>
      </c>
      <c r="T43" s="48">
        <f>P43+K43+F43+'ACP_PS_11(i)'!P43+'ACP_PS_11(i)'!K43+'ACP_PS_11(i)'!F43+ACP_MSME_10!P43+'ACP_Agri_9(ii)'!P43</f>
        <v>0</v>
      </c>
      <c r="U43" s="49">
        <f t="shared" si="2"/>
        <v>0</v>
      </c>
    </row>
    <row r="44" spans="1:21" ht="12.95" customHeight="1" x14ac:dyDescent="0.2">
      <c r="A44" s="36">
        <v>38</v>
      </c>
      <c r="B44" s="37" t="s">
        <v>196</v>
      </c>
      <c r="C44" s="48">
        <v>419</v>
      </c>
      <c r="D44" s="48">
        <v>647</v>
      </c>
      <c r="E44" s="48">
        <v>0</v>
      </c>
      <c r="F44" s="48">
        <v>0</v>
      </c>
      <c r="G44" s="49">
        <f t="shared" si="5"/>
        <v>0</v>
      </c>
      <c r="H44" s="48">
        <v>47</v>
      </c>
      <c r="I44" s="48">
        <v>77</v>
      </c>
      <c r="J44" s="48">
        <v>0</v>
      </c>
      <c r="K44" s="48">
        <v>0</v>
      </c>
      <c r="L44" s="49">
        <f t="shared" si="4"/>
        <v>0</v>
      </c>
      <c r="M44" s="48">
        <v>50</v>
      </c>
      <c r="N44" s="48">
        <v>252</v>
      </c>
      <c r="O44" s="48">
        <v>4243</v>
      </c>
      <c r="P44" s="48">
        <v>1306</v>
      </c>
      <c r="Q44" s="48">
        <f>M44+H44+C44+'ACP_PS_11(i)'!M44+'ACP_PS_11(i)'!H44+'ACP_PS_11(i)'!C44+ACP_MSME_10!C44+'ACP_Agri_9(ii)'!M44</f>
        <v>5769</v>
      </c>
      <c r="R44" s="48">
        <f>N44+I44+D44+'ACP_PS_11(i)'!N44+'ACP_PS_11(i)'!I44+'ACP_PS_11(i)'!D44+ACP_MSME_10!D44+'ACP_Agri_9(ii)'!N44</f>
        <v>19230</v>
      </c>
      <c r="S44" s="48">
        <f>O44+J44+E44+'ACP_PS_11(i)'!O44+'ACP_PS_11(i)'!J44+'ACP_PS_11(i)'!E44+ACP_MSME_10!O44+'ACP_Agri_9(ii)'!O44</f>
        <v>74814</v>
      </c>
      <c r="T44" s="48">
        <f>P44+K44+F44+'ACP_PS_11(i)'!P44+'ACP_PS_11(i)'!K44+'ACP_PS_11(i)'!F44+ACP_MSME_10!P44+'ACP_Agri_9(ii)'!P44</f>
        <v>53801</v>
      </c>
      <c r="U44" s="49">
        <f t="shared" si="2"/>
        <v>279.77639105564225</v>
      </c>
    </row>
    <row r="45" spans="1:21" ht="12.95" customHeight="1" x14ac:dyDescent="0.2">
      <c r="A45" s="36">
        <v>39</v>
      </c>
      <c r="B45" s="37" t="s">
        <v>197</v>
      </c>
      <c r="C45" s="48">
        <v>311</v>
      </c>
      <c r="D45" s="48">
        <v>495</v>
      </c>
      <c r="E45" s="48">
        <v>1</v>
      </c>
      <c r="F45" s="48">
        <v>400</v>
      </c>
      <c r="G45" s="49">
        <f t="shared" si="5"/>
        <v>80.808080808080803</v>
      </c>
      <c r="H45" s="48">
        <v>64</v>
      </c>
      <c r="I45" s="48">
        <v>77</v>
      </c>
      <c r="J45" s="48">
        <v>0</v>
      </c>
      <c r="K45" s="48">
        <v>0</v>
      </c>
      <c r="L45" s="49">
        <f t="shared" si="4"/>
        <v>0</v>
      </c>
      <c r="M45" s="48">
        <v>0</v>
      </c>
      <c r="N45" s="48">
        <v>0</v>
      </c>
      <c r="O45" s="48">
        <v>0</v>
      </c>
      <c r="P45" s="48">
        <v>0</v>
      </c>
      <c r="Q45" s="48">
        <f>M45+H45+C45+'ACP_PS_11(i)'!M45+'ACP_PS_11(i)'!H45+'ACP_PS_11(i)'!C45+ACP_MSME_10!C45+'ACP_Agri_9(ii)'!M45</f>
        <v>1435</v>
      </c>
      <c r="R45" s="48">
        <f>N45+I45+D45+'ACP_PS_11(i)'!N45+'ACP_PS_11(i)'!I45+'ACP_PS_11(i)'!D45+ACP_MSME_10!D45+'ACP_Agri_9(ii)'!N45</f>
        <v>6397</v>
      </c>
      <c r="S45" s="48">
        <f>O45+J45+E45+'ACP_PS_11(i)'!O45+'ACP_PS_11(i)'!J45+'ACP_PS_11(i)'!E45+ACP_MSME_10!O45+'ACP_Agri_9(ii)'!O45</f>
        <v>158</v>
      </c>
      <c r="T45" s="48">
        <f>P45+K45+F45+'ACP_PS_11(i)'!P45+'ACP_PS_11(i)'!K45+'ACP_PS_11(i)'!F45+ACP_MSME_10!P45+'ACP_Agri_9(ii)'!P45</f>
        <v>4524</v>
      </c>
      <c r="U45" s="49">
        <f t="shared" si="2"/>
        <v>70.720650304830386</v>
      </c>
    </row>
    <row r="46" spans="1:21" ht="12.95" customHeight="1" x14ac:dyDescent="0.2">
      <c r="A46" s="36">
        <v>40</v>
      </c>
      <c r="B46" s="37" t="s">
        <v>72</v>
      </c>
      <c r="C46" s="48">
        <v>0</v>
      </c>
      <c r="D46" s="48">
        <v>0</v>
      </c>
      <c r="E46" s="48">
        <v>0</v>
      </c>
      <c r="F46" s="48">
        <v>0</v>
      </c>
      <c r="G46" s="49" t="e">
        <f t="shared" si="5"/>
        <v>#DIV/0!</v>
      </c>
      <c r="H46" s="48">
        <v>0</v>
      </c>
      <c r="I46" s="48">
        <v>0</v>
      </c>
      <c r="J46" s="48">
        <v>0</v>
      </c>
      <c r="K46" s="48">
        <v>0</v>
      </c>
      <c r="L46" s="49" t="e">
        <f t="shared" si="4"/>
        <v>#DIV/0!</v>
      </c>
      <c r="M46" s="48">
        <v>10</v>
      </c>
      <c r="N46" s="48">
        <v>11</v>
      </c>
      <c r="O46" s="48">
        <v>0</v>
      </c>
      <c r="P46" s="48">
        <v>0</v>
      </c>
      <c r="Q46" s="48">
        <f>M46+H46+C46+'ACP_PS_11(i)'!M46+'ACP_PS_11(i)'!H46+'ACP_PS_11(i)'!C46+ACP_MSME_10!C46+'ACP_Agri_9(ii)'!M46</f>
        <v>134</v>
      </c>
      <c r="R46" s="48">
        <f>N46+I46+D46+'ACP_PS_11(i)'!N46+'ACP_PS_11(i)'!I46+'ACP_PS_11(i)'!D46+ACP_MSME_10!D46+'ACP_Agri_9(ii)'!N46</f>
        <v>589</v>
      </c>
      <c r="S46" s="48">
        <f>O46+J46+E46+'ACP_PS_11(i)'!O46+'ACP_PS_11(i)'!J46+'ACP_PS_11(i)'!E46+ACP_MSME_10!O46+'ACP_Agri_9(ii)'!O46</f>
        <v>0</v>
      </c>
      <c r="T46" s="48">
        <f>P46+K46+F46+'ACP_PS_11(i)'!P46+'ACP_PS_11(i)'!K46+'ACP_PS_11(i)'!F46+ACP_MSME_10!P46+'ACP_Agri_9(ii)'!P46</f>
        <v>0</v>
      </c>
      <c r="U46" s="49">
        <f t="shared" si="2"/>
        <v>0</v>
      </c>
    </row>
    <row r="47" spans="1:21" ht="12.95" customHeight="1" x14ac:dyDescent="0.2">
      <c r="A47" s="36">
        <v>41</v>
      </c>
      <c r="B47" s="37" t="s">
        <v>198</v>
      </c>
      <c r="C47" s="48">
        <v>134</v>
      </c>
      <c r="D47" s="48">
        <v>168</v>
      </c>
      <c r="E47" s="48">
        <v>0</v>
      </c>
      <c r="F47" s="48">
        <v>0</v>
      </c>
      <c r="G47" s="49">
        <f t="shared" si="5"/>
        <v>0</v>
      </c>
      <c r="H47" s="48">
        <v>0</v>
      </c>
      <c r="I47" s="48">
        <v>0</v>
      </c>
      <c r="J47" s="48">
        <v>0</v>
      </c>
      <c r="K47" s="48">
        <v>0</v>
      </c>
      <c r="L47" s="49" t="e">
        <f t="shared" si="4"/>
        <v>#DIV/0!</v>
      </c>
      <c r="M47" s="48">
        <v>0</v>
      </c>
      <c r="N47" s="48">
        <v>0</v>
      </c>
      <c r="O47" s="48">
        <v>0</v>
      </c>
      <c r="P47" s="48">
        <v>0</v>
      </c>
      <c r="Q47" s="48">
        <f>M47+H47+C47+'ACP_PS_11(i)'!M47+'ACP_PS_11(i)'!H47+'ACP_PS_11(i)'!C47+ACP_MSME_10!C47+'ACP_Agri_9(ii)'!M47</f>
        <v>673</v>
      </c>
      <c r="R47" s="48">
        <f>N47+I47+D47+'ACP_PS_11(i)'!N47+'ACP_PS_11(i)'!I47+'ACP_PS_11(i)'!D47+ACP_MSME_10!D47+'ACP_Agri_9(ii)'!N47</f>
        <v>1907</v>
      </c>
      <c r="S47" s="48">
        <f>O47+J47+E47+'ACP_PS_11(i)'!O47+'ACP_PS_11(i)'!J47+'ACP_PS_11(i)'!E47+ACP_MSME_10!O47+'ACP_Agri_9(ii)'!O47</f>
        <v>0</v>
      </c>
      <c r="T47" s="48">
        <f>P47+K47+F47+'ACP_PS_11(i)'!P47+'ACP_PS_11(i)'!K47+'ACP_PS_11(i)'!F47+ACP_MSME_10!P47+'ACP_Agri_9(ii)'!P47</f>
        <v>0</v>
      </c>
      <c r="U47" s="49">
        <f t="shared" si="2"/>
        <v>0</v>
      </c>
    </row>
    <row r="48" spans="1:21" ht="12.95" customHeight="1" x14ac:dyDescent="0.2">
      <c r="A48" s="36">
        <v>42</v>
      </c>
      <c r="B48" s="37" t="s">
        <v>71</v>
      </c>
      <c r="C48" s="48">
        <v>548</v>
      </c>
      <c r="D48" s="48">
        <v>1069</v>
      </c>
      <c r="E48" s="48">
        <v>0</v>
      </c>
      <c r="F48" s="48">
        <v>0</v>
      </c>
      <c r="G48" s="49">
        <f t="shared" si="5"/>
        <v>0</v>
      </c>
      <c r="H48" s="48">
        <v>70</v>
      </c>
      <c r="I48" s="48">
        <v>113</v>
      </c>
      <c r="J48" s="48">
        <v>0</v>
      </c>
      <c r="K48" s="48">
        <v>0</v>
      </c>
      <c r="L48" s="49">
        <f t="shared" si="4"/>
        <v>0</v>
      </c>
      <c r="M48" s="48">
        <v>273</v>
      </c>
      <c r="N48" s="48">
        <v>593</v>
      </c>
      <c r="O48" s="48">
        <v>2143</v>
      </c>
      <c r="P48" s="48">
        <v>835</v>
      </c>
      <c r="Q48" s="48">
        <f>M48+H48+C48+'ACP_PS_11(i)'!M48+'ACP_PS_11(i)'!H48+'ACP_PS_11(i)'!C48+ACP_MSME_10!C48+'ACP_Agri_9(ii)'!M48</f>
        <v>7776</v>
      </c>
      <c r="R48" s="48">
        <f>N48+I48+D48+'ACP_PS_11(i)'!N48+'ACP_PS_11(i)'!I48+'ACP_PS_11(i)'!D48+ACP_MSME_10!D48+'ACP_Agri_9(ii)'!N48</f>
        <v>25448</v>
      </c>
      <c r="S48" s="48">
        <f>O48+J48+E48+'ACP_PS_11(i)'!O48+'ACP_PS_11(i)'!J48+'ACP_PS_11(i)'!E48+ACP_MSME_10!O48+'ACP_Agri_9(ii)'!O48</f>
        <v>73108</v>
      </c>
      <c r="T48" s="48">
        <f>P48+K48+F48+'ACP_PS_11(i)'!P48+'ACP_PS_11(i)'!K48+'ACP_PS_11(i)'!F48+ACP_MSME_10!P48+'ACP_Agri_9(ii)'!P48</f>
        <v>237054</v>
      </c>
      <c r="U48" s="49">
        <f t="shared" si="2"/>
        <v>931.52310594152777</v>
      </c>
    </row>
    <row r="49" spans="1:22" s="51" customFormat="1" ht="12.95" customHeight="1" x14ac:dyDescent="0.2">
      <c r="A49" s="381"/>
      <c r="B49" s="101" t="s">
        <v>223</v>
      </c>
      <c r="C49" s="50">
        <f>SUM(C28:C48)</f>
        <v>15288</v>
      </c>
      <c r="D49" s="50">
        <f t="shared" ref="D49:P49" si="6">SUM(D28:D48)</f>
        <v>25645</v>
      </c>
      <c r="E49" s="50">
        <f t="shared" si="6"/>
        <v>615</v>
      </c>
      <c r="F49" s="50">
        <f t="shared" si="6"/>
        <v>1766.1599999999999</v>
      </c>
      <c r="G49" s="47">
        <f t="shared" si="5"/>
        <v>6.8869565217391306</v>
      </c>
      <c r="H49" s="50">
        <f t="shared" si="6"/>
        <v>6585</v>
      </c>
      <c r="I49" s="50">
        <f t="shared" si="6"/>
        <v>8749</v>
      </c>
      <c r="J49" s="50">
        <f t="shared" si="6"/>
        <v>1</v>
      </c>
      <c r="K49" s="50">
        <f t="shared" si="6"/>
        <v>2</v>
      </c>
      <c r="L49" s="47">
        <f t="shared" si="4"/>
        <v>2.2859755400617212E-2</v>
      </c>
      <c r="M49" s="50">
        <f t="shared" si="6"/>
        <v>7204</v>
      </c>
      <c r="N49" s="50">
        <f t="shared" si="6"/>
        <v>16679</v>
      </c>
      <c r="O49" s="50">
        <f t="shared" si="6"/>
        <v>88044</v>
      </c>
      <c r="P49" s="50">
        <f t="shared" si="6"/>
        <v>30471.989999999998</v>
      </c>
      <c r="Q49" s="50">
        <f>M49+H49+C49+'ACP_PS_11(i)'!M49+'ACP_PS_11(i)'!H49+'ACP_PS_11(i)'!C49+ACP_MSME_10!C49+'ACP_Agri_9(ii)'!M49</f>
        <v>336473</v>
      </c>
      <c r="R49" s="50">
        <f>N49+I49+D49+'ACP_PS_11(i)'!N49+'ACP_PS_11(i)'!I49+'ACP_PS_11(i)'!D49+ACP_MSME_10!D49+'ACP_Agri_9(ii)'!N49</f>
        <v>1213587</v>
      </c>
      <c r="S49" s="50">
        <f>O49+J49+E49+'ACP_PS_11(i)'!O49+'ACP_PS_11(i)'!J49+'ACP_PS_11(i)'!E49+ACP_MSME_10!O49+'ACP_Agri_9(ii)'!O49</f>
        <v>1566157</v>
      </c>
      <c r="T49" s="50">
        <f>P49+K49+F49+'ACP_PS_11(i)'!P49+'ACP_PS_11(i)'!K49+'ACP_PS_11(i)'!F49+ACP_MSME_10!P49+'ACP_Agri_9(ii)'!P49</f>
        <v>2541966.3200000003</v>
      </c>
      <c r="U49" s="47">
        <f t="shared" si="2"/>
        <v>209.45892795489738</v>
      </c>
      <c r="V49" s="54"/>
    </row>
    <row r="50" spans="1:22" s="51" customFormat="1" ht="12.95" customHeight="1" x14ac:dyDescent="0.2">
      <c r="A50" s="381"/>
      <c r="B50" s="101" t="s">
        <v>426</v>
      </c>
      <c r="C50" s="50">
        <f>C49+C27</f>
        <v>100166</v>
      </c>
      <c r="D50" s="50">
        <f t="shared" ref="D50:P50" si="7">D49+D27</f>
        <v>177926</v>
      </c>
      <c r="E50" s="50">
        <f t="shared" si="7"/>
        <v>1030</v>
      </c>
      <c r="F50" s="50">
        <f t="shared" si="7"/>
        <v>5636.3</v>
      </c>
      <c r="G50" s="47">
        <f t="shared" si="5"/>
        <v>3.1677776154131494</v>
      </c>
      <c r="H50" s="50">
        <f t="shared" si="7"/>
        <v>25831</v>
      </c>
      <c r="I50" s="50">
        <f t="shared" si="7"/>
        <v>36895</v>
      </c>
      <c r="J50" s="50">
        <f t="shared" si="7"/>
        <v>18</v>
      </c>
      <c r="K50" s="50">
        <f t="shared" si="7"/>
        <v>227.8</v>
      </c>
      <c r="L50" s="47">
        <f t="shared" si="4"/>
        <v>0.61742783575010163</v>
      </c>
      <c r="M50" s="50">
        <f t="shared" si="7"/>
        <v>96408</v>
      </c>
      <c r="N50" s="50">
        <f t="shared" si="7"/>
        <v>176322</v>
      </c>
      <c r="O50" s="50">
        <f t="shared" si="7"/>
        <v>94547</v>
      </c>
      <c r="P50" s="50">
        <f t="shared" si="7"/>
        <v>51660.959999999999</v>
      </c>
      <c r="Q50" s="50">
        <f>M50+H50+C50+'ACP_PS_11(i)'!M50+'ACP_PS_11(i)'!H50+'ACP_PS_11(i)'!C50+ACP_MSME_10!C50+'ACP_Agri_9(ii)'!M50</f>
        <v>3203670</v>
      </c>
      <c r="R50" s="50">
        <f>N50+I50+D50+'ACP_PS_11(i)'!N50+'ACP_PS_11(i)'!I50+'ACP_PS_11(i)'!D50+ACP_MSME_10!D50+'ACP_Agri_9(ii)'!N50</f>
        <v>10070752</v>
      </c>
      <c r="S50" s="50">
        <f>O50+J50+E50+'ACP_PS_11(i)'!O50+'ACP_PS_11(i)'!J50+'ACP_PS_11(i)'!E50+ACP_MSME_10!O50+'ACP_Agri_9(ii)'!O50</f>
        <v>3477544.75</v>
      </c>
      <c r="T50" s="50">
        <f>P50+K50+F50+'ACP_PS_11(i)'!P50+'ACP_PS_11(i)'!K50+'ACP_PS_11(i)'!F50+ACP_MSME_10!P50+'ACP_Agri_9(ii)'!P50</f>
        <v>8466196.0200000014</v>
      </c>
      <c r="U50" s="47">
        <f t="shared" si="2"/>
        <v>84.067168171751234</v>
      </c>
      <c r="V50" s="54"/>
    </row>
    <row r="51" spans="1:22" ht="12.95" customHeight="1" x14ac:dyDescent="0.2">
      <c r="A51" s="36">
        <v>43</v>
      </c>
      <c r="B51" s="37" t="s">
        <v>41</v>
      </c>
      <c r="C51" s="48">
        <v>540</v>
      </c>
      <c r="D51" s="48">
        <v>1548</v>
      </c>
      <c r="E51" s="48">
        <v>0</v>
      </c>
      <c r="F51" s="48">
        <v>0</v>
      </c>
      <c r="G51" s="49">
        <f t="shared" si="5"/>
        <v>0</v>
      </c>
      <c r="H51" s="48">
        <v>206</v>
      </c>
      <c r="I51" s="48">
        <v>505</v>
      </c>
      <c r="J51" s="48">
        <v>0</v>
      </c>
      <c r="K51" s="48">
        <v>0</v>
      </c>
      <c r="L51" s="49">
        <f t="shared" si="4"/>
        <v>0</v>
      </c>
      <c r="M51" s="48">
        <v>8915</v>
      </c>
      <c r="N51" s="48">
        <v>22430</v>
      </c>
      <c r="O51" s="48">
        <v>1126</v>
      </c>
      <c r="P51" s="48">
        <v>4137.04</v>
      </c>
      <c r="Q51" s="48">
        <f>M51+H51+C51+'ACP_PS_11(i)'!M51+'ACP_PS_11(i)'!H51+'ACP_PS_11(i)'!C51+ACP_MSME_10!C51+'ACP_Agri_9(ii)'!M51</f>
        <v>180788</v>
      </c>
      <c r="R51" s="48">
        <f>N51+I51+D51+'ACP_PS_11(i)'!N51+'ACP_PS_11(i)'!I51+'ACP_PS_11(i)'!D51+ACP_MSME_10!D51+'ACP_Agri_9(ii)'!N51</f>
        <v>594192</v>
      </c>
      <c r="S51" s="48">
        <f>O51+J51+E51+'ACP_PS_11(i)'!O51+'ACP_PS_11(i)'!J51+'ACP_PS_11(i)'!E51+ACP_MSME_10!O51+'ACP_Agri_9(ii)'!O51</f>
        <v>121553</v>
      </c>
      <c r="T51" s="48">
        <f>P51+K51+F51+'ACP_PS_11(i)'!P51+'ACP_PS_11(i)'!K51+'ACP_PS_11(i)'!F51+ACP_MSME_10!P51+'ACP_Agri_9(ii)'!P51</f>
        <v>151728.76</v>
      </c>
      <c r="U51" s="49">
        <f t="shared" si="2"/>
        <v>25.535308452486738</v>
      </c>
    </row>
    <row r="52" spans="1:22" ht="12.95" customHeight="1" x14ac:dyDescent="0.2">
      <c r="A52" s="36">
        <v>44</v>
      </c>
      <c r="B52" s="37" t="s">
        <v>199</v>
      </c>
      <c r="C52" s="48">
        <v>3928</v>
      </c>
      <c r="D52" s="48">
        <v>2552</v>
      </c>
      <c r="E52" s="48">
        <v>0</v>
      </c>
      <c r="F52" s="48">
        <v>0</v>
      </c>
      <c r="G52" s="49">
        <f t="shared" si="5"/>
        <v>0</v>
      </c>
      <c r="H52" s="48">
        <v>516</v>
      </c>
      <c r="I52" s="48">
        <v>819</v>
      </c>
      <c r="J52" s="48">
        <v>19</v>
      </c>
      <c r="K52" s="48">
        <v>7</v>
      </c>
      <c r="L52" s="49">
        <f t="shared" si="4"/>
        <v>0.85470085470085466</v>
      </c>
      <c r="M52" s="48">
        <v>755</v>
      </c>
      <c r="N52" s="48">
        <v>649</v>
      </c>
      <c r="O52" s="48">
        <v>9340</v>
      </c>
      <c r="P52" s="48">
        <v>2458</v>
      </c>
      <c r="Q52" s="48">
        <f>M52+H52+C52+'ACP_PS_11(i)'!M52+'ACP_PS_11(i)'!H52+'ACP_PS_11(i)'!C52+ACP_MSME_10!C52+'ACP_Agri_9(ii)'!M52</f>
        <v>220762</v>
      </c>
      <c r="R52" s="48">
        <f>N52+I52+D52+'ACP_PS_11(i)'!N52+'ACP_PS_11(i)'!I52+'ACP_PS_11(i)'!D52+ACP_MSME_10!D52+'ACP_Agri_9(ii)'!N52</f>
        <v>365946</v>
      </c>
      <c r="S52" s="48">
        <f>O52+J52+E52+'ACP_PS_11(i)'!O52+'ACP_PS_11(i)'!J52+'ACP_PS_11(i)'!E52+ACP_MSME_10!O52+'ACP_Agri_9(ii)'!O52</f>
        <v>173022</v>
      </c>
      <c r="T52" s="48">
        <f>P52+K52+F52+'ACP_PS_11(i)'!P52+'ACP_PS_11(i)'!K52+'ACP_PS_11(i)'!F52+ACP_MSME_10!P52+'ACP_Agri_9(ii)'!P52</f>
        <v>83288</v>
      </c>
      <c r="U52" s="49">
        <f t="shared" si="2"/>
        <v>22.759642132992301</v>
      </c>
    </row>
    <row r="53" spans="1:22" ht="12.95" customHeight="1" x14ac:dyDescent="0.2">
      <c r="A53" s="36">
        <v>45</v>
      </c>
      <c r="B53" s="37" t="s">
        <v>47</v>
      </c>
      <c r="C53" s="48">
        <v>4127</v>
      </c>
      <c r="D53" s="48">
        <v>8649</v>
      </c>
      <c r="E53" s="48">
        <v>0</v>
      </c>
      <c r="F53" s="48">
        <v>0</v>
      </c>
      <c r="G53" s="49">
        <f t="shared" si="5"/>
        <v>0</v>
      </c>
      <c r="H53" s="48">
        <v>829</v>
      </c>
      <c r="I53" s="48">
        <v>1289</v>
      </c>
      <c r="J53" s="48">
        <v>0</v>
      </c>
      <c r="K53" s="48">
        <v>0</v>
      </c>
      <c r="L53" s="49">
        <f t="shared" si="4"/>
        <v>0</v>
      </c>
      <c r="M53" s="48">
        <v>364</v>
      </c>
      <c r="N53" s="48">
        <v>906</v>
      </c>
      <c r="O53" s="48">
        <v>0</v>
      </c>
      <c r="P53" s="48">
        <v>0</v>
      </c>
      <c r="Q53" s="48">
        <f>M53+H53+C53+'ACP_PS_11(i)'!M53+'ACP_PS_11(i)'!H53+'ACP_PS_11(i)'!C53+ACP_MSME_10!C53+'ACP_Agri_9(ii)'!M53</f>
        <v>205369</v>
      </c>
      <c r="R53" s="48">
        <f>N53+I53+D53+'ACP_PS_11(i)'!N53+'ACP_PS_11(i)'!I53+'ACP_PS_11(i)'!D53+ACP_MSME_10!D53+'ACP_Agri_9(ii)'!N53</f>
        <v>560918</v>
      </c>
      <c r="S53" s="48">
        <f>O53+J53+E53+'ACP_PS_11(i)'!O53+'ACP_PS_11(i)'!J53+'ACP_PS_11(i)'!E53+ACP_MSME_10!O53+'ACP_Agri_9(ii)'!O53</f>
        <v>214867</v>
      </c>
      <c r="T53" s="48">
        <f>P53+K53+F53+'ACP_PS_11(i)'!P53+'ACP_PS_11(i)'!K53+'ACP_PS_11(i)'!F53+ACP_MSME_10!P53+'ACP_Agri_9(ii)'!P53</f>
        <v>337754.69000000006</v>
      </c>
      <c r="U53" s="49">
        <f t="shared" si="2"/>
        <v>60.214628519676687</v>
      </c>
    </row>
    <row r="54" spans="1:22" s="51" customFormat="1" ht="12.95" customHeight="1" x14ac:dyDescent="0.2">
      <c r="A54" s="381"/>
      <c r="B54" s="101" t="s">
        <v>227</v>
      </c>
      <c r="C54" s="50">
        <f>SUM(C51:C53)</f>
        <v>8595</v>
      </c>
      <c r="D54" s="50">
        <f t="shared" ref="D54:P54" si="8">SUM(D51:D53)</f>
        <v>12749</v>
      </c>
      <c r="E54" s="50">
        <f t="shared" si="8"/>
        <v>0</v>
      </c>
      <c r="F54" s="50">
        <f t="shared" si="8"/>
        <v>0</v>
      </c>
      <c r="G54" s="47">
        <f t="shared" si="5"/>
        <v>0</v>
      </c>
      <c r="H54" s="50">
        <f t="shared" si="8"/>
        <v>1551</v>
      </c>
      <c r="I54" s="50">
        <f t="shared" si="8"/>
        <v>2613</v>
      </c>
      <c r="J54" s="50">
        <f t="shared" si="8"/>
        <v>19</v>
      </c>
      <c r="K54" s="50">
        <f t="shared" si="8"/>
        <v>7</v>
      </c>
      <c r="L54" s="47">
        <f t="shared" si="4"/>
        <v>0.26789131266743205</v>
      </c>
      <c r="M54" s="50">
        <f t="shared" si="8"/>
        <v>10034</v>
      </c>
      <c r="N54" s="50">
        <f t="shared" si="8"/>
        <v>23985</v>
      </c>
      <c r="O54" s="50">
        <f t="shared" si="8"/>
        <v>10466</v>
      </c>
      <c r="P54" s="50">
        <f t="shared" si="8"/>
        <v>6595.04</v>
      </c>
      <c r="Q54" s="50">
        <f>M54+H54+C54+'ACP_PS_11(i)'!M54+'ACP_PS_11(i)'!H54+'ACP_PS_11(i)'!C54+ACP_MSME_10!C54+'ACP_Agri_9(ii)'!M54</f>
        <v>606919</v>
      </c>
      <c r="R54" s="50">
        <f>N54+I54+D54+'ACP_PS_11(i)'!N54+'ACP_PS_11(i)'!I54+'ACP_PS_11(i)'!D54+ACP_MSME_10!D54+'ACP_Agri_9(ii)'!N54</f>
        <v>1521056</v>
      </c>
      <c r="S54" s="50">
        <f>O54+J54+E54+'ACP_PS_11(i)'!O54+'ACP_PS_11(i)'!J54+'ACP_PS_11(i)'!E54+ACP_MSME_10!O54+'ACP_Agri_9(ii)'!O54</f>
        <v>509442</v>
      </c>
      <c r="T54" s="50">
        <f>P54+K54+F54+'ACP_PS_11(i)'!P54+'ACP_PS_11(i)'!K54+'ACP_PS_11(i)'!F54+ACP_MSME_10!P54+'ACP_Agri_9(ii)'!P54</f>
        <v>572771.45000000007</v>
      </c>
      <c r="U54" s="47">
        <f t="shared" si="2"/>
        <v>37.656171107441153</v>
      </c>
      <c r="V54" s="54"/>
    </row>
    <row r="55" spans="1:22" ht="12.95" customHeight="1" x14ac:dyDescent="0.2">
      <c r="A55" s="36">
        <v>46</v>
      </c>
      <c r="B55" s="37" t="s">
        <v>427</v>
      </c>
      <c r="C55" s="48">
        <v>5159</v>
      </c>
      <c r="D55" s="48">
        <v>13199</v>
      </c>
      <c r="E55" s="48">
        <v>0</v>
      </c>
      <c r="F55" s="48">
        <v>0</v>
      </c>
      <c r="G55" s="49">
        <f t="shared" si="5"/>
        <v>0</v>
      </c>
      <c r="H55" s="48">
        <v>550</v>
      </c>
      <c r="I55" s="48">
        <v>725</v>
      </c>
      <c r="J55" s="48">
        <v>0</v>
      </c>
      <c r="K55" s="48">
        <v>0</v>
      </c>
      <c r="L55" s="49">
        <f t="shared" si="4"/>
        <v>0</v>
      </c>
      <c r="M55" s="48">
        <v>3160</v>
      </c>
      <c r="N55" s="48">
        <v>7307</v>
      </c>
      <c r="O55" s="48">
        <v>0</v>
      </c>
      <c r="P55" s="48">
        <v>0</v>
      </c>
      <c r="Q55" s="48">
        <f>M55+H55+C55+'ACP_PS_11(i)'!M55+'ACP_PS_11(i)'!H55+'ACP_PS_11(i)'!C55+ACP_MSME_10!C55+'ACP_Agri_9(ii)'!M55</f>
        <v>1051136</v>
      </c>
      <c r="R55" s="48">
        <f>N55+I55+D55+'ACP_PS_11(i)'!N55+'ACP_PS_11(i)'!I55+'ACP_PS_11(i)'!D55+ACP_MSME_10!D55+'ACP_Agri_9(ii)'!N55</f>
        <v>2747896</v>
      </c>
      <c r="S55" s="48">
        <f>O55+J55+E55+'ACP_PS_11(i)'!O55+'ACP_PS_11(i)'!J55+'ACP_PS_11(i)'!E55+ACP_MSME_10!O55+'ACP_Agri_9(ii)'!O55</f>
        <v>1925370</v>
      </c>
      <c r="T55" s="48">
        <f>P55+K55+F55+'ACP_PS_11(i)'!P55+'ACP_PS_11(i)'!K55+'ACP_PS_11(i)'!F55+ACP_MSME_10!P55+'ACP_Agri_9(ii)'!P55</f>
        <v>1254974.98</v>
      </c>
      <c r="U55" s="49">
        <f t="shared" si="2"/>
        <v>45.670395822840455</v>
      </c>
    </row>
    <row r="56" spans="1:22" s="51" customFormat="1" ht="12.95" customHeight="1" x14ac:dyDescent="0.2">
      <c r="A56" s="381"/>
      <c r="B56" s="101" t="s">
        <v>225</v>
      </c>
      <c r="C56" s="50">
        <f>C55</f>
        <v>5159</v>
      </c>
      <c r="D56" s="50">
        <f t="shared" ref="D56:P56" si="9">D55</f>
        <v>13199</v>
      </c>
      <c r="E56" s="50">
        <f t="shared" si="9"/>
        <v>0</v>
      </c>
      <c r="F56" s="50">
        <f t="shared" si="9"/>
        <v>0</v>
      </c>
      <c r="G56" s="47">
        <f t="shared" si="5"/>
        <v>0</v>
      </c>
      <c r="H56" s="50">
        <f t="shared" si="9"/>
        <v>550</v>
      </c>
      <c r="I56" s="50">
        <f t="shared" si="9"/>
        <v>725</v>
      </c>
      <c r="J56" s="50">
        <f t="shared" si="9"/>
        <v>0</v>
      </c>
      <c r="K56" s="50">
        <f t="shared" si="9"/>
        <v>0</v>
      </c>
      <c r="L56" s="47">
        <f t="shared" si="4"/>
        <v>0</v>
      </c>
      <c r="M56" s="50">
        <f t="shared" si="9"/>
        <v>3160</v>
      </c>
      <c r="N56" s="50">
        <f t="shared" si="9"/>
        <v>7307</v>
      </c>
      <c r="O56" s="50">
        <f t="shared" si="9"/>
        <v>0</v>
      </c>
      <c r="P56" s="50">
        <f t="shared" si="9"/>
        <v>0</v>
      </c>
      <c r="Q56" s="50">
        <f>M56+H56+C56+'ACP_PS_11(i)'!M56+'ACP_PS_11(i)'!H56+'ACP_PS_11(i)'!C56+ACP_MSME_10!C56+'ACP_Agri_9(ii)'!M56</f>
        <v>1051136</v>
      </c>
      <c r="R56" s="50">
        <f>N56+I56+D56+'ACP_PS_11(i)'!N56+'ACP_PS_11(i)'!I56+'ACP_PS_11(i)'!D56+ACP_MSME_10!D56+'ACP_Agri_9(ii)'!N56</f>
        <v>2747896</v>
      </c>
      <c r="S56" s="50">
        <f>O56+J56+E56+'ACP_PS_11(i)'!O56+'ACP_PS_11(i)'!J56+'ACP_PS_11(i)'!E56+ACP_MSME_10!O56+'ACP_Agri_9(ii)'!O56</f>
        <v>1925370</v>
      </c>
      <c r="T56" s="50">
        <f>P56+K56+F56+'ACP_PS_11(i)'!P56+'ACP_PS_11(i)'!K56+'ACP_PS_11(i)'!F56+ACP_MSME_10!P56+'ACP_Agri_9(ii)'!P56</f>
        <v>1254974.98</v>
      </c>
      <c r="U56" s="47">
        <f t="shared" si="2"/>
        <v>45.670395822840455</v>
      </c>
      <c r="V56" s="54"/>
    </row>
    <row r="57" spans="1:22" ht="12.95" customHeight="1" x14ac:dyDescent="0.2">
      <c r="A57" s="36">
        <v>47</v>
      </c>
      <c r="B57" s="37" t="s">
        <v>419</v>
      </c>
      <c r="C57" s="48">
        <v>98</v>
      </c>
      <c r="D57" s="48">
        <v>280</v>
      </c>
      <c r="E57" s="48">
        <v>0</v>
      </c>
      <c r="F57" s="48">
        <v>0</v>
      </c>
      <c r="G57" s="49">
        <f t="shared" si="5"/>
        <v>0</v>
      </c>
      <c r="H57" s="48">
        <v>4</v>
      </c>
      <c r="I57" s="48">
        <v>6</v>
      </c>
      <c r="J57" s="48">
        <v>0</v>
      </c>
      <c r="K57" s="48">
        <v>0</v>
      </c>
      <c r="L57" s="49">
        <f t="shared" si="4"/>
        <v>0</v>
      </c>
      <c r="M57" s="48">
        <v>0</v>
      </c>
      <c r="N57" s="48">
        <v>0</v>
      </c>
      <c r="O57" s="48">
        <v>236</v>
      </c>
      <c r="P57" s="48">
        <v>1119.77</v>
      </c>
      <c r="Q57" s="48">
        <f>M57+H57+C57+'ACP_PS_11(i)'!M57+'ACP_PS_11(i)'!H57+'ACP_PS_11(i)'!C57+ACP_MSME_10!C57+'ACP_Agri_9(ii)'!M57</f>
        <v>1066</v>
      </c>
      <c r="R57" s="48">
        <f>N57+I57+D57+'ACP_PS_11(i)'!N57+'ACP_PS_11(i)'!I57+'ACP_PS_11(i)'!D57+ACP_MSME_10!D57+'ACP_Agri_9(ii)'!N57</f>
        <v>3826</v>
      </c>
      <c r="S57" s="48">
        <f>O57+J57+E57+'ACP_PS_11(i)'!O57+'ACP_PS_11(i)'!J57+'ACP_PS_11(i)'!E57+ACP_MSME_10!O57+'ACP_Agri_9(ii)'!O57</f>
        <v>7820</v>
      </c>
      <c r="T57" s="48">
        <f>P57+K57+F57+'ACP_PS_11(i)'!P57+'ACP_PS_11(i)'!K57+'ACP_PS_11(i)'!F57+ACP_MSME_10!P57+'ACP_Agri_9(ii)'!P57</f>
        <v>46147.719999999994</v>
      </c>
      <c r="U57" s="49">
        <f t="shared" si="2"/>
        <v>1206.1610036591737</v>
      </c>
    </row>
    <row r="58" spans="1:22" ht="12.95" customHeight="1" x14ac:dyDescent="0.2">
      <c r="A58" s="36">
        <v>48</v>
      </c>
      <c r="B58" s="37" t="s">
        <v>420</v>
      </c>
      <c r="C58" s="48">
        <v>0</v>
      </c>
      <c r="D58" s="48">
        <v>0</v>
      </c>
      <c r="E58" s="48">
        <v>0</v>
      </c>
      <c r="F58" s="48">
        <v>0</v>
      </c>
      <c r="G58" s="49">
        <v>0</v>
      </c>
      <c r="H58" s="48">
        <v>0</v>
      </c>
      <c r="I58" s="48">
        <v>0</v>
      </c>
      <c r="J58" s="48">
        <v>0</v>
      </c>
      <c r="K58" s="48">
        <v>0</v>
      </c>
      <c r="L58" s="49">
        <v>0</v>
      </c>
      <c r="M58" s="48">
        <v>0</v>
      </c>
      <c r="N58" s="48">
        <v>0</v>
      </c>
      <c r="O58" s="48">
        <v>0</v>
      </c>
      <c r="P58" s="48">
        <v>0</v>
      </c>
      <c r="Q58" s="48">
        <f>M58+H58+C58+'ACP_PS_11(i)'!M58+'ACP_PS_11(i)'!H58+'ACP_PS_11(i)'!C58+ACP_MSME_10!C58+'ACP_Agri_9(ii)'!M58</f>
        <v>0</v>
      </c>
      <c r="R58" s="48">
        <f>N58+I58+D58+'ACP_PS_11(i)'!N58+'ACP_PS_11(i)'!I58+'ACP_PS_11(i)'!D58+ACP_MSME_10!D58+'ACP_Agri_9(ii)'!N58</f>
        <v>0</v>
      </c>
      <c r="S58" s="48">
        <f>O58+J58+E58+'ACP_PS_11(i)'!O58+'ACP_PS_11(i)'!J58+'ACP_PS_11(i)'!E58+ACP_MSME_10!O58+'ACP_Agri_9(ii)'!O58</f>
        <v>5896</v>
      </c>
      <c r="T58" s="48">
        <f>P58+K58+F58+'ACP_PS_11(i)'!P58+'ACP_PS_11(i)'!K58+'ACP_PS_11(i)'!F58+ACP_MSME_10!P58+'ACP_Agri_9(ii)'!P58</f>
        <v>2308</v>
      </c>
      <c r="U58" s="49">
        <v>0</v>
      </c>
    </row>
    <row r="59" spans="1:22" ht="12.95" customHeight="1" x14ac:dyDescent="0.2">
      <c r="A59" s="36">
        <v>49</v>
      </c>
      <c r="B59" s="37" t="s">
        <v>421</v>
      </c>
      <c r="C59" s="48">
        <v>0</v>
      </c>
      <c r="D59" s="48">
        <v>0</v>
      </c>
      <c r="E59" s="48">
        <v>0</v>
      </c>
      <c r="F59" s="48">
        <v>0</v>
      </c>
      <c r="G59" s="49">
        <v>0</v>
      </c>
      <c r="H59" s="48">
        <v>0</v>
      </c>
      <c r="I59" s="48">
        <v>0</v>
      </c>
      <c r="J59" s="48">
        <v>0</v>
      </c>
      <c r="K59" s="48">
        <v>0</v>
      </c>
      <c r="L59" s="49">
        <v>0</v>
      </c>
      <c r="M59" s="48">
        <v>0</v>
      </c>
      <c r="N59" s="48">
        <v>0</v>
      </c>
      <c r="O59" s="48">
        <v>0</v>
      </c>
      <c r="P59" s="48">
        <v>0</v>
      </c>
      <c r="Q59" s="48">
        <f>M59+H59+C59+'ACP_PS_11(i)'!M59+'ACP_PS_11(i)'!H59+'ACP_PS_11(i)'!C59+ACP_MSME_10!C59+'ACP_Agri_9(ii)'!M59</f>
        <v>0</v>
      </c>
      <c r="R59" s="48">
        <f>N59+I59+D59+'ACP_PS_11(i)'!N59+'ACP_PS_11(i)'!I59+'ACP_PS_11(i)'!D59+ACP_MSME_10!D59+'ACP_Agri_9(ii)'!N59</f>
        <v>0</v>
      </c>
      <c r="S59" s="48">
        <f>O59+J59+E59+'ACP_PS_11(i)'!O59+'ACP_PS_11(i)'!J59+'ACP_PS_11(i)'!E59+ACP_MSME_10!O59+'ACP_Agri_9(ii)'!O59</f>
        <v>0</v>
      </c>
      <c r="T59" s="48">
        <f>P59+K59+F59+'ACP_PS_11(i)'!P59+'ACP_PS_11(i)'!K59+'ACP_PS_11(i)'!F59+ACP_MSME_10!P59+'ACP_Agri_9(ii)'!P59</f>
        <v>0</v>
      </c>
      <c r="U59" s="49">
        <v>0</v>
      </c>
    </row>
    <row r="60" spans="1:22" ht="12.95" customHeight="1" x14ac:dyDescent="0.2">
      <c r="A60" s="36">
        <v>50</v>
      </c>
      <c r="B60" s="37" t="s">
        <v>422</v>
      </c>
      <c r="C60" s="48">
        <v>0</v>
      </c>
      <c r="D60" s="48">
        <v>0</v>
      </c>
      <c r="E60" s="48">
        <v>0</v>
      </c>
      <c r="F60" s="48">
        <v>0</v>
      </c>
      <c r="G60" s="49">
        <v>0</v>
      </c>
      <c r="H60" s="48">
        <v>0</v>
      </c>
      <c r="I60" s="48">
        <v>0</v>
      </c>
      <c r="J60" s="48">
        <v>0</v>
      </c>
      <c r="K60" s="48">
        <v>0</v>
      </c>
      <c r="L60" s="49">
        <v>0</v>
      </c>
      <c r="M60" s="48">
        <v>0</v>
      </c>
      <c r="N60" s="48">
        <v>0</v>
      </c>
      <c r="O60" s="48">
        <v>0</v>
      </c>
      <c r="P60" s="48">
        <v>0</v>
      </c>
      <c r="Q60" s="48">
        <f>M60+H60+C60+'ACP_PS_11(i)'!M60+'ACP_PS_11(i)'!H60+'ACP_PS_11(i)'!C60+ACP_MSME_10!C60+'ACP_Agri_9(ii)'!M60</f>
        <v>0</v>
      </c>
      <c r="R60" s="48">
        <f>N60+I60+D60+'ACP_PS_11(i)'!N60+'ACP_PS_11(i)'!I60+'ACP_PS_11(i)'!D60+ACP_MSME_10!D60+'ACP_Agri_9(ii)'!N60</f>
        <v>0</v>
      </c>
      <c r="S60" s="48">
        <f>O60+J60+E60+'ACP_PS_11(i)'!O60+'ACP_PS_11(i)'!J60+'ACP_PS_11(i)'!E60+ACP_MSME_10!O60+'ACP_Agri_9(ii)'!O60</f>
        <v>25373</v>
      </c>
      <c r="T60" s="48">
        <f>P60+K60+F60+'ACP_PS_11(i)'!P60+'ACP_PS_11(i)'!K60+'ACP_PS_11(i)'!F60+ACP_MSME_10!P60+'ACP_Agri_9(ii)'!P60</f>
        <v>11091.223169999932</v>
      </c>
      <c r="U60" s="49">
        <v>0</v>
      </c>
    </row>
    <row r="61" spans="1:22" ht="12.95" customHeight="1" x14ac:dyDescent="0.2">
      <c r="A61" s="36">
        <v>51</v>
      </c>
      <c r="B61" s="37" t="s">
        <v>423</v>
      </c>
      <c r="C61" s="48">
        <v>0</v>
      </c>
      <c r="D61" s="48">
        <v>0</v>
      </c>
      <c r="E61" s="48">
        <v>0</v>
      </c>
      <c r="F61" s="48">
        <v>0</v>
      </c>
      <c r="G61" s="49">
        <v>0</v>
      </c>
      <c r="H61" s="48">
        <v>0</v>
      </c>
      <c r="I61" s="48">
        <v>0</v>
      </c>
      <c r="J61" s="48">
        <v>0</v>
      </c>
      <c r="K61" s="48">
        <v>0</v>
      </c>
      <c r="L61" s="49">
        <v>0</v>
      </c>
      <c r="M61" s="48">
        <v>0</v>
      </c>
      <c r="N61" s="48">
        <v>0</v>
      </c>
      <c r="O61" s="48">
        <v>0</v>
      </c>
      <c r="P61" s="48">
        <v>0</v>
      </c>
      <c r="Q61" s="48">
        <f>M61+H61+C61+'ACP_PS_11(i)'!M61+'ACP_PS_11(i)'!H61+'ACP_PS_11(i)'!C61+ACP_MSME_10!C61+'ACP_Agri_9(ii)'!M61</f>
        <v>0</v>
      </c>
      <c r="R61" s="48">
        <f>N61+I61+D61+'ACP_PS_11(i)'!N61+'ACP_PS_11(i)'!I61+'ACP_PS_11(i)'!D61+ACP_MSME_10!D61+'ACP_Agri_9(ii)'!N61</f>
        <v>0</v>
      </c>
      <c r="S61" s="48">
        <f>O61+J61+E61+'ACP_PS_11(i)'!O61+'ACP_PS_11(i)'!J61+'ACP_PS_11(i)'!E61+ACP_MSME_10!O61+'ACP_Agri_9(ii)'!O61</f>
        <v>0</v>
      </c>
      <c r="T61" s="48">
        <f>P61+K61+F61+'ACP_PS_11(i)'!P61+'ACP_PS_11(i)'!K61+'ACP_PS_11(i)'!F61+ACP_MSME_10!P61+'ACP_Agri_9(ii)'!P61</f>
        <v>0</v>
      </c>
      <c r="U61" s="49">
        <v>0</v>
      </c>
    </row>
    <row r="62" spans="1:22" ht="12.95" customHeight="1" x14ac:dyDescent="0.2">
      <c r="A62" s="36">
        <v>52</v>
      </c>
      <c r="B62" s="37" t="s">
        <v>415</v>
      </c>
      <c r="C62" s="48">
        <v>0</v>
      </c>
      <c r="D62" s="48">
        <v>0</v>
      </c>
      <c r="E62" s="48">
        <v>0</v>
      </c>
      <c r="F62" s="48">
        <v>0</v>
      </c>
      <c r="G62" s="49">
        <v>0</v>
      </c>
      <c r="H62" s="48">
        <v>0</v>
      </c>
      <c r="I62" s="48">
        <v>0</v>
      </c>
      <c r="J62" s="48">
        <v>0</v>
      </c>
      <c r="K62" s="48">
        <v>0</v>
      </c>
      <c r="L62" s="49">
        <v>0</v>
      </c>
      <c r="M62" s="48">
        <v>0</v>
      </c>
      <c r="N62" s="48">
        <v>0</v>
      </c>
      <c r="O62" s="48">
        <v>0</v>
      </c>
      <c r="P62" s="48">
        <v>0</v>
      </c>
      <c r="Q62" s="48">
        <f>M62+H62+C62+'ACP_PS_11(i)'!M62+'ACP_PS_11(i)'!H62+'ACP_PS_11(i)'!C62+ACP_MSME_10!C62+'ACP_Agri_9(ii)'!M62</f>
        <v>0</v>
      </c>
      <c r="R62" s="48">
        <f>N62+I62+D62+'ACP_PS_11(i)'!N62+'ACP_PS_11(i)'!I62+'ACP_PS_11(i)'!D62+ACP_MSME_10!D62+'ACP_Agri_9(ii)'!N62</f>
        <v>0</v>
      </c>
      <c r="S62" s="48">
        <f>O62+J62+E62+'ACP_PS_11(i)'!O62+'ACP_PS_11(i)'!J62+'ACP_PS_11(i)'!E62+ACP_MSME_10!O62+'ACP_Agri_9(ii)'!O62</f>
        <v>3658</v>
      </c>
      <c r="T62" s="48">
        <f>P62+K62+F62+'ACP_PS_11(i)'!P62+'ACP_PS_11(i)'!K62+'ACP_PS_11(i)'!F62+ACP_MSME_10!P62+'ACP_Agri_9(ii)'!P62</f>
        <v>1237</v>
      </c>
      <c r="U62" s="49">
        <v>0</v>
      </c>
    </row>
    <row r="63" spans="1:22" ht="12.95" customHeight="1" x14ac:dyDescent="0.2">
      <c r="A63" s="36">
        <v>53</v>
      </c>
      <c r="B63" s="210" t="s">
        <v>424</v>
      </c>
      <c r="C63" s="48">
        <v>0</v>
      </c>
      <c r="D63" s="48">
        <v>0</v>
      </c>
      <c r="E63" s="48">
        <v>0</v>
      </c>
      <c r="F63" s="48">
        <v>0</v>
      </c>
      <c r="G63" s="49">
        <v>0</v>
      </c>
      <c r="H63" s="48">
        <v>0</v>
      </c>
      <c r="I63" s="48">
        <v>0</v>
      </c>
      <c r="J63" s="48">
        <v>0</v>
      </c>
      <c r="K63" s="48">
        <v>0</v>
      </c>
      <c r="L63" s="49">
        <v>0</v>
      </c>
      <c r="M63" s="48">
        <v>0</v>
      </c>
      <c r="N63" s="48">
        <v>0</v>
      </c>
      <c r="O63" s="48">
        <v>0</v>
      </c>
      <c r="P63" s="48">
        <v>0</v>
      </c>
      <c r="Q63" s="48">
        <f>M63+H63+C63+'ACP_PS_11(i)'!M63+'ACP_PS_11(i)'!H63+'ACP_PS_11(i)'!C63+ACP_MSME_10!C63+'ACP_Agri_9(ii)'!M63</f>
        <v>0</v>
      </c>
      <c r="R63" s="48">
        <f>N63+I63+D63+'ACP_PS_11(i)'!N63+'ACP_PS_11(i)'!I63+'ACP_PS_11(i)'!D63+ACP_MSME_10!D63+'ACP_Agri_9(ii)'!N63</f>
        <v>0</v>
      </c>
      <c r="S63" s="48">
        <f>O63+J63+E63+'ACP_PS_11(i)'!O63+'ACP_PS_11(i)'!J63+'ACP_PS_11(i)'!E63+ACP_MSME_10!O63+'ACP_Agri_9(ii)'!O63</f>
        <v>10911</v>
      </c>
      <c r="T63" s="48">
        <f>P63+K63+F63+'ACP_PS_11(i)'!P63+'ACP_PS_11(i)'!K63+'ACP_PS_11(i)'!F63+ACP_MSME_10!P63+'ACP_Agri_9(ii)'!P63</f>
        <v>2864</v>
      </c>
      <c r="U63" s="49">
        <v>0</v>
      </c>
    </row>
    <row r="64" spans="1:22" s="51" customFormat="1" ht="12.95" customHeight="1" x14ac:dyDescent="0.2">
      <c r="A64" s="381"/>
      <c r="B64" s="101" t="s">
        <v>425</v>
      </c>
      <c r="C64" s="50">
        <f>SUM(C57:C63)</f>
        <v>98</v>
      </c>
      <c r="D64" s="50">
        <f t="shared" ref="D64:P64" si="10">SUM(D57:D63)</f>
        <v>280</v>
      </c>
      <c r="E64" s="50">
        <f t="shared" si="10"/>
        <v>0</v>
      </c>
      <c r="F64" s="50">
        <f t="shared" si="10"/>
        <v>0</v>
      </c>
      <c r="G64" s="47">
        <f t="shared" si="5"/>
        <v>0</v>
      </c>
      <c r="H64" s="50">
        <f t="shared" si="10"/>
        <v>4</v>
      </c>
      <c r="I64" s="50">
        <f t="shared" si="10"/>
        <v>6</v>
      </c>
      <c r="J64" s="50">
        <f t="shared" si="10"/>
        <v>0</v>
      </c>
      <c r="K64" s="50">
        <f t="shared" si="10"/>
        <v>0</v>
      </c>
      <c r="L64" s="47">
        <f t="shared" si="4"/>
        <v>0</v>
      </c>
      <c r="M64" s="50">
        <f t="shared" si="10"/>
        <v>0</v>
      </c>
      <c r="N64" s="50">
        <f t="shared" si="10"/>
        <v>0</v>
      </c>
      <c r="O64" s="50">
        <f t="shared" si="10"/>
        <v>236</v>
      </c>
      <c r="P64" s="50">
        <f t="shared" si="10"/>
        <v>1119.77</v>
      </c>
      <c r="Q64" s="50">
        <f>M64+H64+C64+'ACP_PS_11(i)'!M64+'ACP_PS_11(i)'!H64+'ACP_PS_11(i)'!C64+ACP_MSME_10!C64+'ACP_Agri_9(ii)'!M64</f>
        <v>1066</v>
      </c>
      <c r="R64" s="50">
        <f>N64+I64+D64+'ACP_PS_11(i)'!N64+'ACP_PS_11(i)'!I64+'ACP_PS_11(i)'!D64+ACP_MSME_10!D64+'ACP_Agri_9(ii)'!N64</f>
        <v>3826</v>
      </c>
      <c r="S64" s="50">
        <f>O64+J64+E64+'ACP_PS_11(i)'!O64+'ACP_PS_11(i)'!J64+'ACP_PS_11(i)'!E64+ACP_MSME_10!O64+'ACP_Agri_9(ii)'!O64</f>
        <v>53658</v>
      </c>
      <c r="T64" s="50">
        <f>P64+K64+F64+'ACP_PS_11(i)'!P64+'ACP_PS_11(i)'!K64+'ACP_PS_11(i)'!F64+ACP_MSME_10!P64+'ACP_Agri_9(ii)'!P64</f>
        <v>63647.943169999926</v>
      </c>
      <c r="U64" s="47">
        <f t="shared" si="2"/>
        <v>1663.563595661263</v>
      </c>
      <c r="V64" s="54"/>
    </row>
    <row r="65" spans="1:22" s="51" customFormat="1" ht="12.95" customHeight="1" x14ac:dyDescent="0.2">
      <c r="A65" s="381"/>
      <c r="B65" s="101" t="s">
        <v>0</v>
      </c>
      <c r="C65" s="50">
        <f>C64+C56+C54+C50</f>
        <v>114018</v>
      </c>
      <c r="D65" s="50">
        <f t="shared" ref="D65:P65" si="11">D64+D56+D54+D50</f>
        <v>204154</v>
      </c>
      <c r="E65" s="50">
        <f t="shared" si="11"/>
        <v>1030</v>
      </c>
      <c r="F65" s="50">
        <f t="shared" si="11"/>
        <v>5636.3</v>
      </c>
      <c r="G65" s="47">
        <f t="shared" si="5"/>
        <v>2.7608080174770024</v>
      </c>
      <c r="H65" s="50">
        <f t="shared" si="11"/>
        <v>27936</v>
      </c>
      <c r="I65" s="50">
        <f t="shared" si="11"/>
        <v>40239</v>
      </c>
      <c r="J65" s="50">
        <f t="shared" si="11"/>
        <v>37</v>
      </c>
      <c r="K65" s="50">
        <f t="shared" si="11"/>
        <v>234.8</v>
      </c>
      <c r="L65" s="47">
        <f t="shared" si="4"/>
        <v>0.58351350679688863</v>
      </c>
      <c r="M65" s="50">
        <f t="shared" si="11"/>
        <v>109602</v>
      </c>
      <c r="N65" s="50">
        <f t="shared" si="11"/>
        <v>207614</v>
      </c>
      <c r="O65" s="50">
        <f t="shared" si="11"/>
        <v>105249</v>
      </c>
      <c r="P65" s="50">
        <f t="shared" si="11"/>
        <v>59375.77</v>
      </c>
      <c r="Q65" s="50">
        <f>M65+H65+C65+'ACP_PS_11(i)'!M65+'ACP_PS_11(i)'!H65+'ACP_PS_11(i)'!C65+ACP_MSME_10!C65+'ACP_Agri_9(ii)'!M65</f>
        <v>4862791</v>
      </c>
      <c r="R65" s="50">
        <f>N65+I65+D65+'ACP_PS_11(i)'!N65+'ACP_PS_11(i)'!I65+'ACP_PS_11(i)'!D65+ACP_MSME_10!D65+'ACP_Agri_9(ii)'!N65</f>
        <v>14343530</v>
      </c>
      <c r="S65" s="50">
        <f>O65+J65+E65+'ACP_PS_11(i)'!O65+'ACP_PS_11(i)'!J65+'ACP_PS_11(i)'!E65+ACP_MSME_10!O65+'ACP_Agri_9(ii)'!O65</f>
        <v>5966014.75</v>
      </c>
      <c r="T65" s="50">
        <f>P65+K65+F65+'ACP_PS_11(i)'!P65+'ACP_PS_11(i)'!K65+'ACP_PS_11(i)'!F65+ACP_MSME_10!P65+'ACP_Agri_9(ii)'!P65</f>
        <v>10357590.393170001</v>
      </c>
      <c r="U65" s="47">
        <f t="shared" si="2"/>
        <v>72.210888067093677</v>
      </c>
      <c r="V65" s="54"/>
    </row>
    <row r="66" spans="1:22" x14ac:dyDescent="0.2">
      <c r="M66" s="55" t="s">
        <v>589</v>
      </c>
    </row>
    <row r="70" spans="1:22" x14ac:dyDescent="0.2">
      <c r="G70" s="54"/>
      <c r="L70" s="54"/>
      <c r="S70" s="54"/>
      <c r="T70" s="54"/>
      <c r="U70" s="54"/>
    </row>
  </sheetData>
  <autoFilter ref="S5:T59"/>
  <mergeCells count="18">
    <mergeCell ref="U3:U5"/>
    <mergeCell ref="C4:D4"/>
    <mergeCell ref="E4:F4"/>
    <mergeCell ref="J4:K4"/>
    <mergeCell ref="O4:P4"/>
    <mergeCell ref="Q3:T3"/>
    <mergeCell ref="Q4:R4"/>
    <mergeCell ref="G3:G5"/>
    <mergeCell ref="L3:L5"/>
    <mergeCell ref="A1:T1"/>
    <mergeCell ref="A3:A5"/>
    <mergeCell ref="B3:B5"/>
    <mergeCell ref="C3:F3"/>
    <mergeCell ref="S4:T4"/>
    <mergeCell ref="H3:K3"/>
    <mergeCell ref="H4:I4"/>
    <mergeCell ref="M3:P3"/>
    <mergeCell ref="M4:N4"/>
  </mergeCells>
  <conditionalFormatting sqref="V1:V1048576">
    <cfRule type="cellIs" dxfId="9" priority="1" operator="greaterThan">
      <formula>100</formula>
    </cfRule>
  </conditionalFormatting>
  <pageMargins left="1.75" right="0.2" top="0.25" bottom="0.25" header="0.3" footer="0.3"/>
  <pageSetup paperSize="9" scale="6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70"/>
  <sheetViews>
    <sheetView zoomScaleNormal="100" workbookViewId="0">
      <pane xSplit="2" ySplit="5" topLeftCell="C54" activePane="bottomRight" state="frozen"/>
      <selection pane="topRight" activeCell="C1" sqref="C1"/>
      <selection pane="bottomLeft" activeCell="A7" sqref="A7"/>
      <selection pane="bottomRight" activeCell="G65" sqref="G65:H65"/>
    </sheetView>
  </sheetViews>
  <sheetFormatPr defaultColWidth="4.42578125" defaultRowHeight="13.5" x14ac:dyDescent="0.2"/>
  <cols>
    <col min="1" max="1" width="4.42578125" style="38"/>
    <col min="2" max="2" width="21.85546875" style="38" bestFit="1" customWidth="1"/>
    <col min="3" max="3" width="11" style="54" bestFit="1" customWidth="1"/>
    <col min="4" max="4" width="9.85546875" style="54" bestFit="1" customWidth="1"/>
    <col min="5" max="5" width="7" style="54" bestFit="1" customWidth="1"/>
    <col min="6" max="6" width="7.5703125" style="54" customWidth="1"/>
    <col min="7" max="7" width="6.140625" style="54" bestFit="1" customWidth="1"/>
    <col min="8" max="8" width="7.7109375" style="54" customWidth="1"/>
    <col min="9" max="9" width="7.42578125" style="54" customWidth="1"/>
    <col min="10" max="10" width="8.85546875" style="54" customWidth="1"/>
    <col min="11" max="11" width="8" style="54" customWidth="1"/>
    <col min="12" max="12" width="8.85546875" style="54" customWidth="1"/>
    <col min="13" max="13" width="8.7109375" style="54" customWidth="1"/>
    <col min="14" max="14" width="9" style="54" customWidth="1"/>
    <col min="15" max="15" width="8.28515625" style="55" customWidth="1"/>
    <col min="16" max="16" width="8.5703125" style="55" customWidth="1"/>
    <col min="17" max="17" width="10.140625" style="54" customWidth="1"/>
    <col min="18" max="18" width="5" style="54" bestFit="1" customWidth="1"/>
    <col min="19" max="16384" width="4.42578125" style="38"/>
  </cols>
  <sheetData>
    <row r="1" spans="1:18" ht="15.75" x14ac:dyDescent="0.2">
      <c r="A1" s="511" t="s">
        <v>533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</row>
    <row r="2" spans="1:18" x14ac:dyDescent="0.2">
      <c r="B2" s="51" t="s">
        <v>125</v>
      </c>
      <c r="G2" s="55"/>
      <c r="H2" s="55"/>
      <c r="N2" s="54" t="s">
        <v>157</v>
      </c>
    </row>
    <row r="3" spans="1:18" ht="15" customHeight="1" x14ac:dyDescent="0.2">
      <c r="A3" s="471" t="s">
        <v>210</v>
      </c>
      <c r="B3" s="471" t="s">
        <v>211</v>
      </c>
      <c r="C3" s="480" t="s">
        <v>212</v>
      </c>
      <c r="D3" s="480"/>
      <c r="E3" s="472" t="s">
        <v>144</v>
      </c>
      <c r="F3" s="472"/>
      <c r="G3" s="472" t="s">
        <v>127</v>
      </c>
      <c r="H3" s="472"/>
      <c r="I3" s="472" t="s">
        <v>128</v>
      </c>
      <c r="J3" s="472"/>
      <c r="K3" s="472" t="s">
        <v>145</v>
      </c>
      <c r="L3" s="472"/>
      <c r="M3" s="472" t="s">
        <v>122</v>
      </c>
      <c r="N3" s="472"/>
      <c r="O3" s="472" t="s">
        <v>146</v>
      </c>
      <c r="P3" s="472"/>
      <c r="Q3" s="512" t="s">
        <v>112</v>
      </c>
    </row>
    <row r="4" spans="1:18" ht="15" customHeight="1" x14ac:dyDescent="0.2">
      <c r="A4" s="471"/>
      <c r="B4" s="471"/>
      <c r="C4" s="515" t="s">
        <v>28</v>
      </c>
      <c r="D4" s="515" t="s">
        <v>15</v>
      </c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513"/>
    </row>
    <row r="5" spans="1:18" s="83" customFormat="1" ht="15" customHeight="1" x14ac:dyDescent="0.2">
      <c r="A5" s="471"/>
      <c r="B5" s="471"/>
      <c r="C5" s="516"/>
      <c r="D5" s="516"/>
      <c r="E5" s="212" t="s">
        <v>28</v>
      </c>
      <c r="F5" s="212" t="s">
        <v>15</v>
      </c>
      <c r="G5" s="212" t="s">
        <v>28</v>
      </c>
      <c r="H5" s="212" t="s">
        <v>15</v>
      </c>
      <c r="I5" s="212" t="s">
        <v>28</v>
      </c>
      <c r="J5" s="212" t="s">
        <v>15</v>
      </c>
      <c r="K5" s="212" t="s">
        <v>28</v>
      </c>
      <c r="L5" s="212" t="s">
        <v>15</v>
      </c>
      <c r="M5" s="212" t="s">
        <v>28</v>
      </c>
      <c r="N5" s="373" t="s">
        <v>15</v>
      </c>
      <c r="O5" s="212" t="s">
        <v>28</v>
      </c>
      <c r="P5" s="212" t="s">
        <v>15</v>
      </c>
      <c r="Q5" s="514"/>
      <c r="R5" s="397"/>
    </row>
    <row r="6" spans="1:18" ht="12.95" customHeight="1" x14ac:dyDescent="0.2">
      <c r="A6" s="36">
        <v>1</v>
      </c>
      <c r="B6" s="37" t="s">
        <v>50</v>
      </c>
      <c r="C6" s="48">
        <v>7195</v>
      </c>
      <c r="D6" s="48">
        <v>15568</v>
      </c>
      <c r="E6" s="48">
        <v>0</v>
      </c>
      <c r="F6" s="48">
        <v>0</v>
      </c>
      <c r="G6" s="48">
        <v>36</v>
      </c>
      <c r="H6" s="48">
        <v>149</v>
      </c>
      <c r="I6" s="48">
        <v>75</v>
      </c>
      <c r="J6" s="48">
        <v>2322</v>
      </c>
      <c r="K6" s="48">
        <v>534</v>
      </c>
      <c r="L6" s="48">
        <v>763</v>
      </c>
      <c r="M6" s="48">
        <v>1762</v>
      </c>
      <c r="N6" s="48">
        <v>16240</v>
      </c>
      <c r="O6" s="48">
        <f>M6+K6+I6+G6+E6</f>
        <v>2407</v>
      </c>
      <c r="P6" s="48">
        <f>N6+L6+J6+H6+F6</f>
        <v>19474</v>
      </c>
      <c r="Q6" s="48">
        <f t="shared" ref="Q6:Q45" si="0">P6*100/D6</f>
        <v>125.08992805755396</v>
      </c>
    </row>
    <row r="7" spans="1:18" ht="12.95" customHeight="1" x14ac:dyDescent="0.2">
      <c r="A7" s="36">
        <v>2</v>
      </c>
      <c r="B7" s="37" t="s">
        <v>51</v>
      </c>
      <c r="C7" s="48">
        <v>550</v>
      </c>
      <c r="D7" s="48">
        <v>2574</v>
      </c>
      <c r="E7" s="48">
        <v>0</v>
      </c>
      <c r="F7" s="48">
        <v>0</v>
      </c>
      <c r="G7" s="48">
        <v>8</v>
      </c>
      <c r="H7" s="48">
        <v>156.5</v>
      </c>
      <c r="I7" s="48">
        <v>12</v>
      </c>
      <c r="J7" s="48">
        <v>556</v>
      </c>
      <c r="K7" s="48">
        <v>0</v>
      </c>
      <c r="L7" s="48">
        <v>0</v>
      </c>
      <c r="M7" s="48">
        <v>46</v>
      </c>
      <c r="N7" s="48">
        <v>3459</v>
      </c>
      <c r="O7" s="48">
        <f t="shared" ref="O7:O62" si="1">M7+K7+I7+G7+E7</f>
        <v>66</v>
      </c>
      <c r="P7" s="48">
        <f t="shared" ref="P7:P62" si="2">N7+L7+J7+H7+F7</f>
        <v>4171.5</v>
      </c>
      <c r="Q7" s="48">
        <f t="shared" si="0"/>
        <v>162.06293706293707</v>
      </c>
    </row>
    <row r="8" spans="1:18" ht="12.95" customHeight="1" x14ac:dyDescent="0.2">
      <c r="A8" s="36">
        <v>3</v>
      </c>
      <c r="B8" s="37" t="s">
        <v>52</v>
      </c>
      <c r="C8" s="48">
        <v>2743</v>
      </c>
      <c r="D8" s="48">
        <v>11721</v>
      </c>
      <c r="E8" s="48">
        <v>0</v>
      </c>
      <c r="F8" s="48">
        <v>0</v>
      </c>
      <c r="G8" s="48">
        <v>21</v>
      </c>
      <c r="H8" s="48">
        <v>475</v>
      </c>
      <c r="I8" s="48">
        <v>376</v>
      </c>
      <c r="J8" s="48">
        <v>6261</v>
      </c>
      <c r="K8" s="48">
        <v>398</v>
      </c>
      <c r="L8" s="48">
        <v>801</v>
      </c>
      <c r="M8" s="48">
        <v>1079</v>
      </c>
      <c r="N8" s="48">
        <v>10812</v>
      </c>
      <c r="O8" s="48">
        <f t="shared" si="1"/>
        <v>1874</v>
      </c>
      <c r="P8" s="48">
        <f t="shared" si="2"/>
        <v>18349</v>
      </c>
      <c r="Q8" s="48">
        <f t="shared" si="0"/>
        <v>156.54807610272161</v>
      </c>
    </row>
    <row r="9" spans="1:18" ht="12.95" customHeight="1" x14ac:dyDescent="0.2">
      <c r="A9" s="36">
        <v>4</v>
      </c>
      <c r="B9" s="37" t="s">
        <v>53</v>
      </c>
      <c r="C9" s="48">
        <v>7416</v>
      </c>
      <c r="D9" s="48">
        <v>45425</v>
      </c>
      <c r="E9" s="48">
        <v>0</v>
      </c>
      <c r="F9" s="48">
        <v>0</v>
      </c>
      <c r="G9" s="48">
        <v>56</v>
      </c>
      <c r="H9" s="48">
        <v>1008</v>
      </c>
      <c r="I9" s="48">
        <v>538</v>
      </c>
      <c r="J9" s="48">
        <v>24856</v>
      </c>
      <c r="K9" s="48">
        <v>1856</v>
      </c>
      <c r="L9" s="48">
        <v>7980</v>
      </c>
      <c r="M9" s="48">
        <v>245</v>
      </c>
      <c r="N9" s="48">
        <v>5486</v>
      </c>
      <c r="O9" s="48">
        <f t="shared" si="1"/>
        <v>2695</v>
      </c>
      <c r="P9" s="48">
        <f t="shared" si="2"/>
        <v>39330</v>
      </c>
      <c r="Q9" s="48">
        <f t="shared" si="0"/>
        <v>86.582278481012665</v>
      </c>
    </row>
    <row r="10" spans="1:18" ht="12.95" customHeight="1" x14ac:dyDescent="0.2">
      <c r="A10" s="36">
        <v>5</v>
      </c>
      <c r="B10" s="37" t="s">
        <v>54</v>
      </c>
      <c r="C10" s="48">
        <v>4389</v>
      </c>
      <c r="D10" s="48">
        <v>10106</v>
      </c>
      <c r="E10" s="48">
        <v>0</v>
      </c>
      <c r="F10" s="48">
        <v>0</v>
      </c>
      <c r="G10" s="48">
        <v>47</v>
      </c>
      <c r="H10" s="48">
        <v>131</v>
      </c>
      <c r="I10" s="48">
        <v>107</v>
      </c>
      <c r="J10" s="48">
        <v>889</v>
      </c>
      <c r="K10" s="48">
        <v>1736</v>
      </c>
      <c r="L10" s="48">
        <v>2688</v>
      </c>
      <c r="M10" s="48">
        <v>784</v>
      </c>
      <c r="N10" s="48">
        <v>893</v>
      </c>
      <c r="O10" s="48">
        <f t="shared" si="1"/>
        <v>2674</v>
      </c>
      <c r="P10" s="48">
        <f t="shared" si="2"/>
        <v>4601</v>
      </c>
      <c r="Q10" s="48">
        <f t="shared" si="0"/>
        <v>45.527409459726897</v>
      </c>
    </row>
    <row r="11" spans="1:18" ht="12.95" customHeight="1" x14ac:dyDescent="0.2">
      <c r="A11" s="36">
        <v>6</v>
      </c>
      <c r="B11" s="37" t="s">
        <v>55</v>
      </c>
      <c r="C11" s="48">
        <v>3586</v>
      </c>
      <c r="D11" s="48">
        <v>10784</v>
      </c>
      <c r="E11" s="48">
        <v>0</v>
      </c>
      <c r="F11" s="48">
        <v>0</v>
      </c>
      <c r="G11" s="48">
        <v>60</v>
      </c>
      <c r="H11" s="48">
        <v>498</v>
      </c>
      <c r="I11" s="48">
        <v>1480</v>
      </c>
      <c r="J11" s="48">
        <v>15767</v>
      </c>
      <c r="K11" s="48">
        <v>3078</v>
      </c>
      <c r="L11" s="48">
        <v>12104</v>
      </c>
      <c r="M11" s="48">
        <v>2382</v>
      </c>
      <c r="N11" s="48">
        <v>5147</v>
      </c>
      <c r="O11" s="48">
        <f t="shared" si="1"/>
        <v>7000</v>
      </c>
      <c r="P11" s="48">
        <f t="shared" si="2"/>
        <v>33516</v>
      </c>
      <c r="Q11" s="48">
        <f t="shared" si="0"/>
        <v>310.79376854599406</v>
      </c>
    </row>
    <row r="12" spans="1:18" ht="12.95" customHeight="1" x14ac:dyDescent="0.2">
      <c r="A12" s="36">
        <v>7</v>
      </c>
      <c r="B12" s="37" t="s">
        <v>56</v>
      </c>
      <c r="C12" s="48">
        <v>9580</v>
      </c>
      <c r="D12" s="48">
        <v>24176</v>
      </c>
      <c r="E12" s="48">
        <v>0</v>
      </c>
      <c r="F12" s="48">
        <v>0</v>
      </c>
      <c r="G12" s="48">
        <v>34</v>
      </c>
      <c r="H12" s="48">
        <v>904</v>
      </c>
      <c r="I12" s="48">
        <v>236</v>
      </c>
      <c r="J12" s="48">
        <v>8247</v>
      </c>
      <c r="K12" s="48">
        <v>2668</v>
      </c>
      <c r="L12" s="48">
        <v>4852</v>
      </c>
      <c r="M12" s="48">
        <v>6779</v>
      </c>
      <c r="N12" s="48">
        <v>115249</v>
      </c>
      <c r="O12" s="48">
        <f t="shared" si="1"/>
        <v>9717</v>
      </c>
      <c r="P12" s="48">
        <f t="shared" si="2"/>
        <v>129252</v>
      </c>
      <c r="Q12" s="48">
        <f t="shared" si="0"/>
        <v>534.62938451356717</v>
      </c>
    </row>
    <row r="13" spans="1:18" ht="12.95" customHeight="1" x14ac:dyDescent="0.2">
      <c r="A13" s="36">
        <v>8</v>
      </c>
      <c r="B13" s="37" t="s">
        <v>43</v>
      </c>
      <c r="C13" s="48">
        <v>684</v>
      </c>
      <c r="D13" s="48">
        <v>2075</v>
      </c>
      <c r="E13" s="48">
        <v>0</v>
      </c>
      <c r="F13" s="48">
        <v>0</v>
      </c>
      <c r="G13" s="48">
        <v>0</v>
      </c>
      <c r="H13" s="48">
        <v>0</v>
      </c>
      <c r="I13" s="48">
        <v>9</v>
      </c>
      <c r="J13" s="48">
        <v>169.41</v>
      </c>
      <c r="K13" s="48">
        <v>50</v>
      </c>
      <c r="L13" s="48">
        <v>83.99</v>
      </c>
      <c r="M13" s="48">
        <v>1091</v>
      </c>
      <c r="N13" s="48">
        <v>3346.7</v>
      </c>
      <c r="O13" s="48">
        <f t="shared" si="1"/>
        <v>1150</v>
      </c>
      <c r="P13" s="48">
        <f t="shared" si="2"/>
        <v>3600.0999999999995</v>
      </c>
      <c r="Q13" s="48">
        <f t="shared" si="0"/>
        <v>173.49879518072285</v>
      </c>
    </row>
    <row r="14" spans="1:18" ht="12.95" customHeight="1" x14ac:dyDescent="0.2">
      <c r="A14" s="36">
        <v>9</v>
      </c>
      <c r="B14" s="37" t="s">
        <v>44</v>
      </c>
      <c r="C14" s="48">
        <v>1252</v>
      </c>
      <c r="D14" s="48">
        <v>6209</v>
      </c>
      <c r="E14" s="48">
        <v>0</v>
      </c>
      <c r="F14" s="48">
        <v>0</v>
      </c>
      <c r="G14" s="48">
        <v>0</v>
      </c>
      <c r="H14" s="48">
        <v>0</v>
      </c>
      <c r="I14" s="48">
        <v>10</v>
      </c>
      <c r="J14" s="48">
        <v>202</v>
      </c>
      <c r="K14" s="48">
        <v>355</v>
      </c>
      <c r="L14" s="48">
        <v>916</v>
      </c>
      <c r="M14" s="48">
        <v>16</v>
      </c>
      <c r="N14" s="48">
        <v>221</v>
      </c>
      <c r="O14" s="48">
        <f t="shared" si="1"/>
        <v>381</v>
      </c>
      <c r="P14" s="48">
        <f t="shared" si="2"/>
        <v>1339</v>
      </c>
      <c r="Q14" s="48">
        <f t="shared" si="0"/>
        <v>21.565469479787406</v>
      </c>
    </row>
    <row r="15" spans="1:18" ht="12.95" customHeight="1" x14ac:dyDescent="0.2">
      <c r="A15" s="36">
        <v>10</v>
      </c>
      <c r="B15" s="37" t="s">
        <v>76</v>
      </c>
      <c r="C15" s="48">
        <v>1739</v>
      </c>
      <c r="D15" s="48">
        <v>9555</v>
      </c>
      <c r="E15" s="48">
        <v>0</v>
      </c>
      <c r="F15" s="48">
        <v>0</v>
      </c>
      <c r="G15" s="48">
        <v>4</v>
      </c>
      <c r="H15" s="48">
        <v>21</v>
      </c>
      <c r="I15" s="48">
        <v>31</v>
      </c>
      <c r="J15" s="48">
        <v>10795</v>
      </c>
      <c r="K15" s="48">
        <v>1536</v>
      </c>
      <c r="L15" s="48">
        <v>13008</v>
      </c>
      <c r="M15" s="48">
        <v>528</v>
      </c>
      <c r="N15" s="48">
        <v>43669</v>
      </c>
      <c r="O15" s="48">
        <f t="shared" si="1"/>
        <v>2099</v>
      </c>
      <c r="P15" s="48">
        <f t="shared" si="2"/>
        <v>67493</v>
      </c>
      <c r="Q15" s="48">
        <f t="shared" si="0"/>
        <v>706.3631606488749</v>
      </c>
    </row>
    <row r="16" spans="1:18" ht="12.95" customHeight="1" x14ac:dyDescent="0.2">
      <c r="A16" s="36">
        <v>11</v>
      </c>
      <c r="B16" s="37" t="s">
        <v>57</v>
      </c>
      <c r="C16" s="48">
        <v>800</v>
      </c>
      <c r="D16" s="48">
        <v>2203</v>
      </c>
      <c r="E16" s="48">
        <v>0</v>
      </c>
      <c r="F16" s="48">
        <v>0</v>
      </c>
      <c r="G16" s="48">
        <v>66</v>
      </c>
      <c r="H16" s="48">
        <v>360.36</v>
      </c>
      <c r="I16" s="48">
        <v>284</v>
      </c>
      <c r="J16" s="48">
        <v>5624.72</v>
      </c>
      <c r="K16" s="48">
        <v>1754</v>
      </c>
      <c r="L16" s="48">
        <v>4619.46</v>
      </c>
      <c r="M16" s="48">
        <v>1716</v>
      </c>
      <c r="N16" s="48">
        <v>10127.89</v>
      </c>
      <c r="O16" s="48">
        <f t="shared" si="1"/>
        <v>3820</v>
      </c>
      <c r="P16" s="48">
        <f t="shared" si="2"/>
        <v>20732.43</v>
      </c>
      <c r="Q16" s="48">
        <f t="shared" si="0"/>
        <v>941.0998638220608</v>
      </c>
    </row>
    <row r="17" spans="1:18" ht="12.95" customHeight="1" x14ac:dyDescent="0.2">
      <c r="A17" s="36">
        <v>12</v>
      </c>
      <c r="B17" s="37" t="s">
        <v>58</v>
      </c>
      <c r="C17" s="48">
        <v>1001</v>
      </c>
      <c r="D17" s="48">
        <v>2597</v>
      </c>
      <c r="E17" s="48">
        <v>0</v>
      </c>
      <c r="F17" s="48">
        <v>0</v>
      </c>
      <c r="G17" s="48">
        <v>0</v>
      </c>
      <c r="H17" s="48">
        <v>0</v>
      </c>
      <c r="I17" s="48">
        <v>20</v>
      </c>
      <c r="J17" s="48">
        <v>692.19</v>
      </c>
      <c r="K17" s="48">
        <v>386</v>
      </c>
      <c r="L17" s="48">
        <v>753.41</v>
      </c>
      <c r="M17" s="48">
        <v>798</v>
      </c>
      <c r="N17" s="48">
        <v>2019</v>
      </c>
      <c r="O17" s="48">
        <f t="shared" si="1"/>
        <v>1204</v>
      </c>
      <c r="P17" s="48">
        <f t="shared" si="2"/>
        <v>3464.6</v>
      </c>
      <c r="Q17" s="48">
        <f t="shared" si="0"/>
        <v>133.40777820562187</v>
      </c>
    </row>
    <row r="18" spans="1:18" ht="12.95" customHeight="1" x14ac:dyDescent="0.2">
      <c r="A18" s="36">
        <v>13</v>
      </c>
      <c r="B18" s="37" t="s">
        <v>183</v>
      </c>
      <c r="C18" s="48">
        <v>2605</v>
      </c>
      <c r="D18" s="48">
        <v>7353</v>
      </c>
      <c r="E18" s="48">
        <v>5</v>
      </c>
      <c r="F18" s="48">
        <v>580</v>
      </c>
      <c r="G18" s="48">
        <v>0</v>
      </c>
      <c r="H18" s="48">
        <v>0</v>
      </c>
      <c r="I18" s="48">
        <v>180</v>
      </c>
      <c r="J18" s="48">
        <v>4383</v>
      </c>
      <c r="K18" s="48">
        <v>841</v>
      </c>
      <c r="L18" s="48">
        <v>3257</v>
      </c>
      <c r="M18" s="48">
        <v>1218</v>
      </c>
      <c r="N18" s="48">
        <v>12234</v>
      </c>
      <c r="O18" s="48">
        <f t="shared" si="1"/>
        <v>2244</v>
      </c>
      <c r="P18" s="48">
        <f t="shared" si="2"/>
        <v>20454</v>
      </c>
      <c r="Q18" s="48">
        <f t="shared" si="0"/>
        <v>278.17217462260299</v>
      </c>
    </row>
    <row r="19" spans="1:18" ht="12.95" customHeight="1" x14ac:dyDescent="0.2">
      <c r="A19" s="36">
        <v>14</v>
      </c>
      <c r="B19" s="37" t="s">
        <v>184</v>
      </c>
      <c r="C19" s="48">
        <v>1484</v>
      </c>
      <c r="D19" s="48">
        <v>4156</v>
      </c>
      <c r="E19" s="48">
        <v>0</v>
      </c>
      <c r="F19" s="48">
        <v>0</v>
      </c>
      <c r="G19" s="48">
        <v>27</v>
      </c>
      <c r="H19" s="48">
        <v>79</v>
      </c>
      <c r="I19" s="48">
        <v>162</v>
      </c>
      <c r="J19" s="48">
        <v>2165</v>
      </c>
      <c r="K19" s="48">
        <v>0</v>
      </c>
      <c r="L19" s="48">
        <v>0</v>
      </c>
      <c r="M19" s="48">
        <v>35</v>
      </c>
      <c r="N19" s="48">
        <v>125</v>
      </c>
      <c r="O19" s="48">
        <f t="shared" si="1"/>
        <v>224</v>
      </c>
      <c r="P19" s="48">
        <f t="shared" si="2"/>
        <v>2369</v>
      </c>
      <c r="Q19" s="48">
        <f t="shared" si="0"/>
        <v>57.00192492781521</v>
      </c>
    </row>
    <row r="20" spans="1:18" ht="12.95" customHeight="1" x14ac:dyDescent="0.2">
      <c r="A20" s="36">
        <v>15</v>
      </c>
      <c r="B20" s="37" t="s">
        <v>59</v>
      </c>
      <c r="C20" s="48">
        <v>6159</v>
      </c>
      <c r="D20" s="48">
        <v>16226</v>
      </c>
      <c r="E20" s="48">
        <v>7</v>
      </c>
      <c r="F20" s="48">
        <v>33504.57</v>
      </c>
      <c r="G20" s="48">
        <v>2</v>
      </c>
      <c r="H20" s="48">
        <v>7.01</v>
      </c>
      <c r="I20" s="48">
        <v>532</v>
      </c>
      <c r="J20" s="48">
        <v>11760.45</v>
      </c>
      <c r="K20" s="48">
        <v>15463</v>
      </c>
      <c r="L20" s="48">
        <v>78177.59</v>
      </c>
      <c r="M20" s="48">
        <v>4249</v>
      </c>
      <c r="N20" s="48">
        <v>550133.88</v>
      </c>
      <c r="O20" s="48">
        <f t="shared" si="1"/>
        <v>20253</v>
      </c>
      <c r="P20" s="48">
        <f t="shared" si="2"/>
        <v>673583.49999999988</v>
      </c>
      <c r="Q20" s="48">
        <f t="shared" si="0"/>
        <v>4151.2603229384931</v>
      </c>
    </row>
    <row r="21" spans="1:18" ht="12.95" customHeight="1" x14ac:dyDescent="0.2">
      <c r="A21" s="36">
        <v>16</v>
      </c>
      <c r="B21" s="37" t="s">
        <v>65</v>
      </c>
      <c r="C21" s="48">
        <v>34882</v>
      </c>
      <c r="D21" s="48">
        <v>102757</v>
      </c>
      <c r="E21" s="48">
        <v>0</v>
      </c>
      <c r="F21" s="48">
        <v>0</v>
      </c>
      <c r="G21" s="48">
        <v>752</v>
      </c>
      <c r="H21" s="48">
        <v>8170</v>
      </c>
      <c r="I21" s="48">
        <v>7457</v>
      </c>
      <c r="J21" s="48">
        <v>117370</v>
      </c>
      <c r="K21" s="48">
        <v>115772</v>
      </c>
      <c r="L21" s="48">
        <v>482615</v>
      </c>
      <c r="M21" s="48">
        <v>0</v>
      </c>
      <c r="N21" s="48">
        <v>0</v>
      </c>
      <c r="O21" s="48">
        <f t="shared" si="1"/>
        <v>123981</v>
      </c>
      <c r="P21" s="48">
        <f t="shared" si="2"/>
        <v>608155</v>
      </c>
      <c r="Q21" s="48">
        <f t="shared" si="0"/>
        <v>591.83802563329016</v>
      </c>
    </row>
    <row r="22" spans="1:18" ht="12.95" customHeight="1" x14ac:dyDescent="0.2">
      <c r="A22" s="36">
        <v>17</v>
      </c>
      <c r="B22" s="37" t="s">
        <v>60</v>
      </c>
      <c r="C22" s="48">
        <v>1800</v>
      </c>
      <c r="D22" s="48">
        <v>3825</v>
      </c>
      <c r="E22" s="48">
        <v>0</v>
      </c>
      <c r="F22" s="48">
        <v>0</v>
      </c>
      <c r="G22" s="48">
        <v>0</v>
      </c>
      <c r="H22" s="48">
        <v>0</v>
      </c>
      <c r="I22" s="48">
        <v>215</v>
      </c>
      <c r="J22" s="48">
        <v>1298</v>
      </c>
      <c r="K22" s="48">
        <v>915</v>
      </c>
      <c r="L22" s="48">
        <v>2398</v>
      </c>
      <c r="M22" s="48">
        <v>3895</v>
      </c>
      <c r="N22" s="48">
        <v>17894</v>
      </c>
      <c r="O22" s="48">
        <f t="shared" si="1"/>
        <v>5025</v>
      </c>
      <c r="P22" s="48">
        <f t="shared" si="2"/>
        <v>21590</v>
      </c>
      <c r="Q22" s="48">
        <f t="shared" si="0"/>
        <v>564.44444444444446</v>
      </c>
    </row>
    <row r="23" spans="1:18" ht="12.95" customHeight="1" x14ac:dyDescent="0.2">
      <c r="A23" s="36">
        <v>18</v>
      </c>
      <c r="B23" s="37" t="s">
        <v>185</v>
      </c>
      <c r="C23" s="48">
        <v>2825</v>
      </c>
      <c r="D23" s="48">
        <v>8677</v>
      </c>
      <c r="E23" s="48">
        <v>0</v>
      </c>
      <c r="F23" s="48">
        <v>0</v>
      </c>
      <c r="G23" s="48">
        <v>7</v>
      </c>
      <c r="H23" s="48">
        <v>23</v>
      </c>
      <c r="I23" s="48">
        <v>22</v>
      </c>
      <c r="J23" s="48">
        <v>223</v>
      </c>
      <c r="K23" s="48">
        <v>267</v>
      </c>
      <c r="L23" s="48">
        <v>698</v>
      </c>
      <c r="M23" s="48">
        <v>1523</v>
      </c>
      <c r="N23" s="48">
        <v>8845</v>
      </c>
      <c r="O23" s="48">
        <f t="shared" si="1"/>
        <v>1819</v>
      </c>
      <c r="P23" s="48">
        <f t="shared" si="2"/>
        <v>9789</v>
      </c>
      <c r="Q23" s="48">
        <f t="shared" si="0"/>
        <v>112.81548922438631</v>
      </c>
    </row>
    <row r="24" spans="1:18" ht="12.95" customHeight="1" x14ac:dyDescent="0.2">
      <c r="A24" s="36">
        <v>19</v>
      </c>
      <c r="B24" s="37" t="s">
        <v>61</v>
      </c>
      <c r="C24" s="48">
        <v>8381</v>
      </c>
      <c r="D24" s="48">
        <v>15283</v>
      </c>
      <c r="E24" s="48">
        <v>0</v>
      </c>
      <c r="F24" s="48">
        <v>0</v>
      </c>
      <c r="G24" s="48">
        <v>101</v>
      </c>
      <c r="H24" s="48">
        <v>814</v>
      </c>
      <c r="I24" s="48">
        <v>1073</v>
      </c>
      <c r="J24" s="48">
        <v>10640</v>
      </c>
      <c r="K24" s="48">
        <v>5253</v>
      </c>
      <c r="L24" s="48">
        <v>23882</v>
      </c>
      <c r="M24" s="48">
        <v>1300</v>
      </c>
      <c r="N24" s="48">
        <v>199442</v>
      </c>
      <c r="O24" s="48">
        <f t="shared" si="1"/>
        <v>7727</v>
      </c>
      <c r="P24" s="48">
        <f t="shared" si="2"/>
        <v>234778</v>
      </c>
      <c r="Q24" s="48">
        <f t="shared" si="0"/>
        <v>1536.203624942747</v>
      </c>
    </row>
    <row r="25" spans="1:18" ht="12.95" customHeight="1" x14ac:dyDescent="0.2">
      <c r="A25" s="36">
        <v>20</v>
      </c>
      <c r="B25" s="37" t="s">
        <v>62</v>
      </c>
      <c r="C25" s="48">
        <v>291</v>
      </c>
      <c r="D25" s="48">
        <v>1537</v>
      </c>
      <c r="E25" s="48">
        <v>0</v>
      </c>
      <c r="F25" s="48">
        <v>0</v>
      </c>
      <c r="G25" s="48">
        <v>0</v>
      </c>
      <c r="H25" s="48">
        <v>0</v>
      </c>
      <c r="I25" s="48">
        <v>4</v>
      </c>
      <c r="J25" s="48">
        <v>158.99</v>
      </c>
      <c r="K25" s="48">
        <v>0</v>
      </c>
      <c r="L25" s="48">
        <v>0</v>
      </c>
      <c r="M25" s="48">
        <v>162</v>
      </c>
      <c r="N25" s="48">
        <v>768.54</v>
      </c>
      <c r="O25" s="48">
        <f t="shared" si="1"/>
        <v>166</v>
      </c>
      <c r="P25" s="48">
        <f t="shared" si="2"/>
        <v>927.53</v>
      </c>
      <c r="Q25" s="48">
        <f t="shared" si="0"/>
        <v>60.346779440468445</v>
      </c>
    </row>
    <row r="26" spans="1:18" ht="12.95" customHeight="1" x14ac:dyDescent="0.2">
      <c r="A26" s="36">
        <v>21</v>
      </c>
      <c r="B26" s="37" t="s">
        <v>45</v>
      </c>
      <c r="C26" s="48">
        <v>1336</v>
      </c>
      <c r="D26" s="48">
        <v>5570</v>
      </c>
      <c r="E26" s="48">
        <v>0</v>
      </c>
      <c r="F26" s="48">
        <v>0</v>
      </c>
      <c r="G26" s="48">
        <v>0</v>
      </c>
      <c r="H26" s="48">
        <v>0</v>
      </c>
      <c r="I26" s="48">
        <v>68</v>
      </c>
      <c r="J26" s="48">
        <v>1344</v>
      </c>
      <c r="K26" s="48">
        <v>182</v>
      </c>
      <c r="L26" s="48">
        <v>472</v>
      </c>
      <c r="M26" s="48">
        <v>1041</v>
      </c>
      <c r="N26" s="48">
        <v>3825</v>
      </c>
      <c r="O26" s="48">
        <f t="shared" si="1"/>
        <v>1291</v>
      </c>
      <c r="P26" s="48">
        <f t="shared" si="2"/>
        <v>5641</v>
      </c>
      <c r="Q26" s="48">
        <f t="shared" si="0"/>
        <v>101.27468581687612</v>
      </c>
    </row>
    <row r="27" spans="1:18" s="51" customFormat="1" ht="12.95" customHeight="1" x14ac:dyDescent="0.2">
      <c r="A27" s="211"/>
      <c r="B27" s="101" t="s">
        <v>226</v>
      </c>
      <c r="C27" s="50">
        <f>SUM(C6:C26)</f>
        <v>100698</v>
      </c>
      <c r="D27" s="50">
        <f t="shared" ref="D27:N27" si="3">SUM(D6:D26)</f>
        <v>308377</v>
      </c>
      <c r="E27" s="50">
        <f t="shared" si="3"/>
        <v>12</v>
      </c>
      <c r="F27" s="50">
        <f t="shared" si="3"/>
        <v>34084.57</v>
      </c>
      <c r="G27" s="50">
        <f t="shared" si="3"/>
        <v>1221</v>
      </c>
      <c r="H27" s="50">
        <f t="shared" si="3"/>
        <v>12795.87</v>
      </c>
      <c r="I27" s="50">
        <f t="shared" si="3"/>
        <v>12891</v>
      </c>
      <c r="J27" s="50">
        <f t="shared" si="3"/>
        <v>225723.76</v>
      </c>
      <c r="K27" s="50">
        <f t="shared" si="3"/>
        <v>153044</v>
      </c>
      <c r="L27" s="50">
        <f t="shared" si="3"/>
        <v>640068.44999999995</v>
      </c>
      <c r="M27" s="50">
        <f t="shared" si="3"/>
        <v>30649</v>
      </c>
      <c r="N27" s="50">
        <f t="shared" si="3"/>
        <v>1009937.01</v>
      </c>
      <c r="O27" s="50">
        <f t="shared" si="1"/>
        <v>197817</v>
      </c>
      <c r="P27" s="50">
        <f t="shared" si="2"/>
        <v>1922609.6600000001</v>
      </c>
      <c r="Q27" s="50">
        <f t="shared" si="0"/>
        <v>623.46078339175745</v>
      </c>
      <c r="R27" s="55"/>
    </row>
    <row r="28" spans="1:18" ht="12.95" customHeight="1" x14ac:dyDescent="0.2">
      <c r="A28" s="36">
        <v>22</v>
      </c>
      <c r="B28" s="37" t="s">
        <v>42</v>
      </c>
      <c r="C28" s="48">
        <v>1798</v>
      </c>
      <c r="D28" s="48">
        <v>8640</v>
      </c>
      <c r="E28" s="48">
        <v>0</v>
      </c>
      <c r="F28" s="48">
        <v>0</v>
      </c>
      <c r="G28" s="48">
        <v>0</v>
      </c>
      <c r="H28" s="48">
        <v>0</v>
      </c>
      <c r="I28" s="48">
        <v>102</v>
      </c>
      <c r="J28" s="48">
        <v>3437.35</v>
      </c>
      <c r="K28" s="48">
        <v>2551</v>
      </c>
      <c r="L28" s="48">
        <v>22617.3</v>
      </c>
      <c r="M28" s="48">
        <v>23667</v>
      </c>
      <c r="N28" s="48">
        <v>120615.55</v>
      </c>
      <c r="O28" s="48">
        <f t="shared" si="1"/>
        <v>26320</v>
      </c>
      <c r="P28" s="48">
        <f t="shared" si="2"/>
        <v>146670.20000000001</v>
      </c>
      <c r="Q28" s="48">
        <f t="shared" si="0"/>
        <v>1697.5717592592596</v>
      </c>
    </row>
    <row r="29" spans="1:18" ht="12.95" customHeight="1" x14ac:dyDescent="0.2">
      <c r="A29" s="36">
        <v>23</v>
      </c>
      <c r="B29" s="37" t="s">
        <v>186</v>
      </c>
      <c r="C29" s="48">
        <v>51</v>
      </c>
      <c r="D29" s="48">
        <v>289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1222</v>
      </c>
      <c r="N29" s="48">
        <v>4949.7</v>
      </c>
      <c r="O29" s="48">
        <f t="shared" si="1"/>
        <v>1222</v>
      </c>
      <c r="P29" s="48">
        <f t="shared" si="2"/>
        <v>4949.7</v>
      </c>
      <c r="Q29" s="48">
        <f t="shared" si="0"/>
        <v>1712.6989619377164</v>
      </c>
    </row>
    <row r="30" spans="1:18" ht="12.95" customHeight="1" x14ac:dyDescent="0.2">
      <c r="A30" s="36">
        <v>24</v>
      </c>
      <c r="B30" s="37" t="s">
        <v>187</v>
      </c>
      <c r="C30" s="48">
        <v>5</v>
      </c>
      <c r="D30" s="48">
        <v>113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4</v>
      </c>
      <c r="L30" s="48">
        <v>2.71</v>
      </c>
      <c r="M30" s="48">
        <v>344</v>
      </c>
      <c r="N30" s="48">
        <v>836.42</v>
      </c>
      <c r="O30" s="48">
        <f t="shared" si="1"/>
        <v>348</v>
      </c>
      <c r="P30" s="48">
        <f t="shared" si="2"/>
        <v>839.13</v>
      </c>
      <c r="Q30" s="48">
        <f t="shared" si="0"/>
        <v>742.59292035398232</v>
      </c>
    </row>
    <row r="31" spans="1:18" ht="12.95" customHeight="1" x14ac:dyDescent="0.2">
      <c r="A31" s="36">
        <v>25</v>
      </c>
      <c r="B31" s="37" t="s">
        <v>46</v>
      </c>
      <c r="C31" s="48">
        <v>36</v>
      </c>
      <c r="D31" s="48">
        <v>106</v>
      </c>
      <c r="E31" s="48">
        <v>0</v>
      </c>
      <c r="F31" s="48">
        <v>0</v>
      </c>
      <c r="G31" s="48">
        <v>1</v>
      </c>
      <c r="H31" s="48">
        <v>10.73</v>
      </c>
      <c r="I31" s="48">
        <v>1</v>
      </c>
      <c r="J31" s="48">
        <v>40</v>
      </c>
      <c r="K31" s="48">
        <v>46</v>
      </c>
      <c r="L31" s="48">
        <v>155</v>
      </c>
      <c r="M31" s="48">
        <v>40</v>
      </c>
      <c r="N31" s="48">
        <v>487.71</v>
      </c>
      <c r="O31" s="48">
        <f t="shared" si="1"/>
        <v>88</v>
      </c>
      <c r="P31" s="48">
        <f t="shared" si="2"/>
        <v>693.44</v>
      </c>
      <c r="Q31" s="48">
        <f t="shared" si="0"/>
        <v>654.18867924528297</v>
      </c>
    </row>
    <row r="32" spans="1:18" ht="12.95" customHeight="1" x14ac:dyDescent="0.2">
      <c r="A32" s="36">
        <v>26</v>
      </c>
      <c r="B32" s="37" t="s">
        <v>188</v>
      </c>
      <c r="C32" s="48">
        <v>51</v>
      </c>
      <c r="D32" s="48">
        <v>155</v>
      </c>
      <c r="E32" s="48">
        <v>6</v>
      </c>
      <c r="F32" s="48">
        <v>10</v>
      </c>
      <c r="G32" s="48">
        <v>2</v>
      </c>
      <c r="H32" s="48">
        <v>2</v>
      </c>
      <c r="I32" s="48">
        <v>83</v>
      </c>
      <c r="J32" s="48">
        <v>1872</v>
      </c>
      <c r="K32" s="48">
        <v>0</v>
      </c>
      <c r="L32" s="48">
        <v>0</v>
      </c>
      <c r="M32" s="48">
        <v>1341</v>
      </c>
      <c r="N32" s="48">
        <v>8113</v>
      </c>
      <c r="O32" s="48">
        <f t="shared" si="1"/>
        <v>1432</v>
      </c>
      <c r="P32" s="48">
        <f t="shared" si="2"/>
        <v>9997</v>
      </c>
      <c r="Q32" s="48">
        <f t="shared" si="0"/>
        <v>6449.677419354839</v>
      </c>
    </row>
    <row r="33" spans="1:17" ht="12.95" customHeight="1" x14ac:dyDescent="0.2">
      <c r="A33" s="36">
        <v>27</v>
      </c>
      <c r="B33" s="37" t="s">
        <v>189</v>
      </c>
      <c r="C33" s="48">
        <v>28</v>
      </c>
      <c r="D33" s="48">
        <v>71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90</v>
      </c>
      <c r="N33" s="48">
        <v>147</v>
      </c>
      <c r="O33" s="48">
        <f t="shared" si="1"/>
        <v>90</v>
      </c>
      <c r="P33" s="48">
        <f t="shared" si="2"/>
        <v>147</v>
      </c>
      <c r="Q33" s="48">
        <f t="shared" si="0"/>
        <v>207.04225352112675</v>
      </c>
    </row>
    <row r="34" spans="1:17" ht="12.95" customHeight="1" x14ac:dyDescent="0.2">
      <c r="A34" s="36">
        <v>28</v>
      </c>
      <c r="B34" s="37" t="s">
        <v>190</v>
      </c>
      <c r="C34" s="48">
        <v>303</v>
      </c>
      <c r="D34" s="48">
        <v>1385</v>
      </c>
      <c r="E34" s="48">
        <v>0</v>
      </c>
      <c r="F34" s="48">
        <v>0</v>
      </c>
      <c r="G34" s="48">
        <v>1</v>
      </c>
      <c r="H34" s="48">
        <v>8</v>
      </c>
      <c r="I34" s="48">
        <v>27</v>
      </c>
      <c r="J34" s="48">
        <v>572</v>
      </c>
      <c r="K34" s="48">
        <v>141</v>
      </c>
      <c r="L34" s="48">
        <v>310</v>
      </c>
      <c r="M34" s="48">
        <v>2572</v>
      </c>
      <c r="N34" s="48">
        <v>10859</v>
      </c>
      <c r="O34" s="48">
        <f t="shared" si="1"/>
        <v>2741</v>
      </c>
      <c r="P34" s="48">
        <f t="shared" si="2"/>
        <v>11749</v>
      </c>
      <c r="Q34" s="48">
        <f t="shared" si="0"/>
        <v>848.30324909747287</v>
      </c>
    </row>
    <row r="35" spans="1:17" ht="12.95" customHeight="1" x14ac:dyDescent="0.2">
      <c r="A35" s="36">
        <v>29</v>
      </c>
      <c r="B35" s="37" t="s">
        <v>66</v>
      </c>
      <c r="C35" s="48">
        <v>5360</v>
      </c>
      <c r="D35" s="48">
        <v>29750</v>
      </c>
      <c r="E35" s="48">
        <v>0</v>
      </c>
      <c r="F35" s="48">
        <v>0</v>
      </c>
      <c r="G35" s="48">
        <v>14</v>
      </c>
      <c r="H35" s="48">
        <v>91.67</v>
      </c>
      <c r="I35" s="48">
        <v>0</v>
      </c>
      <c r="J35" s="48">
        <v>0</v>
      </c>
      <c r="K35" s="48">
        <v>21508</v>
      </c>
      <c r="L35" s="48">
        <v>83578.22</v>
      </c>
      <c r="M35" s="48">
        <v>87706</v>
      </c>
      <c r="N35" s="48">
        <v>807517.87</v>
      </c>
      <c r="O35" s="48">
        <f t="shared" si="1"/>
        <v>109228</v>
      </c>
      <c r="P35" s="48">
        <f t="shared" si="2"/>
        <v>891187.76</v>
      </c>
      <c r="Q35" s="48">
        <f t="shared" si="0"/>
        <v>2995.5891092436973</v>
      </c>
    </row>
    <row r="36" spans="1:17" ht="12.95" customHeight="1" x14ac:dyDescent="0.2">
      <c r="A36" s="36">
        <v>30</v>
      </c>
      <c r="B36" s="37" t="s">
        <v>67</v>
      </c>
      <c r="C36" s="48">
        <v>6486</v>
      </c>
      <c r="D36" s="48">
        <v>28626</v>
      </c>
      <c r="E36" s="48">
        <v>0</v>
      </c>
      <c r="F36" s="48">
        <v>0</v>
      </c>
      <c r="G36" s="48">
        <v>0</v>
      </c>
      <c r="H36" s="48">
        <v>0</v>
      </c>
      <c r="I36" s="48">
        <v>1051</v>
      </c>
      <c r="J36" s="48">
        <v>28130</v>
      </c>
      <c r="K36" s="48">
        <v>0</v>
      </c>
      <c r="L36" s="48">
        <v>0</v>
      </c>
      <c r="M36" s="48">
        <v>133762</v>
      </c>
      <c r="N36" s="48">
        <v>334244</v>
      </c>
      <c r="O36" s="48">
        <f t="shared" si="1"/>
        <v>134813</v>
      </c>
      <c r="P36" s="48">
        <f t="shared" si="2"/>
        <v>362374</v>
      </c>
      <c r="Q36" s="48">
        <f t="shared" si="0"/>
        <v>1265.8911479074966</v>
      </c>
    </row>
    <row r="37" spans="1:17" ht="12.95" customHeight="1" x14ac:dyDescent="0.2">
      <c r="A37" s="36">
        <v>31</v>
      </c>
      <c r="B37" s="37" t="s">
        <v>553</v>
      </c>
      <c r="C37" s="48">
        <v>17</v>
      </c>
      <c r="D37" s="48">
        <v>84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8870</v>
      </c>
      <c r="N37" s="48">
        <v>7801</v>
      </c>
      <c r="O37" s="48">
        <f t="shared" si="1"/>
        <v>8870</v>
      </c>
      <c r="P37" s="48">
        <f t="shared" si="2"/>
        <v>7801</v>
      </c>
      <c r="Q37" s="48">
        <f t="shared" si="0"/>
        <v>9286.9047619047615</v>
      </c>
    </row>
    <row r="38" spans="1:17" ht="12.95" customHeight="1" x14ac:dyDescent="0.2">
      <c r="A38" s="36">
        <v>32</v>
      </c>
      <c r="B38" s="37" t="s">
        <v>191</v>
      </c>
      <c r="C38" s="48">
        <v>325</v>
      </c>
      <c r="D38" s="48">
        <v>1350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f t="shared" si="1"/>
        <v>0</v>
      </c>
      <c r="P38" s="48">
        <f t="shared" si="2"/>
        <v>0</v>
      </c>
      <c r="Q38" s="48">
        <f t="shared" si="0"/>
        <v>0</v>
      </c>
    </row>
    <row r="39" spans="1:17" ht="12.95" customHeight="1" x14ac:dyDescent="0.2">
      <c r="A39" s="36">
        <v>33</v>
      </c>
      <c r="B39" s="37" t="s">
        <v>192</v>
      </c>
      <c r="C39" s="48">
        <v>58</v>
      </c>
      <c r="D39" s="48">
        <v>175</v>
      </c>
      <c r="E39" s="48">
        <v>0</v>
      </c>
      <c r="F39" s="48">
        <v>0</v>
      </c>
      <c r="G39" s="48">
        <v>0</v>
      </c>
      <c r="H39" s="48">
        <v>0</v>
      </c>
      <c r="I39" s="48">
        <v>1</v>
      </c>
      <c r="J39" s="48">
        <v>25</v>
      </c>
      <c r="K39" s="48">
        <v>11</v>
      </c>
      <c r="L39" s="48">
        <v>20</v>
      </c>
      <c r="M39" s="48">
        <v>0</v>
      </c>
      <c r="N39" s="48">
        <v>0</v>
      </c>
      <c r="O39" s="48">
        <f t="shared" si="1"/>
        <v>12</v>
      </c>
      <c r="P39" s="48">
        <f t="shared" si="2"/>
        <v>45</v>
      </c>
      <c r="Q39" s="48">
        <f t="shared" si="0"/>
        <v>25.714285714285715</v>
      </c>
    </row>
    <row r="40" spans="1:17" ht="12.95" customHeight="1" x14ac:dyDescent="0.2">
      <c r="A40" s="36">
        <v>34</v>
      </c>
      <c r="B40" s="37" t="s">
        <v>193</v>
      </c>
      <c r="C40" s="48">
        <v>33</v>
      </c>
      <c r="D40" s="48">
        <v>94</v>
      </c>
      <c r="E40" s="48">
        <v>0</v>
      </c>
      <c r="F40" s="48">
        <v>0</v>
      </c>
      <c r="G40" s="48">
        <v>0</v>
      </c>
      <c r="H40" s="48">
        <v>0</v>
      </c>
      <c r="I40" s="48">
        <v>11</v>
      </c>
      <c r="J40" s="48">
        <v>198</v>
      </c>
      <c r="K40" s="48">
        <v>0</v>
      </c>
      <c r="L40" s="48">
        <v>0</v>
      </c>
      <c r="M40" s="48">
        <v>107</v>
      </c>
      <c r="N40" s="48">
        <v>412.04</v>
      </c>
      <c r="O40" s="48">
        <f t="shared" si="1"/>
        <v>118</v>
      </c>
      <c r="P40" s="48">
        <f t="shared" si="2"/>
        <v>610.04</v>
      </c>
      <c r="Q40" s="48">
        <f t="shared" si="0"/>
        <v>648.97872340425533</v>
      </c>
    </row>
    <row r="41" spans="1:17" ht="12.95" customHeight="1" x14ac:dyDescent="0.2">
      <c r="A41" s="36">
        <v>35</v>
      </c>
      <c r="B41" s="37" t="s">
        <v>194</v>
      </c>
      <c r="C41" s="48">
        <v>98</v>
      </c>
      <c r="D41" s="48">
        <v>601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f t="shared" si="1"/>
        <v>0</v>
      </c>
      <c r="P41" s="48">
        <f t="shared" si="2"/>
        <v>0</v>
      </c>
      <c r="Q41" s="48">
        <f t="shared" si="0"/>
        <v>0</v>
      </c>
    </row>
    <row r="42" spans="1:17" ht="12.95" customHeight="1" x14ac:dyDescent="0.2">
      <c r="A42" s="36">
        <v>36</v>
      </c>
      <c r="B42" s="37" t="s">
        <v>68</v>
      </c>
      <c r="C42" s="48">
        <v>121</v>
      </c>
      <c r="D42" s="48">
        <v>795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3802</v>
      </c>
      <c r="N42" s="48">
        <v>122427.15</v>
      </c>
      <c r="O42" s="48">
        <f t="shared" si="1"/>
        <v>3802</v>
      </c>
      <c r="P42" s="48">
        <f t="shared" si="2"/>
        <v>122427.15</v>
      </c>
      <c r="Q42" s="48">
        <f t="shared" si="0"/>
        <v>15399.641509433963</v>
      </c>
    </row>
    <row r="43" spans="1:17" ht="12.95" customHeight="1" x14ac:dyDescent="0.2">
      <c r="A43" s="36">
        <v>37</v>
      </c>
      <c r="B43" s="37" t="s">
        <v>195</v>
      </c>
      <c r="C43" s="48">
        <v>53</v>
      </c>
      <c r="D43" s="48">
        <v>254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f t="shared" si="1"/>
        <v>0</v>
      </c>
      <c r="P43" s="48">
        <f t="shared" si="2"/>
        <v>0</v>
      </c>
      <c r="Q43" s="48">
        <f t="shared" si="0"/>
        <v>0</v>
      </c>
    </row>
    <row r="44" spans="1:17" ht="12.95" customHeight="1" x14ac:dyDescent="0.2">
      <c r="A44" s="36">
        <v>38</v>
      </c>
      <c r="B44" s="37" t="s">
        <v>196</v>
      </c>
      <c r="C44" s="48">
        <v>49</v>
      </c>
      <c r="D44" s="48">
        <v>268</v>
      </c>
      <c r="E44" s="48">
        <v>8</v>
      </c>
      <c r="F44" s="48">
        <v>40</v>
      </c>
      <c r="G44" s="48">
        <v>0</v>
      </c>
      <c r="H44" s="48">
        <v>0</v>
      </c>
      <c r="I44" s="48">
        <v>2</v>
      </c>
      <c r="J44" s="48">
        <v>170</v>
      </c>
      <c r="K44" s="48">
        <v>228</v>
      </c>
      <c r="L44" s="48">
        <v>738</v>
      </c>
      <c r="M44" s="48">
        <v>604</v>
      </c>
      <c r="N44" s="48">
        <v>13531</v>
      </c>
      <c r="O44" s="48">
        <f t="shared" si="1"/>
        <v>842</v>
      </c>
      <c r="P44" s="48">
        <f t="shared" si="2"/>
        <v>14479</v>
      </c>
      <c r="Q44" s="48">
        <f t="shared" si="0"/>
        <v>5402.6119402985078</v>
      </c>
    </row>
    <row r="45" spans="1:17" ht="12.95" customHeight="1" x14ac:dyDescent="0.2">
      <c r="A45" s="36">
        <v>39</v>
      </c>
      <c r="B45" s="37" t="s">
        <v>197</v>
      </c>
      <c r="C45" s="48">
        <v>46</v>
      </c>
      <c r="D45" s="48">
        <v>146</v>
      </c>
      <c r="E45" s="48">
        <v>0</v>
      </c>
      <c r="F45" s="48">
        <v>0</v>
      </c>
      <c r="G45" s="48">
        <v>0</v>
      </c>
      <c r="H45" s="48">
        <v>0</v>
      </c>
      <c r="I45" s="48">
        <v>14</v>
      </c>
      <c r="J45" s="48">
        <v>585</v>
      </c>
      <c r="K45" s="48">
        <v>145</v>
      </c>
      <c r="L45" s="48">
        <v>1210</v>
      </c>
      <c r="M45" s="48">
        <v>58</v>
      </c>
      <c r="N45" s="48">
        <v>1247</v>
      </c>
      <c r="O45" s="48">
        <f t="shared" si="1"/>
        <v>217</v>
      </c>
      <c r="P45" s="48">
        <f t="shared" si="2"/>
        <v>3042</v>
      </c>
      <c r="Q45" s="48">
        <f t="shared" si="0"/>
        <v>2083.5616438356165</v>
      </c>
    </row>
    <row r="46" spans="1:17" ht="12.95" customHeight="1" x14ac:dyDescent="0.2">
      <c r="A46" s="36">
        <v>40</v>
      </c>
      <c r="B46" s="37" t="s">
        <v>72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f t="shared" si="1"/>
        <v>0</v>
      </c>
      <c r="P46" s="48">
        <f t="shared" si="2"/>
        <v>0</v>
      </c>
      <c r="Q46" s="48">
        <v>0</v>
      </c>
    </row>
    <row r="47" spans="1:17" ht="12.95" customHeight="1" x14ac:dyDescent="0.2">
      <c r="A47" s="36">
        <v>41</v>
      </c>
      <c r="B47" s="37" t="s">
        <v>198</v>
      </c>
      <c r="C47" s="48">
        <v>1</v>
      </c>
      <c r="D47" s="48">
        <v>11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f t="shared" si="1"/>
        <v>0</v>
      </c>
      <c r="P47" s="48">
        <f t="shared" si="2"/>
        <v>0</v>
      </c>
      <c r="Q47" s="48">
        <f t="shared" ref="Q47:Q57" si="4">P47*100/D47</f>
        <v>0</v>
      </c>
    </row>
    <row r="48" spans="1:17" ht="12.95" customHeight="1" x14ac:dyDescent="0.2">
      <c r="A48" s="36">
        <v>42</v>
      </c>
      <c r="B48" s="37" t="s">
        <v>71</v>
      </c>
      <c r="C48" s="48">
        <v>180</v>
      </c>
      <c r="D48" s="48">
        <v>1048</v>
      </c>
      <c r="E48" s="48">
        <v>0</v>
      </c>
      <c r="F48" s="48">
        <v>0</v>
      </c>
      <c r="G48" s="48">
        <v>0</v>
      </c>
      <c r="H48" s="48">
        <v>0</v>
      </c>
      <c r="I48" s="48">
        <v>28</v>
      </c>
      <c r="J48" s="48">
        <v>743</v>
      </c>
      <c r="K48" s="48">
        <v>539</v>
      </c>
      <c r="L48" s="48">
        <v>1903</v>
      </c>
      <c r="M48" s="48">
        <v>1924</v>
      </c>
      <c r="N48" s="48">
        <v>26465</v>
      </c>
      <c r="O48" s="48">
        <f t="shared" si="1"/>
        <v>2491</v>
      </c>
      <c r="P48" s="48">
        <f t="shared" si="2"/>
        <v>29111</v>
      </c>
      <c r="Q48" s="48">
        <f t="shared" si="4"/>
        <v>2777.7671755725191</v>
      </c>
    </row>
    <row r="49" spans="1:18" s="51" customFormat="1" ht="12.95" customHeight="1" x14ac:dyDescent="0.2">
      <c r="A49" s="211"/>
      <c r="B49" s="101" t="s">
        <v>223</v>
      </c>
      <c r="C49" s="50">
        <f>SUM(C28:C48)</f>
        <v>15099</v>
      </c>
      <c r="D49" s="50">
        <f t="shared" ref="D49:N49" si="5">SUM(D28:D48)</f>
        <v>73961</v>
      </c>
      <c r="E49" s="50">
        <f t="shared" si="5"/>
        <v>14</v>
      </c>
      <c r="F49" s="50">
        <f t="shared" si="5"/>
        <v>50</v>
      </c>
      <c r="G49" s="50">
        <f t="shared" si="5"/>
        <v>18</v>
      </c>
      <c r="H49" s="50">
        <f t="shared" si="5"/>
        <v>112.4</v>
      </c>
      <c r="I49" s="50">
        <f t="shared" si="5"/>
        <v>1320</v>
      </c>
      <c r="J49" s="50">
        <f t="shared" si="5"/>
        <v>35772.35</v>
      </c>
      <c r="K49" s="50">
        <f t="shared" si="5"/>
        <v>25173</v>
      </c>
      <c r="L49" s="50">
        <f t="shared" si="5"/>
        <v>110534.23</v>
      </c>
      <c r="M49" s="50">
        <f t="shared" si="5"/>
        <v>266109</v>
      </c>
      <c r="N49" s="50">
        <f t="shared" si="5"/>
        <v>1459653.44</v>
      </c>
      <c r="O49" s="50">
        <f t="shared" si="1"/>
        <v>292634</v>
      </c>
      <c r="P49" s="50">
        <f t="shared" si="2"/>
        <v>1606122.42</v>
      </c>
      <c r="Q49" s="50">
        <f t="shared" si="4"/>
        <v>2171.5801841511066</v>
      </c>
      <c r="R49" s="55"/>
    </row>
    <row r="50" spans="1:18" s="51" customFormat="1" ht="12.95" customHeight="1" x14ac:dyDescent="0.2">
      <c r="A50" s="211"/>
      <c r="B50" s="101" t="s">
        <v>426</v>
      </c>
      <c r="C50" s="50">
        <f>C49+C27</f>
        <v>115797</v>
      </c>
      <c r="D50" s="50">
        <f t="shared" ref="D50:N50" si="6">D49+D27</f>
        <v>382338</v>
      </c>
      <c r="E50" s="50">
        <f t="shared" si="6"/>
        <v>26</v>
      </c>
      <c r="F50" s="50">
        <f t="shared" si="6"/>
        <v>34134.57</v>
      </c>
      <c r="G50" s="50">
        <f t="shared" si="6"/>
        <v>1239</v>
      </c>
      <c r="H50" s="50">
        <f t="shared" si="6"/>
        <v>12908.27</v>
      </c>
      <c r="I50" s="50">
        <f t="shared" si="6"/>
        <v>14211</v>
      </c>
      <c r="J50" s="50">
        <f t="shared" si="6"/>
        <v>261496.11000000002</v>
      </c>
      <c r="K50" s="50">
        <f t="shared" si="6"/>
        <v>178217</v>
      </c>
      <c r="L50" s="50">
        <f t="shared" si="6"/>
        <v>750602.67999999993</v>
      </c>
      <c r="M50" s="50">
        <f t="shared" si="6"/>
        <v>296758</v>
      </c>
      <c r="N50" s="50">
        <f t="shared" si="6"/>
        <v>2469590.4500000002</v>
      </c>
      <c r="O50" s="50">
        <f t="shared" si="1"/>
        <v>490451</v>
      </c>
      <c r="P50" s="50">
        <f t="shared" si="2"/>
        <v>3528732.0799999996</v>
      </c>
      <c r="Q50" s="50">
        <f t="shared" si="4"/>
        <v>922.93522485340179</v>
      </c>
      <c r="R50" s="55"/>
    </row>
    <row r="51" spans="1:18" ht="12.95" customHeight="1" x14ac:dyDescent="0.2">
      <c r="A51" s="36">
        <v>43</v>
      </c>
      <c r="B51" s="37" t="s">
        <v>41</v>
      </c>
      <c r="C51" s="48">
        <v>4804</v>
      </c>
      <c r="D51" s="48">
        <v>8167</v>
      </c>
      <c r="E51" s="48">
        <v>0</v>
      </c>
      <c r="F51" s="48">
        <v>0</v>
      </c>
      <c r="G51" s="48">
        <v>0</v>
      </c>
      <c r="H51" s="48">
        <v>0</v>
      </c>
      <c r="I51" s="48">
        <v>95</v>
      </c>
      <c r="J51" s="48">
        <v>1191.03</v>
      </c>
      <c r="K51" s="48">
        <v>2913</v>
      </c>
      <c r="L51" s="48">
        <v>3082.94</v>
      </c>
      <c r="M51" s="48">
        <v>7560</v>
      </c>
      <c r="N51" s="48">
        <v>29568.75</v>
      </c>
      <c r="O51" s="48">
        <f t="shared" si="1"/>
        <v>10568</v>
      </c>
      <c r="P51" s="48">
        <f t="shared" si="2"/>
        <v>33842.720000000001</v>
      </c>
      <c r="Q51" s="48">
        <f t="shared" si="4"/>
        <v>414.38373943920658</v>
      </c>
    </row>
    <row r="52" spans="1:18" ht="12.95" customHeight="1" x14ac:dyDescent="0.2">
      <c r="A52" s="36">
        <v>44</v>
      </c>
      <c r="B52" s="37" t="s">
        <v>199</v>
      </c>
      <c r="C52" s="48">
        <v>8654</v>
      </c>
      <c r="D52" s="48">
        <v>10595</v>
      </c>
      <c r="E52" s="48">
        <v>0</v>
      </c>
      <c r="F52" s="48">
        <v>0</v>
      </c>
      <c r="G52" s="48">
        <v>0</v>
      </c>
      <c r="H52" s="48">
        <v>0</v>
      </c>
      <c r="I52" s="48">
        <v>8</v>
      </c>
      <c r="J52" s="48">
        <v>34</v>
      </c>
      <c r="K52" s="48">
        <v>356</v>
      </c>
      <c r="L52" s="48">
        <v>868</v>
      </c>
      <c r="M52" s="48">
        <v>7287</v>
      </c>
      <c r="N52" s="48">
        <v>9138</v>
      </c>
      <c r="O52" s="48">
        <f t="shared" si="1"/>
        <v>7651</v>
      </c>
      <c r="P52" s="48">
        <f t="shared" si="2"/>
        <v>10040</v>
      </c>
      <c r="Q52" s="48">
        <f t="shared" si="4"/>
        <v>94.761680037753663</v>
      </c>
    </row>
    <row r="53" spans="1:18" ht="12.95" customHeight="1" x14ac:dyDescent="0.2">
      <c r="A53" s="36">
        <v>45</v>
      </c>
      <c r="B53" s="37" t="s">
        <v>47</v>
      </c>
      <c r="C53" s="48">
        <v>1281</v>
      </c>
      <c r="D53" s="48">
        <v>8092</v>
      </c>
      <c r="E53" s="48">
        <v>0</v>
      </c>
      <c r="F53" s="48">
        <v>0</v>
      </c>
      <c r="G53" s="48">
        <v>0</v>
      </c>
      <c r="H53" s="48">
        <v>0</v>
      </c>
      <c r="I53" s="48">
        <v>41</v>
      </c>
      <c r="J53" s="48">
        <v>592.29999999999995</v>
      </c>
      <c r="K53" s="48">
        <v>460</v>
      </c>
      <c r="L53" s="48">
        <v>555.49</v>
      </c>
      <c r="M53" s="48">
        <v>8653</v>
      </c>
      <c r="N53" s="48">
        <v>21898.43</v>
      </c>
      <c r="O53" s="48">
        <f t="shared" si="1"/>
        <v>9154</v>
      </c>
      <c r="P53" s="48">
        <f t="shared" si="2"/>
        <v>23046.22</v>
      </c>
      <c r="Q53" s="48">
        <f t="shared" si="4"/>
        <v>284.80252100840335</v>
      </c>
    </row>
    <row r="54" spans="1:18" s="51" customFormat="1" ht="12.95" customHeight="1" x14ac:dyDescent="0.2">
      <c r="A54" s="211"/>
      <c r="B54" s="101" t="s">
        <v>227</v>
      </c>
      <c r="C54" s="50">
        <f>SUM(C51:C53)</f>
        <v>14739</v>
      </c>
      <c r="D54" s="50">
        <f t="shared" ref="D54:N54" si="7">SUM(D51:D53)</f>
        <v>26854</v>
      </c>
      <c r="E54" s="50">
        <f t="shared" si="7"/>
        <v>0</v>
      </c>
      <c r="F54" s="50">
        <f t="shared" si="7"/>
        <v>0</v>
      </c>
      <c r="G54" s="50">
        <f t="shared" si="7"/>
        <v>0</v>
      </c>
      <c r="H54" s="50">
        <f t="shared" si="7"/>
        <v>0</v>
      </c>
      <c r="I54" s="50">
        <f t="shared" si="7"/>
        <v>144</v>
      </c>
      <c r="J54" s="50">
        <f t="shared" si="7"/>
        <v>1817.33</v>
      </c>
      <c r="K54" s="50">
        <f t="shared" si="7"/>
        <v>3729</v>
      </c>
      <c r="L54" s="50">
        <f t="shared" si="7"/>
        <v>4506.43</v>
      </c>
      <c r="M54" s="50">
        <f t="shared" si="7"/>
        <v>23500</v>
      </c>
      <c r="N54" s="50">
        <f t="shared" si="7"/>
        <v>60605.18</v>
      </c>
      <c r="O54" s="50">
        <f t="shared" si="1"/>
        <v>27373</v>
      </c>
      <c r="P54" s="50">
        <f t="shared" si="2"/>
        <v>66928.94</v>
      </c>
      <c r="Q54" s="50">
        <f t="shared" si="4"/>
        <v>249.23266552468905</v>
      </c>
      <c r="R54" s="55"/>
    </row>
    <row r="55" spans="1:18" ht="12.95" customHeight="1" x14ac:dyDescent="0.2">
      <c r="A55" s="36">
        <v>46</v>
      </c>
      <c r="B55" s="37" t="s">
        <v>427</v>
      </c>
      <c r="C55" s="48">
        <v>2647</v>
      </c>
      <c r="D55" s="48">
        <v>9149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3388</v>
      </c>
      <c r="N55" s="48">
        <v>7207.42</v>
      </c>
      <c r="O55" s="48">
        <f t="shared" si="1"/>
        <v>3388</v>
      </c>
      <c r="P55" s="48">
        <f t="shared" si="2"/>
        <v>7207.42</v>
      </c>
      <c r="Q55" s="48">
        <f t="shared" si="4"/>
        <v>78.778227128647941</v>
      </c>
    </row>
    <row r="56" spans="1:18" s="51" customFormat="1" ht="12.95" customHeight="1" x14ac:dyDescent="0.2">
      <c r="A56" s="211"/>
      <c r="B56" s="101" t="s">
        <v>225</v>
      </c>
      <c r="C56" s="50">
        <f>C55</f>
        <v>2647</v>
      </c>
      <c r="D56" s="50">
        <f t="shared" ref="D56:N56" si="8">D55</f>
        <v>9149</v>
      </c>
      <c r="E56" s="50">
        <f t="shared" si="8"/>
        <v>0</v>
      </c>
      <c r="F56" s="50">
        <f t="shared" si="8"/>
        <v>0</v>
      </c>
      <c r="G56" s="50">
        <f t="shared" si="8"/>
        <v>0</v>
      </c>
      <c r="H56" s="50">
        <f t="shared" si="8"/>
        <v>0</v>
      </c>
      <c r="I56" s="50">
        <f t="shared" si="8"/>
        <v>0</v>
      </c>
      <c r="J56" s="50">
        <f t="shared" si="8"/>
        <v>0</v>
      </c>
      <c r="K56" s="50">
        <f t="shared" si="8"/>
        <v>0</v>
      </c>
      <c r="L56" s="50">
        <f t="shared" si="8"/>
        <v>0</v>
      </c>
      <c r="M56" s="50">
        <f t="shared" si="8"/>
        <v>3388</v>
      </c>
      <c r="N56" s="50">
        <f t="shared" si="8"/>
        <v>7207.42</v>
      </c>
      <c r="O56" s="50">
        <f t="shared" si="1"/>
        <v>3388</v>
      </c>
      <c r="P56" s="50">
        <f t="shared" si="2"/>
        <v>7207.42</v>
      </c>
      <c r="Q56" s="50">
        <f t="shared" si="4"/>
        <v>78.778227128647941</v>
      </c>
      <c r="R56" s="55"/>
    </row>
    <row r="57" spans="1:18" ht="12.95" customHeight="1" x14ac:dyDescent="0.2">
      <c r="A57" s="36">
        <v>47</v>
      </c>
      <c r="B57" s="37" t="s">
        <v>419</v>
      </c>
      <c r="C57" s="48">
        <v>15</v>
      </c>
      <c r="D57" s="48">
        <v>44</v>
      </c>
      <c r="E57" s="48">
        <v>0</v>
      </c>
      <c r="F57" s="48">
        <v>0</v>
      </c>
      <c r="G57" s="48">
        <v>0</v>
      </c>
      <c r="H57" s="48">
        <v>0</v>
      </c>
      <c r="I57" s="48">
        <v>59</v>
      </c>
      <c r="J57" s="48">
        <v>655.96</v>
      </c>
      <c r="K57" s="48">
        <v>0</v>
      </c>
      <c r="L57" s="48">
        <v>0</v>
      </c>
      <c r="M57" s="48">
        <v>3869</v>
      </c>
      <c r="N57" s="48">
        <v>11822.62</v>
      </c>
      <c r="O57" s="48">
        <f t="shared" si="1"/>
        <v>3928</v>
      </c>
      <c r="P57" s="48">
        <f t="shared" si="2"/>
        <v>12478.580000000002</v>
      </c>
      <c r="Q57" s="48">
        <f t="shared" si="4"/>
        <v>28360.409090909096</v>
      </c>
    </row>
    <row r="58" spans="1:18" ht="12.95" customHeight="1" x14ac:dyDescent="0.2">
      <c r="A58" s="36">
        <v>48</v>
      </c>
      <c r="B58" s="37" t="s">
        <v>420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8">
        <f t="shared" si="1"/>
        <v>0</v>
      </c>
      <c r="P58" s="48">
        <f t="shared" si="2"/>
        <v>0</v>
      </c>
      <c r="Q58" s="48">
        <v>0</v>
      </c>
    </row>
    <row r="59" spans="1:18" ht="12.95" customHeight="1" x14ac:dyDescent="0.2">
      <c r="A59" s="36">
        <v>49</v>
      </c>
      <c r="B59" s="37" t="s">
        <v>421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v>0</v>
      </c>
      <c r="O59" s="48">
        <f t="shared" si="1"/>
        <v>0</v>
      </c>
      <c r="P59" s="48">
        <f t="shared" si="2"/>
        <v>0</v>
      </c>
      <c r="Q59" s="48">
        <v>0</v>
      </c>
    </row>
    <row r="60" spans="1:18" ht="12.95" customHeight="1" x14ac:dyDescent="0.2">
      <c r="A60" s="36">
        <v>50</v>
      </c>
      <c r="B60" s="37" t="s">
        <v>422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8">
        <f t="shared" si="1"/>
        <v>0</v>
      </c>
      <c r="P60" s="48">
        <f t="shared" si="2"/>
        <v>0</v>
      </c>
      <c r="Q60" s="48">
        <v>0</v>
      </c>
    </row>
    <row r="61" spans="1:18" ht="12.95" customHeight="1" x14ac:dyDescent="0.2">
      <c r="A61" s="36">
        <v>51</v>
      </c>
      <c r="B61" s="37" t="s">
        <v>423</v>
      </c>
      <c r="C61" s="48">
        <v>0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8">
        <f t="shared" si="1"/>
        <v>0</v>
      </c>
      <c r="P61" s="48">
        <f t="shared" si="2"/>
        <v>0</v>
      </c>
      <c r="Q61" s="48">
        <v>0</v>
      </c>
    </row>
    <row r="62" spans="1:18" ht="12.95" customHeight="1" x14ac:dyDescent="0.2">
      <c r="A62" s="36">
        <v>52</v>
      </c>
      <c r="B62" s="37" t="s">
        <v>415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0</v>
      </c>
      <c r="O62" s="48">
        <f t="shared" si="1"/>
        <v>0</v>
      </c>
      <c r="P62" s="48">
        <f t="shared" si="2"/>
        <v>0</v>
      </c>
      <c r="Q62" s="48">
        <v>0</v>
      </c>
    </row>
    <row r="63" spans="1:18" ht="12.95" customHeight="1" x14ac:dyDescent="0.2">
      <c r="A63" s="36">
        <v>53</v>
      </c>
      <c r="B63" s="210" t="s">
        <v>424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f t="shared" ref="O63:O65" si="9">M63+K63+I63+G63+E63</f>
        <v>0</v>
      </c>
      <c r="P63" s="48">
        <f t="shared" ref="P63:P65" si="10">N63+L63+J63+H63+F63</f>
        <v>0</v>
      </c>
      <c r="Q63" s="48">
        <v>0</v>
      </c>
    </row>
    <row r="64" spans="1:18" s="51" customFormat="1" ht="12.95" customHeight="1" x14ac:dyDescent="0.2">
      <c r="A64" s="101"/>
      <c r="B64" s="101" t="s">
        <v>425</v>
      </c>
      <c r="C64" s="50">
        <f>SUM(C57:C63)</f>
        <v>15</v>
      </c>
      <c r="D64" s="50">
        <f t="shared" ref="D64:N64" si="11">SUM(D57:D63)</f>
        <v>44</v>
      </c>
      <c r="E64" s="50">
        <f t="shared" si="11"/>
        <v>0</v>
      </c>
      <c r="F64" s="50">
        <f t="shared" si="11"/>
        <v>0</v>
      </c>
      <c r="G64" s="50">
        <f t="shared" si="11"/>
        <v>0</v>
      </c>
      <c r="H64" s="50">
        <f t="shared" si="11"/>
        <v>0</v>
      </c>
      <c r="I64" s="50">
        <f t="shared" si="11"/>
        <v>59</v>
      </c>
      <c r="J64" s="50">
        <f t="shared" si="11"/>
        <v>655.96</v>
      </c>
      <c r="K64" s="50">
        <f t="shared" si="11"/>
        <v>0</v>
      </c>
      <c r="L64" s="50">
        <f t="shared" si="11"/>
        <v>0</v>
      </c>
      <c r="M64" s="50">
        <f t="shared" si="11"/>
        <v>3869</v>
      </c>
      <c r="N64" s="50">
        <f t="shared" si="11"/>
        <v>11822.62</v>
      </c>
      <c r="O64" s="50">
        <f t="shared" si="9"/>
        <v>3928</v>
      </c>
      <c r="P64" s="50">
        <f t="shared" si="10"/>
        <v>12478.580000000002</v>
      </c>
      <c r="Q64" s="50">
        <f>P64*100/D64</f>
        <v>28360.409090909096</v>
      </c>
      <c r="R64" s="55"/>
    </row>
    <row r="65" spans="1:18" s="51" customFormat="1" ht="12.95" customHeight="1" x14ac:dyDescent="0.2">
      <c r="A65" s="101"/>
      <c r="B65" s="101" t="s">
        <v>0</v>
      </c>
      <c r="C65" s="50">
        <f>C64+C56+C54+C50</f>
        <v>133198</v>
      </c>
      <c r="D65" s="50">
        <f t="shared" ref="D65:N65" si="12">D64+D56+D54+D50</f>
        <v>418385</v>
      </c>
      <c r="E65" s="50">
        <f t="shared" si="12"/>
        <v>26</v>
      </c>
      <c r="F65" s="50">
        <f t="shared" si="12"/>
        <v>34134.57</v>
      </c>
      <c r="G65" s="50">
        <f t="shared" si="12"/>
        <v>1239</v>
      </c>
      <c r="H65" s="50">
        <f t="shared" si="12"/>
        <v>12908.27</v>
      </c>
      <c r="I65" s="50">
        <f t="shared" si="12"/>
        <v>14414</v>
      </c>
      <c r="J65" s="50">
        <f t="shared" si="12"/>
        <v>263969.40000000002</v>
      </c>
      <c r="K65" s="50">
        <f t="shared" si="12"/>
        <v>181946</v>
      </c>
      <c r="L65" s="50">
        <f t="shared" si="12"/>
        <v>755109.11</v>
      </c>
      <c r="M65" s="50">
        <f t="shared" si="12"/>
        <v>327515</v>
      </c>
      <c r="N65" s="50">
        <f t="shared" si="12"/>
        <v>2549225.6700000004</v>
      </c>
      <c r="O65" s="50">
        <f t="shared" si="9"/>
        <v>525140</v>
      </c>
      <c r="P65" s="50">
        <f t="shared" si="10"/>
        <v>3615347.02</v>
      </c>
      <c r="Q65" s="50">
        <f>P65*100/D65</f>
        <v>864.11965534137221</v>
      </c>
      <c r="R65" s="55"/>
    </row>
    <row r="66" spans="1:18" x14ac:dyDescent="0.2">
      <c r="H66" s="54" t="s">
        <v>590</v>
      </c>
      <c r="O66" s="54"/>
      <c r="P66" s="54"/>
    </row>
    <row r="70" spans="1:18" x14ac:dyDescent="0.2">
      <c r="O70" s="54"/>
      <c r="P70" s="54"/>
    </row>
  </sheetData>
  <mergeCells count="13">
    <mergeCell ref="A1:Q1"/>
    <mergeCell ref="A3:A5"/>
    <mergeCell ref="B3:B5"/>
    <mergeCell ref="C3:D3"/>
    <mergeCell ref="E3:F4"/>
    <mergeCell ref="Q3:Q5"/>
    <mergeCell ref="C4:C5"/>
    <mergeCell ref="D4:D5"/>
    <mergeCell ref="O3:P4"/>
    <mergeCell ref="G3:H4"/>
    <mergeCell ref="I3:J4"/>
    <mergeCell ref="K3:L4"/>
    <mergeCell ref="M3:N4"/>
  </mergeCells>
  <pageMargins left="1.45" right="0.7" top="0.25" bottom="0" header="0.3" footer="0.3"/>
  <pageSetup paperSize="9" scale="6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7" tint="0.59999389629810485"/>
  </sheetPr>
  <dimension ref="A1:I72"/>
  <sheetViews>
    <sheetView zoomScaleNormal="100" workbookViewId="0">
      <pane xSplit="2" ySplit="5" topLeftCell="C57" activePane="bottomRight" state="frozen"/>
      <selection pane="topRight" activeCell="C1" sqref="C1"/>
      <selection pane="bottomLeft" activeCell="A6" sqref="A6"/>
      <selection pane="bottomRight" activeCell="E71" sqref="E71"/>
    </sheetView>
  </sheetViews>
  <sheetFormatPr defaultColWidth="9.140625" defaultRowHeight="15" x14ac:dyDescent="0.2"/>
  <cols>
    <col min="1" max="1" width="6" style="67" customWidth="1"/>
    <col min="2" max="2" width="29.140625" style="27" customWidth="1"/>
    <col min="3" max="3" width="10.140625" style="27" customWidth="1"/>
    <col min="4" max="4" width="11.5703125" style="27" bestFit="1" customWidth="1"/>
    <col min="5" max="5" width="11.5703125" style="27" customWidth="1"/>
    <col min="6" max="6" width="13.42578125" style="27" bestFit="1" customWidth="1"/>
    <col min="7" max="7" width="9.5703125" style="28" bestFit="1" customWidth="1"/>
    <col min="8" max="16384" width="9.140625" style="27"/>
  </cols>
  <sheetData>
    <row r="1" spans="1:7" ht="18.75" customHeight="1" x14ac:dyDescent="0.2">
      <c r="A1" s="517" t="s">
        <v>534</v>
      </c>
      <c r="B1" s="517"/>
      <c r="C1" s="517"/>
      <c r="D1" s="517"/>
      <c r="E1" s="517"/>
      <c r="F1" s="517"/>
      <c r="G1" s="517"/>
    </row>
    <row r="2" spans="1:7" x14ac:dyDescent="0.2">
      <c r="A2" s="520" t="s">
        <v>108</v>
      </c>
      <c r="B2" s="520"/>
      <c r="C2" s="520"/>
      <c r="D2" s="520"/>
      <c r="E2" s="520"/>
      <c r="F2" s="520"/>
    </row>
    <row r="3" spans="1:7" ht="25.5" customHeight="1" x14ac:dyDescent="0.2">
      <c r="B3" s="29" t="s">
        <v>11</v>
      </c>
      <c r="C3" s="521"/>
      <c r="D3" s="521"/>
      <c r="E3" s="522" t="s">
        <v>39</v>
      </c>
      <c r="F3" s="522"/>
    </row>
    <row r="4" spans="1:7" ht="13.5" customHeight="1" x14ac:dyDescent="0.2">
      <c r="A4" s="518" t="s">
        <v>158</v>
      </c>
      <c r="B4" s="518" t="s">
        <v>2</v>
      </c>
      <c r="C4" s="518" t="s">
        <v>37</v>
      </c>
      <c r="D4" s="518"/>
      <c r="E4" s="518" t="s">
        <v>12</v>
      </c>
      <c r="F4" s="518"/>
      <c r="G4" s="519" t="s">
        <v>109</v>
      </c>
    </row>
    <row r="5" spans="1:7" ht="13.5" customHeight="1" x14ac:dyDescent="0.2">
      <c r="A5" s="518"/>
      <c r="B5" s="518"/>
      <c r="C5" s="374" t="s">
        <v>28</v>
      </c>
      <c r="D5" s="374" t="s">
        <v>15</v>
      </c>
      <c r="E5" s="374" t="s">
        <v>28</v>
      </c>
      <c r="F5" s="374" t="s">
        <v>15</v>
      </c>
      <c r="G5" s="519"/>
    </row>
    <row r="6" spans="1:7" ht="13.5" customHeight="1" x14ac:dyDescent="0.2">
      <c r="A6" s="36">
        <v>1</v>
      </c>
      <c r="B6" s="37" t="s">
        <v>50</v>
      </c>
      <c r="C6" s="81">
        <v>24088</v>
      </c>
      <c r="D6" s="41">
        <v>77754</v>
      </c>
      <c r="E6" s="41">
        <f>'Pri Sec_outstanding_6'!O6+NPS_OS_8!M6</f>
        <v>168291</v>
      </c>
      <c r="F6" s="41">
        <f>'Pri Sec_outstanding_6'!P6+NPS_OS_8!N6</f>
        <v>771274</v>
      </c>
      <c r="G6" s="398">
        <f>D6*100/F6</f>
        <v>10.081242204456522</v>
      </c>
    </row>
    <row r="7" spans="1:7" ht="13.5" customHeight="1" x14ac:dyDescent="0.2">
      <c r="A7" s="36">
        <v>2</v>
      </c>
      <c r="B7" s="37" t="s">
        <v>51</v>
      </c>
      <c r="C7" s="92">
        <v>615</v>
      </c>
      <c r="D7" s="92">
        <v>8444</v>
      </c>
      <c r="E7" s="41">
        <f>'Pri Sec_outstanding_6'!O7+NPS_OS_8!M7</f>
        <v>12504</v>
      </c>
      <c r="F7" s="41">
        <f>'Pri Sec_outstanding_6'!P7+NPS_OS_8!N7</f>
        <v>99188</v>
      </c>
      <c r="G7" s="398">
        <f t="shared" ref="G7:G65" si="0">D7*100/F7</f>
        <v>8.5131265878936961</v>
      </c>
    </row>
    <row r="8" spans="1:7" ht="13.5" customHeight="1" x14ac:dyDescent="0.2">
      <c r="A8" s="36">
        <v>3</v>
      </c>
      <c r="B8" s="37" t="s">
        <v>52</v>
      </c>
      <c r="C8" s="92">
        <v>24969</v>
      </c>
      <c r="D8" s="92">
        <v>164565</v>
      </c>
      <c r="E8" s="41">
        <f>'Pri Sec_outstanding_6'!O8+NPS_OS_8!M8</f>
        <v>152256</v>
      </c>
      <c r="F8" s="41">
        <f>'Pri Sec_outstanding_6'!P8+NPS_OS_8!N8</f>
        <v>1131107</v>
      </c>
      <c r="G8" s="398">
        <f t="shared" si="0"/>
        <v>14.549021445362817</v>
      </c>
    </row>
    <row r="9" spans="1:7" ht="13.5" customHeight="1" x14ac:dyDescent="0.2">
      <c r="A9" s="36">
        <v>4</v>
      </c>
      <c r="B9" s="37" t="s">
        <v>53</v>
      </c>
      <c r="C9" s="92">
        <v>118711</v>
      </c>
      <c r="D9" s="92">
        <v>241572.66</v>
      </c>
      <c r="E9" s="41">
        <f>'Pri Sec_outstanding_6'!O9+NPS_OS_8!M9</f>
        <v>682474</v>
      </c>
      <c r="F9" s="41">
        <f>'Pri Sec_outstanding_6'!P9+NPS_OS_8!N9</f>
        <v>2086144</v>
      </c>
      <c r="G9" s="398">
        <f t="shared" si="0"/>
        <v>11.579865052460425</v>
      </c>
    </row>
    <row r="10" spans="1:7" ht="13.5" customHeight="1" x14ac:dyDescent="0.2">
      <c r="A10" s="36">
        <v>5</v>
      </c>
      <c r="B10" s="37" t="s">
        <v>54</v>
      </c>
      <c r="C10" s="92">
        <v>20126</v>
      </c>
      <c r="D10" s="92">
        <v>83658</v>
      </c>
      <c r="E10" s="41">
        <f>'Pri Sec_outstanding_6'!O10+NPS_OS_8!M10</f>
        <v>96674</v>
      </c>
      <c r="F10" s="41">
        <f>'Pri Sec_outstanding_6'!P10+NPS_OS_8!N10</f>
        <v>323747</v>
      </c>
      <c r="G10" s="398">
        <f t="shared" si="0"/>
        <v>25.840548329405369</v>
      </c>
    </row>
    <row r="11" spans="1:7" ht="13.5" customHeight="1" x14ac:dyDescent="0.2">
      <c r="A11" s="36">
        <v>6</v>
      </c>
      <c r="B11" s="37" t="s">
        <v>55</v>
      </c>
      <c r="C11" s="92">
        <v>10849</v>
      </c>
      <c r="D11" s="92">
        <v>57044</v>
      </c>
      <c r="E11" s="41">
        <f>'Pri Sec_outstanding_6'!O11+NPS_OS_8!M11</f>
        <v>138797</v>
      </c>
      <c r="F11" s="41">
        <f>'Pri Sec_outstanding_6'!P11+NPS_OS_8!N11</f>
        <v>622761</v>
      </c>
      <c r="G11" s="398">
        <f t="shared" si="0"/>
        <v>9.1598542619078582</v>
      </c>
    </row>
    <row r="12" spans="1:7" ht="13.5" customHeight="1" x14ac:dyDescent="0.2">
      <c r="A12" s="36">
        <v>7</v>
      </c>
      <c r="B12" s="37" t="s">
        <v>56</v>
      </c>
      <c r="C12" s="92">
        <v>86242</v>
      </c>
      <c r="D12" s="92">
        <v>217121</v>
      </c>
      <c r="E12" s="41">
        <f>'Pri Sec_outstanding_6'!O12+NPS_OS_8!M12</f>
        <v>563222</v>
      </c>
      <c r="F12" s="41">
        <f>'Pri Sec_outstanding_6'!P12+NPS_OS_8!N12</f>
        <v>1414937</v>
      </c>
      <c r="G12" s="398">
        <f t="shared" si="0"/>
        <v>15.344923484225799</v>
      </c>
    </row>
    <row r="13" spans="1:7" ht="13.5" customHeight="1" x14ac:dyDescent="0.2">
      <c r="A13" s="36">
        <v>8</v>
      </c>
      <c r="B13" s="37" t="s">
        <v>43</v>
      </c>
      <c r="C13" s="92">
        <v>4479</v>
      </c>
      <c r="D13" s="92">
        <v>16346.73</v>
      </c>
      <c r="E13" s="41">
        <f>'Pri Sec_outstanding_6'!O13+NPS_OS_8!M13</f>
        <v>24904</v>
      </c>
      <c r="F13" s="41">
        <f>'Pri Sec_outstanding_6'!P13+NPS_OS_8!N13</f>
        <v>130206.79000000001</v>
      </c>
      <c r="G13" s="398">
        <f t="shared" si="0"/>
        <v>12.55443744523615</v>
      </c>
    </row>
    <row r="14" spans="1:7" ht="13.5" customHeight="1" x14ac:dyDescent="0.2">
      <c r="A14" s="36">
        <v>9</v>
      </c>
      <c r="B14" s="37" t="s">
        <v>44</v>
      </c>
      <c r="C14" s="92">
        <v>10433</v>
      </c>
      <c r="D14" s="92">
        <v>30573</v>
      </c>
      <c r="E14" s="41">
        <f>'Pri Sec_outstanding_6'!O14+NPS_OS_8!M14</f>
        <v>27981</v>
      </c>
      <c r="F14" s="41">
        <f>'Pri Sec_outstanding_6'!P14+NPS_OS_8!N14</f>
        <v>192033.52000000002</v>
      </c>
      <c r="G14" s="398">
        <f t="shared" si="0"/>
        <v>15.920658018454276</v>
      </c>
    </row>
    <row r="15" spans="1:7" ht="13.5" customHeight="1" x14ac:dyDescent="0.2">
      <c r="A15" s="36">
        <v>10</v>
      </c>
      <c r="B15" s="37" t="s">
        <v>76</v>
      </c>
      <c r="C15" s="92">
        <v>9226</v>
      </c>
      <c r="D15" s="92">
        <v>139681</v>
      </c>
      <c r="E15" s="41">
        <f>'Pri Sec_outstanding_6'!O15+NPS_OS_8!M15</f>
        <v>63355</v>
      </c>
      <c r="F15" s="41">
        <f>'Pri Sec_outstanding_6'!P15+NPS_OS_8!N15</f>
        <v>464872</v>
      </c>
      <c r="G15" s="398">
        <f t="shared" si="0"/>
        <v>30.047195787227452</v>
      </c>
    </row>
    <row r="16" spans="1:7" ht="13.5" customHeight="1" x14ac:dyDescent="0.2">
      <c r="A16" s="36">
        <v>11</v>
      </c>
      <c r="B16" s="37" t="s">
        <v>57</v>
      </c>
      <c r="C16" s="92">
        <v>1050</v>
      </c>
      <c r="D16" s="92">
        <v>5582.9</v>
      </c>
      <c r="E16" s="41">
        <f>'Pri Sec_outstanding_6'!O16+NPS_OS_8!M16</f>
        <v>18205</v>
      </c>
      <c r="F16" s="41">
        <f>'Pri Sec_outstanding_6'!P16+NPS_OS_8!N16</f>
        <v>80405</v>
      </c>
      <c r="G16" s="398">
        <f t="shared" si="0"/>
        <v>6.9434736645730988</v>
      </c>
    </row>
    <row r="17" spans="1:7" ht="13.5" customHeight="1" x14ac:dyDescent="0.2">
      <c r="A17" s="36">
        <v>12</v>
      </c>
      <c r="B17" s="37" t="s">
        <v>58</v>
      </c>
      <c r="C17" s="92">
        <v>1070</v>
      </c>
      <c r="D17" s="92">
        <v>24877.05</v>
      </c>
      <c r="E17" s="41">
        <f>'Pri Sec_outstanding_6'!O17+NPS_OS_8!M17</f>
        <v>17827</v>
      </c>
      <c r="F17" s="41">
        <f>'Pri Sec_outstanding_6'!P17+NPS_OS_8!N17</f>
        <v>116405</v>
      </c>
      <c r="G17" s="398">
        <f t="shared" si="0"/>
        <v>21.371118079120311</v>
      </c>
    </row>
    <row r="18" spans="1:7" ht="13.5" customHeight="1" x14ac:dyDescent="0.2">
      <c r="A18" s="36">
        <v>13</v>
      </c>
      <c r="B18" s="37" t="s">
        <v>183</v>
      </c>
      <c r="C18" s="92">
        <v>7905</v>
      </c>
      <c r="D18" s="92">
        <v>53402</v>
      </c>
      <c r="E18" s="41">
        <f>'Pri Sec_outstanding_6'!O18+NPS_OS_8!M18</f>
        <v>37458</v>
      </c>
      <c r="F18" s="41">
        <f>'Pri Sec_outstanding_6'!P18+NPS_OS_8!N18</f>
        <v>247006</v>
      </c>
      <c r="G18" s="398">
        <f t="shared" si="0"/>
        <v>21.619717739650049</v>
      </c>
    </row>
    <row r="19" spans="1:7" ht="13.5" customHeight="1" x14ac:dyDescent="0.2">
      <c r="A19" s="36">
        <v>14</v>
      </c>
      <c r="B19" s="37" t="s">
        <v>184</v>
      </c>
      <c r="C19" s="92">
        <v>5168</v>
      </c>
      <c r="D19" s="92">
        <v>6902</v>
      </c>
      <c r="E19" s="41">
        <f>'Pri Sec_outstanding_6'!O19+NPS_OS_8!M19</f>
        <v>16668</v>
      </c>
      <c r="F19" s="41">
        <f>'Pri Sec_outstanding_6'!P19+NPS_OS_8!N19</f>
        <v>81118</v>
      </c>
      <c r="G19" s="398">
        <f t="shared" si="0"/>
        <v>8.508592420917676</v>
      </c>
    </row>
    <row r="20" spans="1:7" ht="13.5" customHeight="1" x14ac:dyDescent="0.2">
      <c r="A20" s="36">
        <v>15</v>
      </c>
      <c r="B20" s="37" t="s">
        <v>59</v>
      </c>
      <c r="C20" s="92">
        <v>46097</v>
      </c>
      <c r="D20" s="92">
        <v>323018</v>
      </c>
      <c r="E20" s="41">
        <f>'Pri Sec_outstanding_6'!O20+NPS_OS_8!M20</f>
        <v>353565</v>
      </c>
      <c r="F20" s="41">
        <f>'Pri Sec_outstanding_6'!P20+NPS_OS_8!N20</f>
        <v>1960397.6</v>
      </c>
      <c r="G20" s="398">
        <f t="shared" si="0"/>
        <v>16.477167692921068</v>
      </c>
    </row>
    <row r="21" spans="1:7" ht="13.5" customHeight="1" x14ac:dyDescent="0.2">
      <c r="A21" s="36">
        <v>16</v>
      </c>
      <c r="B21" s="37" t="s">
        <v>65</v>
      </c>
      <c r="C21" s="92">
        <v>96406</v>
      </c>
      <c r="D21" s="92">
        <v>530545</v>
      </c>
      <c r="E21" s="41">
        <f>'Pri Sec_outstanding_6'!O21+NPS_OS_8!M21</f>
        <v>1470743</v>
      </c>
      <c r="F21" s="41">
        <f>'Pri Sec_outstanding_6'!P21+NPS_OS_8!N21</f>
        <v>6855243</v>
      </c>
      <c r="G21" s="398">
        <f t="shared" si="0"/>
        <v>7.7392588417361718</v>
      </c>
    </row>
    <row r="22" spans="1:7" ht="13.5" customHeight="1" x14ac:dyDescent="0.2">
      <c r="A22" s="36">
        <v>17</v>
      </c>
      <c r="B22" s="37" t="s">
        <v>60</v>
      </c>
      <c r="C22" s="92">
        <v>14001</v>
      </c>
      <c r="D22" s="92">
        <v>32632</v>
      </c>
      <c r="E22" s="41">
        <f>'Pri Sec_outstanding_6'!O22+NPS_OS_8!M22</f>
        <v>64094</v>
      </c>
      <c r="F22" s="41">
        <f>'Pri Sec_outstanding_6'!P22+NPS_OS_8!N22</f>
        <v>321879</v>
      </c>
      <c r="G22" s="398">
        <f t="shared" si="0"/>
        <v>10.137971100941659</v>
      </c>
    </row>
    <row r="23" spans="1:7" ht="13.5" customHeight="1" x14ac:dyDescent="0.2">
      <c r="A23" s="36">
        <v>18</v>
      </c>
      <c r="B23" s="37" t="s">
        <v>185</v>
      </c>
      <c r="C23" s="92">
        <v>29822</v>
      </c>
      <c r="D23" s="92">
        <v>114769.35</v>
      </c>
      <c r="E23" s="41">
        <f>'Pri Sec_outstanding_6'!O23+NPS_OS_8!M23</f>
        <v>151079</v>
      </c>
      <c r="F23" s="41">
        <f>'Pri Sec_outstanding_6'!P23+NPS_OS_8!N23</f>
        <v>457236.70999999996</v>
      </c>
      <c r="G23" s="398">
        <f t="shared" si="0"/>
        <v>25.100642072243065</v>
      </c>
    </row>
    <row r="24" spans="1:7" ht="13.5" customHeight="1" x14ac:dyDescent="0.2">
      <c r="A24" s="36">
        <v>19</v>
      </c>
      <c r="B24" s="37" t="s">
        <v>61</v>
      </c>
      <c r="C24" s="92">
        <v>48306</v>
      </c>
      <c r="D24" s="92">
        <v>105912</v>
      </c>
      <c r="E24" s="41">
        <f>'Pri Sec_outstanding_6'!O24+NPS_OS_8!M24</f>
        <v>279925</v>
      </c>
      <c r="F24" s="41">
        <f>'Pri Sec_outstanding_6'!P24+NPS_OS_8!N24</f>
        <v>1586136</v>
      </c>
      <c r="G24" s="398">
        <f t="shared" si="0"/>
        <v>6.6773593184947568</v>
      </c>
    </row>
    <row r="25" spans="1:7" ht="13.5" customHeight="1" x14ac:dyDescent="0.2">
      <c r="A25" s="36">
        <v>20</v>
      </c>
      <c r="B25" s="37" t="s">
        <v>62</v>
      </c>
      <c r="C25" s="92">
        <v>238</v>
      </c>
      <c r="D25" s="92">
        <v>5391.62</v>
      </c>
      <c r="E25" s="41">
        <f>'Pri Sec_outstanding_6'!O25+NPS_OS_8!M25</f>
        <v>3737</v>
      </c>
      <c r="F25" s="41">
        <f>'Pri Sec_outstanding_6'!P25+NPS_OS_8!N25</f>
        <v>32403</v>
      </c>
      <c r="G25" s="398">
        <f t="shared" si="0"/>
        <v>16.639261796747213</v>
      </c>
    </row>
    <row r="26" spans="1:7" ht="13.5" customHeight="1" x14ac:dyDescent="0.2">
      <c r="A26" s="36">
        <v>21</v>
      </c>
      <c r="B26" s="37" t="s">
        <v>45</v>
      </c>
      <c r="C26" s="92">
        <v>2140</v>
      </c>
      <c r="D26" s="92">
        <v>8049</v>
      </c>
      <c r="E26" s="41">
        <f>'Pri Sec_outstanding_6'!O26+NPS_OS_8!M26</f>
        <v>41119</v>
      </c>
      <c r="F26" s="41">
        <f>'Pri Sec_outstanding_6'!P26+NPS_OS_8!N26</f>
        <v>180561</v>
      </c>
      <c r="G26" s="398">
        <f t="shared" si="0"/>
        <v>4.4577732732982209</v>
      </c>
    </row>
    <row r="27" spans="1:7" s="29" customFormat="1" ht="13.5" customHeight="1" x14ac:dyDescent="0.2">
      <c r="A27" s="372"/>
      <c r="B27" s="101" t="s">
        <v>226</v>
      </c>
      <c r="C27" s="117">
        <f>SUM(C6:C26)</f>
        <v>561941</v>
      </c>
      <c r="D27" s="117">
        <f>SUM(D6:D26)</f>
        <v>2247840.31</v>
      </c>
      <c r="E27" s="399">
        <f>'Pri Sec_outstanding_6'!O27+NPS_OS_8!M27</f>
        <v>4384878</v>
      </c>
      <c r="F27" s="399">
        <f>'Pri Sec_outstanding_6'!P27+NPS_OS_8!N27</f>
        <v>19155060.619999997</v>
      </c>
      <c r="G27" s="400">
        <f t="shared" si="0"/>
        <v>11.734968396043637</v>
      </c>
    </row>
    <row r="28" spans="1:7" ht="13.5" customHeight="1" x14ac:dyDescent="0.2">
      <c r="A28" s="36">
        <v>22</v>
      </c>
      <c r="B28" s="37" t="s">
        <v>42</v>
      </c>
      <c r="C28" s="92">
        <v>4770</v>
      </c>
      <c r="D28" s="92">
        <v>60054.64</v>
      </c>
      <c r="E28" s="41">
        <f>'Pri Sec_outstanding_6'!O28+NPS_OS_8!M28</f>
        <v>232763</v>
      </c>
      <c r="F28" s="41">
        <f>'Pri Sec_outstanding_6'!P28+NPS_OS_8!N28</f>
        <v>921754.31</v>
      </c>
      <c r="G28" s="398">
        <f t="shared" si="0"/>
        <v>6.5152545909983317</v>
      </c>
    </row>
    <row r="29" spans="1:7" ht="13.5" customHeight="1" x14ac:dyDescent="0.2">
      <c r="A29" s="36">
        <v>23</v>
      </c>
      <c r="B29" s="37" t="s">
        <v>186</v>
      </c>
      <c r="C29" s="92">
        <v>839</v>
      </c>
      <c r="D29" s="92">
        <v>3088.3</v>
      </c>
      <c r="E29" s="41">
        <f>'Pri Sec_outstanding_6'!O29+NPS_OS_8!M29</f>
        <v>419093</v>
      </c>
      <c r="F29" s="41">
        <f>'Pri Sec_outstanding_6'!P29+NPS_OS_8!N29</f>
        <v>154415.73000000001</v>
      </c>
      <c r="G29" s="398">
        <f t="shared" si="0"/>
        <v>1.9999905450047089</v>
      </c>
    </row>
    <row r="30" spans="1:7" ht="13.5" customHeight="1" x14ac:dyDescent="0.2">
      <c r="A30" s="36">
        <v>24</v>
      </c>
      <c r="B30" s="37" t="s">
        <v>187</v>
      </c>
      <c r="C30" s="92">
        <v>0</v>
      </c>
      <c r="D30" s="92">
        <v>0</v>
      </c>
      <c r="E30" s="41">
        <f>'Pri Sec_outstanding_6'!O30+NPS_OS_8!M30</f>
        <v>550</v>
      </c>
      <c r="F30" s="41">
        <f>'Pri Sec_outstanding_6'!P30+NPS_OS_8!N30</f>
        <v>1188.6100000000001</v>
      </c>
      <c r="G30" s="398">
        <f t="shared" si="0"/>
        <v>0</v>
      </c>
    </row>
    <row r="31" spans="1:7" ht="13.5" customHeight="1" x14ac:dyDescent="0.2">
      <c r="A31" s="36">
        <v>25</v>
      </c>
      <c r="B31" s="37" t="s">
        <v>46</v>
      </c>
      <c r="C31" s="92">
        <v>3</v>
      </c>
      <c r="D31" s="92">
        <v>43.74</v>
      </c>
      <c r="E31" s="41">
        <f>'Pri Sec_outstanding_6'!O31+NPS_OS_8!M31</f>
        <v>374</v>
      </c>
      <c r="F31" s="41">
        <f>'Pri Sec_outstanding_6'!P31+NPS_OS_8!N31</f>
        <v>10146.130000000001</v>
      </c>
      <c r="G31" s="398">
        <f t="shared" si="0"/>
        <v>0.43110033086506871</v>
      </c>
    </row>
    <row r="32" spans="1:7" ht="13.5" customHeight="1" x14ac:dyDescent="0.2">
      <c r="A32" s="36">
        <v>26</v>
      </c>
      <c r="B32" s="37" t="s">
        <v>188</v>
      </c>
      <c r="C32" s="92">
        <v>5139</v>
      </c>
      <c r="D32" s="92">
        <v>3267</v>
      </c>
      <c r="E32" s="41">
        <f>'Pri Sec_outstanding_6'!O32+NPS_OS_8!M32</f>
        <v>101616</v>
      </c>
      <c r="F32" s="41">
        <f>'Pri Sec_outstanding_6'!P32+NPS_OS_8!N32</f>
        <v>108191</v>
      </c>
      <c r="G32" s="398">
        <f t="shared" si="0"/>
        <v>3.0196596759434704</v>
      </c>
    </row>
    <row r="33" spans="1:7" ht="13.5" customHeight="1" x14ac:dyDescent="0.2">
      <c r="A33" s="36">
        <v>27</v>
      </c>
      <c r="B33" s="37" t="s">
        <v>189</v>
      </c>
      <c r="C33" s="92">
        <v>0</v>
      </c>
      <c r="D33" s="92">
        <v>0</v>
      </c>
      <c r="E33" s="41">
        <f>'Pri Sec_outstanding_6'!O33+NPS_OS_8!M33</f>
        <v>96</v>
      </c>
      <c r="F33" s="41">
        <f>'Pri Sec_outstanding_6'!P33+NPS_OS_8!N33</f>
        <v>205</v>
      </c>
      <c r="G33" s="398">
        <f t="shared" si="0"/>
        <v>0</v>
      </c>
    </row>
    <row r="34" spans="1:7" ht="13.5" customHeight="1" x14ac:dyDescent="0.2">
      <c r="A34" s="36">
        <v>28</v>
      </c>
      <c r="B34" s="37" t="s">
        <v>190</v>
      </c>
      <c r="C34" s="92">
        <v>74</v>
      </c>
      <c r="D34" s="92">
        <v>1334</v>
      </c>
      <c r="E34" s="41">
        <f>'Pri Sec_outstanding_6'!O34+NPS_OS_8!M34</f>
        <v>10018</v>
      </c>
      <c r="F34" s="41">
        <f>'Pri Sec_outstanding_6'!P34+NPS_OS_8!N34</f>
        <v>31269</v>
      </c>
      <c r="G34" s="398">
        <f t="shared" si="0"/>
        <v>4.2662061466628289</v>
      </c>
    </row>
    <row r="35" spans="1:7" ht="13.5" customHeight="1" x14ac:dyDescent="0.2">
      <c r="A35" s="36">
        <v>29</v>
      </c>
      <c r="B35" s="37" t="s">
        <v>66</v>
      </c>
      <c r="C35" s="92">
        <v>46941</v>
      </c>
      <c r="D35" s="92">
        <v>58685.72</v>
      </c>
      <c r="E35" s="41">
        <f>'Pri Sec_outstanding_6'!O35+NPS_OS_8!M35</f>
        <v>905493</v>
      </c>
      <c r="F35" s="41">
        <f>'Pri Sec_outstanding_6'!P35+NPS_OS_8!N35</f>
        <v>1939818.0299999998</v>
      </c>
      <c r="G35" s="398">
        <f t="shared" si="0"/>
        <v>3.0253208853822233</v>
      </c>
    </row>
    <row r="36" spans="1:7" ht="13.5" customHeight="1" x14ac:dyDescent="0.2">
      <c r="A36" s="36">
        <v>30</v>
      </c>
      <c r="B36" s="37" t="s">
        <v>67</v>
      </c>
      <c r="C36" s="92">
        <v>13963</v>
      </c>
      <c r="D36" s="92">
        <v>271472</v>
      </c>
      <c r="E36" s="41">
        <f>'Pri Sec_outstanding_6'!O36+NPS_OS_8!M36</f>
        <v>351036</v>
      </c>
      <c r="F36" s="41">
        <f>'Pri Sec_outstanding_6'!P36+NPS_OS_8!N36</f>
        <v>1745354</v>
      </c>
      <c r="G36" s="398">
        <f t="shared" si="0"/>
        <v>15.553979307349683</v>
      </c>
    </row>
    <row r="37" spans="1:7" ht="13.5" customHeight="1" x14ac:dyDescent="0.2">
      <c r="A37" s="36">
        <v>31</v>
      </c>
      <c r="B37" s="37" t="s">
        <v>553</v>
      </c>
      <c r="C37" s="92">
        <v>820</v>
      </c>
      <c r="D37" s="92">
        <v>190.04</v>
      </c>
      <c r="E37" s="41">
        <f>'Pri Sec_outstanding_6'!O37+NPS_OS_8!M37</f>
        <v>192492</v>
      </c>
      <c r="F37" s="41">
        <f>'Pri Sec_outstanding_6'!P37+NPS_OS_8!N37</f>
        <v>88485.86</v>
      </c>
      <c r="G37" s="398">
        <f t="shared" si="0"/>
        <v>0.21476877774595851</v>
      </c>
    </row>
    <row r="38" spans="1:7" ht="13.5" customHeight="1" x14ac:dyDescent="0.2">
      <c r="A38" s="36">
        <v>32</v>
      </c>
      <c r="B38" s="37" t="s">
        <v>191</v>
      </c>
      <c r="C38" s="92">
        <v>12536</v>
      </c>
      <c r="D38" s="92">
        <v>5955</v>
      </c>
      <c r="E38" s="41">
        <f>'Pri Sec_outstanding_6'!O38+NPS_OS_8!M38</f>
        <v>613769</v>
      </c>
      <c r="F38" s="41">
        <f>'Pri Sec_outstanding_6'!P38+NPS_OS_8!N38</f>
        <v>449830</v>
      </c>
      <c r="G38" s="398">
        <f t="shared" si="0"/>
        <v>1.323833448191539</v>
      </c>
    </row>
    <row r="39" spans="1:7" ht="13.5" customHeight="1" x14ac:dyDescent="0.2">
      <c r="A39" s="36">
        <v>33</v>
      </c>
      <c r="B39" s="37" t="s">
        <v>192</v>
      </c>
      <c r="C39" s="92">
        <v>103</v>
      </c>
      <c r="D39" s="92">
        <v>346.79</v>
      </c>
      <c r="E39" s="41">
        <f>'Pri Sec_outstanding_6'!O39+NPS_OS_8!M39</f>
        <v>1189</v>
      </c>
      <c r="F39" s="41">
        <f>'Pri Sec_outstanding_6'!P39+NPS_OS_8!N39</f>
        <v>3375</v>
      </c>
      <c r="G39" s="398">
        <f t="shared" si="0"/>
        <v>10.27525925925926</v>
      </c>
    </row>
    <row r="40" spans="1:7" ht="13.5" customHeight="1" x14ac:dyDescent="0.2">
      <c r="A40" s="36">
        <v>34</v>
      </c>
      <c r="B40" s="37" t="s">
        <v>193</v>
      </c>
      <c r="C40" s="92">
        <v>505</v>
      </c>
      <c r="D40" s="92">
        <v>3360.97</v>
      </c>
      <c r="E40" s="41">
        <f>'Pri Sec_outstanding_6'!O40+NPS_OS_8!M40</f>
        <v>3200</v>
      </c>
      <c r="F40" s="41">
        <f>'Pri Sec_outstanding_6'!P40+NPS_OS_8!N40</f>
        <v>38463.899999999994</v>
      </c>
      <c r="G40" s="398">
        <f t="shared" si="0"/>
        <v>8.7379854876910574</v>
      </c>
    </row>
    <row r="41" spans="1:7" ht="13.5" customHeight="1" x14ac:dyDescent="0.2">
      <c r="A41" s="36">
        <v>35</v>
      </c>
      <c r="B41" s="37" t="s">
        <v>194</v>
      </c>
      <c r="C41" s="92">
        <v>9</v>
      </c>
      <c r="D41" s="92">
        <v>21387</v>
      </c>
      <c r="E41" s="41">
        <f>'Pri Sec_outstanding_6'!O41+NPS_OS_8!M41</f>
        <v>253</v>
      </c>
      <c r="F41" s="41">
        <f>'Pri Sec_outstanding_6'!P41+NPS_OS_8!N41</f>
        <v>33424</v>
      </c>
      <c r="G41" s="398">
        <f t="shared" si="0"/>
        <v>63.986955481091428</v>
      </c>
    </row>
    <row r="42" spans="1:7" ht="13.5" customHeight="1" x14ac:dyDescent="0.2">
      <c r="A42" s="36">
        <v>36</v>
      </c>
      <c r="B42" s="37" t="s">
        <v>68</v>
      </c>
      <c r="C42" s="92">
        <v>2396</v>
      </c>
      <c r="D42" s="92">
        <v>11782.17</v>
      </c>
      <c r="E42" s="41">
        <f>'Pri Sec_outstanding_6'!O42+NPS_OS_8!M42</f>
        <v>73207</v>
      </c>
      <c r="F42" s="41">
        <f>'Pri Sec_outstanding_6'!P42+NPS_OS_8!N42</f>
        <v>420306.05999999994</v>
      </c>
      <c r="G42" s="398">
        <f t="shared" si="0"/>
        <v>2.8032358134450885</v>
      </c>
    </row>
    <row r="43" spans="1:7" ht="13.5" customHeight="1" x14ac:dyDescent="0.2">
      <c r="A43" s="36">
        <v>37</v>
      </c>
      <c r="B43" s="37" t="s">
        <v>195</v>
      </c>
      <c r="C43" s="92">
        <v>15</v>
      </c>
      <c r="D43" s="92">
        <v>895</v>
      </c>
      <c r="E43" s="41">
        <f>'Pri Sec_outstanding_6'!O43+NPS_OS_8!M43</f>
        <v>172</v>
      </c>
      <c r="F43" s="41">
        <f>'Pri Sec_outstanding_6'!P43+NPS_OS_8!N43</f>
        <v>4065.3</v>
      </c>
      <c r="G43" s="398">
        <f t="shared" si="0"/>
        <v>22.015595405013158</v>
      </c>
    </row>
    <row r="44" spans="1:7" ht="13.5" customHeight="1" x14ac:dyDescent="0.2">
      <c r="A44" s="36">
        <v>38</v>
      </c>
      <c r="B44" s="37" t="s">
        <v>196</v>
      </c>
      <c r="C44" s="92">
        <v>29200</v>
      </c>
      <c r="D44" s="92">
        <v>3845</v>
      </c>
      <c r="E44" s="41">
        <f>'Pri Sec_outstanding_6'!O44+NPS_OS_8!M44</f>
        <v>168048</v>
      </c>
      <c r="F44" s="41">
        <f>'Pri Sec_outstanding_6'!P44+NPS_OS_8!N44</f>
        <v>78529</v>
      </c>
      <c r="G44" s="398">
        <f t="shared" si="0"/>
        <v>4.8962803550280789</v>
      </c>
    </row>
    <row r="45" spans="1:7" ht="13.5" customHeight="1" x14ac:dyDescent="0.2">
      <c r="A45" s="36">
        <v>39</v>
      </c>
      <c r="B45" s="37" t="s">
        <v>197</v>
      </c>
      <c r="C45" s="92">
        <v>10</v>
      </c>
      <c r="D45" s="92">
        <v>340</v>
      </c>
      <c r="E45" s="41">
        <f>'Pri Sec_outstanding_6'!O45+NPS_OS_8!M45</f>
        <v>468</v>
      </c>
      <c r="F45" s="41">
        <f>'Pri Sec_outstanding_6'!P45+NPS_OS_8!N45</f>
        <v>8787</v>
      </c>
      <c r="G45" s="398">
        <f t="shared" si="0"/>
        <v>3.8693524524866278</v>
      </c>
    </row>
    <row r="46" spans="1:7" ht="13.5" customHeight="1" x14ac:dyDescent="0.2">
      <c r="A46" s="36">
        <v>40</v>
      </c>
      <c r="B46" s="37" t="s">
        <v>72</v>
      </c>
      <c r="C46" s="92">
        <v>0</v>
      </c>
      <c r="D46" s="92">
        <v>0</v>
      </c>
      <c r="E46" s="41">
        <f>'Pri Sec_outstanding_6'!O46+NPS_OS_8!M46</f>
        <v>155</v>
      </c>
      <c r="F46" s="41">
        <f>'Pri Sec_outstanding_6'!P46+NPS_OS_8!N46</f>
        <v>18111</v>
      </c>
      <c r="G46" s="398">
        <v>0</v>
      </c>
    </row>
    <row r="47" spans="1:7" ht="13.5" customHeight="1" x14ac:dyDescent="0.2">
      <c r="A47" s="36">
        <v>41</v>
      </c>
      <c r="B47" s="37" t="s">
        <v>198</v>
      </c>
      <c r="C47" s="92">
        <v>0</v>
      </c>
      <c r="D47" s="92">
        <v>0</v>
      </c>
      <c r="E47" s="41">
        <f>'Pri Sec_outstanding_6'!O47+NPS_OS_8!M47</f>
        <v>54</v>
      </c>
      <c r="F47" s="41">
        <f>'Pri Sec_outstanding_6'!P47+NPS_OS_8!N47</f>
        <v>6642</v>
      </c>
      <c r="G47" s="398">
        <f t="shared" si="0"/>
        <v>0</v>
      </c>
    </row>
    <row r="48" spans="1:7" ht="13.5" customHeight="1" x14ac:dyDescent="0.2">
      <c r="A48" s="36">
        <v>42</v>
      </c>
      <c r="B48" s="37" t="s">
        <v>71</v>
      </c>
      <c r="C48" s="92">
        <v>270</v>
      </c>
      <c r="D48" s="92">
        <v>2175</v>
      </c>
      <c r="E48" s="41">
        <f>'Pri Sec_outstanding_6'!O48+NPS_OS_8!M48</f>
        <v>95662</v>
      </c>
      <c r="F48" s="41">
        <f>'Pri Sec_outstanding_6'!P48+NPS_OS_8!N48</f>
        <v>188618</v>
      </c>
      <c r="G48" s="398">
        <f t="shared" si="0"/>
        <v>1.1531243041491268</v>
      </c>
    </row>
    <row r="49" spans="1:9" s="29" customFormat="1" ht="13.5" customHeight="1" x14ac:dyDescent="0.2">
      <c r="A49" s="372"/>
      <c r="B49" s="101" t="s">
        <v>223</v>
      </c>
      <c r="C49" s="117">
        <f>SUM(C28:C48)</f>
        <v>117593</v>
      </c>
      <c r="D49" s="117">
        <f>SUM(D28:D48)</f>
        <v>448222.36999999994</v>
      </c>
      <c r="E49" s="399">
        <f>'Pri Sec_outstanding_6'!O49+NPS_OS_8!M49</f>
        <v>3169708</v>
      </c>
      <c r="F49" s="399">
        <f>'Pri Sec_outstanding_6'!P49+NPS_OS_8!N49</f>
        <v>6250978.9299999997</v>
      </c>
      <c r="G49" s="400">
        <f t="shared" si="0"/>
        <v>7.1704348233981321</v>
      </c>
    </row>
    <row r="50" spans="1:9" s="29" customFormat="1" ht="13.5" customHeight="1" x14ac:dyDescent="0.2">
      <c r="A50" s="372"/>
      <c r="B50" s="101" t="s">
        <v>426</v>
      </c>
      <c r="C50" s="117">
        <f>C49+C27</f>
        <v>679534</v>
      </c>
      <c r="D50" s="117">
        <f>D49+D27</f>
        <v>2696062.68</v>
      </c>
      <c r="E50" s="399">
        <f>'Pri Sec_outstanding_6'!O50+NPS_OS_8!M50</f>
        <v>7554586</v>
      </c>
      <c r="F50" s="399">
        <f>'Pri Sec_outstanding_6'!P50+NPS_OS_8!N50</f>
        <v>25406039.549999997</v>
      </c>
      <c r="G50" s="400">
        <f t="shared" si="0"/>
        <v>10.611896729098811</v>
      </c>
    </row>
    <row r="51" spans="1:9" ht="13.5" customHeight="1" x14ac:dyDescent="0.2">
      <c r="A51" s="36">
        <v>43</v>
      </c>
      <c r="B51" s="37" t="s">
        <v>41</v>
      </c>
      <c r="C51" s="92">
        <v>120206</v>
      </c>
      <c r="D51" s="92">
        <v>82082.679999999993</v>
      </c>
      <c r="E51" s="41">
        <f>'Pri Sec_outstanding_6'!O51+NPS_OS_8!M51</f>
        <v>385423</v>
      </c>
      <c r="F51" s="41">
        <f>'Pri Sec_outstanding_6'!P51+NPS_OS_8!N51</f>
        <v>425382.74</v>
      </c>
      <c r="G51" s="398">
        <f t="shared" si="0"/>
        <v>19.296194293167606</v>
      </c>
      <c r="H51" s="27">
        <v>56525.5</v>
      </c>
      <c r="I51" s="27">
        <f>D51-H51</f>
        <v>25557.179999999993</v>
      </c>
    </row>
    <row r="52" spans="1:9" ht="13.5" customHeight="1" x14ac:dyDescent="0.2">
      <c r="A52" s="36">
        <v>44</v>
      </c>
      <c r="B52" s="37" t="s">
        <v>199</v>
      </c>
      <c r="C52" s="92">
        <v>93859</v>
      </c>
      <c r="D52" s="92">
        <v>57587</v>
      </c>
      <c r="E52" s="41">
        <f>'Pri Sec_outstanding_6'!O52+NPS_OS_8!M52</f>
        <v>306659</v>
      </c>
      <c r="F52" s="41">
        <f>'Pri Sec_outstanding_6'!P52+NPS_OS_8!N52</f>
        <v>237890</v>
      </c>
      <c r="G52" s="398">
        <f t="shared" si="0"/>
        <v>24.207406784648366</v>
      </c>
      <c r="H52" s="27">
        <v>72257</v>
      </c>
      <c r="I52" s="27">
        <f t="shared" ref="I52:I53" si="1">D52-H52</f>
        <v>-14670</v>
      </c>
    </row>
    <row r="53" spans="1:9" ht="13.5" customHeight="1" x14ac:dyDescent="0.2">
      <c r="A53" s="36">
        <v>45</v>
      </c>
      <c r="B53" s="37" t="s">
        <v>47</v>
      </c>
      <c r="C53" s="92">
        <v>59623</v>
      </c>
      <c r="D53" s="92">
        <v>65760.789999999994</v>
      </c>
      <c r="E53" s="41">
        <f>'Pri Sec_outstanding_6'!O53+NPS_OS_8!M53</f>
        <v>377459</v>
      </c>
      <c r="F53" s="41">
        <f>'Pri Sec_outstanding_6'!P53+NPS_OS_8!N53</f>
        <v>523092.78</v>
      </c>
      <c r="G53" s="398">
        <f t="shared" si="0"/>
        <v>12.571534632919228</v>
      </c>
      <c r="H53" s="27">
        <v>36789.35</v>
      </c>
      <c r="I53" s="27">
        <f t="shared" si="1"/>
        <v>28971.439999999995</v>
      </c>
    </row>
    <row r="54" spans="1:9" s="29" customFormat="1" ht="13.5" customHeight="1" x14ac:dyDescent="0.2">
      <c r="A54" s="372"/>
      <c r="B54" s="101" t="s">
        <v>227</v>
      </c>
      <c r="C54" s="117">
        <f>SUM(C51:C53)</f>
        <v>273688</v>
      </c>
      <c r="D54" s="117">
        <f>SUM(D51:D53)</f>
        <v>205430.46999999997</v>
      </c>
      <c r="E54" s="399">
        <f>'Pri Sec_outstanding_6'!O54+NPS_OS_8!M54</f>
        <v>1069541</v>
      </c>
      <c r="F54" s="399">
        <f>'Pri Sec_outstanding_6'!P54+NPS_OS_8!N54</f>
        <v>1186365.52</v>
      </c>
      <c r="G54" s="400">
        <f t="shared" si="0"/>
        <v>17.315950820957774</v>
      </c>
    </row>
    <row r="55" spans="1:9" ht="13.5" customHeight="1" x14ac:dyDescent="0.2">
      <c r="A55" s="36">
        <v>46</v>
      </c>
      <c r="B55" s="37" t="s">
        <v>427</v>
      </c>
      <c r="C55" s="92">
        <v>1135778</v>
      </c>
      <c r="D55" s="92">
        <v>647393.54</v>
      </c>
      <c r="E55" s="41">
        <f>'Pri Sec_outstanding_6'!O55+NPS_OS_8!M55</f>
        <v>3765614</v>
      </c>
      <c r="F55" s="41">
        <f>'Pri Sec_outstanding_6'!P55+NPS_OS_8!N55</f>
        <v>3637421.85</v>
      </c>
      <c r="G55" s="398">
        <f t="shared" si="0"/>
        <v>17.79814293467226</v>
      </c>
    </row>
    <row r="56" spans="1:9" s="29" customFormat="1" ht="13.5" customHeight="1" x14ac:dyDescent="0.2">
      <c r="A56" s="372"/>
      <c r="B56" s="101" t="s">
        <v>225</v>
      </c>
      <c r="C56" s="117">
        <f>C55</f>
        <v>1135778</v>
      </c>
      <c r="D56" s="117">
        <f>D55</f>
        <v>647393.54</v>
      </c>
      <c r="E56" s="399">
        <f>'Pri Sec_outstanding_6'!O56+NPS_OS_8!M56</f>
        <v>3765614</v>
      </c>
      <c r="F56" s="399">
        <f>'Pri Sec_outstanding_6'!P56+NPS_OS_8!N56</f>
        <v>3637421.85</v>
      </c>
      <c r="G56" s="400">
        <f t="shared" si="0"/>
        <v>17.79814293467226</v>
      </c>
    </row>
    <row r="57" spans="1:9" ht="13.5" customHeight="1" x14ac:dyDescent="0.2">
      <c r="A57" s="36">
        <v>47</v>
      </c>
      <c r="B57" s="37" t="s">
        <v>419</v>
      </c>
      <c r="C57" s="92">
        <v>2207</v>
      </c>
      <c r="D57" s="92">
        <v>4155.16</v>
      </c>
      <c r="E57" s="41">
        <f>'Pri Sec_outstanding_6'!O57+NPS_OS_8!M57</f>
        <v>62220</v>
      </c>
      <c r="F57" s="41">
        <f>'Pri Sec_outstanding_6'!P57+NPS_OS_8!N57</f>
        <v>299371.31</v>
      </c>
      <c r="G57" s="398">
        <f t="shared" si="0"/>
        <v>1.3879619927507416</v>
      </c>
    </row>
    <row r="58" spans="1:9" ht="13.5" customHeight="1" x14ac:dyDescent="0.2">
      <c r="A58" s="36">
        <v>48</v>
      </c>
      <c r="B58" s="37" t="s">
        <v>420</v>
      </c>
      <c r="C58" s="92">
        <v>491</v>
      </c>
      <c r="D58" s="92">
        <v>1137</v>
      </c>
      <c r="E58" s="41">
        <f>'Pri Sec_outstanding_6'!O58+NPS_OS_8!M58</f>
        <v>64717</v>
      </c>
      <c r="F58" s="41">
        <f>'Pri Sec_outstanding_6'!P58+NPS_OS_8!N58</f>
        <v>49779</v>
      </c>
      <c r="G58" s="398">
        <f t="shared" si="0"/>
        <v>2.2840957030072921</v>
      </c>
    </row>
    <row r="59" spans="1:9" ht="13.5" customHeight="1" x14ac:dyDescent="0.2">
      <c r="A59" s="36">
        <v>49</v>
      </c>
      <c r="B59" s="37" t="s">
        <v>421</v>
      </c>
      <c r="C59" s="92">
        <v>934</v>
      </c>
      <c r="D59" s="92">
        <v>66</v>
      </c>
      <c r="E59" s="41">
        <f>'Pri Sec_outstanding_6'!O59+NPS_OS_8!M59</f>
        <v>187899</v>
      </c>
      <c r="F59" s="41">
        <f>'Pri Sec_outstanding_6'!P59+NPS_OS_8!N59</f>
        <v>51887</v>
      </c>
      <c r="G59" s="398">
        <v>0</v>
      </c>
    </row>
    <row r="60" spans="1:9" ht="13.5" customHeight="1" x14ac:dyDescent="0.2">
      <c r="A60" s="214">
        <v>50</v>
      </c>
      <c r="B60" s="92" t="s">
        <v>422</v>
      </c>
      <c r="C60" s="92">
        <v>100930</v>
      </c>
      <c r="D60" s="92">
        <v>15870</v>
      </c>
      <c r="E60" s="41">
        <f>'Pri Sec_outstanding_6'!O60+NPS_OS_8!M60</f>
        <v>254478</v>
      </c>
      <c r="F60" s="41">
        <f>'Pri Sec_outstanding_6'!P60+NPS_OS_8!N60</f>
        <v>62458</v>
      </c>
      <c r="G60" s="398">
        <f t="shared" si="0"/>
        <v>25.409074898331678</v>
      </c>
    </row>
    <row r="61" spans="1:9" ht="13.5" customHeight="1" x14ac:dyDescent="0.2">
      <c r="A61" s="214">
        <v>51</v>
      </c>
      <c r="B61" s="92" t="s">
        <v>423</v>
      </c>
      <c r="C61" s="92">
        <v>6173</v>
      </c>
      <c r="D61" s="92">
        <v>521.94000000000005</v>
      </c>
      <c r="E61" s="41">
        <f>'Pri Sec_outstanding_6'!O61+NPS_OS_8!M61</f>
        <v>62402</v>
      </c>
      <c r="F61" s="41">
        <f>'Pri Sec_outstanding_6'!P61+NPS_OS_8!N61</f>
        <v>12790.8</v>
      </c>
      <c r="G61" s="398">
        <f t="shared" si="0"/>
        <v>4.0805891734684314</v>
      </c>
    </row>
    <row r="62" spans="1:9" ht="13.5" customHeight="1" x14ac:dyDescent="0.2">
      <c r="A62" s="214">
        <v>52</v>
      </c>
      <c r="B62" s="92" t="s">
        <v>415</v>
      </c>
      <c r="C62" s="92">
        <v>477</v>
      </c>
      <c r="D62" s="92">
        <v>138.21</v>
      </c>
      <c r="E62" s="41">
        <f>'Pri Sec_outstanding_6'!O62+NPS_OS_8!M62</f>
        <v>43740</v>
      </c>
      <c r="F62" s="41">
        <f>'Pri Sec_outstanding_6'!P62+NPS_OS_8!N62</f>
        <v>13295.259999999998</v>
      </c>
      <c r="G62" s="398">
        <f t="shared" si="0"/>
        <v>1.0395434162250308</v>
      </c>
    </row>
    <row r="63" spans="1:9" ht="13.5" customHeight="1" x14ac:dyDescent="0.2">
      <c r="A63" s="214">
        <v>53</v>
      </c>
      <c r="B63" s="92" t="s">
        <v>424</v>
      </c>
      <c r="C63" s="92">
        <v>3461</v>
      </c>
      <c r="D63" s="92">
        <v>359</v>
      </c>
      <c r="E63" s="41">
        <f>'Pri Sec_outstanding_6'!O63+NPS_OS_8!M63</f>
        <v>86525</v>
      </c>
      <c r="F63" s="41">
        <f>'Pri Sec_outstanding_6'!P63+NPS_OS_8!N63</f>
        <v>15970</v>
      </c>
      <c r="G63" s="398">
        <f t="shared" si="0"/>
        <v>2.2479649342517218</v>
      </c>
    </row>
    <row r="64" spans="1:9" s="29" customFormat="1" ht="13.5" customHeight="1" x14ac:dyDescent="0.2">
      <c r="A64" s="215"/>
      <c r="B64" s="117" t="s">
        <v>425</v>
      </c>
      <c r="C64" s="117">
        <f>SUM(C57:C63)</f>
        <v>114673</v>
      </c>
      <c r="D64" s="117">
        <f>SUM(D57:D63)</f>
        <v>22247.309999999998</v>
      </c>
      <c r="E64" s="399">
        <f>'Pri Sec_outstanding_6'!O64+NPS_OS_8!M64</f>
        <v>761981</v>
      </c>
      <c r="F64" s="399">
        <f>'Pri Sec_outstanding_6'!P64+NPS_OS_8!N64</f>
        <v>505551.36999999994</v>
      </c>
      <c r="G64" s="400">
        <f t="shared" si="0"/>
        <v>4.4006032463130307</v>
      </c>
    </row>
    <row r="65" spans="1:7" s="29" customFormat="1" ht="14.25" x14ac:dyDescent="0.2">
      <c r="A65" s="215"/>
      <c r="B65" s="117" t="s">
        <v>0</v>
      </c>
      <c r="C65" s="117">
        <f>C64+C56+C54+C50</f>
        <v>2203673</v>
      </c>
      <c r="D65" s="117">
        <f>D64+D56+D54+D50</f>
        <v>3571134</v>
      </c>
      <c r="E65" s="399">
        <f>'Pri Sec_outstanding_6'!O65+NPS_OS_8!M65</f>
        <v>13151722</v>
      </c>
      <c r="F65" s="399">
        <f>'Pri Sec_outstanding_6'!P65+NPS_OS_8!N65</f>
        <v>30735378.289999999</v>
      </c>
      <c r="G65" s="400">
        <f t="shared" si="0"/>
        <v>11.618968754199122</v>
      </c>
    </row>
    <row r="66" spans="1:7" x14ac:dyDescent="0.2">
      <c r="D66" s="29" t="s">
        <v>591</v>
      </c>
    </row>
    <row r="68" spans="1:7" x14ac:dyDescent="0.2">
      <c r="C68" s="27">
        <v>2562491</v>
      </c>
      <c r="D68" s="27">
        <v>4021474.22</v>
      </c>
    </row>
    <row r="70" spans="1:7" x14ac:dyDescent="0.2">
      <c r="C70" s="28">
        <f>C68-C65</f>
        <v>358818</v>
      </c>
      <c r="D70" s="28">
        <f>D68-D65</f>
        <v>450340.2200000002</v>
      </c>
    </row>
    <row r="72" spans="1:7" x14ac:dyDescent="0.2">
      <c r="C72" s="27">
        <f>C70*100/C65</f>
        <v>16.28272434249546</v>
      </c>
      <c r="D72" s="27">
        <f>D70*100/D65</f>
        <v>12.61056627950674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9">
    <mergeCell ref="A1:G1"/>
    <mergeCell ref="E4:F4"/>
    <mergeCell ref="G4:G5"/>
    <mergeCell ref="A2:F2"/>
    <mergeCell ref="C3:D3"/>
    <mergeCell ref="A4:A5"/>
    <mergeCell ref="B4:B5"/>
    <mergeCell ref="E3:F3"/>
    <mergeCell ref="C4:D4"/>
  </mergeCells>
  <phoneticPr fontId="10" type="noConversion"/>
  <pageMargins left="1.2" right="0.7" top="0.25" bottom="0.25" header="0.3" footer="0.3"/>
  <pageSetup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N68"/>
  <sheetViews>
    <sheetView zoomScaleNormal="100" workbookViewId="0">
      <pane xSplit="2" ySplit="5" topLeftCell="C54" activePane="bottomRight" state="frozen"/>
      <selection pane="topRight" activeCell="C1" sqref="C1"/>
      <selection pane="bottomLeft" activeCell="A6" sqref="A6"/>
      <selection pane="bottomRight" activeCell="J68" sqref="J68"/>
    </sheetView>
  </sheetViews>
  <sheetFormatPr defaultColWidth="9.140625" defaultRowHeight="12.75" x14ac:dyDescent="0.2"/>
  <cols>
    <col min="1" max="1" width="5.85546875" style="68" customWidth="1"/>
    <col min="2" max="2" width="21.85546875" style="68" customWidth="1"/>
    <col min="3" max="4" width="10.42578125" style="68" bestFit="1" customWidth="1"/>
    <col min="5" max="5" width="8.85546875" style="68" bestFit="1" customWidth="1"/>
    <col min="6" max="6" width="9" style="68" bestFit="1" customWidth="1"/>
    <col min="7" max="7" width="7.42578125" style="68" bestFit="1" customWidth="1"/>
    <col min="8" max="8" width="8.85546875" style="68" bestFit="1" customWidth="1"/>
    <col min="9" max="9" width="9.85546875" style="68" bestFit="1" customWidth="1"/>
    <col min="10" max="10" width="10.5703125" style="68" bestFit="1" customWidth="1"/>
    <col min="11" max="12" width="9.140625" style="68" bestFit="1" customWidth="1"/>
    <col min="13" max="13" width="10.140625" style="68" bestFit="1" customWidth="1"/>
    <col min="14" max="14" width="10.42578125" style="68" bestFit="1" customWidth="1"/>
    <col min="15" max="16384" width="9.140625" style="68"/>
  </cols>
  <sheetData>
    <row r="1" spans="1:14" ht="14.25" customHeight="1" x14ac:dyDescent="0.2">
      <c r="A1" s="517" t="s">
        <v>535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5.75" x14ac:dyDescent="0.2">
      <c r="A2" s="520" t="s">
        <v>29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</row>
    <row r="3" spans="1:14" ht="14.25" x14ac:dyDescent="0.2">
      <c r="A3" s="70"/>
      <c r="B3" s="69" t="s">
        <v>11</v>
      </c>
      <c r="C3" s="70"/>
      <c r="D3" s="70"/>
      <c r="E3" s="70"/>
      <c r="F3" s="70"/>
      <c r="G3" s="70"/>
      <c r="H3" s="70"/>
      <c r="K3" s="70"/>
      <c r="L3" s="525" t="s">
        <v>159</v>
      </c>
      <c r="M3" s="525"/>
    </row>
    <row r="4" spans="1:14" ht="12.95" customHeight="1" x14ac:dyDescent="0.2">
      <c r="A4" s="523" t="s">
        <v>200</v>
      </c>
      <c r="B4" s="524" t="s">
        <v>2</v>
      </c>
      <c r="C4" s="523" t="s">
        <v>16</v>
      </c>
      <c r="D4" s="523"/>
      <c r="E4" s="523" t="s">
        <v>17</v>
      </c>
      <c r="F4" s="523"/>
      <c r="G4" s="523" t="s">
        <v>18</v>
      </c>
      <c r="H4" s="523"/>
      <c r="I4" s="523" t="s">
        <v>22</v>
      </c>
      <c r="J4" s="523"/>
      <c r="K4" s="523" t="s">
        <v>36</v>
      </c>
      <c r="L4" s="523"/>
      <c r="M4" s="523" t="s">
        <v>107</v>
      </c>
      <c r="N4" s="523"/>
    </row>
    <row r="5" spans="1:14" ht="12.95" customHeight="1" x14ac:dyDescent="0.2">
      <c r="A5" s="523"/>
      <c r="B5" s="524"/>
      <c r="C5" s="327" t="s">
        <v>28</v>
      </c>
      <c r="D5" s="327" t="s">
        <v>15</v>
      </c>
      <c r="E5" s="327" t="s">
        <v>28</v>
      </c>
      <c r="F5" s="327" t="s">
        <v>15</v>
      </c>
      <c r="G5" s="327" t="s">
        <v>28</v>
      </c>
      <c r="H5" s="327" t="s">
        <v>15</v>
      </c>
      <c r="I5" s="327" t="s">
        <v>28</v>
      </c>
      <c r="J5" s="327" t="s">
        <v>15</v>
      </c>
      <c r="K5" s="327" t="s">
        <v>28</v>
      </c>
      <c r="L5" s="327" t="s">
        <v>15</v>
      </c>
      <c r="M5" s="327" t="s">
        <v>28</v>
      </c>
      <c r="N5" s="327" t="s">
        <v>15</v>
      </c>
    </row>
    <row r="6" spans="1:14" ht="12.95" customHeight="1" x14ac:dyDescent="0.2">
      <c r="A6" s="36">
        <v>1</v>
      </c>
      <c r="B6" s="37" t="s">
        <v>50</v>
      </c>
      <c r="C6" s="57">
        <v>11373</v>
      </c>
      <c r="D6" s="57">
        <v>29261</v>
      </c>
      <c r="E6" s="57">
        <v>2778</v>
      </c>
      <c r="F6" s="57">
        <v>4015</v>
      </c>
      <c r="G6" s="57">
        <v>720</v>
      </c>
      <c r="H6" s="57">
        <v>1981</v>
      </c>
      <c r="I6" s="57">
        <v>5973</v>
      </c>
      <c r="J6" s="57">
        <v>31826</v>
      </c>
      <c r="K6" s="57">
        <v>2888</v>
      </c>
      <c r="L6" s="57">
        <v>7551</v>
      </c>
      <c r="M6" s="401">
        <f t="shared" ref="M6:M37" si="0">K6+I6+G6+E6+C6</f>
        <v>23732</v>
      </c>
      <c r="N6" s="401">
        <f t="shared" ref="N6:N37" si="1">L6+J6+H6+F6+D6</f>
        <v>74634</v>
      </c>
    </row>
    <row r="7" spans="1:14" ht="12.95" customHeight="1" x14ac:dyDescent="0.2">
      <c r="A7" s="36">
        <v>2</v>
      </c>
      <c r="B7" s="37" t="s">
        <v>51</v>
      </c>
      <c r="C7" s="57">
        <v>61</v>
      </c>
      <c r="D7" s="57">
        <v>2767</v>
      </c>
      <c r="E7" s="57">
        <v>43</v>
      </c>
      <c r="F7" s="57">
        <v>576</v>
      </c>
      <c r="G7" s="57">
        <v>9</v>
      </c>
      <c r="H7" s="57">
        <v>22</v>
      </c>
      <c r="I7" s="57">
        <v>422</v>
      </c>
      <c r="J7" s="57">
        <v>4515</v>
      </c>
      <c r="K7" s="57">
        <v>0</v>
      </c>
      <c r="L7" s="57">
        <v>0</v>
      </c>
      <c r="M7" s="401">
        <f t="shared" si="0"/>
        <v>535</v>
      </c>
      <c r="N7" s="401">
        <f t="shared" si="1"/>
        <v>7880</v>
      </c>
    </row>
    <row r="8" spans="1:14" ht="12.95" customHeight="1" x14ac:dyDescent="0.2">
      <c r="A8" s="36">
        <v>3</v>
      </c>
      <c r="B8" s="37" t="s">
        <v>52</v>
      </c>
      <c r="C8" s="57">
        <v>9746</v>
      </c>
      <c r="D8" s="57">
        <v>30885</v>
      </c>
      <c r="E8" s="57">
        <v>8865</v>
      </c>
      <c r="F8" s="57">
        <v>9277.1299999999992</v>
      </c>
      <c r="G8" s="57">
        <v>422</v>
      </c>
      <c r="H8" s="57">
        <v>808</v>
      </c>
      <c r="I8" s="57">
        <v>5355</v>
      </c>
      <c r="J8" s="57">
        <v>32028</v>
      </c>
      <c r="K8" s="57">
        <v>314</v>
      </c>
      <c r="L8" s="57">
        <v>31.17</v>
      </c>
      <c r="M8" s="401">
        <f t="shared" si="0"/>
        <v>24702</v>
      </c>
      <c r="N8" s="401">
        <f t="shared" si="1"/>
        <v>73029.299999999988</v>
      </c>
    </row>
    <row r="9" spans="1:14" ht="12.95" customHeight="1" x14ac:dyDescent="0.2">
      <c r="A9" s="36">
        <v>4</v>
      </c>
      <c r="B9" s="37" t="s">
        <v>53</v>
      </c>
      <c r="C9" s="57">
        <v>64892</v>
      </c>
      <c r="D9" s="57">
        <v>130538.57</v>
      </c>
      <c r="E9" s="57">
        <v>828</v>
      </c>
      <c r="F9" s="57">
        <v>1245</v>
      </c>
      <c r="G9" s="57">
        <v>848</v>
      </c>
      <c r="H9" s="57">
        <v>762</v>
      </c>
      <c r="I9" s="57">
        <v>25940</v>
      </c>
      <c r="J9" s="57">
        <v>66073</v>
      </c>
      <c r="K9" s="57">
        <v>17970</v>
      </c>
      <c r="L9" s="57">
        <v>13027</v>
      </c>
      <c r="M9" s="401">
        <f t="shared" si="0"/>
        <v>110478</v>
      </c>
      <c r="N9" s="401">
        <f t="shared" si="1"/>
        <v>211645.57</v>
      </c>
    </row>
    <row r="10" spans="1:14" ht="12.95" customHeight="1" x14ac:dyDescent="0.2">
      <c r="A10" s="36">
        <v>5</v>
      </c>
      <c r="B10" s="37" t="s">
        <v>54</v>
      </c>
      <c r="C10" s="57">
        <v>14481</v>
      </c>
      <c r="D10" s="57">
        <v>59812</v>
      </c>
      <c r="E10" s="57">
        <v>959</v>
      </c>
      <c r="F10" s="57">
        <v>3419</v>
      </c>
      <c r="G10" s="57">
        <v>335</v>
      </c>
      <c r="H10" s="57">
        <v>663</v>
      </c>
      <c r="I10" s="57">
        <v>2681</v>
      </c>
      <c r="J10" s="57">
        <v>11397</v>
      </c>
      <c r="K10" s="57">
        <v>764</v>
      </c>
      <c r="L10" s="57">
        <v>1064</v>
      </c>
      <c r="M10" s="401">
        <f t="shared" si="0"/>
        <v>19220</v>
      </c>
      <c r="N10" s="401">
        <f t="shared" si="1"/>
        <v>76355</v>
      </c>
    </row>
    <row r="11" spans="1:14" ht="12.95" customHeight="1" x14ac:dyDescent="0.2">
      <c r="A11" s="36">
        <v>6</v>
      </c>
      <c r="B11" s="37" t="s">
        <v>55</v>
      </c>
      <c r="C11" s="57">
        <v>4122</v>
      </c>
      <c r="D11" s="57">
        <v>16800</v>
      </c>
      <c r="E11" s="57">
        <v>261</v>
      </c>
      <c r="F11" s="57">
        <v>2035</v>
      </c>
      <c r="G11" s="57">
        <v>182</v>
      </c>
      <c r="H11" s="57">
        <v>645</v>
      </c>
      <c r="I11" s="57">
        <v>2887</v>
      </c>
      <c r="J11" s="57">
        <v>28021</v>
      </c>
      <c r="K11" s="57">
        <v>415</v>
      </c>
      <c r="L11" s="57">
        <v>106</v>
      </c>
      <c r="M11" s="401">
        <f t="shared" si="0"/>
        <v>7867</v>
      </c>
      <c r="N11" s="401">
        <f t="shared" si="1"/>
        <v>47607</v>
      </c>
    </row>
    <row r="12" spans="1:14" ht="12.95" customHeight="1" x14ac:dyDescent="0.2">
      <c r="A12" s="36">
        <v>7</v>
      </c>
      <c r="B12" s="37" t="s">
        <v>56</v>
      </c>
      <c r="C12" s="57">
        <v>28989</v>
      </c>
      <c r="D12" s="57">
        <v>40742</v>
      </c>
      <c r="E12" s="57">
        <v>22221</v>
      </c>
      <c r="F12" s="57">
        <v>18440</v>
      </c>
      <c r="G12" s="57">
        <v>1499</v>
      </c>
      <c r="H12" s="57">
        <v>2656</v>
      </c>
      <c r="I12" s="57">
        <v>27463</v>
      </c>
      <c r="J12" s="57">
        <v>25786</v>
      </c>
      <c r="K12" s="57">
        <v>689</v>
      </c>
      <c r="L12" s="57">
        <v>126</v>
      </c>
      <c r="M12" s="401">
        <f t="shared" si="0"/>
        <v>80861</v>
      </c>
      <c r="N12" s="401">
        <f t="shared" si="1"/>
        <v>87750</v>
      </c>
    </row>
    <row r="13" spans="1:14" ht="12.95" customHeight="1" x14ac:dyDescent="0.2">
      <c r="A13" s="36">
        <v>8</v>
      </c>
      <c r="B13" s="37" t="s">
        <v>43</v>
      </c>
      <c r="C13" s="57">
        <v>2351</v>
      </c>
      <c r="D13" s="57">
        <v>7994.55</v>
      </c>
      <c r="E13" s="57">
        <v>23</v>
      </c>
      <c r="F13" s="57">
        <v>148.94999999999999</v>
      </c>
      <c r="G13" s="57">
        <v>55</v>
      </c>
      <c r="H13" s="57">
        <v>166.98</v>
      </c>
      <c r="I13" s="57">
        <v>1055</v>
      </c>
      <c r="J13" s="57">
        <v>4489.22</v>
      </c>
      <c r="K13" s="57">
        <v>85</v>
      </c>
      <c r="L13" s="57">
        <v>106.67</v>
      </c>
      <c r="M13" s="401">
        <f t="shared" si="0"/>
        <v>3569</v>
      </c>
      <c r="N13" s="401">
        <f t="shared" si="1"/>
        <v>12906.369999999999</v>
      </c>
    </row>
    <row r="14" spans="1:14" ht="12.95" customHeight="1" x14ac:dyDescent="0.2">
      <c r="A14" s="36">
        <v>9</v>
      </c>
      <c r="B14" s="37" t="s">
        <v>44</v>
      </c>
      <c r="C14" s="57">
        <v>3262</v>
      </c>
      <c r="D14" s="57">
        <v>4897</v>
      </c>
      <c r="E14" s="57">
        <v>240</v>
      </c>
      <c r="F14" s="57">
        <v>470</v>
      </c>
      <c r="G14" s="57">
        <v>212</v>
      </c>
      <c r="H14" s="57">
        <v>261</v>
      </c>
      <c r="I14" s="57">
        <v>5130</v>
      </c>
      <c r="J14" s="57">
        <v>5000</v>
      </c>
      <c r="K14" s="57">
        <v>591</v>
      </c>
      <c r="L14" s="57">
        <v>299</v>
      </c>
      <c r="M14" s="401">
        <f t="shared" si="0"/>
        <v>9435</v>
      </c>
      <c r="N14" s="401">
        <f t="shared" si="1"/>
        <v>10927</v>
      </c>
    </row>
    <row r="15" spans="1:14" ht="12.95" customHeight="1" x14ac:dyDescent="0.2">
      <c r="A15" s="36">
        <v>10</v>
      </c>
      <c r="B15" s="37" t="s">
        <v>76</v>
      </c>
      <c r="C15" s="57">
        <v>5100</v>
      </c>
      <c r="D15" s="57">
        <v>5800</v>
      </c>
      <c r="E15" s="57">
        <v>55</v>
      </c>
      <c r="F15" s="57">
        <v>525</v>
      </c>
      <c r="G15" s="57">
        <v>7</v>
      </c>
      <c r="H15" s="57">
        <v>31</v>
      </c>
      <c r="I15" s="57">
        <v>3925</v>
      </c>
      <c r="J15" s="57">
        <v>14223</v>
      </c>
      <c r="K15" s="57">
        <v>0</v>
      </c>
      <c r="L15" s="57">
        <v>0</v>
      </c>
      <c r="M15" s="401">
        <f t="shared" si="0"/>
        <v>9087</v>
      </c>
      <c r="N15" s="401">
        <f t="shared" si="1"/>
        <v>20579</v>
      </c>
    </row>
    <row r="16" spans="1:14" ht="12.95" customHeight="1" x14ac:dyDescent="0.2">
      <c r="A16" s="36">
        <v>11</v>
      </c>
      <c r="B16" s="37" t="s">
        <v>57</v>
      </c>
      <c r="C16" s="57">
        <v>404</v>
      </c>
      <c r="D16" s="57">
        <v>615.02</v>
      </c>
      <c r="E16" s="57">
        <v>15</v>
      </c>
      <c r="F16" s="57">
        <v>174.61</v>
      </c>
      <c r="G16" s="57">
        <v>8</v>
      </c>
      <c r="H16" s="57">
        <v>11.96</v>
      </c>
      <c r="I16" s="57">
        <v>371</v>
      </c>
      <c r="J16" s="57">
        <v>553.04</v>
      </c>
      <c r="K16" s="57">
        <v>0</v>
      </c>
      <c r="L16" s="57">
        <v>0</v>
      </c>
      <c r="M16" s="401">
        <f t="shared" si="0"/>
        <v>798</v>
      </c>
      <c r="N16" s="401">
        <f t="shared" si="1"/>
        <v>1354.63</v>
      </c>
    </row>
    <row r="17" spans="1:14" ht="12.95" customHeight="1" x14ac:dyDescent="0.2">
      <c r="A17" s="36">
        <v>12</v>
      </c>
      <c r="B17" s="37" t="s">
        <v>58</v>
      </c>
      <c r="C17" s="57">
        <v>168</v>
      </c>
      <c r="D17" s="57">
        <v>717.55</v>
      </c>
      <c r="E17" s="57">
        <v>177</v>
      </c>
      <c r="F17" s="57">
        <v>149.04</v>
      </c>
      <c r="G17" s="57">
        <v>2</v>
      </c>
      <c r="H17" s="57">
        <v>6.98</v>
      </c>
      <c r="I17" s="57">
        <v>665</v>
      </c>
      <c r="J17" s="57">
        <v>6292.47</v>
      </c>
      <c r="K17" s="57">
        <v>0</v>
      </c>
      <c r="L17" s="57">
        <v>0</v>
      </c>
      <c r="M17" s="401">
        <f t="shared" si="0"/>
        <v>1012</v>
      </c>
      <c r="N17" s="401">
        <f t="shared" si="1"/>
        <v>7166.04</v>
      </c>
    </row>
    <row r="18" spans="1:14" ht="12.95" customHeight="1" x14ac:dyDescent="0.2">
      <c r="A18" s="36">
        <v>13</v>
      </c>
      <c r="B18" s="37" t="s">
        <v>183</v>
      </c>
      <c r="C18" s="57">
        <v>4354</v>
      </c>
      <c r="D18" s="57">
        <v>18759</v>
      </c>
      <c r="E18" s="57">
        <v>1863</v>
      </c>
      <c r="F18" s="57">
        <v>1449</v>
      </c>
      <c r="G18" s="57">
        <v>181</v>
      </c>
      <c r="H18" s="57">
        <v>298</v>
      </c>
      <c r="I18" s="57">
        <v>1359</v>
      </c>
      <c r="J18" s="57">
        <v>4790</v>
      </c>
      <c r="K18" s="57">
        <v>15</v>
      </c>
      <c r="L18" s="57">
        <v>5</v>
      </c>
      <c r="M18" s="401">
        <f t="shared" si="0"/>
        <v>7772</v>
      </c>
      <c r="N18" s="401">
        <f t="shared" si="1"/>
        <v>25301</v>
      </c>
    </row>
    <row r="19" spans="1:14" ht="12.95" customHeight="1" x14ac:dyDescent="0.2">
      <c r="A19" s="36">
        <v>14</v>
      </c>
      <c r="B19" s="37" t="s">
        <v>184</v>
      </c>
      <c r="C19" s="57">
        <v>1114</v>
      </c>
      <c r="D19" s="57">
        <v>2242</v>
      </c>
      <c r="E19" s="57">
        <v>90</v>
      </c>
      <c r="F19" s="57">
        <v>285</v>
      </c>
      <c r="G19" s="57">
        <v>89</v>
      </c>
      <c r="H19" s="57">
        <v>83</v>
      </c>
      <c r="I19" s="57">
        <v>3270</v>
      </c>
      <c r="J19" s="57">
        <v>4065</v>
      </c>
      <c r="K19" s="57">
        <v>16</v>
      </c>
      <c r="L19" s="57">
        <v>20</v>
      </c>
      <c r="M19" s="401">
        <f t="shared" si="0"/>
        <v>4579</v>
      </c>
      <c r="N19" s="401">
        <f t="shared" si="1"/>
        <v>6695</v>
      </c>
    </row>
    <row r="20" spans="1:14" ht="12.95" customHeight="1" x14ac:dyDescent="0.2">
      <c r="A20" s="36">
        <v>15</v>
      </c>
      <c r="B20" s="37" t="s">
        <v>59</v>
      </c>
      <c r="C20" s="57">
        <v>26884</v>
      </c>
      <c r="D20" s="57">
        <v>124344</v>
      </c>
      <c r="E20" s="57">
        <v>3949</v>
      </c>
      <c r="F20" s="57">
        <v>10781.66</v>
      </c>
      <c r="G20" s="57">
        <v>751</v>
      </c>
      <c r="H20" s="57">
        <v>2017</v>
      </c>
      <c r="I20" s="57">
        <v>9243</v>
      </c>
      <c r="J20" s="57">
        <v>83824</v>
      </c>
      <c r="K20" s="57">
        <v>912</v>
      </c>
      <c r="L20" s="57">
        <v>106.48</v>
      </c>
      <c r="M20" s="401">
        <f t="shared" si="0"/>
        <v>41739</v>
      </c>
      <c r="N20" s="401">
        <f t="shared" si="1"/>
        <v>221073.14</v>
      </c>
    </row>
    <row r="21" spans="1:14" ht="12.95" customHeight="1" x14ac:dyDescent="0.2">
      <c r="A21" s="36">
        <v>16</v>
      </c>
      <c r="B21" s="37" t="s">
        <v>65</v>
      </c>
      <c r="C21" s="57">
        <v>41695</v>
      </c>
      <c r="D21" s="57">
        <v>62476</v>
      </c>
      <c r="E21" s="57">
        <v>25398</v>
      </c>
      <c r="F21" s="57">
        <v>21680</v>
      </c>
      <c r="G21" s="57">
        <v>733</v>
      </c>
      <c r="H21" s="57">
        <v>1499</v>
      </c>
      <c r="I21" s="57">
        <v>20511</v>
      </c>
      <c r="J21" s="57">
        <v>20285</v>
      </c>
      <c r="K21" s="57">
        <v>0</v>
      </c>
      <c r="L21" s="57">
        <v>0</v>
      </c>
      <c r="M21" s="401">
        <f t="shared" si="0"/>
        <v>88337</v>
      </c>
      <c r="N21" s="401">
        <f t="shared" si="1"/>
        <v>105940</v>
      </c>
    </row>
    <row r="22" spans="1:14" ht="12.95" customHeight="1" x14ac:dyDescent="0.2">
      <c r="A22" s="36">
        <v>17</v>
      </c>
      <c r="B22" s="37" t="s">
        <v>60</v>
      </c>
      <c r="C22" s="57">
        <v>3891</v>
      </c>
      <c r="D22" s="57">
        <v>5407</v>
      </c>
      <c r="E22" s="57">
        <v>2694</v>
      </c>
      <c r="F22" s="57">
        <v>2829</v>
      </c>
      <c r="G22" s="57">
        <v>159</v>
      </c>
      <c r="H22" s="57">
        <v>310</v>
      </c>
      <c r="I22" s="57">
        <v>4323</v>
      </c>
      <c r="J22" s="57">
        <v>9661</v>
      </c>
      <c r="K22" s="57">
        <v>170</v>
      </c>
      <c r="L22" s="57">
        <v>118</v>
      </c>
      <c r="M22" s="401">
        <f t="shared" si="0"/>
        <v>11237</v>
      </c>
      <c r="N22" s="401">
        <f t="shared" si="1"/>
        <v>18325</v>
      </c>
    </row>
    <row r="23" spans="1:14" ht="12.95" customHeight="1" x14ac:dyDescent="0.2">
      <c r="A23" s="36">
        <v>18</v>
      </c>
      <c r="B23" s="37" t="s">
        <v>185</v>
      </c>
      <c r="C23" s="57">
        <v>8253</v>
      </c>
      <c r="D23" s="57">
        <v>23784</v>
      </c>
      <c r="E23" s="57">
        <v>224</v>
      </c>
      <c r="F23" s="57">
        <v>204</v>
      </c>
      <c r="G23" s="57">
        <v>628</v>
      </c>
      <c r="H23" s="57">
        <v>1535</v>
      </c>
      <c r="I23" s="57">
        <v>1542</v>
      </c>
      <c r="J23" s="57">
        <v>16893</v>
      </c>
      <c r="K23" s="57">
        <v>12032</v>
      </c>
      <c r="L23" s="57">
        <v>50528</v>
      </c>
      <c r="M23" s="401">
        <f t="shared" si="0"/>
        <v>22679</v>
      </c>
      <c r="N23" s="401">
        <f t="shared" si="1"/>
        <v>92944</v>
      </c>
    </row>
    <row r="24" spans="1:14" ht="12.95" customHeight="1" x14ac:dyDescent="0.2">
      <c r="A24" s="36">
        <v>19</v>
      </c>
      <c r="B24" s="37" t="s">
        <v>61</v>
      </c>
      <c r="C24" s="57">
        <v>11612</v>
      </c>
      <c r="D24" s="57">
        <v>20647</v>
      </c>
      <c r="E24" s="57">
        <v>5915</v>
      </c>
      <c r="F24" s="57">
        <v>5308</v>
      </c>
      <c r="G24" s="57">
        <v>533</v>
      </c>
      <c r="H24" s="57">
        <v>1031</v>
      </c>
      <c r="I24" s="57">
        <v>12739</v>
      </c>
      <c r="J24" s="57">
        <v>50552</v>
      </c>
      <c r="K24" s="57">
        <v>21</v>
      </c>
      <c r="L24" s="57">
        <v>1</v>
      </c>
      <c r="M24" s="401">
        <f t="shared" si="0"/>
        <v>30820</v>
      </c>
      <c r="N24" s="401">
        <f t="shared" si="1"/>
        <v>77539</v>
      </c>
    </row>
    <row r="25" spans="1:14" ht="12.95" customHeight="1" x14ac:dyDescent="0.2">
      <c r="A25" s="36">
        <v>20</v>
      </c>
      <c r="B25" s="37" t="s">
        <v>62</v>
      </c>
      <c r="C25" s="57">
        <v>46</v>
      </c>
      <c r="D25" s="57">
        <v>227.65</v>
      </c>
      <c r="E25" s="57">
        <v>15</v>
      </c>
      <c r="F25" s="57">
        <v>220.41</v>
      </c>
      <c r="G25" s="57">
        <v>10</v>
      </c>
      <c r="H25" s="57">
        <v>25.77</v>
      </c>
      <c r="I25" s="57">
        <v>140</v>
      </c>
      <c r="J25" s="57">
        <v>1073.71</v>
      </c>
      <c r="K25" s="57">
        <v>11</v>
      </c>
      <c r="L25" s="57">
        <v>25.68</v>
      </c>
      <c r="M25" s="401">
        <f t="shared" si="0"/>
        <v>222</v>
      </c>
      <c r="N25" s="401">
        <f t="shared" si="1"/>
        <v>1573.2200000000003</v>
      </c>
    </row>
    <row r="26" spans="1:14" ht="12.95" customHeight="1" x14ac:dyDescent="0.2">
      <c r="A26" s="36">
        <v>21</v>
      </c>
      <c r="B26" s="37" t="s">
        <v>45</v>
      </c>
      <c r="C26" s="57">
        <v>540</v>
      </c>
      <c r="D26" s="57">
        <v>1380</v>
      </c>
      <c r="E26" s="57">
        <v>52</v>
      </c>
      <c r="F26" s="57">
        <v>647</v>
      </c>
      <c r="G26" s="57">
        <v>22</v>
      </c>
      <c r="H26" s="57">
        <v>44</v>
      </c>
      <c r="I26" s="57">
        <v>1155</v>
      </c>
      <c r="J26" s="57">
        <v>3914</v>
      </c>
      <c r="K26" s="57">
        <v>157</v>
      </c>
      <c r="L26" s="57">
        <v>114</v>
      </c>
      <c r="M26" s="401">
        <f t="shared" si="0"/>
        <v>1926</v>
      </c>
      <c r="N26" s="401">
        <f t="shared" si="1"/>
        <v>6099</v>
      </c>
    </row>
    <row r="27" spans="1:14" s="196" customFormat="1" ht="12.95" customHeight="1" x14ac:dyDescent="0.2">
      <c r="A27" s="325"/>
      <c r="B27" s="101" t="s">
        <v>226</v>
      </c>
      <c r="C27" s="119">
        <f>SUM(C6:C26)</f>
        <v>243338</v>
      </c>
      <c r="D27" s="119">
        <f t="shared" ref="D27:L27" si="2">SUM(D6:D26)</f>
        <v>590096.34</v>
      </c>
      <c r="E27" s="119">
        <f t="shared" si="2"/>
        <v>76665</v>
      </c>
      <c r="F27" s="119">
        <f t="shared" si="2"/>
        <v>83878.8</v>
      </c>
      <c r="G27" s="119">
        <f t="shared" si="2"/>
        <v>7405</v>
      </c>
      <c r="H27" s="119">
        <f t="shared" si="2"/>
        <v>14857.689999999999</v>
      </c>
      <c r="I27" s="119">
        <f t="shared" si="2"/>
        <v>136149</v>
      </c>
      <c r="J27" s="119">
        <f t="shared" si="2"/>
        <v>425261.44</v>
      </c>
      <c r="K27" s="119">
        <f t="shared" si="2"/>
        <v>37050</v>
      </c>
      <c r="L27" s="119">
        <f t="shared" si="2"/>
        <v>73228.999999999985</v>
      </c>
      <c r="M27" s="402">
        <f t="shared" si="0"/>
        <v>500607</v>
      </c>
      <c r="N27" s="402">
        <f t="shared" si="1"/>
        <v>1187323.27</v>
      </c>
    </row>
    <row r="28" spans="1:14" ht="12.95" customHeight="1" x14ac:dyDescent="0.2">
      <c r="A28" s="36">
        <v>22</v>
      </c>
      <c r="B28" s="37" t="s">
        <v>42</v>
      </c>
      <c r="C28" s="57">
        <v>2527</v>
      </c>
      <c r="D28" s="57">
        <v>7657.75</v>
      </c>
      <c r="E28" s="57">
        <v>134</v>
      </c>
      <c r="F28" s="57">
        <v>1550.32</v>
      </c>
      <c r="G28" s="57">
        <v>51</v>
      </c>
      <c r="H28" s="57">
        <v>238.38</v>
      </c>
      <c r="I28" s="57">
        <v>118</v>
      </c>
      <c r="J28" s="57">
        <v>14767.49</v>
      </c>
      <c r="K28" s="57">
        <v>1273</v>
      </c>
      <c r="L28" s="57">
        <v>193.84</v>
      </c>
      <c r="M28" s="401">
        <f t="shared" si="0"/>
        <v>4103</v>
      </c>
      <c r="N28" s="401">
        <f t="shared" si="1"/>
        <v>24407.78</v>
      </c>
    </row>
    <row r="29" spans="1:14" ht="12.95" customHeight="1" x14ac:dyDescent="0.2">
      <c r="A29" s="36">
        <v>23</v>
      </c>
      <c r="B29" s="37" t="s">
        <v>186</v>
      </c>
      <c r="C29" s="57">
        <v>811</v>
      </c>
      <c r="D29" s="57">
        <v>1412</v>
      </c>
      <c r="E29" s="57">
        <v>3</v>
      </c>
      <c r="F29" s="57">
        <v>20</v>
      </c>
      <c r="G29" s="57">
        <v>0</v>
      </c>
      <c r="H29" s="57">
        <v>0</v>
      </c>
      <c r="I29" s="57">
        <v>0</v>
      </c>
      <c r="J29" s="57">
        <v>1556</v>
      </c>
      <c r="K29" s="57">
        <v>2</v>
      </c>
      <c r="L29" s="57">
        <v>0</v>
      </c>
      <c r="M29" s="401">
        <f t="shared" si="0"/>
        <v>816</v>
      </c>
      <c r="N29" s="401">
        <f t="shared" si="1"/>
        <v>2988</v>
      </c>
    </row>
    <row r="30" spans="1:14" ht="12.95" customHeight="1" x14ac:dyDescent="0.2">
      <c r="A30" s="36">
        <v>24</v>
      </c>
      <c r="B30" s="37" t="s">
        <v>187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401">
        <f t="shared" si="0"/>
        <v>0</v>
      </c>
      <c r="N30" s="401">
        <f t="shared" si="1"/>
        <v>0</v>
      </c>
    </row>
    <row r="31" spans="1:14" ht="12.95" customHeight="1" x14ac:dyDescent="0.2">
      <c r="A31" s="36">
        <v>25</v>
      </c>
      <c r="B31" s="37" t="s">
        <v>46</v>
      </c>
      <c r="C31" s="57">
        <v>0</v>
      </c>
      <c r="D31" s="57">
        <v>0</v>
      </c>
      <c r="E31" s="57">
        <v>0</v>
      </c>
      <c r="F31" s="57">
        <v>0</v>
      </c>
      <c r="G31" s="57">
        <v>0</v>
      </c>
      <c r="H31" s="57">
        <v>0</v>
      </c>
      <c r="I31" s="57">
        <v>2</v>
      </c>
      <c r="J31" s="57">
        <v>21.51</v>
      </c>
      <c r="K31" s="57">
        <v>0</v>
      </c>
      <c r="L31" s="57">
        <v>0</v>
      </c>
      <c r="M31" s="401">
        <f t="shared" si="0"/>
        <v>2</v>
      </c>
      <c r="N31" s="401">
        <f t="shared" si="1"/>
        <v>21.51</v>
      </c>
    </row>
    <row r="32" spans="1:14" ht="12.95" customHeight="1" x14ac:dyDescent="0.2">
      <c r="A32" s="36">
        <v>26</v>
      </c>
      <c r="B32" s="37" t="s">
        <v>188</v>
      </c>
      <c r="C32" s="57">
        <v>4864</v>
      </c>
      <c r="D32" s="57">
        <v>1629</v>
      </c>
      <c r="E32" s="57">
        <v>16</v>
      </c>
      <c r="F32" s="57">
        <v>125</v>
      </c>
      <c r="G32" s="57">
        <v>0</v>
      </c>
      <c r="H32" s="57">
        <v>0</v>
      </c>
      <c r="I32" s="57">
        <v>67</v>
      </c>
      <c r="J32" s="57">
        <v>1018</v>
      </c>
      <c r="K32" s="57">
        <v>180</v>
      </c>
      <c r="L32" s="57">
        <v>0</v>
      </c>
      <c r="M32" s="401">
        <f t="shared" si="0"/>
        <v>5127</v>
      </c>
      <c r="N32" s="401">
        <f t="shared" si="1"/>
        <v>2772</v>
      </c>
    </row>
    <row r="33" spans="1:14" ht="12.95" customHeight="1" x14ac:dyDescent="0.2">
      <c r="A33" s="36">
        <v>27</v>
      </c>
      <c r="B33" s="37" t="s">
        <v>189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401">
        <f t="shared" si="0"/>
        <v>0</v>
      </c>
      <c r="N33" s="401">
        <f t="shared" si="1"/>
        <v>0</v>
      </c>
    </row>
    <row r="34" spans="1:14" ht="12.95" customHeight="1" x14ac:dyDescent="0.2">
      <c r="A34" s="36">
        <v>28</v>
      </c>
      <c r="B34" s="37" t="s">
        <v>190</v>
      </c>
      <c r="C34" s="57">
        <v>22</v>
      </c>
      <c r="D34" s="57">
        <v>67</v>
      </c>
      <c r="E34" s="57">
        <v>2</v>
      </c>
      <c r="F34" s="57">
        <v>7</v>
      </c>
      <c r="G34" s="57">
        <v>0</v>
      </c>
      <c r="H34" s="57">
        <v>0</v>
      </c>
      <c r="I34" s="57">
        <v>22</v>
      </c>
      <c r="J34" s="57">
        <v>106</v>
      </c>
      <c r="K34" s="57">
        <v>3</v>
      </c>
      <c r="L34" s="57">
        <v>7</v>
      </c>
      <c r="M34" s="401">
        <f t="shared" si="0"/>
        <v>49</v>
      </c>
      <c r="N34" s="401">
        <f t="shared" si="1"/>
        <v>187</v>
      </c>
    </row>
    <row r="35" spans="1:14" ht="12.95" customHeight="1" x14ac:dyDescent="0.2">
      <c r="A35" s="36">
        <v>29</v>
      </c>
      <c r="B35" s="37" t="s">
        <v>66</v>
      </c>
      <c r="C35" s="57">
        <v>19227</v>
      </c>
      <c r="D35" s="57">
        <v>34233.72</v>
      </c>
      <c r="E35" s="57">
        <v>18</v>
      </c>
      <c r="F35" s="57">
        <v>60.89</v>
      </c>
      <c r="G35" s="57">
        <v>36</v>
      </c>
      <c r="H35" s="57">
        <v>68.239999999999995</v>
      </c>
      <c r="I35" s="57">
        <v>17320</v>
      </c>
      <c r="J35" s="57">
        <v>6492.94</v>
      </c>
      <c r="K35" s="57">
        <v>38</v>
      </c>
      <c r="L35" s="57">
        <v>5.01</v>
      </c>
      <c r="M35" s="401">
        <f t="shared" si="0"/>
        <v>36639</v>
      </c>
      <c r="N35" s="401">
        <f t="shared" si="1"/>
        <v>40860.800000000003</v>
      </c>
    </row>
    <row r="36" spans="1:14" ht="12.95" customHeight="1" x14ac:dyDescent="0.2">
      <c r="A36" s="36">
        <v>30</v>
      </c>
      <c r="B36" s="37" t="s">
        <v>67</v>
      </c>
      <c r="C36" s="57">
        <v>6319</v>
      </c>
      <c r="D36" s="57">
        <v>14332</v>
      </c>
      <c r="E36" s="57">
        <v>227</v>
      </c>
      <c r="F36" s="57">
        <v>718</v>
      </c>
      <c r="G36" s="57">
        <v>5</v>
      </c>
      <c r="H36" s="57">
        <v>15</v>
      </c>
      <c r="I36" s="57">
        <v>577</v>
      </c>
      <c r="J36" s="57">
        <v>3637</v>
      </c>
      <c r="K36" s="57">
        <v>163</v>
      </c>
      <c r="L36" s="57">
        <v>47</v>
      </c>
      <c r="M36" s="401">
        <f t="shared" si="0"/>
        <v>7291</v>
      </c>
      <c r="N36" s="401">
        <f t="shared" si="1"/>
        <v>18749</v>
      </c>
    </row>
    <row r="37" spans="1:14" ht="12.95" customHeight="1" x14ac:dyDescent="0.2">
      <c r="A37" s="36">
        <v>31</v>
      </c>
      <c r="B37" s="37" t="s">
        <v>553</v>
      </c>
      <c r="C37" s="57">
        <v>546</v>
      </c>
      <c r="D37" s="57">
        <v>84.29</v>
      </c>
      <c r="E37" s="57">
        <v>8</v>
      </c>
      <c r="F37" s="57">
        <v>2.0699999999999998</v>
      </c>
      <c r="G37" s="57">
        <v>0</v>
      </c>
      <c r="H37" s="57">
        <v>0</v>
      </c>
      <c r="I37" s="57">
        <v>233</v>
      </c>
      <c r="J37" s="57">
        <v>92.47</v>
      </c>
      <c r="K37" s="57">
        <v>3</v>
      </c>
      <c r="L37" s="57">
        <v>0.84</v>
      </c>
      <c r="M37" s="401">
        <f t="shared" si="0"/>
        <v>790</v>
      </c>
      <c r="N37" s="401">
        <f t="shared" si="1"/>
        <v>179.67000000000002</v>
      </c>
    </row>
    <row r="38" spans="1:14" ht="12.95" customHeight="1" x14ac:dyDescent="0.2">
      <c r="A38" s="36">
        <v>32</v>
      </c>
      <c r="B38" s="37" t="s">
        <v>191</v>
      </c>
      <c r="C38" s="57">
        <v>1899</v>
      </c>
      <c r="D38" s="57">
        <v>1698</v>
      </c>
      <c r="E38" s="57">
        <v>0</v>
      </c>
      <c r="F38" s="57">
        <v>0</v>
      </c>
      <c r="G38" s="57">
        <v>0</v>
      </c>
      <c r="H38" s="57">
        <v>0</v>
      </c>
      <c r="I38" s="57">
        <v>3452</v>
      </c>
      <c r="J38" s="57">
        <v>1709</v>
      </c>
      <c r="K38" s="57">
        <v>3</v>
      </c>
      <c r="L38" s="57">
        <v>34</v>
      </c>
      <c r="M38" s="401">
        <f t="shared" ref="M38:M65" si="3">K38+I38+G38+E38+C38</f>
        <v>5354</v>
      </c>
      <c r="N38" s="401">
        <f t="shared" ref="N38:N65" si="4">L38+J38+H38+F38+D38</f>
        <v>3441</v>
      </c>
    </row>
    <row r="39" spans="1:14" ht="12.95" customHeight="1" x14ac:dyDescent="0.2">
      <c r="A39" s="36">
        <v>33</v>
      </c>
      <c r="B39" s="37" t="s">
        <v>192</v>
      </c>
      <c r="C39" s="57">
        <v>0</v>
      </c>
      <c r="D39" s="57">
        <v>0</v>
      </c>
      <c r="E39" s="57">
        <v>9</v>
      </c>
      <c r="F39" s="57">
        <v>46</v>
      </c>
      <c r="G39" s="57">
        <v>0</v>
      </c>
      <c r="H39" s="57">
        <v>0</v>
      </c>
      <c r="I39" s="57">
        <v>12</v>
      </c>
      <c r="J39" s="57">
        <v>196.3</v>
      </c>
      <c r="K39" s="57">
        <v>29</v>
      </c>
      <c r="L39" s="57">
        <v>62.36</v>
      </c>
      <c r="M39" s="401">
        <f t="shared" si="3"/>
        <v>50</v>
      </c>
      <c r="N39" s="401">
        <f t="shared" si="4"/>
        <v>304.66000000000003</v>
      </c>
    </row>
    <row r="40" spans="1:14" ht="12.95" customHeight="1" x14ac:dyDescent="0.2">
      <c r="A40" s="36">
        <v>34</v>
      </c>
      <c r="B40" s="37" t="s">
        <v>193</v>
      </c>
      <c r="C40" s="57">
        <v>418</v>
      </c>
      <c r="D40" s="57">
        <v>1812.29</v>
      </c>
      <c r="E40" s="57">
        <v>11</v>
      </c>
      <c r="F40" s="57">
        <v>106.08</v>
      </c>
      <c r="G40" s="57">
        <v>0</v>
      </c>
      <c r="H40" s="57">
        <v>0</v>
      </c>
      <c r="I40" s="57">
        <v>30</v>
      </c>
      <c r="J40" s="57">
        <v>395.43</v>
      </c>
      <c r="K40" s="57">
        <v>31</v>
      </c>
      <c r="L40" s="57">
        <v>849.26</v>
      </c>
      <c r="M40" s="401">
        <f t="shared" si="3"/>
        <v>490</v>
      </c>
      <c r="N40" s="401">
        <f t="shared" si="4"/>
        <v>3163.06</v>
      </c>
    </row>
    <row r="41" spans="1:14" ht="12.95" customHeight="1" x14ac:dyDescent="0.2">
      <c r="A41" s="36">
        <v>35</v>
      </c>
      <c r="B41" s="37" t="s">
        <v>194</v>
      </c>
      <c r="C41" s="57">
        <v>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9</v>
      </c>
      <c r="J41" s="57">
        <v>21387</v>
      </c>
      <c r="K41" s="57">
        <v>0</v>
      </c>
      <c r="L41" s="57">
        <v>0</v>
      </c>
      <c r="M41" s="401">
        <f t="shared" si="3"/>
        <v>9</v>
      </c>
      <c r="N41" s="401">
        <f t="shared" si="4"/>
        <v>21387</v>
      </c>
    </row>
    <row r="42" spans="1:14" ht="12.95" customHeight="1" x14ac:dyDescent="0.2">
      <c r="A42" s="36">
        <v>36</v>
      </c>
      <c r="B42" s="37" t="s">
        <v>68</v>
      </c>
      <c r="C42" s="57">
        <v>2057</v>
      </c>
      <c r="D42" s="57">
        <v>4563.67</v>
      </c>
      <c r="E42" s="57">
        <v>11</v>
      </c>
      <c r="F42" s="57">
        <v>12.86</v>
      </c>
      <c r="G42" s="57">
        <v>0</v>
      </c>
      <c r="H42" s="57">
        <v>0</v>
      </c>
      <c r="I42" s="57">
        <v>124</v>
      </c>
      <c r="J42" s="57">
        <v>2919.02</v>
      </c>
      <c r="K42" s="57">
        <v>13</v>
      </c>
      <c r="L42" s="57">
        <v>1.26</v>
      </c>
      <c r="M42" s="401">
        <f t="shared" si="3"/>
        <v>2205</v>
      </c>
      <c r="N42" s="401">
        <f t="shared" si="4"/>
        <v>7496.81</v>
      </c>
    </row>
    <row r="43" spans="1:14" ht="12.95" customHeight="1" x14ac:dyDescent="0.2">
      <c r="A43" s="36">
        <v>37</v>
      </c>
      <c r="B43" s="37" t="s">
        <v>195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9</v>
      </c>
      <c r="L43" s="57">
        <v>59</v>
      </c>
      <c r="M43" s="401">
        <f t="shared" si="3"/>
        <v>9</v>
      </c>
      <c r="N43" s="401">
        <f t="shared" si="4"/>
        <v>59</v>
      </c>
    </row>
    <row r="44" spans="1:14" ht="12.95" customHeight="1" x14ac:dyDescent="0.2">
      <c r="A44" s="36">
        <v>38</v>
      </c>
      <c r="B44" s="37" t="s">
        <v>196</v>
      </c>
      <c r="C44" s="57">
        <v>9925</v>
      </c>
      <c r="D44" s="57">
        <v>2344</v>
      </c>
      <c r="E44" s="57">
        <v>74</v>
      </c>
      <c r="F44" s="57">
        <v>4</v>
      </c>
      <c r="G44" s="57">
        <v>122</v>
      </c>
      <c r="H44" s="57">
        <v>2</v>
      </c>
      <c r="I44" s="57">
        <v>5255</v>
      </c>
      <c r="J44" s="57">
        <v>929</v>
      </c>
      <c r="K44" s="57">
        <v>12706</v>
      </c>
      <c r="L44" s="57">
        <v>205</v>
      </c>
      <c r="M44" s="401">
        <f t="shared" si="3"/>
        <v>28082</v>
      </c>
      <c r="N44" s="401">
        <f t="shared" si="4"/>
        <v>3484</v>
      </c>
    </row>
    <row r="45" spans="1:14" ht="12.95" customHeight="1" x14ac:dyDescent="0.2">
      <c r="A45" s="36">
        <v>39</v>
      </c>
      <c r="B45" s="37" t="s">
        <v>197</v>
      </c>
      <c r="C45" s="57">
        <v>0</v>
      </c>
      <c r="D45" s="57">
        <v>0</v>
      </c>
      <c r="E45" s="57">
        <v>0</v>
      </c>
      <c r="F45" s="57">
        <v>0</v>
      </c>
      <c r="G45" s="57">
        <v>1</v>
      </c>
      <c r="H45" s="57">
        <v>2</v>
      </c>
      <c r="I45" s="57">
        <v>2</v>
      </c>
      <c r="J45" s="57">
        <v>330</v>
      </c>
      <c r="K45" s="57">
        <v>7</v>
      </c>
      <c r="L45" s="57">
        <v>8</v>
      </c>
      <c r="M45" s="401">
        <f t="shared" si="3"/>
        <v>10</v>
      </c>
      <c r="N45" s="401">
        <f t="shared" si="4"/>
        <v>340</v>
      </c>
    </row>
    <row r="46" spans="1:14" ht="12.95" customHeight="1" x14ac:dyDescent="0.2">
      <c r="A46" s="36">
        <v>40</v>
      </c>
      <c r="B46" s="37" t="s">
        <v>72</v>
      </c>
      <c r="C46" s="57">
        <v>0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7">
        <v>0</v>
      </c>
      <c r="K46" s="57">
        <v>0</v>
      </c>
      <c r="L46" s="57">
        <v>0</v>
      </c>
      <c r="M46" s="401">
        <f t="shared" si="3"/>
        <v>0</v>
      </c>
      <c r="N46" s="401">
        <f t="shared" si="4"/>
        <v>0</v>
      </c>
    </row>
    <row r="47" spans="1:14" ht="12.95" customHeight="1" x14ac:dyDescent="0.2">
      <c r="A47" s="36">
        <v>41</v>
      </c>
      <c r="B47" s="37" t="s">
        <v>198</v>
      </c>
      <c r="C47" s="57">
        <v>0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401">
        <f t="shared" si="3"/>
        <v>0</v>
      </c>
      <c r="N47" s="401">
        <f t="shared" si="4"/>
        <v>0</v>
      </c>
    </row>
    <row r="48" spans="1:14" ht="12.95" customHeight="1" x14ac:dyDescent="0.2">
      <c r="A48" s="36">
        <v>42</v>
      </c>
      <c r="B48" s="37" t="s">
        <v>71</v>
      </c>
      <c r="C48" s="57">
        <v>193</v>
      </c>
      <c r="D48" s="57">
        <v>1646</v>
      </c>
      <c r="E48" s="57">
        <v>3</v>
      </c>
      <c r="F48" s="57">
        <v>16</v>
      </c>
      <c r="G48" s="57">
        <v>0</v>
      </c>
      <c r="H48" s="57">
        <v>0</v>
      </c>
      <c r="I48" s="57">
        <v>52</v>
      </c>
      <c r="J48" s="57">
        <v>438</v>
      </c>
      <c r="K48" s="57">
        <v>0</v>
      </c>
      <c r="L48" s="57">
        <v>0</v>
      </c>
      <c r="M48" s="401">
        <f t="shared" si="3"/>
        <v>248</v>
      </c>
      <c r="N48" s="401">
        <f t="shared" si="4"/>
        <v>2100</v>
      </c>
    </row>
    <row r="49" spans="1:14" s="196" customFormat="1" ht="12.95" customHeight="1" x14ac:dyDescent="0.2">
      <c r="A49" s="325"/>
      <c r="B49" s="101" t="s">
        <v>223</v>
      </c>
      <c r="C49" s="119">
        <f>SUM(C28:C48)</f>
        <v>48808</v>
      </c>
      <c r="D49" s="119">
        <f t="shared" ref="D49:L49" si="5">SUM(D28:D48)</f>
        <v>71479.72</v>
      </c>
      <c r="E49" s="119">
        <f t="shared" si="5"/>
        <v>516</v>
      </c>
      <c r="F49" s="119">
        <f t="shared" si="5"/>
        <v>2668.2200000000003</v>
      </c>
      <c r="G49" s="119">
        <f t="shared" si="5"/>
        <v>215</v>
      </c>
      <c r="H49" s="119">
        <f t="shared" si="5"/>
        <v>325.62</v>
      </c>
      <c r="I49" s="119">
        <f t="shared" si="5"/>
        <v>27275</v>
      </c>
      <c r="J49" s="119">
        <f t="shared" si="5"/>
        <v>55995.159999999996</v>
      </c>
      <c r="K49" s="119">
        <f t="shared" si="5"/>
        <v>14460</v>
      </c>
      <c r="L49" s="119">
        <f t="shared" si="5"/>
        <v>1472.57</v>
      </c>
      <c r="M49" s="402">
        <f t="shared" si="3"/>
        <v>91274</v>
      </c>
      <c r="N49" s="402">
        <f t="shared" si="4"/>
        <v>131941.29</v>
      </c>
    </row>
    <row r="50" spans="1:14" s="196" customFormat="1" ht="12.95" customHeight="1" x14ac:dyDescent="0.2">
      <c r="A50" s="325"/>
      <c r="B50" s="101" t="s">
        <v>426</v>
      </c>
      <c r="C50" s="119">
        <f>C49+C27</f>
        <v>292146</v>
      </c>
      <c r="D50" s="119">
        <f t="shared" ref="D50:L50" si="6">D49+D27</f>
        <v>661576.05999999994</v>
      </c>
      <c r="E50" s="119">
        <f t="shared" si="6"/>
        <v>77181</v>
      </c>
      <c r="F50" s="119">
        <f t="shared" si="6"/>
        <v>86547.02</v>
      </c>
      <c r="G50" s="119">
        <f t="shared" si="6"/>
        <v>7620</v>
      </c>
      <c r="H50" s="119">
        <f t="shared" si="6"/>
        <v>15183.31</v>
      </c>
      <c r="I50" s="119">
        <f t="shared" si="6"/>
        <v>163424</v>
      </c>
      <c r="J50" s="119">
        <f t="shared" si="6"/>
        <v>481256.6</v>
      </c>
      <c r="K50" s="119">
        <f t="shared" si="6"/>
        <v>51510</v>
      </c>
      <c r="L50" s="119">
        <f t="shared" si="6"/>
        <v>74701.569999999992</v>
      </c>
      <c r="M50" s="402">
        <f t="shared" si="3"/>
        <v>591881</v>
      </c>
      <c r="N50" s="402">
        <f t="shared" si="4"/>
        <v>1319264.56</v>
      </c>
    </row>
    <row r="51" spans="1:14" ht="12.95" customHeight="1" x14ac:dyDescent="0.2">
      <c r="A51" s="36">
        <v>43</v>
      </c>
      <c r="B51" s="37" t="s">
        <v>41</v>
      </c>
      <c r="C51" s="57">
        <v>41599</v>
      </c>
      <c r="D51" s="57">
        <v>50595.99</v>
      </c>
      <c r="E51" s="57">
        <v>39944</v>
      </c>
      <c r="F51" s="57">
        <v>19843.78</v>
      </c>
      <c r="G51" s="57">
        <v>186</v>
      </c>
      <c r="H51" s="57">
        <v>446.83</v>
      </c>
      <c r="I51" s="57">
        <v>30227</v>
      </c>
      <c r="J51" s="57">
        <v>7508.95</v>
      </c>
      <c r="K51" s="57">
        <v>3673</v>
      </c>
      <c r="L51" s="57">
        <v>1386.38</v>
      </c>
      <c r="M51" s="401">
        <f t="shared" si="3"/>
        <v>115629</v>
      </c>
      <c r="N51" s="401">
        <f t="shared" si="4"/>
        <v>79781.929999999993</v>
      </c>
    </row>
    <row r="52" spans="1:14" ht="12.95" customHeight="1" x14ac:dyDescent="0.2">
      <c r="A52" s="36">
        <v>44</v>
      </c>
      <c r="B52" s="37" t="s">
        <v>199</v>
      </c>
      <c r="C52" s="57">
        <v>59064</v>
      </c>
      <c r="D52" s="57">
        <v>38167</v>
      </c>
      <c r="E52" s="57">
        <v>12526</v>
      </c>
      <c r="F52" s="57">
        <v>9009</v>
      </c>
      <c r="G52" s="57">
        <v>153</v>
      </c>
      <c r="H52" s="57">
        <v>261</v>
      </c>
      <c r="I52" s="57">
        <v>14914</v>
      </c>
      <c r="J52" s="57">
        <v>6478</v>
      </c>
      <c r="K52" s="57">
        <v>6011</v>
      </c>
      <c r="L52" s="57">
        <v>3042</v>
      </c>
      <c r="M52" s="401">
        <f t="shared" si="3"/>
        <v>92668</v>
      </c>
      <c r="N52" s="401">
        <f t="shared" si="4"/>
        <v>56957</v>
      </c>
    </row>
    <row r="53" spans="1:14" ht="12.95" customHeight="1" x14ac:dyDescent="0.2">
      <c r="A53" s="36">
        <v>45</v>
      </c>
      <c r="B53" s="37" t="s">
        <v>47</v>
      </c>
      <c r="C53" s="57">
        <v>30542</v>
      </c>
      <c r="D53" s="57">
        <v>46100.76</v>
      </c>
      <c r="E53" s="57">
        <v>18305</v>
      </c>
      <c r="F53" s="57">
        <v>13420.9</v>
      </c>
      <c r="G53" s="57">
        <v>113</v>
      </c>
      <c r="H53" s="57">
        <v>243.54</v>
      </c>
      <c r="I53" s="57">
        <v>9646</v>
      </c>
      <c r="J53" s="57">
        <v>4827.42</v>
      </c>
      <c r="K53" s="57">
        <v>0</v>
      </c>
      <c r="L53" s="57">
        <v>0</v>
      </c>
      <c r="M53" s="401">
        <f t="shared" si="3"/>
        <v>58606</v>
      </c>
      <c r="N53" s="401">
        <f t="shared" si="4"/>
        <v>64592.62</v>
      </c>
    </row>
    <row r="54" spans="1:14" s="196" customFormat="1" ht="12.95" customHeight="1" x14ac:dyDescent="0.2">
      <c r="A54" s="325"/>
      <c r="B54" s="101" t="s">
        <v>227</v>
      </c>
      <c r="C54" s="119">
        <f>SUM(C51:C53)</f>
        <v>131205</v>
      </c>
      <c r="D54" s="119">
        <f t="shared" ref="D54:L54" si="7">SUM(D51:D53)</f>
        <v>134863.75</v>
      </c>
      <c r="E54" s="119">
        <f t="shared" si="7"/>
        <v>70775</v>
      </c>
      <c r="F54" s="119">
        <f t="shared" si="7"/>
        <v>42273.68</v>
      </c>
      <c r="G54" s="119">
        <f t="shared" si="7"/>
        <v>452</v>
      </c>
      <c r="H54" s="119">
        <f t="shared" si="7"/>
        <v>951.36999999999989</v>
      </c>
      <c r="I54" s="119">
        <f t="shared" si="7"/>
        <v>54787</v>
      </c>
      <c r="J54" s="119">
        <f t="shared" si="7"/>
        <v>18814.370000000003</v>
      </c>
      <c r="K54" s="119">
        <f t="shared" si="7"/>
        <v>9684</v>
      </c>
      <c r="L54" s="119">
        <f t="shared" si="7"/>
        <v>4428.38</v>
      </c>
      <c r="M54" s="402">
        <f t="shared" si="3"/>
        <v>266903</v>
      </c>
      <c r="N54" s="402">
        <f t="shared" si="4"/>
        <v>201331.55</v>
      </c>
    </row>
    <row r="55" spans="1:14" ht="12.95" customHeight="1" x14ac:dyDescent="0.2">
      <c r="A55" s="36">
        <v>46</v>
      </c>
      <c r="B55" s="37" t="s">
        <v>427</v>
      </c>
      <c r="C55" s="57">
        <v>1135778</v>
      </c>
      <c r="D55" s="57">
        <v>647393.54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401">
        <f t="shared" si="3"/>
        <v>1135778</v>
      </c>
      <c r="N55" s="401">
        <f t="shared" si="4"/>
        <v>647393.54</v>
      </c>
    </row>
    <row r="56" spans="1:14" s="196" customFormat="1" ht="12.95" customHeight="1" x14ac:dyDescent="0.2">
      <c r="A56" s="325"/>
      <c r="B56" s="101" t="s">
        <v>225</v>
      </c>
      <c r="C56" s="119">
        <f>C55</f>
        <v>1135778</v>
      </c>
      <c r="D56" s="119">
        <f t="shared" ref="D56:L56" si="8">D55</f>
        <v>647393.54</v>
      </c>
      <c r="E56" s="119">
        <f t="shared" si="8"/>
        <v>0</v>
      </c>
      <c r="F56" s="119">
        <f t="shared" si="8"/>
        <v>0</v>
      </c>
      <c r="G56" s="119">
        <f t="shared" si="8"/>
        <v>0</v>
      </c>
      <c r="H56" s="119">
        <f t="shared" si="8"/>
        <v>0</v>
      </c>
      <c r="I56" s="119">
        <f t="shared" si="8"/>
        <v>0</v>
      </c>
      <c r="J56" s="119">
        <f t="shared" si="8"/>
        <v>0</v>
      </c>
      <c r="K56" s="119">
        <f t="shared" si="8"/>
        <v>0</v>
      </c>
      <c r="L56" s="119">
        <f t="shared" si="8"/>
        <v>0</v>
      </c>
      <c r="M56" s="402">
        <f t="shared" si="3"/>
        <v>1135778</v>
      </c>
      <c r="N56" s="402">
        <f t="shared" si="4"/>
        <v>647393.54</v>
      </c>
    </row>
    <row r="57" spans="1:14" ht="12.95" customHeight="1" x14ac:dyDescent="0.2">
      <c r="A57" s="36">
        <v>47</v>
      </c>
      <c r="B57" s="37" t="s">
        <v>419</v>
      </c>
      <c r="C57" s="57">
        <v>650</v>
      </c>
      <c r="D57" s="57">
        <v>665</v>
      </c>
      <c r="E57" s="57">
        <v>0</v>
      </c>
      <c r="F57" s="57">
        <v>0</v>
      </c>
      <c r="G57" s="57">
        <v>0</v>
      </c>
      <c r="H57" s="57">
        <v>0</v>
      </c>
      <c r="I57" s="57">
        <v>1314</v>
      </c>
      <c r="J57" s="57">
        <v>2353</v>
      </c>
      <c r="K57" s="57">
        <v>0</v>
      </c>
      <c r="L57" s="57">
        <v>0</v>
      </c>
      <c r="M57" s="401">
        <f t="shared" si="3"/>
        <v>1964</v>
      </c>
      <c r="N57" s="401">
        <f t="shared" si="4"/>
        <v>3018</v>
      </c>
    </row>
    <row r="58" spans="1:14" ht="12.95" customHeight="1" x14ac:dyDescent="0.2">
      <c r="A58" s="36">
        <v>48</v>
      </c>
      <c r="B58" s="37" t="s">
        <v>420</v>
      </c>
      <c r="C58" s="57">
        <v>41</v>
      </c>
      <c r="D58" s="57">
        <v>52</v>
      </c>
      <c r="E58" s="57">
        <v>0</v>
      </c>
      <c r="F58" s="57">
        <v>0</v>
      </c>
      <c r="G58" s="57">
        <v>0</v>
      </c>
      <c r="H58" s="57">
        <v>0</v>
      </c>
      <c r="I58" s="57">
        <v>393</v>
      </c>
      <c r="J58" s="57">
        <v>1012</v>
      </c>
      <c r="K58" s="57">
        <v>0</v>
      </c>
      <c r="L58" s="57">
        <v>0</v>
      </c>
      <c r="M58" s="401">
        <f t="shared" si="3"/>
        <v>434</v>
      </c>
      <c r="N58" s="401">
        <f t="shared" si="4"/>
        <v>1064</v>
      </c>
    </row>
    <row r="59" spans="1:14" ht="12.95" customHeight="1" x14ac:dyDescent="0.2">
      <c r="A59" s="36">
        <v>49</v>
      </c>
      <c r="B59" s="37" t="s">
        <v>421</v>
      </c>
      <c r="C59" s="57">
        <v>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401">
        <f t="shared" si="3"/>
        <v>0</v>
      </c>
      <c r="N59" s="401">
        <f t="shared" si="4"/>
        <v>0</v>
      </c>
    </row>
    <row r="60" spans="1:14" ht="12.95" customHeight="1" x14ac:dyDescent="0.2">
      <c r="A60" s="213">
        <v>50</v>
      </c>
      <c r="B60" s="57" t="s">
        <v>422</v>
      </c>
      <c r="C60" s="57">
        <v>5361</v>
      </c>
      <c r="D60" s="57">
        <v>1171</v>
      </c>
      <c r="E60" s="57">
        <v>0</v>
      </c>
      <c r="F60" s="57">
        <v>0</v>
      </c>
      <c r="G60" s="57">
        <v>0</v>
      </c>
      <c r="H60" s="57">
        <v>0</v>
      </c>
      <c r="I60" s="57">
        <v>183</v>
      </c>
      <c r="J60" s="57">
        <v>253</v>
      </c>
      <c r="K60" s="57">
        <v>95286</v>
      </c>
      <c r="L60" s="57">
        <v>14422</v>
      </c>
      <c r="M60" s="401">
        <f t="shared" si="3"/>
        <v>100830</v>
      </c>
      <c r="N60" s="401">
        <f t="shared" si="4"/>
        <v>15846</v>
      </c>
    </row>
    <row r="61" spans="1:14" ht="12.95" customHeight="1" x14ac:dyDescent="0.2">
      <c r="A61" s="213">
        <v>51</v>
      </c>
      <c r="B61" s="57" t="s">
        <v>423</v>
      </c>
      <c r="C61" s="57">
        <v>1378</v>
      </c>
      <c r="D61" s="57">
        <v>133.28</v>
      </c>
      <c r="E61" s="57">
        <v>0</v>
      </c>
      <c r="F61" s="57">
        <v>0</v>
      </c>
      <c r="G61" s="57">
        <v>0</v>
      </c>
      <c r="H61" s="57">
        <v>0</v>
      </c>
      <c r="I61" s="57">
        <v>4027</v>
      </c>
      <c r="J61" s="57">
        <v>331.78</v>
      </c>
      <c r="K61" s="57">
        <v>0</v>
      </c>
      <c r="L61" s="57">
        <v>0</v>
      </c>
      <c r="M61" s="401">
        <f t="shared" si="3"/>
        <v>5405</v>
      </c>
      <c r="N61" s="401">
        <f t="shared" si="4"/>
        <v>465.05999999999995</v>
      </c>
    </row>
    <row r="62" spans="1:14" ht="12.95" customHeight="1" x14ac:dyDescent="0.2">
      <c r="A62" s="213">
        <v>52</v>
      </c>
      <c r="B62" s="57" t="s">
        <v>415</v>
      </c>
      <c r="C62" s="57">
        <v>56</v>
      </c>
      <c r="D62" s="57">
        <v>11.63</v>
      </c>
      <c r="E62" s="57">
        <v>5</v>
      </c>
      <c r="F62" s="57">
        <v>0.87</v>
      </c>
      <c r="G62" s="57">
        <v>0</v>
      </c>
      <c r="H62" s="57">
        <v>0</v>
      </c>
      <c r="I62" s="57">
        <v>12</v>
      </c>
      <c r="J62" s="57">
        <v>2.54</v>
      </c>
      <c r="K62" s="57">
        <v>87</v>
      </c>
      <c r="L62" s="57">
        <v>15.39</v>
      </c>
      <c r="M62" s="401">
        <f t="shared" si="3"/>
        <v>160</v>
      </c>
      <c r="N62" s="401">
        <f t="shared" si="4"/>
        <v>30.43</v>
      </c>
    </row>
    <row r="63" spans="1:14" ht="12.95" customHeight="1" x14ac:dyDescent="0.2">
      <c r="A63" s="213">
        <v>53</v>
      </c>
      <c r="B63" s="57" t="s">
        <v>424</v>
      </c>
      <c r="C63" s="57">
        <v>2117</v>
      </c>
      <c r="D63" s="57">
        <v>258</v>
      </c>
      <c r="E63" s="57">
        <v>0</v>
      </c>
      <c r="F63" s="57">
        <v>0</v>
      </c>
      <c r="G63" s="57">
        <v>0</v>
      </c>
      <c r="H63" s="57">
        <v>0</v>
      </c>
      <c r="I63" s="57">
        <v>1344</v>
      </c>
      <c r="J63" s="57">
        <v>101</v>
      </c>
      <c r="K63" s="57">
        <v>0</v>
      </c>
      <c r="L63" s="57">
        <v>0</v>
      </c>
      <c r="M63" s="401">
        <f t="shared" si="3"/>
        <v>3461</v>
      </c>
      <c r="N63" s="401">
        <f t="shared" si="4"/>
        <v>359</v>
      </c>
    </row>
    <row r="64" spans="1:14" s="196" customFormat="1" ht="12.95" customHeight="1" x14ac:dyDescent="0.2">
      <c r="A64" s="326"/>
      <c r="B64" s="119" t="s">
        <v>425</v>
      </c>
      <c r="C64" s="119">
        <f>SUM(C57:C63)</f>
        <v>9603</v>
      </c>
      <c r="D64" s="119">
        <f t="shared" ref="D64:L64" si="9">SUM(D57:D63)</f>
        <v>2290.91</v>
      </c>
      <c r="E64" s="119">
        <f t="shared" si="9"/>
        <v>5</v>
      </c>
      <c r="F64" s="119">
        <f t="shared" si="9"/>
        <v>0.87</v>
      </c>
      <c r="G64" s="119">
        <f t="shared" si="9"/>
        <v>0</v>
      </c>
      <c r="H64" s="119">
        <f t="shared" si="9"/>
        <v>0</v>
      </c>
      <c r="I64" s="119">
        <f t="shared" si="9"/>
        <v>7273</v>
      </c>
      <c r="J64" s="119">
        <f t="shared" si="9"/>
        <v>4053.3199999999997</v>
      </c>
      <c r="K64" s="119">
        <f t="shared" si="9"/>
        <v>95373</v>
      </c>
      <c r="L64" s="119">
        <f t="shared" si="9"/>
        <v>14437.39</v>
      </c>
      <c r="M64" s="402">
        <f t="shared" si="3"/>
        <v>112254</v>
      </c>
      <c r="N64" s="402">
        <f t="shared" si="4"/>
        <v>20782.489999999998</v>
      </c>
    </row>
    <row r="65" spans="1:14" s="196" customFormat="1" ht="13.5" x14ac:dyDescent="0.2">
      <c r="A65" s="216"/>
      <c r="B65" s="119" t="s">
        <v>0</v>
      </c>
      <c r="C65" s="119">
        <f>C64+C56+C54+C50</f>
        <v>1568732</v>
      </c>
      <c r="D65" s="119">
        <f t="shared" ref="D65:L65" si="10">D64+D56+D54+D50</f>
        <v>1446124.26</v>
      </c>
      <c r="E65" s="119">
        <f t="shared" si="10"/>
        <v>147961</v>
      </c>
      <c r="F65" s="119">
        <f t="shared" si="10"/>
        <v>128821.57</v>
      </c>
      <c r="G65" s="119">
        <f t="shared" si="10"/>
        <v>8072</v>
      </c>
      <c r="H65" s="119">
        <f t="shared" si="10"/>
        <v>16134.68</v>
      </c>
      <c r="I65" s="119">
        <f t="shared" si="10"/>
        <v>225484</v>
      </c>
      <c r="J65" s="119">
        <f t="shared" si="10"/>
        <v>504124.29</v>
      </c>
      <c r="K65" s="119">
        <f t="shared" si="10"/>
        <v>156567</v>
      </c>
      <c r="L65" s="119">
        <f t="shared" si="10"/>
        <v>93567.34</v>
      </c>
      <c r="M65" s="402">
        <f t="shared" si="3"/>
        <v>2106816</v>
      </c>
      <c r="N65" s="402">
        <f t="shared" si="4"/>
        <v>2188772.14</v>
      </c>
    </row>
    <row r="66" spans="1:14" s="196" customFormat="1" x14ac:dyDescent="0.2">
      <c r="F66" s="196" t="s">
        <v>592</v>
      </c>
    </row>
    <row r="67" spans="1:14" x14ac:dyDescent="0.2">
      <c r="D67" s="275"/>
      <c r="F67" s="275"/>
      <c r="G67" s="68">
        <v>97</v>
      </c>
      <c r="H67" s="68">
        <v>765.81</v>
      </c>
      <c r="J67" s="275"/>
      <c r="L67" s="275"/>
      <c r="N67" s="275"/>
    </row>
    <row r="68" spans="1:14" x14ac:dyDescent="0.2">
      <c r="D68" s="275"/>
      <c r="G68" s="68">
        <f>G65+G67</f>
        <v>8169</v>
      </c>
      <c r="H68" s="68">
        <f>H65+H67</f>
        <v>16900.490000000002</v>
      </c>
      <c r="J68" s="275">
        <f>J65*100/MSMEoutstanding_5!N65</f>
        <v>9.0433681945226372</v>
      </c>
    </row>
  </sheetData>
  <mergeCells count="11">
    <mergeCell ref="A4:A5"/>
    <mergeCell ref="B4:B5"/>
    <mergeCell ref="A1:N1"/>
    <mergeCell ref="A2:N2"/>
    <mergeCell ref="C4:D4"/>
    <mergeCell ref="E4:F4"/>
    <mergeCell ref="G4:H4"/>
    <mergeCell ref="I4:J4"/>
    <mergeCell ref="M4:N4"/>
    <mergeCell ref="K4:L4"/>
    <mergeCell ref="L3:M3"/>
  </mergeCells>
  <pageMargins left="0.45" right="0" top="1" bottom="0.25" header="0.3" footer="0.3"/>
  <pageSetup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N66"/>
  <sheetViews>
    <sheetView zoomScaleNormal="100" workbookViewId="0">
      <pane xSplit="1" ySplit="5" topLeftCell="B60" activePane="bottomRight" state="frozen"/>
      <selection activeCell="A35" sqref="A35:IV35"/>
      <selection pane="topRight" activeCell="A35" sqref="A35:IV35"/>
      <selection pane="bottomLeft" activeCell="A35" sqref="A35:IV35"/>
      <selection pane="bottomRight" activeCell="C65" sqref="C65:D65"/>
    </sheetView>
  </sheetViews>
  <sheetFormatPr defaultColWidth="9.140625" defaultRowHeight="12.75" x14ac:dyDescent="0.2"/>
  <cols>
    <col min="1" max="1" width="4.5703125" style="3" customWidth="1"/>
    <col min="2" max="2" width="29.5703125" style="3" customWidth="1"/>
    <col min="3" max="7" width="9.140625" style="3"/>
    <col min="8" max="8" width="10.42578125" style="3" bestFit="1" customWidth="1"/>
    <col min="9" max="9" width="9.140625" style="3"/>
    <col min="10" max="10" width="10.5703125" style="3" bestFit="1" customWidth="1"/>
    <col min="11" max="12" width="9.140625" style="3" hidden="1" customWidth="1"/>
    <col min="13" max="14" width="0" style="3" hidden="1" customWidth="1"/>
    <col min="15" max="16384" width="9.140625" style="3"/>
  </cols>
  <sheetData>
    <row r="1" spans="1:14" ht="15.75" customHeight="1" x14ac:dyDescent="0.2">
      <c r="A1" s="517" t="s">
        <v>536</v>
      </c>
      <c r="B1" s="517"/>
      <c r="C1" s="517"/>
      <c r="D1" s="517"/>
      <c r="E1" s="517"/>
      <c r="F1" s="517"/>
      <c r="G1" s="517"/>
      <c r="H1" s="517"/>
      <c r="I1" s="517"/>
      <c r="J1" s="517"/>
    </row>
    <row r="2" spans="1:14" x14ac:dyDescent="0.2">
      <c r="A2" s="526" t="s">
        <v>161</v>
      </c>
      <c r="B2" s="526"/>
      <c r="C2" s="526"/>
      <c r="D2" s="526"/>
      <c r="E2" s="526"/>
      <c r="F2" s="526"/>
      <c r="G2" s="526"/>
      <c r="H2" s="526"/>
      <c r="I2" s="526"/>
      <c r="J2" s="526"/>
    </row>
    <row r="3" spans="1:14" x14ac:dyDescent="0.2">
      <c r="A3" s="59"/>
      <c r="B3" s="21" t="s">
        <v>11</v>
      </c>
      <c r="C3" s="20"/>
      <c r="D3" s="20"/>
      <c r="E3" s="20"/>
      <c r="F3" s="20"/>
      <c r="G3" s="527" t="s">
        <v>160</v>
      </c>
      <c r="H3" s="527"/>
    </row>
    <row r="4" spans="1:14" ht="15" customHeight="1" x14ac:dyDescent="0.2">
      <c r="A4" s="523" t="s">
        <v>200</v>
      </c>
      <c r="B4" s="523" t="s">
        <v>2</v>
      </c>
      <c r="C4" s="523" t="s">
        <v>17</v>
      </c>
      <c r="D4" s="523"/>
      <c r="E4" s="523" t="s">
        <v>18</v>
      </c>
      <c r="F4" s="523"/>
      <c r="G4" s="523" t="s">
        <v>48</v>
      </c>
      <c r="H4" s="523"/>
      <c r="I4" s="523" t="s">
        <v>35</v>
      </c>
      <c r="J4" s="523"/>
      <c r="K4" s="523" t="s">
        <v>350</v>
      </c>
      <c r="L4" s="523"/>
    </row>
    <row r="5" spans="1:14" ht="15" customHeight="1" x14ac:dyDescent="0.2">
      <c r="A5" s="523"/>
      <c r="B5" s="523"/>
      <c r="C5" s="376" t="s">
        <v>28</v>
      </c>
      <c r="D5" s="376" t="s">
        <v>15</v>
      </c>
      <c r="E5" s="376" t="s">
        <v>28</v>
      </c>
      <c r="F5" s="376" t="s">
        <v>15</v>
      </c>
      <c r="G5" s="376" t="s">
        <v>28</v>
      </c>
      <c r="H5" s="376" t="s">
        <v>15</v>
      </c>
      <c r="I5" s="376" t="s">
        <v>28</v>
      </c>
      <c r="J5" s="376" t="s">
        <v>15</v>
      </c>
      <c r="K5" s="327" t="s">
        <v>28</v>
      </c>
      <c r="L5" s="327" t="s">
        <v>15</v>
      </c>
    </row>
    <row r="6" spans="1:14" ht="12.95" customHeight="1" x14ac:dyDescent="0.2">
      <c r="A6" s="36">
        <v>1</v>
      </c>
      <c r="B6" s="37" t="s">
        <v>50</v>
      </c>
      <c r="C6" s="71">
        <v>21</v>
      </c>
      <c r="D6" s="71">
        <v>496</v>
      </c>
      <c r="E6" s="71">
        <v>16</v>
      </c>
      <c r="F6" s="71">
        <v>38</v>
      </c>
      <c r="G6" s="71">
        <v>319</v>
      </c>
      <c r="H6" s="71">
        <v>2586</v>
      </c>
      <c r="I6" s="71">
        <f>C6+E6+G6</f>
        <v>356</v>
      </c>
      <c r="J6" s="71">
        <f>D6+F6+H6</f>
        <v>3120</v>
      </c>
      <c r="K6" s="319">
        <f>(I6+NPA_PS_14!M6)-NPA_13!C6</f>
        <v>0</v>
      </c>
      <c r="L6" s="319">
        <f>(J6+NPA_PS_14!N6)-NPA_13!D6</f>
        <v>0</v>
      </c>
      <c r="M6" s="3">
        <f>I6*100/NPS_OS_8!M6</f>
        <v>2.7603318601225091</v>
      </c>
      <c r="N6" s="3">
        <f>J6*100/NPS_OS_8!N6</f>
        <v>1.0567602170422907</v>
      </c>
    </row>
    <row r="7" spans="1:14" ht="12.95" customHeight="1" x14ac:dyDescent="0.2">
      <c r="A7" s="36">
        <v>2</v>
      </c>
      <c r="B7" s="37" t="s">
        <v>51</v>
      </c>
      <c r="C7" s="71">
        <v>13</v>
      </c>
      <c r="D7" s="71">
        <v>455</v>
      </c>
      <c r="E7" s="71">
        <v>0</v>
      </c>
      <c r="F7" s="71">
        <v>0</v>
      </c>
      <c r="G7" s="71">
        <v>67</v>
      </c>
      <c r="H7" s="71">
        <v>109</v>
      </c>
      <c r="I7" s="71">
        <f t="shared" ref="I7:I65" si="0">C7+E7+G7</f>
        <v>80</v>
      </c>
      <c r="J7" s="71">
        <f t="shared" ref="J7:J65" si="1">D7+F7+H7</f>
        <v>564</v>
      </c>
      <c r="K7" s="319">
        <f>(I7+NPA_PS_14!M7)-NPA_13!C7</f>
        <v>0</v>
      </c>
      <c r="L7" s="319">
        <f>(J7+NPA_PS_14!N7)-NPA_13!D7</f>
        <v>0</v>
      </c>
      <c r="M7" s="3">
        <f>I7*100/NPS_OS_8!M7</f>
        <v>1.889466225791214</v>
      </c>
      <c r="N7" s="3">
        <f>J7*100/NPS_OS_8!N7</f>
        <v>1.1956531647603703</v>
      </c>
    </row>
    <row r="8" spans="1:14" ht="12.95" customHeight="1" x14ac:dyDescent="0.2">
      <c r="A8" s="36">
        <v>3</v>
      </c>
      <c r="B8" s="37" t="s">
        <v>52</v>
      </c>
      <c r="C8" s="71">
        <v>207</v>
      </c>
      <c r="D8" s="71">
        <v>3294</v>
      </c>
      <c r="E8" s="71">
        <v>8</v>
      </c>
      <c r="F8" s="71">
        <v>109</v>
      </c>
      <c r="G8" s="71">
        <v>52</v>
      </c>
      <c r="H8" s="71">
        <v>88133</v>
      </c>
      <c r="I8" s="71">
        <f t="shared" si="0"/>
        <v>267</v>
      </c>
      <c r="J8" s="71">
        <f t="shared" si="1"/>
        <v>91536</v>
      </c>
      <c r="K8" s="319">
        <f>(I8+NPA_PS_14!M8)-NPA_13!C8</f>
        <v>0</v>
      </c>
      <c r="L8" s="319">
        <f>(J8+NPA_PS_14!N8)-NPA_13!D8</f>
        <v>0.29999999998835847</v>
      </c>
      <c r="M8" s="3">
        <f>I8*100/NPS_OS_8!M8</f>
        <v>1.4338649911390366</v>
      </c>
      <c r="N8" s="3">
        <f>J8*100/NPS_OS_8!N8</f>
        <v>24.663193532755397</v>
      </c>
    </row>
    <row r="9" spans="1:14" ht="12.95" customHeight="1" x14ac:dyDescent="0.2">
      <c r="A9" s="36">
        <v>4</v>
      </c>
      <c r="B9" s="37" t="s">
        <v>53</v>
      </c>
      <c r="C9" s="71">
        <v>124</v>
      </c>
      <c r="D9" s="71">
        <v>2125</v>
      </c>
      <c r="E9" s="71">
        <v>17</v>
      </c>
      <c r="F9" s="71">
        <v>245</v>
      </c>
      <c r="G9" s="71">
        <v>8092</v>
      </c>
      <c r="H9" s="71">
        <v>27557</v>
      </c>
      <c r="I9" s="71">
        <f t="shared" si="0"/>
        <v>8233</v>
      </c>
      <c r="J9" s="71">
        <f t="shared" si="1"/>
        <v>29927</v>
      </c>
      <c r="K9" s="319">
        <f>(I9+NPA_PS_14!M9)-NPA_13!C9</f>
        <v>0</v>
      </c>
      <c r="L9" s="319">
        <f>(J9+NPA_PS_14!N9)-NPA_13!D9</f>
        <v>-8.999999999650754E-2</v>
      </c>
      <c r="M9" s="3">
        <f>I9*100/NPS_OS_8!M9</f>
        <v>14.237540206827379</v>
      </c>
      <c r="N9" s="3">
        <f>J9*100/NPS_OS_8!N9</f>
        <v>5.478435043941893</v>
      </c>
    </row>
    <row r="10" spans="1:14" ht="12" customHeight="1" x14ac:dyDescent="0.2">
      <c r="A10" s="36">
        <v>5</v>
      </c>
      <c r="B10" s="37" t="s">
        <v>54</v>
      </c>
      <c r="C10" s="71">
        <v>312</v>
      </c>
      <c r="D10" s="71">
        <v>2124</v>
      </c>
      <c r="E10" s="71">
        <v>27</v>
      </c>
      <c r="F10" s="71">
        <v>198</v>
      </c>
      <c r="G10" s="71">
        <v>567</v>
      </c>
      <c r="H10" s="71">
        <v>4981</v>
      </c>
      <c r="I10" s="71">
        <f t="shared" si="0"/>
        <v>906</v>
      </c>
      <c r="J10" s="71">
        <f t="shared" si="1"/>
        <v>7303</v>
      </c>
      <c r="K10" s="319">
        <f>(I10+NPA_PS_14!M10)-NPA_13!C10</f>
        <v>0</v>
      </c>
      <c r="L10" s="319">
        <f>(J10+NPA_PS_14!N10)-NPA_13!D10</f>
        <v>0</v>
      </c>
      <c r="M10" s="3">
        <f>I10*100/NPS_OS_8!M10</f>
        <v>9.06</v>
      </c>
      <c r="N10" s="3">
        <f>J10*100/NPS_OS_8!N10</f>
        <v>7.1386678657308753</v>
      </c>
    </row>
    <row r="11" spans="1:14" ht="12.95" customHeight="1" x14ac:dyDescent="0.2">
      <c r="A11" s="36">
        <v>6</v>
      </c>
      <c r="B11" s="37" t="s">
        <v>55</v>
      </c>
      <c r="C11" s="71">
        <v>20</v>
      </c>
      <c r="D11" s="71">
        <v>114</v>
      </c>
      <c r="E11" s="71">
        <v>0</v>
      </c>
      <c r="F11" s="71">
        <v>0</v>
      </c>
      <c r="G11" s="71">
        <v>2962</v>
      </c>
      <c r="H11" s="71">
        <v>9323</v>
      </c>
      <c r="I11" s="71">
        <f t="shared" si="0"/>
        <v>2982</v>
      </c>
      <c r="J11" s="71">
        <f t="shared" si="1"/>
        <v>9437</v>
      </c>
      <c r="K11" s="319">
        <f>(I11+NPA_PS_14!M11)-NPA_13!C11</f>
        <v>0</v>
      </c>
      <c r="L11" s="319">
        <f>(J11+NPA_PS_14!N11)-NPA_13!D11</f>
        <v>0</v>
      </c>
      <c r="M11" s="3">
        <f>I11*100/NPS_OS_8!M11</f>
        <v>7.5752572081798553</v>
      </c>
      <c r="N11" s="3">
        <f>J11*100/NPS_OS_8!N11</f>
        <v>3.8952569251534452</v>
      </c>
    </row>
    <row r="12" spans="1:14" ht="12.95" customHeight="1" x14ac:dyDescent="0.2">
      <c r="A12" s="36">
        <v>7</v>
      </c>
      <c r="B12" s="37" t="s">
        <v>56</v>
      </c>
      <c r="C12" s="71">
        <v>5</v>
      </c>
      <c r="D12" s="71">
        <v>67</v>
      </c>
      <c r="E12" s="71">
        <v>4</v>
      </c>
      <c r="F12" s="71">
        <v>63</v>
      </c>
      <c r="G12" s="71">
        <v>5372</v>
      </c>
      <c r="H12" s="71">
        <v>129241</v>
      </c>
      <c r="I12" s="71">
        <f t="shared" si="0"/>
        <v>5381</v>
      </c>
      <c r="J12" s="71">
        <f t="shared" si="1"/>
        <v>129371</v>
      </c>
      <c r="K12" s="319">
        <f>(I12+NPA_PS_14!M12)-NPA_13!C12</f>
        <v>0</v>
      </c>
      <c r="L12" s="319">
        <f>(J12+NPA_PS_14!N12)-NPA_13!D12</f>
        <v>0</v>
      </c>
      <c r="M12" s="3">
        <f>I12*100/NPS_OS_8!M12</f>
        <v>18.666527907864154</v>
      </c>
      <c r="N12" s="3">
        <f>J12*100/NPS_OS_8!N12</f>
        <v>34.161598931088477</v>
      </c>
    </row>
    <row r="13" spans="1:14" ht="12.95" customHeight="1" x14ac:dyDescent="0.2">
      <c r="A13" s="36">
        <v>8</v>
      </c>
      <c r="B13" s="37" t="s">
        <v>43</v>
      </c>
      <c r="C13" s="71">
        <v>1</v>
      </c>
      <c r="D13" s="71">
        <v>33.68</v>
      </c>
      <c r="E13" s="71">
        <v>0</v>
      </c>
      <c r="F13" s="71">
        <v>0</v>
      </c>
      <c r="G13" s="71">
        <v>909</v>
      </c>
      <c r="H13" s="71">
        <v>3406.68</v>
      </c>
      <c r="I13" s="71">
        <f t="shared" si="0"/>
        <v>910</v>
      </c>
      <c r="J13" s="71">
        <f t="shared" si="1"/>
        <v>3440.3599999999997</v>
      </c>
      <c r="K13" s="319">
        <f>(I13+NPA_PS_14!M13)-NPA_13!C13</f>
        <v>0</v>
      </c>
      <c r="L13" s="319">
        <f>(J13+NPA_PS_14!N13)-NPA_13!D13</f>
        <v>0</v>
      </c>
      <c r="M13" s="3">
        <f>I13*100/NPS_OS_8!M13</f>
        <v>19.14580265095729</v>
      </c>
      <c r="N13" s="3">
        <f>J13*100/NPS_OS_8!N13</f>
        <v>9.8305718222429963</v>
      </c>
    </row>
    <row r="14" spans="1:14" ht="12.95" customHeight="1" x14ac:dyDescent="0.2">
      <c r="A14" s="36">
        <v>9</v>
      </c>
      <c r="B14" s="37" t="s">
        <v>44</v>
      </c>
      <c r="C14" s="71">
        <v>15</v>
      </c>
      <c r="D14" s="71">
        <v>221</v>
      </c>
      <c r="E14" s="71">
        <v>0</v>
      </c>
      <c r="F14" s="71">
        <v>0</v>
      </c>
      <c r="G14" s="71">
        <v>983</v>
      </c>
      <c r="H14" s="71">
        <v>19425</v>
      </c>
      <c r="I14" s="71">
        <f t="shared" si="0"/>
        <v>998</v>
      </c>
      <c r="J14" s="71">
        <f t="shared" si="1"/>
        <v>19646</v>
      </c>
      <c r="K14" s="319">
        <f>(I14+NPA_PS_14!M14)-NPA_13!C14</f>
        <v>0</v>
      </c>
      <c r="L14" s="319">
        <f>(J14+NPA_PS_14!N14)-NPA_13!D14</f>
        <v>0</v>
      </c>
      <c r="M14" s="3">
        <f>I14*100/NPS_OS_8!M14</f>
        <v>20.543433511733223</v>
      </c>
      <c r="N14" s="3">
        <f>J14*100/NPS_OS_8!N14</f>
        <v>15.871384748024196</v>
      </c>
    </row>
    <row r="15" spans="1:14" ht="12.95" customHeight="1" x14ac:dyDescent="0.2">
      <c r="A15" s="36">
        <v>10</v>
      </c>
      <c r="B15" s="37" t="s">
        <v>76</v>
      </c>
      <c r="C15" s="71">
        <v>27</v>
      </c>
      <c r="D15" s="71">
        <v>525</v>
      </c>
      <c r="E15" s="71">
        <v>4</v>
      </c>
      <c r="F15" s="71">
        <v>31</v>
      </c>
      <c r="G15" s="71">
        <v>108</v>
      </c>
      <c r="H15" s="71">
        <v>118546</v>
      </c>
      <c r="I15" s="71">
        <f t="shared" si="0"/>
        <v>139</v>
      </c>
      <c r="J15" s="71">
        <f t="shared" si="1"/>
        <v>119102</v>
      </c>
      <c r="K15" s="319">
        <f>(I15+NPA_PS_14!M15)-NPA_13!C15</f>
        <v>0</v>
      </c>
      <c r="L15" s="319">
        <f>(J15+NPA_PS_14!N15)-NPA_13!D15</f>
        <v>0</v>
      </c>
      <c r="M15" s="3">
        <f>I15*100/NPS_OS_8!M15</f>
        <v>3.4177526432259651</v>
      </c>
      <c r="N15" s="3">
        <f>J15*100/NPS_OS_8!N15</f>
        <v>56.715238095238092</v>
      </c>
    </row>
    <row r="16" spans="1:14" ht="12.95" customHeight="1" x14ac:dyDescent="0.2">
      <c r="A16" s="36">
        <v>11</v>
      </c>
      <c r="B16" s="37" t="s">
        <v>57</v>
      </c>
      <c r="C16" s="71">
        <v>0</v>
      </c>
      <c r="D16" s="71">
        <v>0</v>
      </c>
      <c r="E16" s="71">
        <v>0</v>
      </c>
      <c r="F16" s="71">
        <v>0</v>
      </c>
      <c r="G16" s="71">
        <v>252</v>
      </c>
      <c r="H16" s="71">
        <v>4228.2700000000004</v>
      </c>
      <c r="I16" s="71">
        <f t="shared" si="0"/>
        <v>252</v>
      </c>
      <c r="J16" s="71">
        <f t="shared" si="1"/>
        <v>4228.2700000000004</v>
      </c>
      <c r="K16" s="319">
        <f>(I16+NPA_PS_14!M16)-NPA_13!C16</f>
        <v>0</v>
      </c>
      <c r="L16" s="319">
        <f>(J16+NPA_PS_14!N16)-NPA_13!D16</f>
        <v>0</v>
      </c>
      <c r="M16" s="3">
        <f>I16*100/NPS_OS_8!M16</f>
        <v>4.5652173913043477</v>
      </c>
      <c r="N16" s="3">
        <f>J16*100/NPS_OS_8!N16</f>
        <v>9.2578170244061919</v>
      </c>
    </row>
    <row r="17" spans="1:14" ht="12.95" customHeight="1" x14ac:dyDescent="0.2">
      <c r="A17" s="36">
        <v>12</v>
      </c>
      <c r="B17" s="37" t="s">
        <v>58</v>
      </c>
      <c r="C17" s="71">
        <v>1</v>
      </c>
      <c r="D17" s="71">
        <v>301.42</v>
      </c>
      <c r="E17" s="71">
        <v>0</v>
      </c>
      <c r="F17" s="71">
        <v>0</v>
      </c>
      <c r="G17" s="71">
        <v>57</v>
      </c>
      <c r="H17" s="71">
        <v>17409.59</v>
      </c>
      <c r="I17" s="71">
        <f t="shared" si="0"/>
        <v>58</v>
      </c>
      <c r="J17" s="71">
        <f t="shared" si="1"/>
        <v>17711.009999999998</v>
      </c>
      <c r="K17" s="319">
        <f>(I17+NPA_PS_14!M17)-NPA_13!C17</f>
        <v>0</v>
      </c>
      <c r="L17" s="319">
        <f>(J17+NPA_PS_14!N17)-NPA_13!D17</f>
        <v>0</v>
      </c>
      <c r="M17" s="3">
        <f>I17*100/NPS_OS_8!M17</f>
        <v>1.5587207739854878</v>
      </c>
      <c r="N17" s="3">
        <f>J17*100/NPS_OS_8!N17</f>
        <v>42.104491159036542</v>
      </c>
    </row>
    <row r="18" spans="1:14" ht="12.95" customHeight="1" x14ac:dyDescent="0.2">
      <c r="A18" s="36">
        <v>13</v>
      </c>
      <c r="B18" s="37" t="s">
        <v>183</v>
      </c>
      <c r="C18" s="71">
        <v>3</v>
      </c>
      <c r="D18" s="71">
        <v>46</v>
      </c>
      <c r="E18" s="71">
        <v>0</v>
      </c>
      <c r="F18" s="71">
        <v>0</v>
      </c>
      <c r="G18" s="71">
        <v>130</v>
      </c>
      <c r="H18" s="71">
        <v>28055</v>
      </c>
      <c r="I18" s="71">
        <f t="shared" si="0"/>
        <v>133</v>
      </c>
      <c r="J18" s="71">
        <f t="shared" si="1"/>
        <v>28101</v>
      </c>
      <c r="K18" s="319">
        <f>(I18+NPA_PS_14!M18)-NPA_13!C18</f>
        <v>0</v>
      </c>
      <c r="L18" s="319">
        <f>(J18+NPA_PS_14!N18)-NPA_13!D18</f>
        <v>0</v>
      </c>
      <c r="M18" s="3">
        <f>I18*100/NPS_OS_8!M18</f>
        <v>1.7310946244956398</v>
      </c>
      <c r="N18" s="3">
        <f>J18*100/NPS_OS_8!N18</f>
        <v>26.001869106992494</v>
      </c>
    </row>
    <row r="19" spans="1:14" ht="12.95" customHeight="1" x14ac:dyDescent="0.2">
      <c r="A19" s="36">
        <v>14</v>
      </c>
      <c r="B19" s="37" t="s">
        <v>184</v>
      </c>
      <c r="C19" s="71">
        <v>9</v>
      </c>
      <c r="D19" s="71">
        <v>35</v>
      </c>
      <c r="E19" s="71">
        <v>15</v>
      </c>
      <c r="F19" s="71">
        <v>7</v>
      </c>
      <c r="G19" s="71">
        <v>565</v>
      </c>
      <c r="H19" s="71">
        <v>165</v>
      </c>
      <c r="I19" s="71">
        <f t="shared" si="0"/>
        <v>589</v>
      </c>
      <c r="J19" s="71">
        <f t="shared" si="1"/>
        <v>207</v>
      </c>
      <c r="K19" s="319">
        <f>(I19+NPA_PS_14!M19)-NPA_13!C19</f>
        <v>0</v>
      </c>
      <c r="L19" s="319">
        <f>(J19+NPA_PS_14!N19)-NPA_13!D19</f>
        <v>0</v>
      </c>
      <c r="M19" s="3">
        <f>I19*100/NPS_OS_8!M19</f>
        <v>24.623745819397993</v>
      </c>
      <c r="N19" s="3">
        <f>J19*100/NPS_OS_8!N19</f>
        <v>1.5389190394766188</v>
      </c>
    </row>
    <row r="20" spans="1:14" ht="12.95" customHeight="1" x14ac:dyDescent="0.2">
      <c r="A20" s="36">
        <v>15</v>
      </c>
      <c r="B20" s="37" t="s">
        <v>59</v>
      </c>
      <c r="C20" s="71">
        <v>128</v>
      </c>
      <c r="D20" s="71">
        <v>7246</v>
      </c>
      <c r="E20" s="71">
        <v>5</v>
      </c>
      <c r="F20" s="71">
        <v>50.81</v>
      </c>
      <c r="G20" s="71">
        <v>4225</v>
      </c>
      <c r="H20" s="71">
        <v>94648.05</v>
      </c>
      <c r="I20" s="71">
        <f t="shared" si="0"/>
        <v>4358</v>
      </c>
      <c r="J20" s="71">
        <f t="shared" si="1"/>
        <v>101944.86</v>
      </c>
      <c r="K20" s="319">
        <f>(I20+NPA_PS_14!M20)-NPA_13!C20</f>
        <v>0</v>
      </c>
      <c r="L20" s="319">
        <f>(J20+NPA_PS_14!N20)-NPA_13!D20</f>
        <v>0</v>
      </c>
      <c r="M20" s="3">
        <f>I20*100/NPS_OS_8!M20</f>
        <v>10.174873339403703</v>
      </c>
      <c r="N20" s="3">
        <f>J20*100/NPS_OS_8!N20</f>
        <v>10.084305583100436</v>
      </c>
    </row>
    <row r="21" spans="1:14" ht="12.95" customHeight="1" x14ac:dyDescent="0.2">
      <c r="A21" s="36">
        <v>16</v>
      </c>
      <c r="B21" s="37" t="s">
        <v>65</v>
      </c>
      <c r="C21" s="71">
        <v>194</v>
      </c>
      <c r="D21" s="71">
        <v>1013</v>
      </c>
      <c r="E21" s="71">
        <v>1</v>
      </c>
      <c r="F21" s="71">
        <v>24</v>
      </c>
      <c r="G21" s="71">
        <v>7874</v>
      </c>
      <c r="H21" s="71">
        <v>423568</v>
      </c>
      <c r="I21" s="71">
        <f t="shared" si="0"/>
        <v>8069</v>
      </c>
      <c r="J21" s="71">
        <f t="shared" si="1"/>
        <v>424605</v>
      </c>
      <c r="K21" s="319">
        <f>(I21+NPA_PS_14!M21)-NPA_13!C21</f>
        <v>0</v>
      </c>
      <c r="L21" s="319">
        <f>(J21+NPA_PS_14!N21)-NPA_13!D21</f>
        <v>0</v>
      </c>
      <c r="M21" s="3">
        <f>I21*100/NPS_OS_8!M21</f>
        <v>1.4966761140211602</v>
      </c>
      <c r="N21" s="3">
        <f>J21*100/NPS_OS_8!N21</f>
        <v>10.716754663664194</v>
      </c>
    </row>
    <row r="22" spans="1:14" ht="12.95" customHeight="1" x14ac:dyDescent="0.2">
      <c r="A22" s="36">
        <v>17</v>
      </c>
      <c r="B22" s="37" t="s">
        <v>60</v>
      </c>
      <c r="C22" s="71">
        <v>0</v>
      </c>
      <c r="D22" s="71">
        <v>0</v>
      </c>
      <c r="E22" s="71">
        <v>0</v>
      </c>
      <c r="F22" s="71">
        <v>0</v>
      </c>
      <c r="G22" s="71">
        <v>2764</v>
      </c>
      <c r="H22" s="71">
        <v>14307</v>
      </c>
      <c r="I22" s="71">
        <f t="shared" si="0"/>
        <v>2764</v>
      </c>
      <c r="J22" s="71">
        <f t="shared" si="1"/>
        <v>14307</v>
      </c>
      <c r="K22" s="319">
        <f>(I22+NPA_PS_14!M22)-NPA_13!C22</f>
        <v>0</v>
      </c>
      <c r="L22" s="319">
        <f>(J22+NPA_PS_14!N22)-NPA_13!D22</f>
        <v>0</v>
      </c>
      <c r="M22" s="3">
        <f>I22*100/NPS_OS_8!M22</f>
        <v>12.445405015984511</v>
      </c>
      <c r="N22" s="3">
        <f>J22*100/NPS_OS_8!N22</f>
        <v>6.3435549091940979</v>
      </c>
    </row>
    <row r="23" spans="1:14" ht="12.95" customHeight="1" x14ac:dyDescent="0.2">
      <c r="A23" s="36">
        <v>18</v>
      </c>
      <c r="B23" s="37" t="s">
        <v>185</v>
      </c>
      <c r="C23" s="71">
        <v>18</v>
      </c>
      <c r="D23" s="71">
        <v>35</v>
      </c>
      <c r="E23" s="71">
        <v>0</v>
      </c>
      <c r="F23" s="71">
        <v>0</v>
      </c>
      <c r="G23" s="71">
        <v>7125</v>
      </c>
      <c r="H23" s="71">
        <f>19990+1800</f>
        <v>21790</v>
      </c>
      <c r="I23" s="71">
        <f t="shared" si="0"/>
        <v>7143</v>
      </c>
      <c r="J23" s="71">
        <f t="shared" si="1"/>
        <v>21825</v>
      </c>
      <c r="K23" s="319">
        <f>(I23+NPA_PS_14!M23)-NPA_13!C23</f>
        <v>0</v>
      </c>
      <c r="L23" s="319">
        <f>(J23+NPA_PS_14!N23)-NPA_13!D23</f>
        <v>-0.35000000000582077</v>
      </c>
      <c r="M23" s="3">
        <f>I23*100/NPS_OS_8!M23</f>
        <v>64.270289724671585</v>
      </c>
      <c r="N23" s="3">
        <f>J23*100/NPS_OS_8!N23</f>
        <v>15.211884297676191</v>
      </c>
    </row>
    <row r="24" spans="1:14" ht="12.95" customHeight="1" x14ac:dyDescent="0.2">
      <c r="A24" s="36">
        <v>19</v>
      </c>
      <c r="B24" s="37" t="s">
        <v>61</v>
      </c>
      <c r="C24" s="71">
        <v>0</v>
      </c>
      <c r="D24" s="71">
        <v>0</v>
      </c>
      <c r="E24" s="71">
        <v>0</v>
      </c>
      <c r="F24" s="71">
        <v>0</v>
      </c>
      <c r="G24" s="71">
        <v>17486</v>
      </c>
      <c r="H24" s="71">
        <v>28373</v>
      </c>
      <c r="I24" s="71">
        <f t="shared" si="0"/>
        <v>17486</v>
      </c>
      <c r="J24" s="71">
        <f t="shared" si="1"/>
        <v>28373</v>
      </c>
      <c r="K24" s="319">
        <f>(I24+NPA_PS_14!M24)-NPA_13!C24</f>
        <v>0</v>
      </c>
      <c r="L24" s="319">
        <f>(J24+NPA_PS_14!N24)-NPA_13!D24</f>
        <v>0</v>
      </c>
      <c r="M24" s="3">
        <f>I24*100/NPS_OS_8!M24</f>
        <v>32.652985004948555</v>
      </c>
      <c r="N24" s="3">
        <f>J24*100/NPS_OS_8!N24</f>
        <v>3.7386465606638986</v>
      </c>
    </row>
    <row r="25" spans="1:14" ht="12.95" customHeight="1" x14ac:dyDescent="0.2">
      <c r="A25" s="36">
        <v>20</v>
      </c>
      <c r="B25" s="37" t="s">
        <v>62</v>
      </c>
      <c r="C25" s="71">
        <v>2</v>
      </c>
      <c r="D25" s="71">
        <v>63.5</v>
      </c>
      <c r="E25" s="71">
        <v>0</v>
      </c>
      <c r="F25" s="71">
        <v>0</v>
      </c>
      <c r="G25" s="71">
        <v>14</v>
      </c>
      <c r="H25" s="71">
        <v>3754.9</v>
      </c>
      <c r="I25" s="71">
        <f t="shared" si="0"/>
        <v>16</v>
      </c>
      <c r="J25" s="71">
        <f t="shared" si="1"/>
        <v>3818.4</v>
      </c>
      <c r="K25" s="319">
        <f>(I25+NPA_PS_14!M25)-NPA_13!C25</f>
        <v>0</v>
      </c>
      <c r="L25" s="319">
        <f>(J25+NPA_PS_14!N25)-NPA_13!D25</f>
        <v>0</v>
      </c>
      <c r="M25" s="3">
        <f>I25*100/NPS_OS_8!M25</f>
        <v>2.7633851468048358</v>
      </c>
      <c r="N25" s="3">
        <f>J25*100/NPS_OS_8!N25</f>
        <v>25.397264592751831</v>
      </c>
    </row>
    <row r="26" spans="1:14" ht="12.95" customHeight="1" x14ac:dyDescent="0.2">
      <c r="A26" s="36">
        <v>21</v>
      </c>
      <c r="B26" s="37" t="s">
        <v>45</v>
      </c>
      <c r="C26" s="71">
        <v>8</v>
      </c>
      <c r="D26" s="71">
        <v>196</v>
      </c>
      <c r="E26" s="71">
        <v>0</v>
      </c>
      <c r="F26" s="71">
        <v>0</v>
      </c>
      <c r="G26" s="71">
        <v>206</v>
      </c>
      <c r="H26" s="71">
        <v>1754</v>
      </c>
      <c r="I26" s="71">
        <f t="shared" si="0"/>
        <v>214</v>
      </c>
      <c r="J26" s="71">
        <f t="shared" si="1"/>
        <v>1950</v>
      </c>
      <c r="K26" s="319">
        <f>(I26+NPA_PS_14!M26)-NPA_13!C26</f>
        <v>0</v>
      </c>
      <c r="L26" s="319">
        <f>(J26+NPA_PS_14!N26)-NPA_13!D26</f>
        <v>0</v>
      </c>
      <c r="M26" s="3">
        <f>I26*100/NPS_OS_8!M26</f>
        <v>1.6301035953686775</v>
      </c>
      <c r="N26" s="3">
        <f>J26*100/NPS_OS_8!N26</f>
        <v>2.4503952047650763</v>
      </c>
    </row>
    <row r="27" spans="1:14" ht="12.95" customHeight="1" x14ac:dyDescent="0.2">
      <c r="A27" s="325"/>
      <c r="B27" s="101" t="s">
        <v>226</v>
      </c>
      <c r="C27" s="118">
        <f>SUM(C6:C26)</f>
        <v>1108</v>
      </c>
      <c r="D27" s="118">
        <f t="shared" ref="D27:H27" si="2">SUM(D6:D26)</f>
        <v>18390.599999999999</v>
      </c>
      <c r="E27" s="118">
        <f t="shared" si="2"/>
        <v>97</v>
      </c>
      <c r="F27" s="118">
        <f t="shared" si="2"/>
        <v>765.81</v>
      </c>
      <c r="G27" s="118">
        <f t="shared" si="2"/>
        <v>60129</v>
      </c>
      <c r="H27" s="118">
        <f t="shared" si="2"/>
        <v>1041360.4900000001</v>
      </c>
      <c r="I27" s="118">
        <f t="shared" si="0"/>
        <v>61334</v>
      </c>
      <c r="J27" s="118">
        <f t="shared" si="1"/>
        <v>1060516.9000000001</v>
      </c>
      <c r="K27" s="319">
        <f>(I27+NPA_PS_14!M27)-NPA_13!C27</f>
        <v>0</v>
      </c>
      <c r="L27" s="319">
        <f>(J27+NPA_PS_14!N27)-NPA_13!D27</f>
        <v>-0.14000000013038516</v>
      </c>
      <c r="M27" s="3">
        <f>I27*100/NPS_OS_8!M27</f>
        <v>6.9123998088591962</v>
      </c>
      <c r="N27" s="3">
        <f>J27*100/NPS_OS_8!N27</f>
        <v>12.110965224047165</v>
      </c>
    </row>
    <row r="28" spans="1:14" ht="12.95" customHeight="1" x14ac:dyDescent="0.2">
      <c r="A28" s="36">
        <v>22</v>
      </c>
      <c r="B28" s="37" t="s">
        <v>42</v>
      </c>
      <c r="C28" s="71">
        <v>0</v>
      </c>
      <c r="D28" s="71">
        <v>0</v>
      </c>
      <c r="E28" s="71">
        <v>0</v>
      </c>
      <c r="F28" s="71">
        <v>0</v>
      </c>
      <c r="G28" s="71">
        <v>667</v>
      </c>
      <c r="H28" s="71">
        <v>35646.86</v>
      </c>
      <c r="I28" s="71">
        <f t="shared" si="0"/>
        <v>667</v>
      </c>
      <c r="J28" s="71">
        <f t="shared" si="1"/>
        <v>35646.86</v>
      </c>
      <c r="K28" s="319">
        <f>(I28+NPA_PS_14!M28)-NPA_13!C28</f>
        <v>0</v>
      </c>
      <c r="L28" s="319">
        <f>(J28+NPA_PS_14!N28)-NPA_13!D28</f>
        <v>0</v>
      </c>
      <c r="M28" s="3">
        <f>I28*100/NPS_OS_8!M28</f>
        <v>1.3573187358824608</v>
      </c>
      <c r="N28" s="3">
        <f>J28*100/NPS_OS_8!N28</f>
        <v>6.9584580744373463</v>
      </c>
    </row>
    <row r="29" spans="1:14" ht="12.95" customHeight="1" x14ac:dyDescent="0.2">
      <c r="A29" s="36">
        <v>23</v>
      </c>
      <c r="B29" s="37" t="s">
        <v>186</v>
      </c>
      <c r="C29" s="71">
        <v>0</v>
      </c>
      <c r="D29" s="71">
        <v>0</v>
      </c>
      <c r="E29" s="71">
        <v>0</v>
      </c>
      <c r="F29" s="71">
        <v>0</v>
      </c>
      <c r="G29" s="71">
        <v>23</v>
      </c>
      <c r="H29" s="71">
        <v>100.3</v>
      </c>
      <c r="I29" s="71">
        <f t="shared" si="0"/>
        <v>23</v>
      </c>
      <c r="J29" s="71">
        <f t="shared" si="1"/>
        <v>100.3</v>
      </c>
      <c r="K29" s="319">
        <f>(I29+NPA_PS_14!M29)-NPA_13!C29</f>
        <v>0</v>
      </c>
      <c r="L29" s="319">
        <f>(J29+NPA_PS_14!N29)-NPA_13!D29</f>
        <v>0</v>
      </c>
      <c r="M29" s="3">
        <f>I29*100/NPS_OS_8!M29</f>
        <v>1.8821603927986907</v>
      </c>
      <c r="N29" s="3">
        <f>J29*100/NPS_OS_8!N29</f>
        <v>2.026021140914517</v>
      </c>
    </row>
    <row r="30" spans="1:14" ht="12.95" customHeight="1" x14ac:dyDescent="0.2">
      <c r="A30" s="36">
        <v>24</v>
      </c>
      <c r="B30" s="37" t="s">
        <v>187</v>
      </c>
      <c r="C30" s="71">
        <v>0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f t="shared" si="0"/>
        <v>0</v>
      </c>
      <c r="J30" s="71">
        <f t="shared" si="1"/>
        <v>0</v>
      </c>
      <c r="K30" s="319">
        <f>(I30+NPA_PS_14!M30)-NPA_13!C30</f>
        <v>0</v>
      </c>
      <c r="L30" s="319">
        <f>(J30+NPA_PS_14!N30)-NPA_13!D30</f>
        <v>0</v>
      </c>
      <c r="M30" s="3">
        <f>I30*100/NPS_OS_8!M30</f>
        <v>0</v>
      </c>
      <c r="N30" s="3">
        <f>J30*100/NPS_OS_8!N30</f>
        <v>0</v>
      </c>
    </row>
    <row r="31" spans="1:14" ht="12.95" customHeight="1" x14ac:dyDescent="0.2">
      <c r="A31" s="36">
        <v>25</v>
      </c>
      <c r="B31" s="37" t="s">
        <v>46</v>
      </c>
      <c r="C31" s="71">
        <v>0</v>
      </c>
      <c r="D31" s="71">
        <v>0</v>
      </c>
      <c r="E31" s="71">
        <v>0</v>
      </c>
      <c r="F31" s="71">
        <v>0</v>
      </c>
      <c r="G31" s="71">
        <v>1</v>
      </c>
      <c r="H31" s="71">
        <v>22</v>
      </c>
      <c r="I31" s="71">
        <f t="shared" si="0"/>
        <v>1</v>
      </c>
      <c r="J31" s="71">
        <f t="shared" si="1"/>
        <v>22</v>
      </c>
      <c r="K31" s="319">
        <f>(I31+NPA_PS_14!M31)-NPA_13!C31</f>
        <v>0</v>
      </c>
      <c r="L31" s="319">
        <f>(J31+NPA_PS_14!N31)-NPA_13!D31</f>
        <v>-0.22999999999999687</v>
      </c>
      <c r="M31" s="3">
        <f>I31*100/NPS_OS_8!M31</f>
        <v>0.70422535211267601</v>
      </c>
      <c r="N31" s="3">
        <f>J31*100/NPS_OS_8!N31</f>
        <v>0.64251022905489674</v>
      </c>
    </row>
    <row r="32" spans="1:14" ht="12.95" customHeight="1" x14ac:dyDescent="0.2">
      <c r="A32" s="36">
        <v>26</v>
      </c>
      <c r="B32" s="37" t="s">
        <v>188</v>
      </c>
      <c r="C32" s="71">
        <v>1</v>
      </c>
      <c r="D32" s="71">
        <v>20</v>
      </c>
      <c r="E32" s="71">
        <v>0</v>
      </c>
      <c r="F32" s="71">
        <v>0</v>
      </c>
      <c r="G32" s="71">
        <v>11</v>
      </c>
      <c r="H32" s="71">
        <v>475</v>
      </c>
      <c r="I32" s="71">
        <f t="shared" si="0"/>
        <v>12</v>
      </c>
      <c r="J32" s="71">
        <f t="shared" si="1"/>
        <v>495</v>
      </c>
      <c r="K32" s="319">
        <f>(I32+NPA_PS_14!M32)-NPA_13!C32</f>
        <v>0</v>
      </c>
      <c r="L32" s="319">
        <f>(J32+NPA_PS_14!N32)-NPA_13!D32</f>
        <v>0</v>
      </c>
      <c r="M32" s="3">
        <f>I32*100/NPS_OS_8!M32</f>
        <v>0.61633281972265019</v>
      </c>
      <c r="N32" s="3">
        <f>J32*100/NPS_OS_8!N32</f>
        <v>3.4083866969634373</v>
      </c>
    </row>
    <row r="33" spans="1:14" ht="12.95" customHeight="1" x14ac:dyDescent="0.2">
      <c r="A33" s="36">
        <v>27</v>
      </c>
      <c r="B33" s="37" t="s">
        <v>189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f t="shared" si="0"/>
        <v>0</v>
      </c>
      <c r="J33" s="71">
        <f t="shared" si="1"/>
        <v>0</v>
      </c>
      <c r="K33" s="319">
        <f>(I33+NPA_PS_14!M33)-NPA_13!C33</f>
        <v>0</v>
      </c>
      <c r="L33" s="319">
        <f>(J33+NPA_PS_14!N33)-NPA_13!D33</f>
        <v>0</v>
      </c>
      <c r="M33" s="3">
        <f>I33*100/NPS_OS_8!M33</f>
        <v>0</v>
      </c>
      <c r="N33" s="3">
        <f>J33*100/NPS_OS_8!N33</f>
        <v>0</v>
      </c>
    </row>
    <row r="34" spans="1:14" ht="12.95" customHeight="1" x14ac:dyDescent="0.2">
      <c r="A34" s="36">
        <v>28</v>
      </c>
      <c r="B34" s="37" t="s">
        <v>190</v>
      </c>
      <c r="C34" s="71">
        <v>0</v>
      </c>
      <c r="D34" s="71">
        <v>0</v>
      </c>
      <c r="E34" s="71">
        <v>0</v>
      </c>
      <c r="F34" s="71">
        <v>0</v>
      </c>
      <c r="G34" s="71">
        <v>25</v>
      </c>
      <c r="H34" s="71">
        <v>1147</v>
      </c>
      <c r="I34" s="71">
        <f t="shared" si="0"/>
        <v>25</v>
      </c>
      <c r="J34" s="71">
        <f t="shared" si="1"/>
        <v>1147</v>
      </c>
      <c r="K34" s="319">
        <f>(I34+NPA_PS_14!M34)-NPA_13!C34</f>
        <v>0</v>
      </c>
      <c r="L34" s="319">
        <f>(J34+NPA_PS_14!N34)-NPA_13!D34</f>
        <v>0</v>
      </c>
      <c r="M34" s="3">
        <f>I34*100/NPS_OS_8!M34</f>
        <v>0.62359690695934145</v>
      </c>
      <c r="N34" s="3">
        <f>J34*100/NPS_OS_8!N34</f>
        <v>8.5705746095793174</v>
      </c>
    </row>
    <row r="35" spans="1:14" ht="12.95" customHeight="1" x14ac:dyDescent="0.2">
      <c r="A35" s="36">
        <v>29</v>
      </c>
      <c r="B35" s="37" t="s">
        <v>66</v>
      </c>
      <c r="C35" s="71">
        <v>0</v>
      </c>
      <c r="D35" s="71">
        <v>0</v>
      </c>
      <c r="E35" s="71">
        <v>0</v>
      </c>
      <c r="F35" s="71">
        <v>0</v>
      </c>
      <c r="G35" s="71">
        <v>10302</v>
      </c>
      <c r="H35" s="71">
        <v>17824.93</v>
      </c>
      <c r="I35" s="71">
        <f t="shared" si="0"/>
        <v>10302</v>
      </c>
      <c r="J35" s="71">
        <f t="shared" si="1"/>
        <v>17824.93</v>
      </c>
      <c r="K35" s="319">
        <f>(I35+NPA_PS_14!M35)-NPA_13!C35</f>
        <v>0</v>
      </c>
      <c r="L35" s="319">
        <f>(J35+NPA_PS_14!N35)-NPA_13!D35</f>
        <v>1.0000000002037268E-2</v>
      </c>
      <c r="M35" s="3">
        <f>I35*100/NPS_OS_8!M35</f>
        <v>1.9147382057367801</v>
      </c>
      <c r="N35" s="3">
        <f>J35*100/NPS_OS_8!N35</f>
        <v>1.8224957799982835</v>
      </c>
    </row>
    <row r="36" spans="1:14" ht="12.95" customHeight="1" x14ac:dyDescent="0.2">
      <c r="A36" s="36">
        <v>30</v>
      </c>
      <c r="B36" s="37" t="s">
        <v>67</v>
      </c>
      <c r="C36" s="71">
        <v>41</v>
      </c>
      <c r="D36" s="71">
        <v>1318</v>
      </c>
      <c r="E36" s="71">
        <v>0</v>
      </c>
      <c r="F36" s="71">
        <v>0</v>
      </c>
      <c r="G36" s="71">
        <v>6631</v>
      </c>
      <c r="H36" s="71">
        <v>251405</v>
      </c>
      <c r="I36" s="71">
        <f t="shared" si="0"/>
        <v>6672</v>
      </c>
      <c r="J36" s="71">
        <f t="shared" si="1"/>
        <v>252723</v>
      </c>
      <c r="K36" s="319">
        <f>(I36+NPA_PS_14!M36)-NPA_13!C36</f>
        <v>0</v>
      </c>
      <c r="L36" s="319">
        <f>(J36+NPA_PS_14!N36)-NPA_13!D36</f>
        <v>0</v>
      </c>
      <c r="M36" s="3">
        <f>I36*100/NPS_OS_8!M36</f>
        <v>4.4503141633649497</v>
      </c>
      <c r="N36" s="3">
        <f>J36*100/NPS_OS_8!N36</f>
        <v>31.850433791910952</v>
      </c>
    </row>
    <row r="37" spans="1:14" ht="12.95" customHeight="1" x14ac:dyDescent="0.2">
      <c r="A37" s="36">
        <v>31</v>
      </c>
      <c r="B37" s="37" t="s">
        <v>553</v>
      </c>
      <c r="C37" s="71">
        <v>0</v>
      </c>
      <c r="D37" s="71">
        <v>0</v>
      </c>
      <c r="E37" s="71">
        <v>0</v>
      </c>
      <c r="F37" s="71">
        <v>0</v>
      </c>
      <c r="G37" s="71">
        <v>30</v>
      </c>
      <c r="H37" s="71">
        <v>10.37</v>
      </c>
      <c r="I37" s="71">
        <f t="shared" si="0"/>
        <v>30</v>
      </c>
      <c r="J37" s="71">
        <f t="shared" si="1"/>
        <v>10.37</v>
      </c>
      <c r="K37" s="319">
        <f>(I37+NPA_PS_14!M37)-NPA_13!C37</f>
        <v>0</v>
      </c>
      <c r="L37" s="319">
        <f>(J37+NPA_PS_14!N37)-NPA_13!D37</f>
        <v>0</v>
      </c>
      <c r="M37" s="3">
        <f>I37*100/NPS_OS_8!M37</f>
        <v>0.20612889927167788</v>
      </c>
      <c r="N37" s="3">
        <f>J37*100/NPS_OS_8!N37</f>
        <v>0.10753234525245213</v>
      </c>
    </row>
    <row r="38" spans="1:14" ht="12.95" customHeight="1" x14ac:dyDescent="0.2">
      <c r="A38" s="36">
        <v>32</v>
      </c>
      <c r="B38" s="37" t="s">
        <v>191</v>
      </c>
      <c r="C38" s="71">
        <v>0</v>
      </c>
      <c r="D38" s="71">
        <v>0</v>
      </c>
      <c r="E38" s="71">
        <v>0</v>
      </c>
      <c r="F38" s="71">
        <v>0</v>
      </c>
      <c r="G38" s="71">
        <v>7182</v>
      </c>
      <c r="H38" s="71">
        <v>2514</v>
      </c>
      <c r="I38" s="71">
        <f t="shared" si="0"/>
        <v>7182</v>
      </c>
      <c r="J38" s="71">
        <f t="shared" si="1"/>
        <v>2514</v>
      </c>
      <c r="K38" s="319">
        <f>(I38+NPA_PS_14!M38)-NPA_13!C38</f>
        <v>0</v>
      </c>
      <c r="L38" s="319">
        <f>(J38+NPA_PS_14!N38)-NPA_13!D38</f>
        <v>0</v>
      </c>
      <c r="M38" s="3">
        <f>I38*100/NPS_OS_8!M38</f>
        <v>7.8714612948126392</v>
      </c>
      <c r="N38" s="3">
        <f>J38*100/NPS_OS_8!N38</f>
        <v>1.6559628495207983</v>
      </c>
    </row>
    <row r="39" spans="1:14" ht="12.95" customHeight="1" x14ac:dyDescent="0.2">
      <c r="A39" s="36">
        <v>33</v>
      </c>
      <c r="B39" s="37" t="s">
        <v>192</v>
      </c>
      <c r="C39" s="71">
        <v>0</v>
      </c>
      <c r="D39" s="71">
        <v>0</v>
      </c>
      <c r="E39" s="71">
        <v>0</v>
      </c>
      <c r="F39" s="71">
        <v>0</v>
      </c>
      <c r="G39" s="71">
        <v>53</v>
      </c>
      <c r="H39" s="71">
        <v>42.13</v>
      </c>
      <c r="I39" s="71">
        <f t="shared" si="0"/>
        <v>53</v>
      </c>
      <c r="J39" s="71">
        <f t="shared" si="1"/>
        <v>42.13</v>
      </c>
      <c r="K39" s="319">
        <f>(I39+NPA_PS_14!M39)-NPA_13!C39</f>
        <v>0</v>
      </c>
      <c r="L39" s="319">
        <f>(J39+NPA_PS_14!N39)-NPA_13!D39</f>
        <v>0</v>
      </c>
      <c r="M39" s="3">
        <f>I39*100/NPS_OS_8!M39</f>
        <v>7.0761014686248327</v>
      </c>
      <c r="N39" s="3">
        <f>J39*100/NPS_OS_8!N39</f>
        <v>2.8620923913043477</v>
      </c>
    </row>
    <row r="40" spans="1:14" ht="12.95" customHeight="1" x14ac:dyDescent="0.2">
      <c r="A40" s="36">
        <v>34</v>
      </c>
      <c r="B40" s="37" t="s">
        <v>193</v>
      </c>
      <c r="C40" s="71">
        <v>1</v>
      </c>
      <c r="D40" s="71">
        <v>22</v>
      </c>
      <c r="E40" s="71">
        <v>0</v>
      </c>
      <c r="F40" s="71">
        <v>0</v>
      </c>
      <c r="G40" s="71">
        <v>14</v>
      </c>
      <c r="H40" s="71">
        <v>175.91</v>
      </c>
      <c r="I40" s="71">
        <f t="shared" si="0"/>
        <v>15</v>
      </c>
      <c r="J40" s="71">
        <f t="shared" si="1"/>
        <v>197.91</v>
      </c>
      <c r="K40" s="319">
        <f>(I40+NPA_PS_14!M40)-NPA_13!C40</f>
        <v>0</v>
      </c>
      <c r="L40" s="319">
        <f>(J40+NPA_PS_14!N40)-NPA_13!D40</f>
        <v>0</v>
      </c>
      <c r="M40" s="3">
        <f>I40*100/NPS_OS_8!M40</f>
        <v>8.6705202312138727</v>
      </c>
      <c r="N40" s="3">
        <f>J40*100/NPS_OS_8!N40</f>
        <v>26.959175055509395</v>
      </c>
    </row>
    <row r="41" spans="1:14" ht="12.95" customHeight="1" x14ac:dyDescent="0.2">
      <c r="A41" s="36">
        <v>35</v>
      </c>
      <c r="B41" s="37" t="s">
        <v>194</v>
      </c>
      <c r="C41" s="71">
        <v>0</v>
      </c>
      <c r="D41" s="71">
        <v>0</v>
      </c>
      <c r="E41" s="71">
        <v>0</v>
      </c>
      <c r="F41" s="71">
        <v>0</v>
      </c>
      <c r="G41" s="71">
        <v>0</v>
      </c>
      <c r="H41" s="71">
        <v>0</v>
      </c>
      <c r="I41" s="71">
        <f t="shared" si="0"/>
        <v>0</v>
      </c>
      <c r="J41" s="71">
        <f t="shared" si="1"/>
        <v>0</v>
      </c>
      <c r="K41" s="319">
        <f>(I41+NPA_PS_14!M41)-NPA_13!C41</f>
        <v>0</v>
      </c>
      <c r="L41" s="319">
        <f>(J41+NPA_PS_14!N41)-NPA_13!D41</f>
        <v>0</v>
      </c>
      <c r="M41" s="3" t="e">
        <f>I41*100/NPS_OS_8!M41</f>
        <v>#DIV/0!</v>
      </c>
      <c r="N41" s="3" t="e">
        <f>J41*100/NPS_OS_8!N41</f>
        <v>#DIV/0!</v>
      </c>
    </row>
    <row r="42" spans="1:14" ht="12.95" customHeight="1" x14ac:dyDescent="0.2">
      <c r="A42" s="36">
        <v>36</v>
      </c>
      <c r="B42" s="37" t="s">
        <v>68</v>
      </c>
      <c r="C42" s="71">
        <v>0</v>
      </c>
      <c r="D42" s="71">
        <v>0</v>
      </c>
      <c r="E42" s="71">
        <v>0</v>
      </c>
      <c r="F42" s="71">
        <v>0</v>
      </c>
      <c r="G42" s="71">
        <v>191</v>
      </c>
      <c r="H42" s="71">
        <v>4285.37</v>
      </c>
      <c r="I42" s="71">
        <f t="shared" si="0"/>
        <v>191</v>
      </c>
      <c r="J42" s="71">
        <f t="shared" si="1"/>
        <v>4285.37</v>
      </c>
      <c r="K42" s="319">
        <f>(I42+NPA_PS_14!M42)-NPA_13!C42</f>
        <v>0</v>
      </c>
      <c r="L42" s="319">
        <f>(J42+NPA_PS_14!N42)-NPA_13!D42</f>
        <v>1.0000000000218279E-2</v>
      </c>
      <c r="M42" s="3">
        <f>I42*100/NPS_OS_8!M42</f>
        <v>1.4618092759834684</v>
      </c>
      <c r="N42" s="3">
        <f>J42*100/NPS_OS_8!N42</f>
        <v>3.3160711331410258</v>
      </c>
    </row>
    <row r="43" spans="1:14" ht="12.95" customHeight="1" x14ac:dyDescent="0.2">
      <c r="A43" s="36">
        <v>37</v>
      </c>
      <c r="B43" s="37" t="s">
        <v>195</v>
      </c>
      <c r="C43" s="71">
        <v>0</v>
      </c>
      <c r="D43" s="71">
        <v>0</v>
      </c>
      <c r="E43" s="71">
        <v>0</v>
      </c>
      <c r="F43" s="71">
        <v>0</v>
      </c>
      <c r="G43" s="71">
        <v>6</v>
      </c>
      <c r="H43" s="71">
        <f>300+536</f>
        <v>836</v>
      </c>
      <c r="I43" s="71">
        <f t="shared" si="0"/>
        <v>6</v>
      </c>
      <c r="J43" s="71">
        <f t="shared" si="1"/>
        <v>836</v>
      </c>
      <c r="K43" s="319">
        <f>(I43+NPA_PS_14!M43)-NPA_13!C43</f>
        <v>0</v>
      </c>
      <c r="L43" s="319">
        <f>(J43+NPA_PS_14!N43)-NPA_13!D43</f>
        <v>0</v>
      </c>
      <c r="M43" s="3">
        <f>I43*100/NPS_OS_8!M43</f>
        <v>3.9215686274509802</v>
      </c>
      <c r="N43" s="3">
        <f>J43*100/NPS_OS_8!N43</f>
        <v>21.93074501573977</v>
      </c>
    </row>
    <row r="44" spans="1:14" ht="12.95" customHeight="1" x14ac:dyDescent="0.2">
      <c r="A44" s="36">
        <v>38</v>
      </c>
      <c r="B44" s="37" t="s">
        <v>196</v>
      </c>
      <c r="C44" s="71">
        <v>0</v>
      </c>
      <c r="D44" s="71">
        <v>0</v>
      </c>
      <c r="E44" s="71">
        <v>0</v>
      </c>
      <c r="F44" s="71">
        <v>0</v>
      </c>
      <c r="G44" s="71">
        <v>1118</v>
      </c>
      <c r="H44" s="71">
        <v>361</v>
      </c>
      <c r="I44" s="71">
        <f t="shared" si="0"/>
        <v>1118</v>
      </c>
      <c r="J44" s="71">
        <f t="shared" si="1"/>
        <v>361</v>
      </c>
      <c r="K44" s="319">
        <f>(I44+NPA_PS_14!M44)-NPA_13!C44</f>
        <v>0</v>
      </c>
      <c r="L44" s="319">
        <f>(J44+NPA_PS_14!N44)-NPA_13!D44</f>
        <v>0</v>
      </c>
      <c r="M44" s="3">
        <f>I44*100/NPS_OS_8!M44</f>
        <v>76.838487972508588</v>
      </c>
      <c r="N44" s="3">
        <f>J44*100/NPS_OS_8!N44</f>
        <v>1.9982287169268238</v>
      </c>
    </row>
    <row r="45" spans="1:14" ht="12.95" customHeight="1" x14ac:dyDescent="0.2">
      <c r="A45" s="36">
        <v>39</v>
      </c>
      <c r="B45" s="37" t="s">
        <v>197</v>
      </c>
      <c r="C45" s="71">
        <v>0</v>
      </c>
      <c r="D45" s="71">
        <v>0</v>
      </c>
      <c r="E45" s="71">
        <v>0</v>
      </c>
      <c r="F45" s="71">
        <v>0</v>
      </c>
      <c r="G45" s="71">
        <v>0</v>
      </c>
      <c r="H45" s="71">
        <v>0</v>
      </c>
      <c r="I45" s="71">
        <f t="shared" si="0"/>
        <v>0</v>
      </c>
      <c r="J45" s="71">
        <f t="shared" si="1"/>
        <v>0</v>
      </c>
      <c r="K45" s="319">
        <f>(I45+NPA_PS_14!M45)-NPA_13!C45</f>
        <v>0</v>
      </c>
      <c r="L45" s="319">
        <f>(J45+NPA_PS_14!N45)-NPA_13!D45</f>
        <v>0</v>
      </c>
      <c r="M45" s="3">
        <f>I45*100/NPS_OS_8!M45</f>
        <v>0</v>
      </c>
      <c r="N45" s="3">
        <f>J45*100/NPS_OS_8!N45</f>
        <v>0</v>
      </c>
    </row>
    <row r="46" spans="1:14" ht="12.95" customHeight="1" x14ac:dyDescent="0.2">
      <c r="A46" s="36">
        <v>40</v>
      </c>
      <c r="B46" s="37" t="s">
        <v>72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f t="shared" si="0"/>
        <v>0</v>
      </c>
      <c r="J46" s="71">
        <f t="shared" si="1"/>
        <v>0</v>
      </c>
      <c r="K46" s="319">
        <f>(I46+NPA_PS_14!M46)-NPA_13!C46</f>
        <v>0</v>
      </c>
      <c r="L46" s="319">
        <f>(J46+NPA_PS_14!N46)-NPA_13!D46</f>
        <v>0</v>
      </c>
      <c r="M46" s="3">
        <f>I46*100/NPS_OS_8!M46</f>
        <v>0</v>
      </c>
      <c r="N46" s="3">
        <f>J46*100/NPS_OS_8!N46</f>
        <v>0</v>
      </c>
    </row>
    <row r="47" spans="1:14" ht="12.95" customHeight="1" x14ac:dyDescent="0.2">
      <c r="A47" s="36">
        <v>41</v>
      </c>
      <c r="B47" s="37" t="s">
        <v>198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f t="shared" si="0"/>
        <v>0</v>
      </c>
      <c r="J47" s="71">
        <f t="shared" si="1"/>
        <v>0</v>
      </c>
      <c r="K47" s="319">
        <f>(I47+NPA_PS_14!M47)-NPA_13!C47</f>
        <v>0</v>
      </c>
      <c r="L47" s="319">
        <f>(J47+NPA_PS_14!N47)-NPA_13!D47</f>
        <v>0</v>
      </c>
      <c r="M47" s="3">
        <f>I47*100/NPS_OS_8!M47</f>
        <v>0</v>
      </c>
      <c r="N47" s="3">
        <f>J47*100/NPS_OS_8!N47</f>
        <v>0</v>
      </c>
    </row>
    <row r="48" spans="1:14" ht="12.95" customHeight="1" x14ac:dyDescent="0.2">
      <c r="A48" s="36">
        <v>42</v>
      </c>
      <c r="B48" s="37" t="s">
        <v>71</v>
      </c>
      <c r="C48" s="71">
        <v>0</v>
      </c>
      <c r="D48" s="71">
        <v>0</v>
      </c>
      <c r="E48" s="71">
        <v>0</v>
      </c>
      <c r="F48" s="71">
        <v>0</v>
      </c>
      <c r="G48" s="71">
        <v>22</v>
      </c>
      <c r="H48" s="71">
        <v>75</v>
      </c>
      <c r="I48" s="71">
        <f t="shared" si="0"/>
        <v>22</v>
      </c>
      <c r="J48" s="71">
        <f t="shared" si="1"/>
        <v>75</v>
      </c>
      <c r="K48" s="319">
        <f>(I48+NPA_PS_14!M48)-NPA_13!C48</f>
        <v>0</v>
      </c>
      <c r="L48" s="319">
        <f>(J48+NPA_PS_14!N48)-NPA_13!D48</f>
        <v>0</v>
      </c>
      <c r="M48" s="3">
        <f>I48*100/NPS_OS_8!M48</f>
        <v>0.46689303904923601</v>
      </c>
      <c r="N48" s="3">
        <f>J48*100/NPS_OS_8!N48</f>
        <v>0.18926489514724809</v>
      </c>
    </row>
    <row r="49" spans="1:14" ht="12.95" customHeight="1" x14ac:dyDescent="0.2">
      <c r="A49" s="36"/>
      <c r="B49" s="101" t="s">
        <v>223</v>
      </c>
      <c r="C49" s="118">
        <f>SUM(C28:C48)</f>
        <v>43</v>
      </c>
      <c r="D49" s="118">
        <f t="shared" ref="D49:H49" si="3">SUM(D28:D48)</f>
        <v>1360</v>
      </c>
      <c r="E49" s="118">
        <f t="shared" si="3"/>
        <v>0</v>
      </c>
      <c r="F49" s="118">
        <f t="shared" si="3"/>
        <v>0</v>
      </c>
      <c r="G49" s="118">
        <f t="shared" si="3"/>
        <v>26276</v>
      </c>
      <c r="H49" s="118">
        <f t="shared" si="3"/>
        <v>314920.87</v>
      </c>
      <c r="I49" s="118">
        <f t="shared" si="0"/>
        <v>26319</v>
      </c>
      <c r="J49" s="118">
        <f t="shared" si="1"/>
        <v>316280.87</v>
      </c>
      <c r="K49" s="319">
        <f>(I49+NPA_PS_14!M49)-NPA_13!C49</f>
        <v>0</v>
      </c>
      <c r="L49" s="319">
        <f>(J49+NPA_PS_14!N49)-NPA_13!D49</f>
        <v>-0.20999999990453944</v>
      </c>
      <c r="M49" s="3">
        <f>I49*100/NPS_OS_8!M49</f>
        <v>3.0199101336062677</v>
      </c>
      <c r="N49" s="3">
        <f>J49*100/NPS_OS_8!N49</f>
        <v>11.739618574501993</v>
      </c>
    </row>
    <row r="50" spans="1:14" s="129" customFormat="1" ht="12.95" customHeight="1" x14ac:dyDescent="0.2">
      <c r="A50" s="325"/>
      <c r="B50" s="101" t="s">
        <v>426</v>
      </c>
      <c r="C50" s="118">
        <f>C49+C27</f>
        <v>1151</v>
      </c>
      <c r="D50" s="118">
        <f t="shared" ref="D50:H50" si="4">D49+D27</f>
        <v>19750.599999999999</v>
      </c>
      <c r="E50" s="118">
        <f t="shared" si="4"/>
        <v>97</v>
      </c>
      <c r="F50" s="118">
        <f t="shared" si="4"/>
        <v>765.81</v>
      </c>
      <c r="G50" s="118">
        <f t="shared" si="4"/>
        <v>86405</v>
      </c>
      <c r="H50" s="118">
        <f t="shared" si="4"/>
        <v>1356281.36</v>
      </c>
      <c r="I50" s="118">
        <f t="shared" si="0"/>
        <v>87653</v>
      </c>
      <c r="J50" s="118">
        <f t="shared" si="1"/>
        <v>1376797.77</v>
      </c>
      <c r="K50" s="319">
        <f>(I50+NPA_PS_14!M50)-NPA_13!C50</f>
        <v>0</v>
      </c>
      <c r="L50" s="319">
        <f>(J50+NPA_PS_14!N50)-NPA_13!D50</f>
        <v>-0.35000000009313226</v>
      </c>
      <c r="M50" s="3">
        <f>I50*100/NPS_OS_8!M50</f>
        <v>4.9836253852014423</v>
      </c>
      <c r="N50" s="3">
        <f>J50*100/NPS_OS_8!N50</f>
        <v>12.023595163022794</v>
      </c>
    </row>
    <row r="51" spans="1:14" ht="12.95" customHeight="1" x14ac:dyDescent="0.2">
      <c r="A51" s="36">
        <v>43</v>
      </c>
      <c r="B51" s="37" t="s">
        <v>41</v>
      </c>
      <c r="C51" s="71">
        <v>28</v>
      </c>
      <c r="D51" s="71">
        <v>107.68</v>
      </c>
      <c r="E51" s="71">
        <v>0</v>
      </c>
      <c r="F51" s="71">
        <v>0</v>
      </c>
      <c r="G51" s="71">
        <v>4549</v>
      </c>
      <c r="H51" s="71">
        <v>2193.0700000000002</v>
      </c>
      <c r="I51" s="71">
        <f t="shared" si="0"/>
        <v>4577</v>
      </c>
      <c r="J51" s="71">
        <f t="shared" si="1"/>
        <v>2300.75</v>
      </c>
      <c r="K51" s="319">
        <f>(I51+NPA_PS_14!M51)-NPA_13!C51</f>
        <v>0</v>
      </c>
      <c r="L51" s="319">
        <f>(J51+NPA_PS_14!N51)-NPA_13!D51</f>
        <v>0</v>
      </c>
      <c r="M51" s="3">
        <f>I51*100/NPS_OS_8!M51</f>
        <v>22.45829244357213</v>
      </c>
      <c r="N51" s="3">
        <f>J51*100/NPS_OS_8!N51</f>
        <v>2.2325671752122989</v>
      </c>
    </row>
    <row r="52" spans="1:14" ht="12.95" customHeight="1" x14ac:dyDescent="0.2">
      <c r="A52" s="36">
        <v>44</v>
      </c>
      <c r="B52" s="37" t="s">
        <v>199</v>
      </c>
      <c r="C52" s="71">
        <v>0</v>
      </c>
      <c r="D52" s="71">
        <v>0</v>
      </c>
      <c r="E52" s="71">
        <v>0</v>
      </c>
      <c r="F52" s="71">
        <v>0</v>
      </c>
      <c r="G52" s="71">
        <v>1191</v>
      </c>
      <c r="H52" s="71">
        <v>630</v>
      </c>
      <c r="I52" s="71">
        <f t="shared" si="0"/>
        <v>1191</v>
      </c>
      <c r="J52" s="71">
        <f t="shared" si="1"/>
        <v>630</v>
      </c>
      <c r="K52" s="319">
        <f>(I52+NPA_PS_14!M52)-NPA_13!C52</f>
        <v>0</v>
      </c>
      <c r="L52" s="319">
        <f>(J52+NPA_PS_14!N52)-NPA_13!D52</f>
        <v>0</v>
      </c>
      <c r="M52" s="3">
        <f>I52*100/NPS_OS_8!M52</f>
        <v>9.567033496666399</v>
      </c>
      <c r="N52" s="3">
        <f>J52*100/NPS_OS_8!N52</f>
        <v>4.5652173913043477</v>
      </c>
    </row>
    <row r="53" spans="1:14" ht="12.95" customHeight="1" x14ac:dyDescent="0.2">
      <c r="A53" s="36">
        <v>45</v>
      </c>
      <c r="B53" s="37" t="s">
        <v>47</v>
      </c>
      <c r="C53" s="71">
        <v>0</v>
      </c>
      <c r="D53" s="71">
        <v>0</v>
      </c>
      <c r="E53" s="71">
        <v>0</v>
      </c>
      <c r="F53" s="71">
        <v>0</v>
      </c>
      <c r="G53" s="71">
        <v>1017</v>
      </c>
      <c r="H53" s="71">
        <v>1168.17</v>
      </c>
      <c r="I53" s="71">
        <f t="shared" si="0"/>
        <v>1017</v>
      </c>
      <c r="J53" s="71">
        <f t="shared" si="1"/>
        <v>1168.17</v>
      </c>
      <c r="K53" s="319">
        <f>(I53+NPA_PS_14!M53)-NPA_13!C53</f>
        <v>0</v>
      </c>
      <c r="L53" s="319">
        <f>(J53+NPA_PS_14!N53)-NPA_13!D53</f>
        <v>0</v>
      </c>
      <c r="M53" s="3">
        <f>I53*100/NPS_OS_8!M53</f>
        <v>5.1446782679077296</v>
      </c>
      <c r="N53" s="3">
        <f>J53*100/NPS_OS_8!N53</f>
        <v>2.6032589038888765</v>
      </c>
    </row>
    <row r="54" spans="1:14" s="129" customFormat="1" ht="12.95" customHeight="1" x14ac:dyDescent="0.2">
      <c r="A54" s="325"/>
      <c r="B54" s="101" t="s">
        <v>227</v>
      </c>
      <c r="C54" s="118">
        <f>SUM(C51:C53)</f>
        <v>28</v>
      </c>
      <c r="D54" s="118">
        <f t="shared" ref="D54:H54" si="5">SUM(D51:D53)</f>
        <v>107.68</v>
      </c>
      <c r="E54" s="118">
        <f t="shared" si="5"/>
        <v>0</v>
      </c>
      <c r="F54" s="118">
        <f t="shared" si="5"/>
        <v>0</v>
      </c>
      <c r="G54" s="118">
        <f t="shared" si="5"/>
        <v>6757</v>
      </c>
      <c r="H54" s="118">
        <f t="shared" si="5"/>
        <v>3991.2400000000002</v>
      </c>
      <c r="I54" s="118">
        <f t="shared" si="0"/>
        <v>6785</v>
      </c>
      <c r="J54" s="118">
        <f t="shared" si="1"/>
        <v>4098.92</v>
      </c>
      <c r="K54" s="319">
        <f>(I54+NPA_PS_14!M54)-NPA_13!C54</f>
        <v>0</v>
      </c>
      <c r="L54" s="319">
        <f>(J54+NPA_PS_14!N54)-NPA_13!D54</f>
        <v>0</v>
      </c>
      <c r="M54" s="3">
        <f>I54*100/NPS_OS_8!M54</f>
        <v>12.899975283761432</v>
      </c>
      <c r="N54" s="3">
        <f>J54*100/NPS_OS_8!N54</f>
        <v>2.5344626246959545</v>
      </c>
    </row>
    <row r="55" spans="1:14" ht="12.95" customHeight="1" x14ac:dyDescent="0.2">
      <c r="A55" s="36">
        <v>46</v>
      </c>
      <c r="B55" s="37" t="s">
        <v>427</v>
      </c>
      <c r="C55" s="71">
        <v>0</v>
      </c>
      <c r="D55" s="71">
        <v>0</v>
      </c>
      <c r="E55" s="71">
        <v>0</v>
      </c>
      <c r="F55" s="71">
        <v>0</v>
      </c>
      <c r="G55" s="71">
        <v>0</v>
      </c>
      <c r="H55" s="71">
        <v>0</v>
      </c>
      <c r="I55" s="71">
        <f t="shared" si="0"/>
        <v>0</v>
      </c>
      <c r="J55" s="71">
        <f t="shared" si="1"/>
        <v>0</v>
      </c>
      <c r="K55" s="319">
        <f>(I55+NPA_PS_14!M55)-NPA_13!C55</f>
        <v>0</v>
      </c>
      <c r="L55" s="319">
        <f>(J55+NPA_PS_14!N55)-NPA_13!D55</f>
        <v>0</v>
      </c>
      <c r="M55" s="3">
        <f>I55*100/NPS_OS_8!M55</f>
        <v>0</v>
      </c>
      <c r="N55" s="3">
        <f>J55*100/NPS_OS_8!N55</f>
        <v>0</v>
      </c>
    </row>
    <row r="56" spans="1:14" s="129" customFormat="1" ht="12.95" customHeight="1" x14ac:dyDescent="0.2">
      <c r="A56" s="325"/>
      <c r="B56" s="101" t="s">
        <v>225</v>
      </c>
      <c r="C56" s="118">
        <f>C55</f>
        <v>0</v>
      </c>
      <c r="D56" s="118">
        <f t="shared" ref="D56:H56" si="6">D55</f>
        <v>0</v>
      </c>
      <c r="E56" s="118">
        <f t="shared" si="6"/>
        <v>0</v>
      </c>
      <c r="F56" s="118">
        <f t="shared" si="6"/>
        <v>0</v>
      </c>
      <c r="G56" s="118">
        <f t="shared" si="6"/>
        <v>0</v>
      </c>
      <c r="H56" s="118">
        <f t="shared" si="6"/>
        <v>0</v>
      </c>
      <c r="I56" s="118">
        <f t="shared" si="0"/>
        <v>0</v>
      </c>
      <c r="J56" s="118">
        <f t="shared" si="1"/>
        <v>0</v>
      </c>
      <c r="K56" s="319">
        <f>(I56+NPA_PS_14!M56)-NPA_13!C56</f>
        <v>0</v>
      </c>
      <c r="L56" s="319">
        <f>(J56+NPA_PS_14!N56)-NPA_13!D56</f>
        <v>0</v>
      </c>
      <c r="M56" s="3">
        <f>I56*100/NPS_OS_8!M56</f>
        <v>0</v>
      </c>
      <c r="N56" s="3">
        <f>J56*100/NPS_OS_8!N56</f>
        <v>0</v>
      </c>
    </row>
    <row r="57" spans="1:14" ht="12.95" customHeight="1" x14ac:dyDescent="0.2">
      <c r="A57" s="36">
        <v>47</v>
      </c>
      <c r="B57" s="37" t="s">
        <v>419</v>
      </c>
      <c r="C57" s="71">
        <v>0</v>
      </c>
      <c r="D57" s="71">
        <v>0</v>
      </c>
      <c r="E57" s="71">
        <v>0</v>
      </c>
      <c r="F57" s="71">
        <v>0</v>
      </c>
      <c r="G57" s="71">
        <v>243</v>
      </c>
      <c r="H57" s="71">
        <v>1137</v>
      </c>
      <c r="I57" s="71">
        <f t="shared" si="0"/>
        <v>243</v>
      </c>
      <c r="J57" s="71">
        <f t="shared" si="1"/>
        <v>1137</v>
      </c>
      <c r="K57" s="319">
        <f>(I57+NPA_PS_14!M57)-NPA_13!C57</f>
        <v>0</v>
      </c>
      <c r="L57" s="319">
        <f>(J57+NPA_PS_14!N57)-NPA_13!D57</f>
        <v>-0.15999999999985448</v>
      </c>
      <c r="M57" s="3">
        <f>I57*100/NPS_OS_8!M57</f>
        <v>1.7941523922031897</v>
      </c>
      <c r="N57" s="3">
        <f>J57*100/NPS_OS_8!N57</f>
        <v>2.7063103445321106</v>
      </c>
    </row>
    <row r="58" spans="1:14" ht="12.95" customHeight="1" x14ac:dyDescent="0.2">
      <c r="A58" s="36">
        <v>48</v>
      </c>
      <c r="B58" s="37" t="s">
        <v>420</v>
      </c>
      <c r="C58" s="71">
        <v>0</v>
      </c>
      <c r="D58" s="71">
        <v>0</v>
      </c>
      <c r="E58" s="71">
        <v>0</v>
      </c>
      <c r="F58" s="71">
        <v>0</v>
      </c>
      <c r="G58" s="71">
        <v>57</v>
      </c>
      <c r="H58" s="71">
        <v>73</v>
      </c>
      <c r="I58" s="71">
        <f t="shared" si="0"/>
        <v>57</v>
      </c>
      <c r="J58" s="71">
        <f t="shared" si="1"/>
        <v>73</v>
      </c>
      <c r="K58" s="319">
        <f>(I58+NPA_PS_14!M58)-NPA_13!C58</f>
        <v>0</v>
      </c>
      <c r="L58" s="319">
        <f>(J58+NPA_PS_14!N58)-NPA_13!D58</f>
        <v>0</v>
      </c>
      <c r="M58" s="3">
        <f>I58*100/NPS_OS_8!M58</f>
        <v>1.1762278167560876</v>
      </c>
      <c r="N58" s="3">
        <f>J58*100/NPS_OS_8!N58</f>
        <v>0.38130060067902849</v>
      </c>
    </row>
    <row r="59" spans="1:14" ht="12.95" customHeight="1" x14ac:dyDescent="0.2">
      <c r="A59" s="36">
        <v>49</v>
      </c>
      <c r="B59" s="37" t="s">
        <v>421</v>
      </c>
      <c r="C59" s="71">
        <v>0</v>
      </c>
      <c r="D59" s="71">
        <v>0</v>
      </c>
      <c r="E59" s="71">
        <v>0</v>
      </c>
      <c r="F59" s="71">
        <v>0</v>
      </c>
      <c r="G59" s="71">
        <v>934</v>
      </c>
      <c r="H59" s="71">
        <v>66</v>
      </c>
      <c r="I59" s="71">
        <f t="shared" si="0"/>
        <v>934</v>
      </c>
      <c r="J59" s="71">
        <f t="shared" si="1"/>
        <v>66</v>
      </c>
      <c r="K59" s="319">
        <f>(I59+NPA_PS_14!M59)-NPA_13!C59</f>
        <v>0</v>
      </c>
      <c r="L59" s="319">
        <f>(J59+NPA_PS_14!N59)-NPA_13!D59</f>
        <v>0</v>
      </c>
      <c r="M59" s="3">
        <f>I59*100/NPS_OS_8!M59</f>
        <v>87.453183520599254</v>
      </c>
      <c r="N59" s="3">
        <f>J59*100/NPS_OS_8!N59</f>
        <v>0.29220347987780582</v>
      </c>
    </row>
    <row r="60" spans="1:14" ht="12.95" customHeight="1" x14ac:dyDescent="0.2">
      <c r="A60" s="217">
        <v>50</v>
      </c>
      <c r="B60" s="71" t="s">
        <v>422</v>
      </c>
      <c r="C60" s="71">
        <v>0</v>
      </c>
      <c r="D60" s="71">
        <v>0</v>
      </c>
      <c r="E60" s="71">
        <v>0</v>
      </c>
      <c r="F60" s="71">
        <v>0</v>
      </c>
      <c r="G60" s="71">
        <v>100</v>
      </c>
      <c r="H60" s="71">
        <v>24</v>
      </c>
      <c r="I60" s="71">
        <f t="shared" si="0"/>
        <v>100</v>
      </c>
      <c r="J60" s="71">
        <f t="shared" si="1"/>
        <v>24</v>
      </c>
      <c r="K60" s="319">
        <f>(I60+NPA_PS_14!M60)-NPA_13!C60</f>
        <v>0</v>
      </c>
      <c r="L60" s="319">
        <f>(J60+NPA_PS_14!N60)-NPA_13!D60</f>
        <v>0</v>
      </c>
      <c r="M60" s="3">
        <f>I60*100/NPS_OS_8!M60</f>
        <v>4.7641734159123388</v>
      </c>
      <c r="N60" s="3">
        <f>J60*100/NPS_OS_8!N60</f>
        <v>5</v>
      </c>
    </row>
    <row r="61" spans="1:14" ht="12.95" customHeight="1" x14ac:dyDescent="0.2">
      <c r="A61" s="217">
        <v>51</v>
      </c>
      <c r="B61" s="71" t="s">
        <v>423</v>
      </c>
      <c r="C61" s="71">
        <v>0</v>
      </c>
      <c r="D61" s="71">
        <v>0</v>
      </c>
      <c r="E61" s="71">
        <v>0</v>
      </c>
      <c r="F61" s="71">
        <v>0</v>
      </c>
      <c r="G61" s="71">
        <v>768</v>
      </c>
      <c r="H61" s="71">
        <v>56.87</v>
      </c>
      <c r="I61" s="71">
        <f t="shared" si="0"/>
        <v>768</v>
      </c>
      <c r="J61" s="71">
        <f t="shared" si="1"/>
        <v>56.87</v>
      </c>
      <c r="K61" s="319">
        <f>(I61+NPA_PS_14!M61)-NPA_13!C61</f>
        <v>0</v>
      </c>
      <c r="L61" s="319">
        <f>(J61+NPA_PS_14!N61)-NPA_13!D61</f>
        <v>-1.0000000000104592E-2</v>
      </c>
      <c r="M61" s="3">
        <f>I61*100/NPS_OS_8!M61</f>
        <v>82.226980728051387</v>
      </c>
      <c r="N61" s="3">
        <f>J61*100/NPS_OS_8!N61</f>
        <v>6.8075988460479531</v>
      </c>
    </row>
    <row r="62" spans="1:14" ht="12.95" customHeight="1" x14ac:dyDescent="0.2">
      <c r="A62" s="217">
        <v>52</v>
      </c>
      <c r="B62" s="71" t="s">
        <v>415</v>
      </c>
      <c r="C62" s="71">
        <v>15</v>
      </c>
      <c r="D62" s="71">
        <v>1.77</v>
      </c>
      <c r="E62" s="71">
        <v>0</v>
      </c>
      <c r="F62" s="71">
        <v>0</v>
      </c>
      <c r="G62" s="71">
        <v>302</v>
      </c>
      <c r="H62" s="71">
        <v>105.97</v>
      </c>
      <c r="I62" s="71">
        <f t="shared" si="0"/>
        <v>317</v>
      </c>
      <c r="J62" s="71">
        <f t="shared" si="1"/>
        <v>107.74</v>
      </c>
      <c r="K62" s="319">
        <f>(I62+NPA_PS_14!M62)-NPA_13!C62</f>
        <v>0</v>
      </c>
      <c r="L62" s="319">
        <f>(J62+NPA_PS_14!N62)-NPA_13!D62</f>
        <v>-4.0000000000020464E-2</v>
      </c>
      <c r="M62" s="3">
        <f>I62*100/NPS_OS_8!M62</f>
        <v>12.358674463937621</v>
      </c>
      <c r="N62" s="3">
        <f>J62*100/NPS_OS_8!N62</f>
        <v>4.1604238426962823</v>
      </c>
    </row>
    <row r="63" spans="1:14" ht="12.95" customHeight="1" x14ac:dyDescent="0.2">
      <c r="A63" s="217">
        <v>53</v>
      </c>
      <c r="B63" s="71" t="s">
        <v>424</v>
      </c>
      <c r="C63" s="71">
        <v>0</v>
      </c>
      <c r="D63" s="71">
        <v>0</v>
      </c>
      <c r="E63" s="71">
        <v>0</v>
      </c>
      <c r="F63" s="218">
        <v>0</v>
      </c>
      <c r="G63" s="71">
        <v>0</v>
      </c>
      <c r="H63" s="71">
        <v>0</v>
      </c>
      <c r="I63" s="71">
        <f t="shared" si="0"/>
        <v>0</v>
      </c>
      <c r="J63" s="71">
        <f t="shared" si="1"/>
        <v>0</v>
      </c>
      <c r="K63" s="319">
        <f>(I63+NPA_PS_14!M63)-NPA_13!C63</f>
        <v>0</v>
      </c>
      <c r="L63" s="319">
        <f>(J63+NPA_PS_14!N63)-NPA_13!D63</f>
        <v>0</v>
      </c>
      <c r="M63" s="3">
        <f>I63*100/NPS_OS_8!M63</f>
        <v>0</v>
      </c>
      <c r="N63" s="3">
        <f>J63*100/NPS_OS_8!N63</f>
        <v>0</v>
      </c>
    </row>
    <row r="64" spans="1:14" s="129" customFormat="1" ht="12.95" customHeight="1" x14ac:dyDescent="0.2">
      <c r="A64" s="219"/>
      <c r="B64" s="118" t="s">
        <v>425</v>
      </c>
      <c r="C64" s="118">
        <f>SUM(C57:C63)</f>
        <v>15</v>
      </c>
      <c r="D64" s="118">
        <f t="shared" ref="D64:H64" si="7">SUM(D57:D63)</f>
        <v>1.77</v>
      </c>
      <c r="E64" s="118">
        <f t="shared" si="7"/>
        <v>0</v>
      </c>
      <c r="F64" s="118">
        <f t="shared" si="7"/>
        <v>0</v>
      </c>
      <c r="G64" s="118">
        <f t="shared" si="7"/>
        <v>2404</v>
      </c>
      <c r="H64" s="118">
        <f t="shared" si="7"/>
        <v>1462.84</v>
      </c>
      <c r="I64" s="118">
        <f t="shared" si="0"/>
        <v>2419</v>
      </c>
      <c r="J64" s="118">
        <f t="shared" si="1"/>
        <v>1464.61</v>
      </c>
      <c r="K64" s="319">
        <f>(I64+NPA_PS_14!M64)-NPA_13!C64</f>
        <v>0</v>
      </c>
      <c r="L64" s="319">
        <f>(J64+NPA_PS_14!N64)-NPA_13!D64</f>
        <v>-0.20999999999912689</v>
      </c>
      <c r="M64" s="3">
        <f>I64*100/NPS_OS_8!M64</f>
        <v>9.647828341243569</v>
      </c>
      <c r="N64" s="3">
        <f>J64*100/NPS_OS_8!N64</f>
        <v>1.6697381689210335</v>
      </c>
    </row>
    <row r="65" spans="1:14" s="129" customFormat="1" ht="12.95" customHeight="1" x14ac:dyDescent="0.2">
      <c r="A65" s="219"/>
      <c r="B65" s="118" t="s">
        <v>0</v>
      </c>
      <c r="C65" s="118">
        <f>C64+C56+C54+C50</f>
        <v>1194</v>
      </c>
      <c r="D65" s="118">
        <f t="shared" ref="D65:H65" si="8">D64+D56+D54+D50</f>
        <v>19860.05</v>
      </c>
      <c r="E65" s="118">
        <f t="shared" si="8"/>
        <v>97</v>
      </c>
      <c r="F65" s="118">
        <f t="shared" si="8"/>
        <v>765.81</v>
      </c>
      <c r="G65" s="118">
        <f t="shared" si="8"/>
        <v>95566</v>
      </c>
      <c r="H65" s="118">
        <f t="shared" si="8"/>
        <v>1361735.4400000002</v>
      </c>
      <c r="I65" s="118">
        <f t="shared" si="0"/>
        <v>96857</v>
      </c>
      <c r="J65" s="118">
        <f t="shared" si="1"/>
        <v>1382361.3000000003</v>
      </c>
      <c r="K65" s="319">
        <f>(I65+NPA_PS_14!M65)-NPA_13!C65</f>
        <v>0</v>
      </c>
      <c r="L65" s="319">
        <f>(J65+NPA_PS_14!N65)-NPA_13!D65</f>
        <v>-0.55999999959021807</v>
      </c>
      <c r="M65" s="3">
        <f>I65*100/NPS_OS_8!M65</f>
        <v>5.2008114505161238</v>
      </c>
      <c r="N65" s="3">
        <f>J65*100/NPS_OS_8!N65</f>
        <v>11.285755952905534</v>
      </c>
    </row>
    <row r="66" spans="1:14" ht="13.5" x14ac:dyDescent="0.2">
      <c r="E66" s="129" t="s">
        <v>593</v>
      </c>
      <c r="H66" s="379"/>
      <c r="I66" s="380"/>
      <c r="J66" s="380"/>
      <c r="K66" s="379"/>
      <c r="L66" s="379"/>
    </row>
  </sheetData>
  <mergeCells count="10">
    <mergeCell ref="K4:L4"/>
    <mergeCell ref="A1:J1"/>
    <mergeCell ref="A2:J2"/>
    <mergeCell ref="I4:J4"/>
    <mergeCell ref="C4:D4"/>
    <mergeCell ref="E4:F4"/>
    <mergeCell ref="G4:H4"/>
    <mergeCell ref="G3:H3"/>
    <mergeCell ref="A4:A5"/>
    <mergeCell ref="B4:B5"/>
  </mergeCells>
  <conditionalFormatting sqref="M1:N1048576">
    <cfRule type="cellIs" dxfId="8" priority="1" operator="greaterThan">
      <formula>100</formula>
    </cfRule>
    <cfRule type="cellIs" dxfId="7" priority="2" operator="greaterThan">
      <formula>100</formula>
    </cfRule>
  </conditionalFormatting>
  <pageMargins left="1.2" right="0.45" top="0.5" bottom="0.25" header="0.3" footer="0.3"/>
  <pageSetup scale="7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A66"/>
  <sheetViews>
    <sheetView zoomScale="106" zoomScaleNormal="106" workbookViewId="0">
      <pane xSplit="2" ySplit="5" topLeftCell="D57" activePane="bottomRight" state="frozen"/>
      <selection pane="topRight" activeCell="C1" sqref="C1"/>
      <selection pane="bottomLeft" activeCell="A6" sqref="A6"/>
      <selection pane="bottomRight" activeCell="N66" sqref="N66:O66"/>
    </sheetView>
  </sheetViews>
  <sheetFormatPr defaultColWidth="9.140625" defaultRowHeight="12.75" x14ac:dyDescent="0.2"/>
  <cols>
    <col min="1" max="1" width="4.140625" style="2" customWidth="1"/>
    <col min="2" max="2" width="20.5703125" style="2" customWidth="1"/>
    <col min="3" max="4" width="5.85546875" style="3" bestFit="1" customWidth="1"/>
    <col min="5" max="6" width="6.5703125" style="3" bestFit="1" customWidth="1"/>
    <col min="7" max="7" width="7.140625" style="22" customWidth="1"/>
    <col min="8" max="8" width="4.85546875" style="3" bestFit="1" customWidth="1"/>
    <col min="9" max="10" width="5.85546875" style="3" bestFit="1" customWidth="1"/>
    <col min="11" max="11" width="6.5703125" style="3" customWidth="1"/>
    <col min="12" max="12" width="6.85546875" style="22" customWidth="1"/>
    <col min="13" max="14" width="6.5703125" style="3" bestFit="1" customWidth="1"/>
    <col min="15" max="15" width="7.5703125" style="3" bestFit="1" customWidth="1"/>
    <col min="16" max="16" width="6.5703125" style="3" bestFit="1" customWidth="1"/>
    <col min="17" max="17" width="6.42578125" style="22" customWidth="1"/>
    <col min="18" max="18" width="5.85546875" style="3" bestFit="1" customWidth="1"/>
    <col min="19" max="19" width="5.5703125" style="3" customWidth="1"/>
    <col min="20" max="20" width="6.5703125" style="3" bestFit="1" customWidth="1"/>
    <col min="21" max="21" width="7" style="3" customWidth="1"/>
    <col min="22" max="22" width="6.85546875" style="22" customWidth="1"/>
    <col min="23" max="24" width="6.42578125" style="3" bestFit="1" customWidth="1"/>
    <col min="25" max="26" width="6.5703125" style="3" bestFit="1" customWidth="1"/>
    <col min="27" max="27" width="7.5703125" style="22" bestFit="1" customWidth="1"/>
    <col min="28" max="16384" width="9.140625" style="2"/>
  </cols>
  <sheetData>
    <row r="1" spans="1:27" ht="18.75" customHeight="1" x14ac:dyDescent="0.2">
      <c r="A1" s="531" t="s">
        <v>537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</row>
    <row r="2" spans="1:27" ht="15.75" x14ac:dyDescent="0.2">
      <c r="A2" s="532" t="s">
        <v>333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</row>
    <row r="3" spans="1:27" s="138" customFormat="1" ht="14.25" customHeight="1" x14ac:dyDescent="0.2">
      <c r="A3" s="140"/>
      <c r="B3" s="139" t="s">
        <v>11</v>
      </c>
      <c r="C3" s="533" t="s">
        <v>328</v>
      </c>
      <c r="D3" s="533"/>
      <c r="E3" s="533"/>
      <c r="F3" s="533"/>
      <c r="G3" s="533"/>
      <c r="H3" s="533" t="s">
        <v>330</v>
      </c>
      <c r="I3" s="533"/>
      <c r="J3" s="533"/>
      <c r="K3" s="533"/>
      <c r="L3" s="533"/>
      <c r="M3" s="533" t="s">
        <v>331</v>
      </c>
      <c r="N3" s="533"/>
      <c r="O3" s="533"/>
      <c r="P3" s="533"/>
      <c r="Q3" s="533"/>
      <c r="R3" s="533" t="s">
        <v>351</v>
      </c>
      <c r="S3" s="533"/>
      <c r="T3" s="533"/>
      <c r="U3" s="533"/>
      <c r="V3" s="533"/>
      <c r="W3" s="533" t="s">
        <v>332</v>
      </c>
      <c r="X3" s="533"/>
      <c r="Y3" s="533"/>
      <c r="Z3" s="533"/>
      <c r="AA3" s="533"/>
    </row>
    <row r="4" spans="1:27" ht="12" customHeight="1" x14ac:dyDescent="0.2">
      <c r="A4" s="534" t="s">
        <v>435</v>
      </c>
      <c r="B4" s="534" t="s">
        <v>2</v>
      </c>
      <c r="C4" s="536" t="s">
        <v>329</v>
      </c>
      <c r="D4" s="537"/>
      <c r="E4" s="536" t="s">
        <v>40</v>
      </c>
      <c r="F4" s="537"/>
      <c r="G4" s="538" t="s">
        <v>109</v>
      </c>
      <c r="H4" s="539" t="s">
        <v>329</v>
      </c>
      <c r="I4" s="540"/>
      <c r="J4" s="536" t="s">
        <v>40</v>
      </c>
      <c r="K4" s="537"/>
      <c r="L4" s="542" t="s">
        <v>109</v>
      </c>
      <c r="M4" s="539" t="s">
        <v>329</v>
      </c>
      <c r="N4" s="540"/>
      <c r="O4" s="536" t="s">
        <v>40</v>
      </c>
      <c r="P4" s="537"/>
      <c r="Q4" s="528" t="s">
        <v>92</v>
      </c>
      <c r="R4" s="539" t="s">
        <v>329</v>
      </c>
      <c r="S4" s="540"/>
      <c r="T4" s="536" t="s">
        <v>40</v>
      </c>
      <c r="U4" s="537"/>
      <c r="V4" s="528" t="s">
        <v>92</v>
      </c>
      <c r="W4" s="539" t="s">
        <v>329</v>
      </c>
      <c r="X4" s="540"/>
      <c r="Y4" s="543" t="s">
        <v>40</v>
      </c>
      <c r="Z4" s="544"/>
      <c r="AA4" s="528" t="s">
        <v>92</v>
      </c>
    </row>
    <row r="5" spans="1:27" ht="12" customHeight="1" x14ac:dyDescent="0.2">
      <c r="A5" s="535"/>
      <c r="B5" s="535"/>
      <c r="C5" s="130" t="s">
        <v>20</v>
      </c>
      <c r="D5" s="130" t="s">
        <v>21</v>
      </c>
      <c r="E5" s="130" t="s">
        <v>20</v>
      </c>
      <c r="F5" s="130" t="s">
        <v>21</v>
      </c>
      <c r="G5" s="538"/>
      <c r="H5" s="130" t="s">
        <v>20</v>
      </c>
      <c r="I5" s="130" t="s">
        <v>21</v>
      </c>
      <c r="J5" s="130" t="s">
        <v>20</v>
      </c>
      <c r="K5" s="130" t="s">
        <v>21</v>
      </c>
      <c r="L5" s="538"/>
      <c r="M5" s="130" t="s">
        <v>20</v>
      </c>
      <c r="N5" s="130" t="s">
        <v>21</v>
      </c>
      <c r="O5" s="130" t="s">
        <v>20</v>
      </c>
      <c r="P5" s="131" t="s">
        <v>21</v>
      </c>
      <c r="Q5" s="530"/>
      <c r="R5" s="130" t="s">
        <v>20</v>
      </c>
      <c r="S5" s="130" t="s">
        <v>21</v>
      </c>
      <c r="T5" s="130" t="s">
        <v>20</v>
      </c>
      <c r="U5" s="131" t="s">
        <v>21</v>
      </c>
      <c r="V5" s="530"/>
      <c r="W5" s="130" t="s">
        <v>20</v>
      </c>
      <c r="X5" s="131" t="s">
        <v>21</v>
      </c>
      <c r="Y5" s="141" t="s">
        <v>20</v>
      </c>
      <c r="Z5" s="141" t="s">
        <v>21</v>
      </c>
      <c r="AA5" s="529"/>
    </row>
    <row r="6" spans="1:27" ht="12" customHeight="1" x14ac:dyDescent="0.2">
      <c r="A6" s="132">
        <v>1</v>
      </c>
      <c r="B6" s="133" t="s">
        <v>50</v>
      </c>
      <c r="C6" s="134">
        <v>863</v>
      </c>
      <c r="D6" s="134">
        <v>2043</v>
      </c>
      <c r="E6" s="134">
        <v>7685</v>
      </c>
      <c r="F6" s="134">
        <v>20185</v>
      </c>
      <c r="G6" s="135">
        <f>D6*100/F6</f>
        <v>10.121377260341838</v>
      </c>
      <c r="H6" s="134">
        <v>441</v>
      </c>
      <c r="I6" s="134">
        <v>1571</v>
      </c>
      <c r="J6" s="134">
        <v>1093</v>
      </c>
      <c r="K6" s="134">
        <v>5765</v>
      </c>
      <c r="L6" s="135">
        <f>I6*100/K6</f>
        <v>27.250650477016478</v>
      </c>
      <c r="M6" s="134">
        <v>1903</v>
      </c>
      <c r="N6" s="134">
        <v>1763</v>
      </c>
      <c r="O6" s="134">
        <v>11577</v>
      </c>
      <c r="P6" s="134">
        <v>9939</v>
      </c>
      <c r="Q6" s="135">
        <f>N6*100/P6</f>
        <v>17.738203038535065</v>
      </c>
      <c r="R6" s="134">
        <v>1269</v>
      </c>
      <c r="S6" s="134">
        <v>1692</v>
      </c>
      <c r="T6" s="134">
        <v>2069</v>
      </c>
      <c r="U6" s="134">
        <v>2276</v>
      </c>
      <c r="V6" s="135">
        <f>S6*100/U6</f>
        <v>74.340949033391922</v>
      </c>
      <c r="W6" s="134">
        <v>1017</v>
      </c>
      <c r="X6" s="134">
        <v>1489</v>
      </c>
      <c r="Y6" s="134">
        <v>6727</v>
      </c>
      <c r="Z6" s="134">
        <v>12709</v>
      </c>
      <c r="AA6" s="135">
        <f>X6*100/Z6</f>
        <v>11.716106696042175</v>
      </c>
    </row>
    <row r="7" spans="1:27" ht="12" customHeight="1" x14ac:dyDescent="0.2">
      <c r="A7" s="132">
        <v>2</v>
      </c>
      <c r="B7" s="133" t="s">
        <v>51</v>
      </c>
      <c r="C7" s="134">
        <v>0</v>
      </c>
      <c r="D7" s="134">
        <v>0</v>
      </c>
      <c r="E7" s="134">
        <v>0</v>
      </c>
      <c r="F7" s="134">
        <v>0</v>
      </c>
      <c r="G7" s="135">
        <v>0</v>
      </c>
      <c r="H7" s="134">
        <v>4</v>
      </c>
      <c r="I7" s="134">
        <v>5.87</v>
      </c>
      <c r="J7" s="134">
        <v>43</v>
      </c>
      <c r="K7" s="134">
        <v>244</v>
      </c>
      <c r="L7" s="135">
        <f t="shared" ref="L7:L65" si="0">I7*100/K7</f>
        <v>2.4057377049180326</v>
      </c>
      <c r="M7" s="134">
        <v>0</v>
      </c>
      <c r="N7" s="134">
        <v>0</v>
      </c>
      <c r="O7" s="134">
        <v>0</v>
      </c>
      <c r="P7" s="134">
        <v>0</v>
      </c>
      <c r="Q7" s="135">
        <v>0</v>
      </c>
      <c r="R7" s="134">
        <v>0</v>
      </c>
      <c r="S7" s="134">
        <v>0</v>
      </c>
      <c r="T7" s="134">
        <v>32</v>
      </c>
      <c r="U7" s="134">
        <v>16</v>
      </c>
      <c r="V7" s="135">
        <f t="shared" ref="V7:V65" si="1">S7*100/U7</f>
        <v>0</v>
      </c>
      <c r="W7" s="134">
        <v>258</v>
      </c>
      <c r="X7" s="134">
        <v>1653</v>
      </c>
      <c r="Y7" s="134">
        <v>4830</v>
      </c>
      <c r="Z7" s="134">
        <v>6881</v>
      </c>
      <c r="AA7" s="135">
        <f t="shared" ref="AA7:AA65" si="2">X7*100/Z7</f>
        <v>24.02267112338323</v>
      </c>
    </row>
    <row r="8" spans="1:27" ht="12" customHeight="1" x14ac:dyDescent="0.2">
      <c r="A8" s="132">
        <v>3</v>
      </c>
      <c r="B8" s="133" t="s">
        <v>52</v>
      </c>
      <c r="C8" s="134">
        <v>2401</v>
      </c>
      <c r="D8" s="134">
        <v>3998</v>
      </c>
      <c r="E8" s="134">
        <v>13453</v>
      </c>
      <c r="F8" s="134">
        <v>32381</v>
      </c>
      <c r="G8" s="135">
        <f t="shared" ref="G8:G65" si="3">D8*100/F8</f>
        <v>12.346746548902134</v>
      </c>
      <c r="H8" s="134">
        <v>520</v>
      </c>
      <c r="I8" s="134">
        <v>3168</v>
      </c>
      <c r="J8" s="134">
        <v>4132</v>
      </c>
      <c r="K8" s="134">
        <v>24028</v>
      </c>
      <c r="L8" s="135">
        <f t="shared" si="0"/>
        <v>13.184617945729981</v>
      </c>
      <c r="M8" s="134">
        <v>11301</v>
      </c>
      <c r="N8" s="134">
        <v>5410</v>
      </c>
      <c r="O8" s="134">
        <v>21025</v>
      </c>
      <c r="P8" s="134">
        <v>14431</v>
      </c>
      <c r="Q8" s="135">
        <f t="shared" ref="Q8:Q65" si="4">N8*100/P8</f>
        <v>37.488739519090849</v>
      </c>
      <c r="R8" s="134">
        <v>171</v>
      </c>
      <c r="S8" s="134">
        <v>1128</v>
      </c>
      <c r="T8" s="134">
        <v>2293</v>
      </c>
      <c r="U8" s="134">
        <v>3705</v>
      </c>
      <c r="V8" s="135">
        <f t="shared" si="1"/>
        <v>30.445344129554655</v>
      </c>
      <c r="W8" s="134">
        <v>2228</v>
      </c>
      <c r="X8" s="134">
        <v>4003</v>
      </c>
      <c r="Y8" s="134">
        <v>15225</v>
      </c>
      <c r="Z8" s="134">
        <v>47599</v>
      </c>
      <c r="AA8" s="135">
        <f t="shared" si="2"/>
        <v>8.4098405428685474</v>
      </c>
    </row>
    <row r="9" spans="1:27" ht="12" customHeight="1" x14ac:dyDescent="0.2">
      <c r="A9" s="132">
        <v>4</v>
      </c>
      <c r="B9" s="133" t="s">
        <v>53</v>
      </c>
      <c r="C9" s="134">
        <v>686</v>
      </c>
      <c r="D9" s="134">
        <v>3168</v>
      </c>
      <c r="E9" s="134">
        <v>6654</v>
      </c>
      <c r="F9" s="134">
        <v>86706</v>
      </c>
      <c r="G9" s="135">
        <f t="shared" si="3"/>
        <v>3.6537263857172513</v>
      </c>
      <c r="H9" s="134">
        <v>276</v>
      </c>
      <c r="I9" s="134">
        <v>2672</v>
      </c>
      <c r="J9" s="134">
        <v>2048</v>
      </c>
      <c r="K9" s="134">
        <v>27512</v>
      </c>
      <c r="L9" s="135">
        <f t="shared" si="0"/>
        <v>9.712125617912184</v>
      </c>
      <c r="M9" s="134">
        <v>14518</v>
      </c>
      <c r="N9" s="134">
        <v>9736</v>
      </c>
      <c r="O9" s="134">
        <v>56223</v>
      </c>
      <c r="P9" s="134">
        <v>33683.279999999999</v>
      </c>
      <c r="Q9" s="135">
        <f t="shared" si="4"/>
        <v>28.904548488151985</v>
      </c>
      <c r="R9" s="134">
        <v>118</v>
      </c>
      <c r="S9" s="134">
        <v>359</v>
      </c>
      <c r="T9" s="134">
        <v>3412</v>
      </c>
      <c r="U9" s="134">
        <v>4788</v>
      </c>
      <c r="V9" s="135">
        <f t="shared" si="1"/>
        <v>7.4979114452798665</v>
      </c>
      <c r="W9" s="134">
        <v>4484</v>
      </c>
      <c r="X9" s="134">
        <v>8428</v>
      </c>
      <c r="Y9" s="134">
        <v>104400</v>
      </c>
      <c r="Z9" s="134">
        <v>118370</v>
      </c>
      <c r="AA9" s="135">
        <f t="shared" si="2"/>
        <v>7.1200473092844474</v>
      </c>
    </row>
    <row r="10" spans="1:27" ht="12" customHeight="1" x14ac:dyDescent="0.2">
      <c r="A10" s="132">
        <v>5</v>
      </c>
      <c r="B10" s="133" t="s">
        <v>54</v>
      </c>
      <c r="C10" s="134">
        <v>387</v>
      </c>
      <c r="D10" s="134">
        <v>6823</v>
      </c>
      <c r="E10" s="134">
        <v>7023</v>
      </c>
      <c r="F10" s="134">
        <v>25211</v>
      </c>
      <c r="G10" s="135">
        <f t="shared" si="3"/>
        <v>27.06358335647138</v>
      </c>
      <c r="H10" s="134">
        <v>274</v>
      </c>
      <c r="I10" s="134">
        <v>936</v>
      </c>
      <c r="J10" s="134">
        <v>857</v>
      </c>
      <c r="K10" s="134">
        <v>3284</v>
      </c>
      <c r="L10" s="135">
        <f t="shared" si="0"/>
        <v>28.501827040194883</v>
      </c>
      <c r="M10" s="134">
        <v>5484</v>
      </c>
      <c r="N10" s="134">
        <v>3635</v>
      </c>
      <c r="O10" s="134">
        <v>14473</v>
      </c>
      <c r="P10" s="134">
        <v>11345</v>
      </c>
      <c r="Q10" s="135">
        <f t="shared" si="4"/>
        <v>32.040546496253853</v>
      </c>
      <c r="R10" s="134">
        <v>208</v>
      </c>
      <c r="S10" s="134">
        <v>436</v>
      </c>
      <c r="T10" s="134">
        <v>331</v>
      </c>
      <c r="U10" s="134">
        <v>764</v>
      </c>
      <c r="V10" s="135">
        <f t="shared" si="1"/>
        <v>57.068062827225134</v>
      </c>
      <c r="W10" s="134">
        <v>1285</v>
      </c>
      <c r="X10" s="134">
        <v>2798</v>
      </c>
      <c r="Y10" s="134">
        <v>5921</v>
      </c>
      <c r="Z10" s="134">
        <v>6163</v>
      </c>
      <c r="AA10" s="135">
        <f t="shared" si="2"/>
        <v>45.399967548271945</v>
      </c>
    </row>
    <row r="11" spans="1:27" ht="12" customHeight="1" x14ac:dyDescent="0.2">
      <c r="A11" s="132">
        <v>6</v>
      </c>
      <c r="B11" s="133" t="s">
        <v>55</v>
      </c>
      <c r="C11" s="134">
        <v>464</v>
      </c>
      <c r="D11" s="134">
        <v>877.1</v>
      </c>
      <c r="E11" s="134">
        <v>4635</v>
      </c>
      <c r="F11" s="134">
        <v>14618.59</v>
      </c>
      <c r="G11" s="135">
        <f t="shared" si="3"/>
        <v>5.9998946546828389</v>
      </c>
      <c r="H11" s="134">
        <v>65</v>
      </c>
      <c r="I11" s="134">
        <v>238</v>
      </c>
      <c r="J11" s="134">
        <v>285</v>
      </c>
      <c r="K11" s="134">
        <v>1480</v>
      </c>
      <c r="L11" s="135">
        <f t="shared" si="0"/>
        <v>16.081081081081081</v>
      </c>
      <c r="M11" s="134">
        <v>0</v>
      </c>
      <c r="N11" s="134">
        <v>0</v>
      </c>
      <c r="O11" s="134">
        <v>0</v>
      </c>
      <c r="P11" s="134">
        <v>0</v>
      </c>
      <c r="Q11" s="135">
        <v>0</v>
      </c>
      <c r="R11" s="134">
        <v>50</v>
      </c>
      <c r="S11" s="134">
        <v>62</v>
      </c>
      <c r="T11" s="134">
        <v>415</v>
      </c>
      <c r="U11" s="134">
        <v>326</v>
      </c>
      <c r="V11" s="135">
        <f t="shared" si="1"/>
        <v>19.018404907975459</v>
      </c>
      <c r="W11" s="134">
        <v>1318</v>
      </c>
      <c r="X11" s="134">
        <v>2034.61</v>
      </c>
      <c r="Y11" s="134">
        <v>20371</v>
      </c>
      <c r="Z11" s="134">
        <v>32486.62</v>
      </c>
      <c r="AA11" s="135">
        <f t="shared" si="2"/>
        <v>6.2629168562318887</v>
      </c>
    </row>
    <row r="12" spans="1:27" ht="12" customHeight="1" x14ac:dyDescent="0.2">
      <c r="A12" s="132">
        <v>7</v>
      </c>
      <c r="B12" s="133" t="s">
        <v>56</v>
      </c>
      <c r="C12" s="134">
        <v>1955</v>
      </c>
      <c r="D12" s="134">
        <v>2732</v>
      </c>
      <c r="E12" s="134">
        <v>23252</v>
      </c>
      <c r="F12" s="134">
        <v>57301</v>
      </c>
      <c r="G12" s="135">
        <f t="shared" si="3"/>
        <v>4.767805099387445</v>
      </c>
      <c r="H12" s="134">
        <v>284</v>
      </c>
      <c r="I12" s="134">
        <v>689</v>
      </c>
      <c r="J12" s="134">
        <v>2028</v>
      </c>
      <c r="K12" s="134">
        <v>11033</v>
      </c>
      <c r="L12" s="135">
        <f t="shared" si="0"/>
        <v>6.2449016586603827</v>
      </c>
      <c r="M12" s="134">
        <v>21304</v>
      </c>
      <c r="N12" s="134">
        <v>15117</v>
      </c>
      <c r="O12" s="134">
        <v>87551</v>
      </c>
      <c r="P12" s="134">
        <v>63778</v>
      </c>
      <c r="Q12" s="135">
        <f t="shared" si="4"/>
        <v>23.702530653203301</v>
      </c>
      <c r="R12" s="134">
        <v>731</v>
      </c>
      <c r="S12" s="134">
        <v>564</v>
      </c>
      <c r="T12" s="134">
        <v>7245</v>
      </c>
      <c r="U12" s="134">
        <v>4057</v>
      </c>
      <c r="V12" s="135">
        <f t="shared" si="1"/>
        <v>13.901897954153315</v>
      </c>
      <c r="W12" s="134">
        <v>2852</v>
      </c>
      <c r="X12" s="134">
        <v>2418</v>
      </c>
      <c r="Y12" s="134">
        <v>53611</v>
      </c>
      <c r="Z12" s="134">
        <v>66642</v>
      </c>
      <c r="AA12" s="135">
        <f t="shared" si="2"/>
        <v>3.6283424867200864</v>
      </c>
    </row>
    <row r="13" spans="1:27" ht="12" customHeight="1" x14ac:dyDescent="0.2">
      <c r="A13" s="132">
        <v>8</v>
      </c>
      <c r="B13" s="133" t="s">
        <v>43</v>
      </c>
      <c r="C13" s="134">
        <v>84</v>
      </c>
      <c r="D13" s="134">
        <v>124.84</v>
      </c>
      <c r="E13" s="134">
        <v>200</v>
      </c>
      <c r="F13" s="134">
        <v>300.58999999999997</v>
      </c>
      <c r="G13" s="135">
        <f t="shared" si="3"/>
        <v>41.531654412987791</v>
      </c>
      <c r="H13" s="134">
        <v>45</v>
      </c>
      <c r="I13" s="134">
        <v>220.48</v>
      </c>
      <c r="J13" s="134">
        <v>181</v>
      </c>
      <c r="K13" s="134">
        <v>1172.43</v>
      </c>
      <c r="L13" s="135">
        <f t="shared" si="0"/>
        <v>18.805387102001824</v>
      </c>
      <c r="M13" s="134">
        <v>0</v>
      </c>
      <c r="N13" s="134">
        <v>0</v>
      </c>
      <c r="O13" s="134">
        <v>0</v>
      </c>
      <c r="P13" s="134">
        <v>0</v>
      </c>
      <c r="Q13" s="135">
        <v>0</v>
      </c>
      <c r="R13" s="134">
        <v>4</v>
      </c>
      <c r="S13" s="134">
        <v>4.13</v>
      </c>
      <c r="T13" s="134">
        <v>26</v>
      </c>
      <c r="U13" s="134">
        <v>15.19</v>
      </c>
      <c r="V13" s="135">
        <f t="shared" si="1"/>
        <v>27.1889400921659</v>
      </c>
      <c r="W13" s="134">
        <v>438</v>
      </c>
      <c r="X13" s="134">
        <v>931.72</v>
      </c>
      <c r="Y13" s="134">
        <v>3021</v>
      </c>
      <c r="Z13" s="134">
        <v>6006.54</v>
      </c>
      <c r="AA13" s="135">
        <f t="shared" si="2"/>
        <v>15.511758849520689</v>
      </c>
    </row>
    <row r="14" spans="1:27" ht="12" customHeight="1" x14ac:dyDescent="0.2">
      <c r="A14" s="132">
        <v>9</v>
      </c>
      <c r="B14" s="133" t="s">
        <v>44</v>
      </c>
      <c r="C14" s="134">
        <v>452</v>
      </c>
      <c r="D14" s="134">
        <v>549</v>
      </c>
      <c r="E14" s="134">
        <v>1491</v>
      </c>
      <c r="F14" s="134">
        <v>2889</v>
      </c>
      <c r="G14" s="135">
        <f t="shared" si="3"/>
        <v>19.003115264797508</v>
      </c>
      <c r="H14" s="134">
        <v>83</v>
      </c>
      <c r="I14" s="134">
        <v>298</v>
      </c>
      <c r="J14" s="134">
        <v>252</v>
      </c>
      <c r="K14" s="134">
        <v>949</v>
      </c>
      <c r="L14" s="135">
        <f t="shared" si="0"/>
        <v>31.401475237091674</v>
      </c>
      <c r="M14" s="134">
        <v>0</v>
      </c>
      <c r="N14" s="134">
        <v>0</v>
      </c>
      <c r="O14" s="134">
        <v>0</v>
      </c>
      <c r="P14" s="134">
        <v>0</v>
      </c>
      <c r="Q14" s="135">
        <v>0</v>
      </c>
      <c r="R14" s="134">
        <v>60</v>
      </c>
      <c r="S14" s="134">
        <v>41</v>
      </c>
      <c r="T14" s="134">
        <v>100</v>
      </c>
      <c r="U14" s="134">
        <v>63</v>
      </c>
      <c r="V14" s="135">
        <f t="shared" si="1"/>
        <v>65.079365079365076</v>
      </c>
      <c r="W14" s="134">
        <v>1802</v>
      </c>
      <c r="X14" s="134">
        <v>590</v>
      </c>
      <c r="Y14" s="134">
        <v>3747</v>
      </c>
      <c r="Z14" s="134">
        <v>3422</v>
      </c>
      <c r="AA14" s="135">
        <f t="shared" si="2"/>
        <v>17.241379310344829</v>
      </c>
    </row>
    <row r="15" spans="1:27" ht="12" customHeight="1" x14ac:dyDescent="0.2">
      <c r="A15" s="132">
        <v>10</v>
      </c>
      <c r="B15" s="133" t="s">
        <v>76</v>
      </c>
      <c r="C15" s="134">
        <v>51</v>
      </c>
      <c r="D15" s="134">
        <v>101</v>
      </c>
      <c r="E15" s="134">
        <v>578</v>
      </c>
      <c r="F15" s="134">
        <v>2059</v>
      </c>
      <c r="G15" s="135">
        <f t="shared" si="3"/>
        <v>4.9052938319572608</v>
      </c>
      <c r="H15" s="134">
        <v>2</v>
      </c>
      <c r="I15" s="134">
        <v>5</v>
      </c>
      <c r="J15" s="134">
        <v>68</v>
      </c>
      <c r="K15" s="134">
        <v>485</v>
      </c>
      <c r="L15" s="135">
        <f t="shared" si="0"/>
        <v>1.0309278350515463</v>
      </c>
      <c r="M15" s="134">
        <v>0</v>
      </c>
      <c r="N15" s="134">
        <v>0</v>
      </c>
      <c r="O15" s="134">
        <v>0</v>
      </c>
      <c r="P15" s="134">
        <v>0</v>
      </c>
      <c r="Q15" s="135">
        <v>0</v>
      </c>
      <c r="R15" s="134">
        <v>101</v>
      </c>
      <c r="S15" s="134">
        <v>128</v>
      </c>
      <c r="T15" s="134">
        <v>1726</v>
      </c>
      <c r="U15" s="134">
        <v>1249</v>
      </c>
      <c r="V15" s="135">
        <f t="shared" si="1"/>
        <v>10.248198558847077</v>
      </c>
      <c r="W15" s="134">
        <v>4156</v>
      </c>
      <c r="X15" s="134">
        <v>1580</v>
      </c>
      <c r="Y15" s="134">
        <v>3251</v>
      </c>
      <c r="Z15" s="134">
        <v>15776</v>
      </c>
      <c r="AA15" s="135">
        <f t="shared" si="2"/>
        <v>10.015212981744423</v>
      </c>
    </row>
    <row r="16" spans="1:27" ht="12" customHeight="1" x14ac:dyDescent="0.2">
      <c r="A16" s="132">
        <v>11</v>
      </c>
      <c r="B16" s="133" t="s">
        <v>57</v>
      </c>
      <c r="C16" s="134">
        <v>69</v>
      </c>
      <c r="D16" s="134">
        <v>48</v>
      </c>
      <c r="E16" s="134">
        <v>238</v>
      </c>
      <c r="F16" s="134">
        <v>436.63</v>
      </c>
      <c r="G16" s="135">
        <f t="shared" si="3"/>
        <v>10.993289512859858</v>
      </c>
      <c r="H16" s="134">
        <v>24</v>
      </c>
      <c r="I16" s="134">
        <v>102</v>
      </c>
      <c r="J16" s="134">
        <v>41</v>
      </c>
      <c r="K16" s="134">
        <v>210</v>
      </c>
      <c r="L16" s="135">
        <f t="shared" si="0"/>
        <v>48.571428571428569</v>
      </c>
      <c r="M16" s="134">
        <v>0</v>
      </c>
      <c r="N16" s="134">
        <v>0</v>
      </c>
      <c r="O16" s="134">
        <v>0</v>
      </c>
      <c r="P16" s="134">
        <v>0</v>
      </c>
      <c r="Q16" s="135">
        <v>0</v>
      </c>
      <c r="R16" s="134">
        <v>18</v>
      </c>
      <c r="S16" s="134">
        <v>24.34</v>
      </c>
      <c r="T16" s="134">
        <v>925</v>
      </c>
      <c r="U16" s="134">
        <v>1115</v>
      </c>
      <c r="V16" s="135">
        <f t="shared" si="1"/>
        <v>2.1829596412556054</v>
      </c>
      <c r="W16" s="134">
        <v>265</v>
      </c>
      <c r="X16" s="134">
        <v>115</v>
      </c>
      <c r="Y16" s="134">
        <v>3123</v>
      </c>
      <c r="Z16" s="134">
        <v>4073</v>
      </c>
      <c r="AA16" s="135">
        <f t="shared" si="2"/>
        <v>2.8234716425239381</v>
      </c>
    </row>
    <row r="17" spans="1:27" ht="12" customHeight="1" x14ac:dyDescent="0.2">
      <c r="A17" s="132">
        <v>12</v>
      </c>
      <c r="B17" s="133" t="s">
        <v>58</v>
      </c>
      <c r="C17" s="134">
        <v>172</v>
      </c>
      <c r="D17" s="134">
        <v>527.15</v>
      </c>
      <c r="E17" s="134">
        <v>1297</v>
      </c>
      <c r="F17" s="134">
        <v>4092</v>
      </c>
      <c r="G17" s="135">
        <f t="shared" si="3"/>
        <v>12.882453567937439</v>
      </c>
      <c r="H17" s="134">
        <v>21</v>
      </c>
      <c r="I17" s="134">
        <v>169.92</v>
      </c>
      <c r="J17" s="134">
        <v>153</v>
      </c>
      <c r="K17" s="134">
        <v>791.09</v>
      </c>
      <c r="L17" s="135">
        <f t="shared" si="0"/>
        <v>21.479224866955718</v>
      </c>
      <c r="M17" s="134">
        <v>173</v>
      </c>
      <c r="N17" s="134">
        <v>126.13</v>
      </c>
      <c r="O17" s="134">
        <v>2046</v>
      </c>
      <c r="P17" s="134">
        <v>1911.29</v>
      </c>
      <c r="Q17" s="135">
        <f t="shared" si="4"/>
        <v>6.5992078648452095</v>
      </c>
      <c r="R17" s="134">
        <v>0</v>
      </c>
      <c r="S17" s="134">
        <v>0</v>
      </c>
      <c r="T17" s="134">
        <v>0</v>
      </c>
      <c r="U17" s="134">
        <v>0</v>
      </c>
      <c r="V17" s="135">
        <v>0</v>
      </c>
      <c r="W17" s="134">
        <v>113</v>
      </c>
      <c r="X17" s="134">
        <v>115.14</v>
      </c>
      <c r="Y17" s="134">
        <v>3351</v>
      </c>
      <c r="Z17" s="134">
        <v>5654.91</v>
      </c>
      <c r="AA17" s="135">
        <f t="shared" si="2"/>
        <v>2.0361066754378054</v>
      </c>
    </row>
    <row r="18" spans="1:27" ht="12" customHeight="1" x14ac:dyDescent="0.2">
      <c r="A18" s="132">
        <v>13</v>
      </c>
      <c r="B18" s="133" t="s">
        <v>183</v>
      </c>
      <c r="C18" s="134">
        <v>432</v>
      </c>
      <c r="D18" s="134">
        <v>751</v>
      </c>
      <c r="E18" s="134">
        <v>2880</v>
      </c>
      <c r="F18" s="134">
        <v>7057</v>
      </c>
      <c r="G18" s="135">
        <f t="shared" si="3"/>
        <v>10.641915828255632</v>
      </c>
      <c r="H18" s="134">
        <v>44</v>
      </c>
      <c r="I18" s="134">
        <v>90</v>
      </c>
      <c r="J18" s="134">
        <v>176</v>
      </c>
      <c r="K18" s="134">
        <v>674</v>
      </c>
      <c r="L18" s="135">
        <f t="shared" si="0"/>
        <v>13.353115727002967</v>
      </c>
      <c r="M18" s="134">
        <v>1683</v>
      </c>
      <c r="N18" s="134">
        <v>1101</v>
      </c>
      <c r="O18" s="134">
        <v>3051</v>
      </c>
      <c r="P18" s="134">
        <v>2057</v>
      </c>
      <c r="Q18" s="135">
        <f t="shared" si="4"/>
        <v>53.524550315994169</v>
      </c>
      <c r="R18" s="134">
        <v>12</v>
      </c>
      <c r="S18" s="134">
        <v>25</v>
      </c>
      <c r="T18" s="134">
        <v>56</v>
      </c>
      <c r="U18" s="134">
        <v>48</v>
      </c>
      <c r="V18" s="135">
        <f t="shared" si="1"/>
        <v>52.083333333333336</v>
      </c>
      <c r="W18" s="134">
        <v>434</v>
      </c>
      <c r="X18" s="134">
        <v>399</v>
      </c>
      <c r="Y18" s="134">
        <v>6566</v>
      </c>
      <c r="Z18" s="134">
        <v>14536</v>
      </c>
      <c r="AA18" s="135">
        <f t="shared" si="2"/>
        <v>2.7449091909741332</v>
      </c>
    </row>
    <row r="19" spans="1:27" ht="12" customHeight="1" x14ac:dyDescent="0.2">
      <c r="A19" s="132">
        <v>14</v>
      </c>
      <c r="B19" s="133" t="s">
        <v>184</v>
      </c>
      <c r="C19" s="134">
        <v>74</v>
      </c>
      <c r="D19" s="134">
        <v>68</v>
      </c>
      <c r="E19" s="134">
        <v>747</v>
      </c>
      <c r="F19" s="134">
        <v>1124</v>
      </c>
      <c r="G19" s="135">
        <f t="shared" si="3"/>
        <v>6.0498220640569391</v>
      </c>
      <c r="H19" s="134">
        <v>47</v>
      </c>
      <c r="I19" s="134">
        <v>9</v>
      </c>
      <c r="J19" s="134">
        <v>157</v>
      </c>
      <c r="K19" s="134">
        <v>25</v>
      </c>
      <c r="L19" s="135">
        <f t="shared" si="0"/>
        <v>36</v>
      </c>
      <c r="M19" s="134">
        <v>0</v>
      </c>
      <c r="N19" s="134">
        <v>0</v>
      </c>
      <c r="O19" s="134">
        <v>0</v>
      </c>
      <c r="P19" s="134">
        <v>0</v>
      </c>
      <c r="Q19" s="135">
        <v>0</v>
      </c>
      <c r="R19" s="134">
        <v>17</v>
      </c>
      <c r="S19" s="134">
        <v>8</v>
      </c>
      <c r="T19" s="134">
        <v>37</v>
      </c>
      <c r="U19" s="134">
        <v>42</v>
      </c>
      <c r="V19" s="135">
        <f t="shared" si="1"/>
        <v>19.047619047619047</v>
      </c>
      <c r="W19" s="134">
        <v>118</v>
      </c>
      <c r="X19" s="134">
        <v>157</v>
      </c>
      <c r="Y19" s="134">
        <v>2067</v>
      </c>
      <c r="Z19" s="134">
        <v>3911</v>
      </c>
      <c r="AA19" s="135">
        <f t="shared" si="2"/>
        <v>4.0143185885962671</v>
      </c>
    </row>
    <row r="20" spans="1:27" ht="12" customHeight="1" x14ac:dyDescent="0.2">
      <c r="A20" s="132">
        <v>15</v>
      </c>
      <c r="B20" s="133" t="s">
        <v>59</v>
      </c>
      <c r="C20" s="134">
        <v>710</v>
      </c>
      <c r="D20" s="134">
        <v>2953</v>
      </c>
      <c r="E20" s="134">
        <v>8564</v>
      </c>
      <c r="F20" s="134">
        <v>31686.799999999999</v>
      </c>
      <c r="G20" s="135">
        <f t="shared" si="3"/>
        <v>9.319338020879357</v>
      </c>
      <c r="H20" s="134">
        <v>305</v>
      </c>
      <c r="I20" s="134">
        <v>780</v>
      </c>
      <c r="J20" s="134">
        <v>2121</v>
      </c>
      <c r="K20" s="134">
        <v>10600</v>
      </c>
      <c r="L20" s="135">
        <f t="shared" si="0"/>
        <v>7.3584905660377355</v>
      </c>
      <c r="M20" s="134">
        <v>3500</v>
      </c>
      <c r="N20" s="134">
        <v>3386</v>
      </c>
      <c r="O20" s="134">
        <v>32715</v>
      </c>
      <c r="P20" s="134">
        <v>28300</v>
      </c>
      <c r="Q20" s="135">
        <f t="shared" si="4"/>
        <v>11.964664310954063</v>
      </c>
      <c r="R20" s="134">
        <v>1012</v>
      </c>
      <c r="S20" s="134">
        <v>483</v>
      </c>
      <c r="T20" s="134">
        <v>2138</v>
      </c>
      <c r="U20" s="134">
        <v>1512</v>
      </c>
      <c r="V20" s="135">
        <f t="shared" si="1"/>
        <v>31.944444444444443</v>
      </c>
      <c r="W20" s="134">
        <v>4367</v>
      </c>
      <c r="X20" s="134">
        <v>5459</v>
      </c>
      <c r="Y20" s="134">
        <v>48529</v>
      </c>
      <c r="Z20" s="134">
        <v>60661.25</v>
      </c>
      <c r="AA20" s="135">
        <f t="shared" si="2"/>
        <v>8.9991551443466786</v>
      </c>
    </row>
    <row r="21" spans="1:27" ht="12" customHeight="1" x14ac:dyDescent="0.2">
      <c r="A21" s="132">
        <v>16</v>
      </c>
      <c r="B21" s="133" t="s">
        <v>65</v>
      </c>
      <c r="C21" s="134">
        <v>6382</v>
      </c>
      <c r="D21" s="134">
        <v>6968</v>
      </c>
      <c r="E21" s="134">
        <v>37256</v>
      </c>
      <c r="F21" s="134">
        <v>63732</v>
      </c>
      <c r="G21" s="135">
        <f t="shared" si="3"/>
        <v>10.933283123077889</v>
      </c>
      <c r="H21" s="134">
        <v>417</v>
      </c>
      <c r="I21" s="134">
        <v>564</v>
      </c>
      <c r="J21" s="134">
        <v>1894</v>
      </c>
      <c r="K21" s="134">
        <v>7166</v>
      </c>
      <c r="L21" s="135">
        <f t="shared" si="0"/>
        <v>7.8704995813564054</v>
      </c>
      <c r="M21" s="134">
        <v>25220</v>
      </c>
      <c r="N21" s="134">
        <v>20293</v>
      </c>
      <c r="O21" s="134">
        <v>114380</v>
      </c>
      <c r="P21" s="134">
        <v>87200</v>
      </c>
      <c r="Q21" s="135">
        <f t="shared" si="4"/>
        <v>23.271788990825687</v>
      </c>
      <c r="R21" s="134">
        <v>483</v>
      </c>
      <c r="S21" s="134">
        <v>242</v>
      </c>
      <c r="T21" s="134">
        <v>1629</v>
      </c>
      <c r="U21" s="134">
        <v>1287</v>
      </c>
      <c r="V21" s="135">
        <f t="shared" si="1"/>
        <v>18.803418803418804</v>
      </c>
      <c r="W21" s="134">
        <v>12245</v>
      </c>
      <c r="X21" s="134">
        <v>11661</v>
      </c>
      <c r="Y21" s="134">
        <v>68930</v>
      </c>
      <c r="Z21" s="134">
        <v>140775</v>
      </c>
      <c r="AA21" s="135">
        <f t="shared" si="2"/>
        <v>8.2834310069259462</v>
      </c>
    </row>
    <row r="22" spans="1:27" ht="12" customHeight="1" x14ac:dyDescent="0.2">
      <c r="A22" s="132">
        <v>17</v>
      </c>
      <c r="B22" s="133" t="s">
        <v>60</v>
      </c>
      <c r="C22" s="134">
        <v>488</v>
      </c>
      <c r="D22" s="134">
        <v>712</v>
      </c>
      <c r="E22" s="134">
        <v>4065</v>
      </c>
      <c r="F22" s="134">
        <v>6148</v>
      </c>
      <c r="G22" s="135">
        <f t="shared" si="3"/>
        <v>11.581001951854262</v>
      </c>
      <c r="H22" s="134">
        <v>33</v>
      </c>
      <c r="I22" s="134">
        <v>81</v>
      </c>
      <c r="J22" s="134">
        <v>185</v>
      </c>
      <c r="K22" s="134">
        <v>535</v>
      </c>
      <c r="L22" s="135">
        <f t="shared" si="0"/>
        <v>15.140186915887851</v>
      </c>
      <c r="M22" s="134">
        <v>1905</v>
      </c>
      <c r="N22" s="134">
        <v>1624</v>
      </c>
      <c r="O22" s="134">
        <v>6080</v>
      </c>
      <c r="P22" s="134">
        <v>4655</v>
      </c>
      <c r="Q22" s="135">
        <f t="shared" si="4"/>
        <v>34.887218045112782</v>
      </c>
      <c r="R22" s="134">
        <v>42</v>
      </c>
      <c r="S22" s="134">
        <v>51</v>
      </c>
      <c r="T22" s="134">
        <v>1038</v>
      </c>
      <c r="U22" s="134">
        <v>784</v>
      </c>
      <c r="V22" s="135">
        <f t="shared" si="1"/>
        <v>6.5051020408163263</v>
      </c>
      <c r="W22" s="134">
        <v>1224</v>
      </c>
      <c r="X22" s="134">
        <v>3075</v>
      </c>
      <c r="Y22" s="134">
        <v>5912</v>
      </c>
      <c r="Z22" s="134">
        <v>14865</v>
      </c>
      <c r="AA22" s="135">
        <f t="shared" si="2"/>
        <v>20.686175580221999</v>
      </c>
    </row>
    <row r="23" spans="1:27" ht="12" customHeight="1" x14ac:dyDescent="0.2">
      <c r="A23" s="132">
        <v>18</v>
      </c>
      <c r="B23" s="133" t="s">
        <v>185</v>
      </c>
      <c r="C23" s="134">
        <v>601</v>
      </c>
      <c r="D23" s="134">
        <v>512</v>
      </c>
      <c r="E23" s="134">
        <v>2902</v>
      </c>
      <c r="F23" s="134">
        <v>2840</v>
      </c>
      <c r="G23" s="135">
        <f t="shared" si="3"/>
        <v>18.028169014084508</v>
      </c>
      <c r="H23" s="134">
        <v>141</v>
      </c>
      <c r="I23" s="134">
        <v>264</v>
      </c>
      <c r="J23" s="134">
        <v>2633</v>
      </c>
      <c r="K23" s="134">
        <v>2557</v>
      </c>
      <c r="L23" s="135">
        <f t="shared" si="0"/>
        <v>10.324599139616739</v>
      </c>
      <c r="M23" s="134">
        <v>0</v>
      </c>
      <c r="N23" s="134">
        <v>0</v>
      </c>
      <c r="O23" s="134">
        <v>0</v>
      </c>
      <c r="P23" s="134">
        <v>0</v>
      </c>
      <c r="Q23" s="135">
        <v>0</v>
      </c>
      <c r="R23" s="134">
        <v>2130</v>
      </c>
      <c r="S23" s="134">
        <v>1459</v>
      </c>
      <c r="T23" s="134">
        <v>3130</v>
      </c>
      <c r="U23" s="134">
        <v>2348</v>
      </c>
      <c r="V23" s="135">
        <f t="shared" si="1"/>
        <v>62.137989778534923</v>
      </c>
      <c r="W23" s="134">
        <v>29</v>
      </c>
      <c r="X23" s="134">
        <v>10</v>
      </c>
      <c r="Y23" s="134">
        <v>4806</v>
      </c>
      <c r="Z23" s="134">
        <v>8737</v>
      </c>
      <c r="AA23" s="135">
        <f t="shared" si="2"/>
        <v>0.11445576284765938</v>
      </c>
    </row>
    <row r="24" spans="1:27" ht="12" customHeight="1" x14ac:dyDescent="0.2">
      <c r="A24" s="132">
        <v>19</v>
      </c>
      <c r="B24" s="133" t="s">
        <v>61</v>
      </c>
      <c r="C24" s="134">
        <v>10970</v>
      </c>
      <c r="D24" s="134">
        <v>997</v>
      </c>
      <c r="E24" s="134">
        <v>5499</v>
      </c>
      <c r="F24" s="134">
        <v>27215</v>
      </c>
      <c r="G24" s="135">
        <f t="shared" si="3"/>
        <v>3.6634209075877275</v>
      </c>
      <c r="H24" s="134">
        <v>639</v>
      </c>
      <c r="I24" s="134">
        <v>547</v>
      </c>
      <c r="J24" s="134">
        <v>1247</v>
      </c>
      <c r="K24" s="134">
        <v>2456</v>
      </c>
      <c r="L24" s="135">
        <f t="shared" si="0"/>
        <v>22.27198697068404</v>
      </c>
      <c r="M24" s="134">
        <v>6565</v>
      </c>
      <c r="N24" s="134">
        <v>4168</v>
      </c>
      <c r="O24" s="134">
        <v>27537</v>
      </c>
      <c r="P24" s="134">
        <v>18014</v>
      </c>
      <c r="Q24" s="135">
        <f t="shared" si="4"/>
        <v>23.137559675807704</v>
      </c>
      <c r="R24" s="134">
        <v>1369</v>
      </c>
      <c r="S24" s="134">
        <v>847</v>
      </c>
      <c r="T24" s="134">
        <v>7663</v>
      </c>
      <c r="U24" s="134">
        <v>6113</v>
      </c>
      <c r="V24" s="135">
        <f t="shared" si="1"/>
        <v>13.8557173237363</v>
      </c>
      <c r="W24" s="134">
        <v>2063</v>
      </c>
      <c r="X24" s="134">
        <v>2852</v>
      </c>
      <c r="Y24" s="134">
        <v>39697</v>
      </c>
      <c r="Z24" s="134">
        <v>55179</v>
      </c>
      <c r="AA24" s="135">
        <f t="shared" si="2"/>
        <v>5.1686329944362894</v>
      </c>
    </row>
    <row r="25" spans="1:27" ht="12" customHeight="1" x14ac:dyDescent="0.2">
      <c r="A25" s="132">
        <v>20</v>
      </c>
      <c r="B25" s="133" t="s">
        <v>62</v>
      </c>
      <c r="C25" s="134">
        <v>31</v>
      </c>
      <c r="D25" s="134">
        <v>119</v>
      </c>
      <c r="E25" s="134">
        <v>284</v>
      </c>
      <c r="F25" s="134">
        <v>738.18</v>
      </c>
      <c r="G25" s="135">
        <f t="shared" si="3"/>
        <v>16.120729361402368</v>
      </c>
      <c r="H25" s="134">
        <v>0</v>
      </c>
      <c r="I25" s="134">
        <v>0</v>
      </c>
      <c r="J25" s="134">
        <v>34</v>
      </c>
      <c r="K25" s="134">
        <v>242.03</v>
      </c>
      <c r="L25" s="135">
        <f t="shared" si="0"/>
        <v>0</v>
      </c>
      <c r="M25" s="134">
        <v>0</v>
      </c>
      <c r="N25" s="134">
        <v>0</v>
      </c>
      <c r="O25" s="134">
        <v>0</v>
      </c>
      <c r="P25" s="134">
        <v>0</v>
      </c>
      <c r="Q25" s="135">
        <v>0</v>
      </c>
      <c r="R25" s="134">
        <v>0</v>
      </c>
      <c r="S25" s="134">
        <v>0</v>
      </c>
      <c r="T25" s="134">
        <v>0</v>
      </c>
      <c r="U25" s="134">
        <v>0</v>
      </c>
      <c r="V25" s="135">
        <v>0</v>
      </c>
      <c r="W25" s="134">
        <v>45</v>
      </c>
      <c r="X25" s="134">
        <v>61.31</v>
      </c>
      <c r="Y25" s="134">
        <v>1114</v>
      </c>
      <c r="Z25" s="134">
        <v>2333.4699999999998</v>
      </c>
      <c r="AA25" s="135">
        <f t="shared" si="2"/>
        <v>2.6274175369728345</v>
      </c>
    </row>
    <row r="26" spans="1:27" ht="12" customHeight="1" x14ac:dyDescent="0.2">
      <c r="A26" s="132">
        <v>21</v>
      </c>
      <c r="B26" s="133" t="s">
        <v>45</v>
      </c>
      <c r="C26" s="134">
        <v>30</v>
      </c>
      <c r="D26" s="134">
        <v>135</v>
      </c>
      <c r="E26" s="134">
        <v>321</v>
      </c>
      <c r="F26" s="134">
        <v>1136</v>
      </c>
      <c r="G26" s="135">
        <f t="shared" si="3"/>
        <v>11.883802816901408</v>
      </c>
      <c r="H26" s="134">
        <v>402</v>
      </c>
      <c r="I26" s="134">
        <v>850</v>
      </c>
      <c r="J26" s="134">
        <v>1595</v>
      </c>
      <c r="K26" s="134">
        <v>4032</v>
      </c>
      <c r="L26" s="135">
        <f t="shared" si="0"/>
        <v>21.081349206349206</v>
      </c>
      <c r="M26" s="134">
        <v>0</v>
      </c>
      <c r="N26" s="134">
        <v>0</v>
      </c>
      <c r="O26" s="134">
        <v>0</v>
      </c>
      <c r="P26" s="134">
        <v>0</v>
      </c>
      <c r="Q26" s="135">
        <v>0</v>
      </c>
      <c r="R26" s="134">
        <v>0</v>
      </c>
      <c r="S26" s="134">
        <v>0</v>
      </c>
      <c r="T26" s="134">
        <v>0</v>
      </c>
      <c r="U26" s="134">
        <v>0</v>
      </c>
      <c r="V26" s="135">
        <v>0</v>
      </c>
      <c r="W26" s="134">
        <v>111</v>
      </c>
      <c r="X26" s="134">
        <v>55</v>
      </c>
      <c r="Y26" s="134">
        <v>889</v>
      </c>
      <c r="Z26" s="134">
        <v>1882</v>
      </c>
      <c r="AA26" s="135">
        <f t="shared" si="2"/>
        <v>2.922422954303932</v>
      </c>
    </row>
    <row r="27" spans="1:27" s="120" customFormat="1" ht="12" customHeight="1" x14ac:dyDescent="0.2">
      <c r="A27" s="125"/>
      <c r="B27" s="126" t="s">
        <v>226</v>
      </c>
      <c r="C27" s="136">
        <f>SUM(C6:C26)</f>
        <v>27302</v>
      </c>
      <c r="D27" s="136">
        <f t="shared" ref="D27:Z27" si="5">SUM(D6:D26)</f>
        <v>34206.089999999997</v>
      </c>
      <c r="E27" s="136">
        <f t="shared" si="5"/>
        <v>129024</v>
      </c>
      <c r="F27" s="136">
        <f t="shared" si="5"/>
        <v>387856.79</v>
      </c>
      <c r="G27" s="137">
        <f t="shared" si="3"/>
        <v>8.8192577471700311</v>
      </c>
      <c r="H27" s="136">
        <f t="shared" si="5"/>
        <v>4067</v>
      </c>
      <c r="I27" s="136">
        <f t="shared" si="5"/>
        <v>13260.269999999999</v>
      </c>
      <c r="J27" s="136">
        <f t="shared" si="5"/>
        <v>21223</v>
      </c>
      <c r="K27" s="136">
        <f t="shared" si="5"/>
        <v>105240.54999999999</v>
      </c>
      <c r="L27" s="137">
        <f t="shared" si="0"/>
        <v>12.599962656979653</v>
      </c>
      <c r="M27" s="136">
        <f t="shared" si="5"/>
        <v>93556</v>
      </c>
      <c r="N27" s="136">
        <f t="shared" si="5"/>
        <v>66359.13</v>
      </c>
      <c r="O27" s="136">
        <f t="shared" si="5"/>
        <v>376658</v>
      </c>
      <c r="P27" s="136">
        <f t="shared" si="5"/>
        <v>275313.57</v>
      </c>
      <c r="Q27" s="137">
        <f t="shared" si="4"/>
        <v>24.10310904762159</v>
      </c>
      <c r="R27" s="136">
        <f t="shared" si="5"/>
        <v>7795</v>
      </c>
      <c r="S27" s="136">
        <f t="shared" si="5"/>
        <v>7553.47</v>
      </c>
      <c r="T27" s="136">
        <f t="shared" si="5"/>
        <v>34265</v>
      </c>
      <c r="U27" s="136">
        <f t="shared" si="5"/>
        <v>30508.190000000002</v>
      </c>
      <c r="V27" s="137">
        <f t="shared" si="1"/>
        <v>24.758827055947926</v>
      </c>
      <c r="W27" s="136">
        <f t="shared" si="5"/>
        <v>40852</v>
      </c>
      <c r="X27" s="136">
        <f t="shared" si="5"/>
        <v>49884.78</v>
      </c>
      <c r="Y27" s="136">
        <f t="shared" si="5"/>
        <v>406088</v>
      </c>
      <c r="Z27" s="136">
        <f t="shared" si="5"/>
        <v>628662.78999999992</v>
      </c>
      <c r="AA27" s="137">
        <f t="shared" si="2"/>
        <v>7.9350616568224126</v>
      </c>
    </row>
    <row r="28" spans="1:27" ht="12" customHeight="1" x14ac:dyDescent="0.2">
      <c r="A28" s="132">
        <v>22</v>
      </c>
      <c r="B28" s="133" t="s">
        <v>42</v>
      </c>
      <c r="C28" s="134">
        <v>165</v>
      </c>
      <c r="D28" s="134">
        <v>112.89</v>
      </c>
      <c r="E28" s="134">
        <v>634</v>
      </c>
      <c r="F28" s="134">
        <v>506.28</v>
      </c>
      <c r="G28" s="135">
        <f t="shared" si="3"/>
        <v>22.297937899976297</v>
      </c>
      <c r="H28" s="134">
        <v>0</v>
      </c>
      <c r="I28" s="134">
        <v>0</v>
      </c>
      <c r="J28" s="134">
        <v>0</v>
      </c>
      <c r="K28" s="134">
        <v>0</v>
      </c>
      <c r="L28" s="135">
        <v>0</v>
      </c>
      <c r="M28" s="134">
        <v>0</v>
      </c>
      <c r="N28" s="134">
        <v>0</v>
      </c>
      <c r="O28" s="134">
        <v>0</v>
      </c>
      <c r="P28" s="134">
        <v>0</v>
      </c>
      <c r="Q28" s="135">
        <v>0</v>
      </c>
      <c r="R28" s="134">
        <v>0</v>
      </c>
      <c r="S28" s="134">
        <v>0</v>
      </c>
      <c r="T28" s="134">
        <v>5</v>
      </c>
      <c r="U28" s="134">
        <v>0.37</v>
      </c>
      <c r="V28" s="135">
        <f t="shared" si="1"/>
        <v>0</v>
      </c>
      <c r="W28" s="134">
        <v>2337</v>
      </c>
      <c r="X28" s="134">
        <v>66.91</v>
      </c>
      <c r="Y28" s="134">
        <v>59802</v>
      </c>
      <c r="Z28" s="134">
        <v>16496.95</v>
      </c>
      <c r="AA28" s="135">
        <f t="shared" si="2"/>
        <v>0.40559012423508584</v>
      </c>
    </row>
    <row r="29" spans="1:27" ht="12" customHeight="1" x14ac:dyDescent="0.2">
      <c r="A29" s="132">
        <v>23</v>
      </c>
      <c r="B29" s="133" t="s">
        <v>186</v>
      </c>
      <c r="C29" s="134">
        <v>0</v>
      </c>
      <c r="D29" s="134">
        <v>0</v>
      </c>
      <c r="E29" s="134">
        <v>0</v>
      </c>
      <c r="F29" s="134">
        <v>0</v>
      </c>
      <c r="G29" s="135">
        <v>0</v>
      </c>
      <c r="H29" s="134">
        <v>0</v>
      </c>
      <c r="I29" s="134">
        <v>0</v>
      </c>
      <c r="J29" s="134">
        <v>0</v>
      </c>
      <c r="K29" s="134">
        <v>0</v>
      </c>
      <c r="L29" s="135">
        <v>0</v>
      </c>
      <c r="M29" s="134">
        <v>0</v>
      </c>
      <c r="N29" s="134">
        <v>0</v>
      </c>
      <c r="O29" s="134">
        <v>0</v>
      </c>
      <c r="P29" s="134">
        <v>0</v>
      </c>
      <c r="Q29" s="135">
        <v>0</v>
      </c>
      <c r="R29" s="134">
        <v>0</v>
      </c>
      <c r="S29" s="134">
        <v>0</v>
      </c>
      <c r="T29" s="134">
        <v>0</v>
      </c>
      <c r="U29" s="134">
        <v>0</v>
      </c>
      <c r="V29" s="135">
        <v>0</v>
      </c>
      <c r="W29" s="134">
        <v>0</v>
      </c>
      <c r="X29" s="134">
        <v>0</v>
      </c>
      <c r="Y29" s="134">
        <v>0</v>
      </c>
      <c r="Z29" s="134">
        <v>0</v>
      </c>
      <c r="AA29" s="135">
        <v>0</v>
      </c>
    </row>
    <row r="30" spans="1:27" ht="12" customHeight="1" x14ac:dyDescent="0.2">
      <c r="A30" s="132">
        <v>24</v>
      </c>
      <c r="B30" s="133" t="s">
        <v>187</v>
      </c>
      <c r="C30" s="134">
        <v>0</v>
      </c>
      <c r="D30" s="134">
        <v>0</v>
      </c>
      <c r="E30" s="134">
        <v>0</v>
      </c>
      <c r="F30" s="134">
        <v>0</v>
      </c>
      <c r="G30" s="135">
        <v>0</v>
      </c>
      <c r="H30" s="134">
        <v>0</v>
      </c>
      <c r="I30" s="134">
        <v>0</v>
      </c>
      <c r="J30" s="134">
        <v>0</v>
      </c>
      <c r="K30" s="134">
        <v>0</v>
      </c>
      <c r="L30" s="135">
        <v>0</v>
      </c>
      <c r="M30" s="134">
        <v>0</v>
      </c>
      <c r="N30" s="134">
        <v>0</v>
      </c>
      <c r="O30" s="134">
        <v>0</v>
      </c>
      <c r="P30" s="134">
        <v>0</v>
      </c>
      <c r="Q30" s="135">
        <v>0</v>
      </c>
      <c r="R30" s="134">
        <v>0</v>
      </c>
      <c r="S30" s="134">
        <v>0</v>
      </c>
      <c r="T30" s="134">
        <v>0</v>
      </c>
      <c r="U30" s="134">
        <v>0</v>
      </c>
      <c r="V30" s="135">
        <v>0</v>
      </c>
      <c r="W30" s="134">
        <v>0</v>
      </c>
      <c r="X30" s="134">
        <v>0</v>
      </c>
      <c r="Y30" s="134">
        <v>0</v>
      </c>
      <c r="Z30" s="134">
        <v>0</v>
      </c>
      <c r="AA30" s="135">
        <v>0</v>
      </c>
    </row>
    <row r="31" spans="1:27" ht="12" customHeight="1" x14ac:dyDescent="0.2">
      <c r="A31" s="132">
        <v>25</v>
      </c>
      <c r="B31" s="133" t="s">
        <v>46</v>
      </c>
      <c r="C31" s="134">
        <v>0</v>
      </c>
      <c r="D31" s="134">
        <v>0</v>
      </c>
      <c r="E31" s="134">
        <v>0</v>
      </c>
      <c r="F31" s="134">
        <v>0</v>
      </c>
      <c r="G31" s="135">
        <v>0</v>
      </c>
      <c r="H31" s="134">
        <v>0</v>
      </c>
      <c r="I31" s="134">
        <v>0</v>
      </c>
      <c r="J31" s="134">
        <v>0</v>
      </c>
      <c r="K31" s="134">
        <v>0</v>
      </c>
      <c r="L31" s="135">
        <v>0</v>
      </c>
      <c r="M31" s="134">
        <v>0</v>
      </c>
      <c r="N31" s="134">
        <v>0</v>
      </c>
      <c r="O31" s="134">
        <v>0</v>
      </c>
      <c r="P31" s="134">
        <v>0</v>
      </c>
      <c r="Q31" s="135">
        <v>0</v>
      </c>
      <c r="R31" s="134">
        <v>0</v>
      </c>
      <c r="S31" s="134">
        <v>0</v>
      </c>
      <c r="T31" s="134">
        <v>0</v>
      </c>
      <c r="U31" s="134">
        <v>0</v>
      </c>
      <c r="V31" s="135">
        <v>0</v>
      </c>
      <c r="W31" s="134">
        <v>0</v>
      </c>
      <c r="X31" s="134">
        <v>0</v>
      </c>
      <c r="Y31" s="134">
        <v>0</v>
      </c>
      <c r="Z31" s="134">
        <v>0</v>
      </c>
      <c r="AA31" s="135">
        <v>0</v>
      </c>
    </row>
    <row r="32" spans="1:27" ht="12" customHeight="1" x14ac:dyDescent="0.2">
      <c r="A32" s="132">
        <v>26</v>
      </c>
      <c r="B32" s="133" t="s">
        <v>188</v>
      </c>
      <c r="C32" s="134">
        <v>0</v>
      </c>
      <c r="D32" s="134">
        <v>0</v>
      </c>
      <c r="E32" s="134">
        <v>0</v>
      </c>
      <c r="F32" s="134">
        <v>0</v>
      </c>
      <c r="G32" s="135">
        <v>0</v>
      </c>
      <c r="H32" s="134">
        <v>0</v>
      </c>
      <c r="I32" s="134">
        <v>0</v>
      </c>
      <c r="J32" s="134">
        <v>0</v>
      </c>
      <c r="K32" s="134">
        <v>0</v>
      </c>
      <c r="L32" s="135">
        <v>0</v>
      </c>
      <c r="M32" s="134">
        <v>0</v>
      </c>
      <c r="N32" s="134">
        <v>0</v>
      </c>
      <c r="O32" s="134">
        <v>0</v>
      </c>
      <c r="P32" s="134">
        <v>0</v>
      </c>
      <c r="Q32" s="135">
        <v>0</v>
      </c>
      <c r="R32" s="134">
        <v>0</v>
      </c>
      <c r="S32" s="134">
        <v>0</v>
      </c>
      <c r="T32" s="134">
        <v>0</v>
      </c>
      <c r="U32" s="134">
        <v>0</v>
      </c>
      <c r="V32" s="135">
        <v>0</v>
      </c>
      <c r="W32" s="134">
        <v>0</v>
      </c>
      <c r="X32" s="134">
        <v>0</v>
      </c>
      <c r="Y32" s="134">
        <v>0</v>
      </c>
      <c r="Z32" s="134">
        <v>0</v>
      </c>
      <c r="AA32" s="135">
        <v>0</v>
      </c>
    </row>
    <row r="33" spans="1:27" ht="12" customHeight="1" x14ac:dyDescent="0.2">
      <c r="A33" s="132">
        <v>27</v>
      </c>
      <c r="B33" s="133" t="s">
        <v>189</v>
      </c>
      <c r="C33" s="134">
        <v>0</v>
      </c>
      <c r="D33" s="134">
        <v>0</v>
      </c>
      <c r="E33" s="134">
        <v>0</v>
      </c>
      <c r="F33" s="134">
        <v>0</v>
      </c>
      <c r="G33" s="135">
        <v>0</v>
      </c>
      <c r="H33" s="134">
        <v>0</v>
      </c>
      <c r="I33" s="134">
        <v>0</v>
      </c>
      <c r="J33" s="134">
        <v>0</v>
      </c>
      <c r="K33" s="134">
        <v>0</v>
      </c>
      <c r="L33" s="135">
        <v>0</v>
      </c>
      <c r="M33" s="134">
        <v>0</v>
      </c>
      <c r="N33" s="134">
        <v>0</v>
      </c>
      <c r="O33" s="134">
        <v>0</v>
      </c>
      <c r="P33" s="134">
        <v>0</v>
      </c>
      <c r="Q33" s="135">
        <v>0</v>
      </c>
      <c r="R33" s="134">
        <v>0</v>
      </c>
      <c r="S33" s="134">
        <v>0</v>
      </c>
      <c r="T33" s="134">
        <v>0</v>
      </c>
      <c r="U33" s="134">
        <v>0</v>
      </c>
      <c r="V33" s="135">
        <v>0</v>
      </c>
      <c r="W33" s="134">
        <v>0</v>
      </c>
      <c r="X33" s="134">
        <v>0</v>
      </c>
      <c r="Y33" s="134">
        <v>0</v>
      </c>
      <c r="Z33" s="134">
        <v>0</v>
      </c>
      <c r="AA33" s="135">
        <v>0</v>
      </c>
    </row>
    <row r="34" spans="1:27" ht="12" customHeight="1" x14ac:dyDescent="0.2">
      <c r="A34" s="132">
        <v>28</v>
      </c>
      <c r="B34" s="133" t="s">
        <v>190</v>
      </c>
      <c r="C34" s="134">
        <v>0</v>
      </c>
      <c r="D34" s="134">
        <v>0</v>
      </c>
      <c r="E34" s="134">
        <v>0</v>
      </c>
      <c r="F34" s="134">
        <v>0</v>
      </c>
      <c r="G34" s="135">
        <v>0</v>
      </c>
      <c r="H34" s="134">
        <v>0</v>
      </c>
      <c r="I34" s="134">
        <v>0</v>
      </c>
      <c r="J34" s="134">
        <v>0</v>
      </c>
      <c r="K34" s="134">
        <v>0</v>
      </c>
      <c r="L34" s="135">
        <v>0</v>
      </c>
      <c r="M34" s="134">
        <v>0</v>
      </c>
      <c r="N34" s="134">
        <v>0</v>
      </c>
      <c r="O34" s="134">
        <v>0</v>
      </c>
      <c r="P34" s="134">
        <v>0</v>
      </c>
      <c r="Q34" s="135">
        <v>0</v>
      </c>
      <c r="R34" s="134">
        <v>0</v>
      </c>
      <c r="S34" s="134">
        <v>0</v>
      </c>
      <c r="T34" s="134">
        <v>0</v>
      </c>
      <c r="U34" s="134">
        <v>0</v>
      </c>
      <c r="V34" s="135">
        <v>0</v>
      </c>
      <c r="W34" s="134">
        <v>0</v>
      </c>
      <c r="X34" s="134">
        <v>0</v>
      </c>
      <c r="Y34" s="134">
        <v>6</v>
      </c>
      <c r="Z34" s="134">
        <v>20</v>
      </c>
      <c r="AA34" s="135">
        <f t="shared" si="2"/>
        <v>0</v>
      </c>
    </row>
    <row r="35" spans="1:27" ht="12" customHeight="1" x14ac:dyDescent="0.2">
      <c r="A35" s="132">
        <v>29</v>
      </c>
      <c r="B35" s="133" t="s">
        <v>66</v>
      </c>
      <c r="C35" s="134">
        <v>0</v>
      </c>
      <c r="D35" s="134">
        <v>0</v>
      </c>
      <c r="E35" s="134">
        <v>0</v>
      </c>
      <c r="F35" s="134">
        <v>0</v>
      </c>
      <c r="G35" s="135">
        <v>0</v>
      </c>
      <c r="H35" s="134">
        <v>0</v>
      </c>
      <c r="I35" s="134">
        <v>0</v>
      </c>
      <c r="J35" s="134">
        <v>0</v>
      </c>
      <c r="K35" s="134">
        <v>0</v>
      </c>
      <c r="L35" s="135">
        <v>0</v>
      </c>
      <c r="M35" s="134">
        <v>0</v>
      </c>
      <c r="N35" s="134">
        <v>0</v>
      </c>
      <c r="O35" s="134">
        <v>0</v>
      </c>
      <c r="P35" s="134">
        <v>0</v>
      </c>
      <c r="Q35" s="135">
        <v>0</v>
      </c>
      <c r="R35" s="134">
        <v>0</v>
      </c>
      <c r="S35" s="134">
        <v>0</v>
      </c>
      <c r="T35" s="134">
        <v>1572</v>
      </c>
      <c r="U35" s="134">
        <v>182.27</v>
      </c>
      <c r="V35" s="135">
        <f t="shared" si="1"/>
        <v>0</v>
      </c>
      <c r="W35" s="134">
        <v>63</v>
      </c>
      <c r="X35" s="134">
        <v>42.75</v>
      </c>
      <c r="Y35" s="134">
        <v>54721</v>
      </c>
      <c r="Z35" s="134">
        <v>18139</v>
      </c>
      <c r="AA35" s="135">
        <f t="shared" si="2"/>
        <v>0.23568002646231875</v>
      </c>
    </row>
    <row r="36" spans="1:27" ht="12" customHeight="1" x14ac:dyDescent="0.2">
      <c r="A36" s="132">
        <v>30</v>
      </c>
      <c r="B36" s="133" t="s">
        <v>67</v>
      </c>
      <c r="C36" s="134">
        <v>26</v>
      </c>
      <c r="D36" s="134">
        <v>57</v>
      </c>
      <c r="E36" s="134">
        <v>4492</v>
      </c>
      <c r="F36" s="134">
        <v>4410</v>
      </c>
      <c r="G36" s="135">
        <f t="shared" si="3"/>
        <v>1.2925170068027212</v>
      </c>
      <c r="H36" s="134">
        <v>456</v>
      </c>
      <c r="I36" s="134">
        <v>235</v>
      </c>
      <c r="J36" s="134">
        <v>4574</v>
      </c>
      <c r="K36" s="134">
        <v>5467</v>
      </c>
      <c r="L36" s="135">
        <f t="shared" si="0"/>
        <v>4.2985183830254252</v>
      </c>
      <c r="M36" s="134">
        <v>0</v>
      </c>
      <c r="N36" s="134">
        <v>0</v>
      </c>
      <c r="O36" s="134">
        <v>0</v>
      </c>
      <c r="P36" s="134">
        <v>0</v>
      </c>
      <c r="Q36" s="135">
        <v>0</v>
      </c>
      <c r="R36" s="134">
        <v>283</v>
      </c>
      <c r="S36" s="134">
        <v>156</v>
      </c>
      <c r="T36" s="134">
        <v>5407</v>
      </c>
      <c r="U36" s="134">
        <v>4561</v>
      </c>
      <c r="V36" s="135">
        <f t="shared" si="1"/>
        <v>3.4203025652269239</v>
      </c>
      <c r="W36" s="134">
        <v>182</v>
      </c>
      <c r="X36" s="134">
        <v>304</v>
      </c>
      <c r="Y36" s="134">
        <v>13110</v>
      </c>
      <c r="Z36" s="134">
        <v>21275</v>
      </c>
      <c r="AA36" s="135">
        <f t="shared" si="2"/>
        <v>1.4289071680376029</v>
      </c>
    </row>
    <row r="37" spans="1:27" ht="12" customHeight="1" x14ac:dyDescent="0.2">
      <c r="A37" s="132">
        <v>31</v>
      </c>
      <c r="B37" s="133" t="s">
        <v>553</v>
      </c>
      <c r="C37" s="134">
        <v>0</v>
      </c>
      <c r="D37" s="134">
        <v>0</v>
      </c>
      <c r="E37" s="134">
        <v>0</v>
      </c>
      <c r="F37" s="134">
        <v>0</v>
      </c>
      <c r="G37" s="135">
        <v>0</v>
      </c>
      <c r="H37" s="134">
        <v>0</v>
      </c>
      <c r="I37" s="134">
        <v>0</v>
      </c>
      <c r="J37" s="134">
        <v>0</v>
      </c>
      <c r="K37" s="134">
        <v>0</v>
      </c>
      <c r="L37" s="135">
        <v>0</v>
      </c>
      <c r="M37" s="134">
        <v>0</v>
      </c>
      <c r="N37" s="134">
        <v>0</v>
      </c>
      <c r="O37" s="134">
        <v>0</v>
      </c>
      <c r="P37" s="134">
        <v>0</v>
      </c>
      <c r="Q37" s="135">
        <v>0</v>
      </c>
      <c r="R37" s="134">
        <v>0</v>
      </c>
      <c r="S37" s="134">
        <v>0</v>
      </c>
      <c r="T37" s="134">
        <v>0</v>
      </c>
      <c r="U37" s="134">
        <v>0</v>
      </c>
      <c r="V37" s="135">
        <v>0</v>
      </c>
      <c r="W37" s="134">
        <v>0</v>
      </c>
      <c r="X37" s="134">
        <v>0</v>
      </c>
      <c r="Y37" s="134">
        <v>0</v>
      </c>
      <c r="Z37" s="134">
        <v>0</v>
      </c>
      <c r="AA37" s="135">
        <v>0</v>
      </c>
    </row>
    <row r="38" spans="1:27" ht="12" customHeight="1" x14ac:dyDescent="0.2">
      <c r="A38" s="132">
        <v>32</v>
      </c>
      <c r="B38" s="133" t="s">
        <v>191</v>
      </c>
      <c r="C38" s="134">
        <v>0</v>
      </c>
      <c r="D38" s="134">
        <v>0</v>
      </c>
      <c r="E38" s="134">
        <v>0</v>
      </c>
      <c r="F38" s="134">
        <v>0</v>
      </c>
      <c r="G38" s="135">
        <v>0</v>
      </c>
      <c r="H38" s="134">
        <v>0</v>
      </c>
      <c r="I38" s="134">
        <v>0</v>
      </c>
      <c r="J38" s="134">
        <v>0</v>
      </c>
      <c r="K38" s="134">
        <v>0</v>
      </c>
      <c r="L38" s="135">
        <v>0</v>
      </c>
      <c r="M38" s="134">
        <v>0</v>
      </c>
      <c r="N38" s="134">
        <v>0</v>
      </c>
      <c r="O38" s="134">
        <v>0</v>
      </c>
      <c r="P38" s="134">
        <v>0</v>
      </c>
      <c r="Q38" s="135">
        <v>0</v>
      </c>
      <c r="R38" s="134">
        <v>0</v>
      </c>
      <c r="S38" s="134">
        <v>0</v>
      </c>
      <c r="T38" s="134">
        <v>0</v>
      </c>
      <c r="U38" s="134">
        <v>0</v>
      </c>
      <c r="V38" s="135">
        <v>0</v>
      </c>
      <c r="W38" s="134">
        <v>0</v>
      </c>
      <c r="X38" s="134">
        <v>0</v>
      </c>
      <c r="Y38" s="134">
        <v>0</v>
      </c>
      <c r="Z38" s="134">
        <v>0</v>
      </c>
      <c r="AA38" s="135">
        <v>0</v>
      </c>
    </row>
    <row r="39" spans="1:27" ht="12" customHeight="1" x14ac:dyDescent="0.2">
      <c r="A39" s="132">
        <v>33</v>
      </c>
      <c r="B39" s="133" t="s">
        <v>192</v>
      </c>
      <c r="C39" s="134">
        <v>0</v>
      </c>
      <c r="D39" s="134">
        <v>0</v>
      </c>
      <c r="E39" s="134">
        <v>0</v>
      </c>
      <c r="F39" s="134">
        <v>0</v>
      </c>
      <c r="G39" s="135">
        <v>0</v>
      </c>
      <c r="H39" s="134">
        <v>0</v>
      </c>
      <c r="I39" s="134">
        <v>0</v>
      </c>
      <c r="J39" s="134">
        <v>0</v>
      </c>
      <c r="K39" s="134">
        <v>0</v>
      </c>
      <c r="L39" s="135">
        <v>0</v>
      </c>
      <c r="M39" s="134">
        <v>0</v>
      </c>
      <c r="N39" s="134">
        <v>0</v>
      </c>
      <c r="O39" s="134">
        <v>0</v>
      </c>
      <c r="P39" s="134">
        <v>0</v>
      </c>
      <c r="Q39" s="135">
        <v>0</v>
      </c>
      <c r="R39" s="134">
        <v>0</v>
      </c>
      <c r="S39" s="134">
        <v>0</v>
      </c>
      <c r="T39" s="134">
        <v>0</v>
      </c>
      <c r="U39" s="134">
        <v>0</v>
      </c>
      <c r="V39" s="135">
        <v>0</v>
      </c>
      <c r="W39" s="134">
        <v>0</v>
      </c>
      <c r="X39" s="134">
        <v>0</v>
      </c>
      <c r="Y39" s="134">
        <v>0</v>
      </c>
      <c r="Z39" s="134">
        <v>0</v>
      </c>
      <c r="AA39" s="135">
        <v>0</v>
      </c>
    </row>
    <row r="40" spans="1:27" ht="12" customHeight="1" x14ac:dyDescent="0.2">
      <c r="A40" s="132">
        <v>34</v>
      </c>
      <c r="B40" s="133" t="s">
        <v>193</v>
      </c>
      <c r="C40" s="134">
        <v>0</v>
      </c>
      <c r="D40" s="134">
        <v>0</v>
      </c>
      <c r="E40" s="134">
        <v>0</v>
      </c>
      <c r="F40" s="134">
        <v>0</v>
      </c>
      <c r="G40" s="135">
        <v>0</v>
      </c>
      <c r="H40" s="134">
        <v>0</v>
      </c>
      <c r="I40" s="134">
        <v>0</v>
      </c>
      <c r="J40" s="134">
        <v>0</v>
      </c>
      <c r="K40" s="134">
        <v>0</v>
      </c>
      <c r="L40" s="135">
        <v>0</v>
      </c>
      <c r="M40" s="134">
        <v>0</v>
      </c>
      <c r="N40" s="134">
        <v>0</v>
      </c>
      <c r="O40" s="134">
        <v>0</v>
      </c>
      <c r="P40" s="134">
        <v>0</v>
      </c>
      <c r="Q40" s="135">
        <v>0</v>
      </c>
      <c r="R40" s="134">
        <v>0</v>
      </c>
      <c r="S40" s="134">
        <v>0</v>
      </c>
      <c r="T40" s="134">
        <v>0</v>
      </c>
      <c r="U40" s="134">
        <v>0</v>
      </c>
      <c r="V40" s="135">
        <v>0</v>
      </c>
      <c r="W40" s="134">
        <v>0</v>
      </c>
      <c r="X40" s="134">
        <v>0</v>
      </c>
      <c r="Y40" s="134">
        <v>0</v>
      </c>
      <c r="Z40" s="134">
        <v>0</v>
      </c>
      <c r="AA40" s="135">
        <v>0</v>
      </c>
    </row>
    <row r="41" spans="1:27" ht="12" customHeight="1" x14ac:dyDescent="0.2">
      <c r="A41" s="132">
        <v>35</v>
      </c>
      <c r="B41" s="133" t="s">
        <v>194</v>
      </c>
      <c r="C41" s="134">
        <v>0</v>
      </c>
      <c r="D41" s="134">
        <v>0</v>
      </c>
      <c r="E41" s="134">
        <v>0</v>
      </c>
      <c r="F41" s="134">
        <v>0</v>
      </c>
      <c r="G41" s="135">
        <v>0</v>
      </c>
      <c r="H41" s="134">
        <v>0</v>
      </c>
      <c r="I41" s="134">
        <v>0</v>
      </c>
      <c r="J41" s="134">
        <v>0</v>
      </c>
      <c r="K41" s="134">
        <v>0</v>
      </c>
      <c r="L41" s="135">
        <v>0</v>
      </c>
      <c r="M41" s="134">
        <v>0</v>
      </c>
      <c r="N41" s="134">
        <v>0</v>
      </c>
      <c r="O41" s="134">
        <v>0</v>
      </c>
      <c r="P41" s="134">
        <v>0</v>
      </c>
      <c r="Q41" s="135">
        <v>0</v>
      </c>
      <c r="R41" s="134">
        <v>0</v>
      </c>
      <c r="S41" s="134">
        <v>0</v>
      </c>
      <c r="T41" s="134">
        <v>0</v>
      </c>
      <c r="U41" s="134">
        <v>0</v>
      </c>
      <c r="V41" s="135">
        <v>0</v>
      </c>
      <c r="W41" s="134">
        <v>0</v>
      </c>
      <c r="X41" s="134">
        <v>0</v>
      </c>
      <c r="Y41" s="134">
        <v>0</v>
      </c>
      <c r="Z41" s="134">
        <v>0</v>
      </c>
      <c r="AA41" s="135">
        <v>0</v>
      </c>
    </row>
    <row r="42" spans="1:27" ht="12" customHeight="1" x14ac:dyDescent="0.2">
      <c r="A42" s="132">
        <v>36</v>
      </c>
      <c r="B42" s="133" t="s">
        <v>68</v>
      </c>
      <c r="C42" s="134">
        <v>0</v>
      </c>
      <c r="D42" s="134">
        <v>0</v>
      </c>
      <c r="E42" s="134">
        <v>0</v>
      </c>
      <c r="F42" s="134">
        <v>0</v>
      </c>
      <c r="G42" s="135">
        <v>0</v>
      </c>
      <c r="H42" s="134">
        <v>0</v>
      </c>
      <c r="I42" s="134">
        <v>0</v>
      </c>
      <c r="J42" s="134">
        <v>0</v>
      </c>
      <c r="K42" s="134">
        <v>0</v>
      </c>
      <c r="L42" s="135">
        <v>0</v>
      </c>
      <c r="M42" s="134">
        <v>0</v>
      </c>
      <c r="N42" s="134">
        <v>0</v>
      </c>
      <c r="O42" s="134">
        <v>0</v>
      </c>
      <c r="P42" s="134">
        <v>0</v>
      </c>
      <c r="Q42" s="135">
        <v>0</v>
      </c>
      <c r="R42" s="134">
        <v>0</v>
      </c>
      <c r="S42" s="134">
        <v>0</v>
      </c>
      <c r="T42" s="134">
        <v>0</v>
      </c>
      <c r="U42" s="134">
        <v>0</v>
      </c>
      <c r="V42" s="135">
        <v>0</v>
      </c>
      <c r="W42" s="134">
        <v>0</v>
      </c>
      <c r="X42" s="134">
        <v>0</v>
      </c>
      <c r="Y42" s="134">
        <v>144</v>
      </c>
      <c r="Z42" s="134">
        <v>764</v>
      </c>
      <c r="AA42" s="135">
        <f t="shared" si="2"/>
        <v>0</v>
      </c>
    </row>
    <row r="43" spans="1:27" ht="12" customHeight="1" x14ac:dyDescent="0.2">
      <c r="A43" s="132">
        <v>37</v>
      </c>
      <c r="B43" s="133" t="s">
        <v>195</v>
      </c>
      <c r="C43" s="134">
        <v>0</v>
      </c>
      <c r="D43" s="134">
        <v>0</v>
      </c>
      <c r="E43" s="134">
        <v>0</v>
      </c>
      <c r="F43" s="134">
        <v>0</v>
      </c>
      <c r="G43" s="135">
        <v>0</v>
      </c>
      <c r="H43" s="134">
        <v>0</v>
      </c>
      <c r="I43" s="134">
        <v>0</v>
      </c>
      <c r="J43" s="134">
        <v>0</v>
      </c>
      <c r="K43" s="134">
        <v>0</v>
      </c>
      <c r="L43" s="135">
        <v>0</v>
      </c>
      <c r="M43" s="134">
        <v>0</v>
      </c>
      <c r="N43" s="134">
        <v>0</v>
      </c>
      <c r="O43" s="134">
        <v>0</v>
      </c>
      <c r="P43" s="134">
        <v>0</v>
      </c>
      <c r="Q43" s="135">
        <v>0</v>
      </c>
      <c r="R43" s="134">
        <v>0</v>
      </c>
      <c r="S43" s="134">
        <v>0</v>
      </c>
      <c r="T43" s="134">
        <v>0</v>
      </c>
      <c r="U43" s="134">
        <v>0</v>
      </c>
      <c r="V43" s="135">
        <v>0</v>
      </c>
      <c r="W43" s="134">
        <v>0</v>
      </c>
      <c r="X43" s="134">
        <v>0</v>
      </c>
      <c r="Y43" s="134">
        <v>0</v>
      </c>
      <c r="Z43" s="134">
        <v>0</v>
      </c>
      <c r="AA43" s="135">
        <v>0</v>
      </c>
    </row>
    <row r="44" spans="1:27" ht="12" customHeight="1" x14ac:dyDescent="0.2">
      <c r="A44" s="132">
        <v>38</v>
      </c>
      <c r="B44" s="133" t="s">
        <v>196</v>
      </c>
      <c r="C44" s="134">
        <v>0</v>
      </c>
      <c r="D44" s="134">
        <v>0</v>
      </c>
      <c r="E44" s="134">
        <v>0</v>
      </c>
      <c r="F44" s="134">
        <v>0</v>
      </c>
      <c r="G44" s="135">
        <v>0</v>
      </c>
      <c r="H44" s="134">
        <v>0</v>
      </c>
      <c r="I44" s="134">
        <v>0</v>
      </c>
      <c r="J44" s="134">
        <v>0</v>
      </c>
      <c r="K44" s="134">
        <v>0</v>
      </c>
      <c r="L44" s="135">
        <v>0</v>
      </c>
      <c r="M44" s="134">
        <v>0</v>
      </c>
      <c r="N44" s="134">
        <v>0</v>
      </c>
      <c r="O44" s="134">
        <v>0</v>
      </c>
      <c r="P44" s="134">
        <v>0</v>
      </c>
      <c r="Q44" s="135">
        <v>0</v>
      </c>
      <c r="R44" s="134">
        <v>0</v>
      </c>
      <c r="S44" s="134">
        <v>0</v>
      </c>
      <c r="T44" s="134">
        <v>0</v>
      </c>
      <c r="U44" s="134">
        <v>0</v>
      </c>
      <c r="V44" s="135">
        <v>0</v>
      </c>
      <c r="W44" s="134">
        <v>9883</v>
      </c>
      <c r="X44" s="134">
        <v>1343</v>
      </c>
      <c r="Y44" s="134">
        <v>14654</v>
      </c>
      <c r="Z44" s="134">
        <v>6562</v>
      </c>
      <c r="AA44" s="135">
        <f t="shared" si="2"/>
        <v>20.466321243523318</v>
      </c>
    </row>
    <row r="45" spans="1:27" ht="12" customHeight="1" x14ac:dyDescent="0.2">
      <c r="A45" s="132">
        <v>39</v>
      </c>
      <c r="B45" s="133" t="s">
        <v>197</v>
      </c>
      <c r="C45" s="134">
        <v>0</v>
      </c>
      <c r="D45" s="134">
        <v>0</v>
      </c>
      <c r="E45" s="134">
        <v>0</v>
      </c>
      <c r="F45" s="134">
        <v>0</v>
      </c>
      <c r="G45" s="135">
        <v>0</v>
      </c>
      <c r="H45" s="134">
        <v>0</v>
      </c>
      <c r="I45" s="134">
        <v>0</v>
      </c>
      <c r="J45" s="134">
        <v>0</v>
      </c>
      <c r="K45" s="134">
        <v>0</v>
      </c>
      <c r="L45" s="135">
        <v>0</v>
      </c>
      <c r="M45" s="134">
        <v>0</v>
      </c>
      <c r="N45" s="134">
        <v>0</v>
      </c>
      <c r="O45" s="134">
        <v>0</v>
      </c>
      <c r="P45" s="134">
        <v>0</v>
      </c>
      <c r="Q45" s="135">
        <v>0</v>
      </c>
      <c r="R45" s="134">
        <v>0</v>
      </c>
      <c r="S45" s="134">
        <v>0</v>
      </c>
      <c r="T45" s="134">
        <v>0</v>
      </c>
      <c r="U45" s="134">
        <v>0</v>
      </c>
      <c r="V45" s="135">
        <v>0</v>
      </c>
      <c r="W45" s="134">
        <v>0</v>
      </c>
      <c r="X45" s="134">
        <v>0</v>
      </c>
      <c r="Y45" s="134">
        <v>0</v>
      </c>
      <c r="Z45" s="134">
        <v>0</v>
      </c>
      <c r="AA45" s="135">
        <v>0</v>
      </c>
    </row>
    <row r="46" spans="1:27" ht="12" customHeight="1" x14ac:dyDescent="0.2">
      <c r="A46" s="132">
        <v>40</v>
      </c>
      <c r="B46" s="133" t="s">
        <v>72</v>
      </c>
      <c r="C46" s="134">
        <v>0</v>
      </c>
      <c r="D46" s="134">
        <v>0</v>
      </c>
      <c r="E46" s="134">
        <v>0</v>
      </c>
      <c r="F46" s="134">
        <v>0</v>
      </c>
      <c r="G46" s="135">
        <v>0</v>
      </c>
      <c r="H46" s="134">
        <v>0</v>
      </c>
      <c r="I46" s="134">
        <v>0</v>
      </c>
      <c r="J46" s="134">
        <v>0</v>
      </c>
      <c r="K46" s="134">
        <v>0</v>
      </c>
      <c r="L46" s="135">
        <v>0</v>
      </c>
      <c r="M46" s="134">
        <v>0</v>
      </c>
      <c r="N46" s="134">
        <v>0</v>
      </c>
      <c r="O46" s="134">
        <v>0</v>
      </c>
      <c r="P46" s="134">
        <v>0</v>
      </c>
      <c r="Q46" s="135">
        <v>0</v>
      </c>
      <c r="R46" s="134">
        <v>0</v>
      </c>
      <c r="S46" s="134">
        <v>0</v>
      </c>
      <c r="T46" s="134">
        <v>0</v>
      </c>
      <c r="U46" s="134">
        <v>0</v>
      </c>
      <c r="V46" s="135">
        <v>0</v>
      </c>
      <c r="W46" s="134">
        <v>0</v>
      </c>
      <c r="X46" s="134">
        <v>0</v>
      </c>
      <c r="Y46" s="134">
        <v>0</v>
      </c>
      <c r="Z46" s="134">
        <v>0</v>
      </c>
      <c r="AA46" s="135">
        <v>0</v>
      </c>
    </row>
    <row r="47" spans="1:27" ht="12" customHeight="1" x14ac:dyDescent="0.2">
      <c r="A47" s="132">
        <v>41</v>
      </c>
      <c r="B47" s="133" t="s">
        <v>198</v>
      </c>
      <c r="C47" s="134">
        <v>0</v>
      </c>
      <c r="D47" s="134">
        <v>0</v>
      </c>
      <c r="E47" s="134">
        <v>0</v>
      </c>
      <c r="F47" s="134">
        <v>0</v>
      </c>
      <c r="G47" s="135">
        <v>0</v>
      </c>
      <c r="H47" s="134">
        <v>0</v>
      </c>
      <c r="I47" s="134">
        <v>0</v>
      </c>
      <c r="J47" s="134">
        <v>0</v>
      </c>
      <c r="K47" s="134">
        <v>0</v>
      </c>
      <c r="L47" s="135">
        <v>0</v>
      </c>
      <c r="M47" s="134">
        <v>0</v>
      </c>
      <c r="N47" s="134">
        <v>0</v>
      </c>
      <c r="O47" s="134">
        <v>0</v>
      </c>
      <c r="P47" s="134">
        <v>0</v>
      </c>
      <c r="Q47" s="135">
        <v>0</v>
      </c>
      <c r="R47" s="134">
        <v>0</v>
      </c>
      <c r="S47" s="134">
        <v>0</v>
      </c>
      <c r="T47" s="134">
        <v>0</v>
      </c>
      <c r="U47" s="134">
        <v>0</v>
      </c>
      <c r="V47" s="135">
        <v>0</v>
      </c>
      <c r="W47" s="134">
        <v>0</v>
      </c>
      <c r="X47" s="134">
        <v>0</v>
      </c>
      <c r="Y47" s="134">
        <v>0</v>
      </c>
      <c r="Z47" s="134">
        <v>0</v>
      </c>
      <c r="AA47" s="135">
        <v>0</v>
      </c>
    </row>
    <row r="48" spans="1:27" ht="12" customHeight="1" x14ac:dyDescent="0.2">
      <c r="A48" s="132">
        <v>42</v>
      </c>
      <c r="B48" s="133" t="s">
        <v>71</v>
      </c>
      <c r="C48" s="134">
        <v>0</v>
      </c>
      <c r="D48" s="134">
        <v>0</v>
      </c>
      <c r="E48" s="134">
        <v>0</v>
      </c>
      <c r="F48" s="134">
        <v>0</v>
      </c>
      <c r="G48" s="135">
        <v>0</v>
      </c>
      <c r="H48" s="134">
        <v>0</v>
      </c>
      <c r="I48" s="134">
        <v>0</v>
      </c>
      <c r="J48" s="134">
        <v>0</v>
      </c>
      <c r="K48" s="134">
        <v>0</v>
      </c>
      <c r="L48" s="135">
        <v>0</v>
      </c>
      <c r="M48" s="134">
        <v>0</v>
      </c>
      <c r="N48" s="134">
        <v>0</v>
      </c>
      <c r="O48" s="134">
        <v>0</v>
      </c>
      <c r="P48" s="134">
        <v>0</v>
      </c>
      <c r="Q48" s="135">
        <v>0</v>
      </c>
      <c r="R48" s="134">
        <v>0</v>
      </c>
      <c r="S48" s="134">
        <v>0</v>
      </c>
      <c r="T48" s="134">
        <v>0</v>
      </c>
      <c r="U48" s="134">
        <v>0</v>
      </c>
      <c r="V48" s="135">
        <v>0</v>
      </c>
      <c r="W48" s="134">
        <v>0</v>
      </c>
      <c r="X48" s="134">
        <v>0</v>
      </c>
      <c r="Y48" s="134">
        <v>0</v>
      </c>
      <c r="Z48" s="134">
        <v>0</v>
      </c>
      <c r="AA48" s="135">
        <v>0</v>
      </c>
    </row>
    <row r="49" spans="1:27" s="120" customFormat="1" ht="12" customHeight="1" x14ac:dyDescent="0.2">
      <c r="A49" s="125"/>
      <c r="B49" s="126" t="s">
        <v>223</v>
      </c>
      <c r="C49" s="136">
        <f>SUM(C28:C48)</f>
        <v>191</v>
      </c>
      <c r="D49" s="136">
        <f t="shared" ref="D49:Z49" si="6">SUM(D28:D48)</f>
        <v>169.89</v>
      </c>
      <c r="E49" s="136">
        <f t="shared" si="6"/>
        <v>5126</v>
      </c>
      <c r="F49" s="136">
        <f t="shared" si="6"/>
        <v>4916.28</v>
      </c>
      <c r="G49" s="137">
        <f t="shared" si="3"/>
        <v>3.4556615977934539</v>
      </c>
      <c r="H49" s="136">
        <f t="shared" si="6"/>
        <v>456</v>
      </c>
      <c r="I49" s="136">
        <f t="shared" si="6"/>
        <v>235</v>
      </c>
      <c r="J49" s="136">
        <f t="shared" si="6"/>
        <v>4574</v>
      </c>
      <c r="K49" s="136">
        <f t="shared" si="6"/>
        <v>5467</v>
      </c>
      <c r="L49" s="137">
        <f t="shared" si="0"/>
        <v>4.2985183830254252</v>
      </c>
      <c r="M49" s="136">
        <f t="shared" si="6"/>
        <v>0</v>
      </c>
      <c r="N49" s="136">
        <f t="shared" si="6"/>
        <v>0</v>
      </c>
      <c r="O49" s="136">
        <f t="shared" si="6"/>
        <v>0</v>
      </c>
      <c r="P49" s="136">
        <f t="shared" si="6"/>
        <v>0</v>
      </c>
      <c r="Q49" s="137">
        <v>0</v>
      </c>
      <c r="R49" s="136">
        <f t="shared" si="6"/>
        <v>283</v>
      </c>
      <c r="S49" s="136">
        <f t="shared" si="6"/>
        <v>156</v>
      </c>
      <c r="T49" s="136">
        <f t="shared" si="6"/>
        <v>6984</v>
      </c>
      <c r="U49" s="136">
        <f t="shared" si="6"/>
        <v>4743.6400000000003</v>
      </c>
      <c r="V49" s="137">
        <f t="shared" si="1"/>
        <v>3.2886138071185838</v>
      </c>
      <c r="W49" s="136">
        <f t="shared" si="6"/>
        <v>12465</v>
      </c>
      <c r="X49" s="136">
        <f t="shared" si="6"/>
        <v>1756.6599999999999</v>
      </c>
      <c r="Y49" s="136">
        <f t="shared" si="6"/>
        <v>142437</v>
      </c>
      <c r="Z49" s="136">
        <f t="shared" si="6"/>
        <v>63256.95</v>
      </c>
      <c r="AA49" s="137">
        <f t="shared" si="2"/>
        <v>2.7770229200111611</v>
      </c>
    </row>
    <row r="50" spans="1:27" s="120" customFormat="1" ht="12" customHeight="1" x14ac:dyDescent="0.2">
      <c r="A50" s="125"/>
      <c r="B50" s="126" t="s">
        <v>426</v>
      </c>
      <c r="C50" s="136">
        <f>C49+C27</f>
        <v>27493</v>
      </c>
      <c r="D50" s="136">
        <f t="shared" ref="D50:Z50" si="7">D49+D27</f>
        <v>34375.979999999996</v>
      </c>
      <c r="E50" s="136">
        <f t="shared" si="7"/>
        <v>134150</v>
      </c>
      <c r="F50" s="136">
        <f t="shared" si="7"/>
        <v>392773.07</v>
      </c>
      <c r="G50" s="137">
        <f t="shared" si="3"/>
        <v>8.7521224405736362</v>
      </c>
      <c r="H50" s="136">
        <f t="shared" si="7"/>
        <v>4523</v>
      </c>
      <c r="I50" s="136">
        <f t="shared" si="7"/>
        <v>13495.269999999999</v>
      </c>
      <c r="J50" s="136">
        <f t="shared" si="7"/>
        <v>25797</v>
      </c>
      <c r="K50" s="136">
        <f t="shared" si="7"/>
        <v>110707.54999999999</v>
      </c>
      <c r="L50" s="137">
        <f t="shared" si="0"/>
        <v>12.190017753983355</v>
      </c>
      <c r="M50" s="136">
        <f t="shared" si="7"/>
        <v>93556</v>
      </c>
      <c r="N50" s="136">
        <f t="shared" si="7"/>
        <v>66359.13</v>
      </c>
      <c r="O50" s="136">
        <f t="shared" si="7"/>
        <v>376658</v>
      </c>
      <c r="P50" s="136">
        <f t="shared" si="7"/>
        <v>275313.57</v>
      </c>
      <c r="Q50" s="137">
        <f t="shared" si="4"/>
        <v>24.10310904762159</v>
      </c>
      <c r="R50" s="136">
        <f t="shared" si="7"/>
        <v>8078</v>
      </c>
      <c r="S50" s="136">
        <f t="shared" si="7"/>
        <v>7709.47</v>
      </c>
      <c r="T50" s="136">
        <f t="shared" si="7"/>
        <v>41249</v>
      </c>
      <c r="U50" s="136">
        <f t="shared" si="7"/>
        <v>35251.83</v>
      </c>
      <c r="V50" s="137">
        <f t="shared" si="1"/>
        <v>21.869701516204973</v>
      </c>
      <c r="W50" s="136">
        <f t="shared" si="7"/>
        <v>53317</v>
      </c>
      <c r="X50" s="136">
        <f t="shared" si="7"/>
        <v>51641.440000000002</v>
      </c>
      <c r="Y50" s="136">
        <f t="shared" si="7"/>
        <v>548525</v>
      </c>
      <c r="Z50" s="136">
        <f t="shared" si="7"/>
        <v>691919.73999999987</v>
      </c>
      <c r="AA50" s="137">
        <f t="shared" si="2"/>
        <v>7.4635014748964972</v>
      </c>
    </row>
    <row r="51" spans="1:27" ht="12" customHeight="1" x14ac:dyDescent="0.2">
      <c r="A51" s="132">
        <v>43</v>
      </c>
      <c r="B51" s="133" t="s">
        <v>41</v>
      </c>
      <c r="C51" s="134">
        <v>1313</v>
      </c>
      <c r="D51" s="134">
        <v>539.42999999999995</v>
      </c>
      <c r="E51" s="134">
        <v>5587</v>
      </c>
      <c r="F51" s="134">
        <v>3174.45</v>
      </c>
      <c r="G51" s="135">
        <f t="shared" si="3"/>
        <v>16.9928649057317</v>
      </c>
      <c r="H51" s="134">
        <v>366</v>
      </c>
      <c r="I51" s="134">
        <v>226.43</v>
      </c>
      <c r="J51" s="134">
        <v>815</v>
      </c>
      <c r="K51" s="134">
        <v>1609.77</v>
      </c>
      <c r="L51" s="135">
        <f t="shared" si="0"/>
        <v>14.06598458164831</v>
      </c>
      <c r="M51" s="134">
        <v>39687</v>
      </c>
      <c r="N51" s="134">
        <v>18939.3</v>
      </c>
      <c r="O51" s="134">
        <v>144585</v>
      </c>
      <c r="P51" s="134">
        <v>56967.27</v>
      </c>
      <c r="Q51" s="135">
        <f t="shared" si="4"/>
        <v>33.245932269529504</v>
      </c>
      <c r="R51" s="134">
        <v>4152</v>
      </c>
      <c r="S51" s="134">
        <v>1549.23</v>
      </c>
      <c r="T51" s="134">
        <v>13734</v>
      </c>
      <c r="U51" s="134">
        <v>6387.66</v>
      </c>
      <c r="V51" s="135">
        <f t="shared" si="1"/>
        <v>24.25348249593748</v>
      </c>
      <c r="W51" s="134">
        <v>3329</v>
      </c>
      <c r="X51" s="134">
        <v>1352</v>
      </c>
      <c r="Y51" s="134">
        <v>25775</v>
      </c>
      <c r="Z51" s="134">
        <v>15321</v>
      </c>
      <c r="AA51" s="135">
        <f t="shared" si="2"/>
        <v>8.8244892631029312</v>
      </c>
    </row>
    <row r="52" spans="1:27" ht="12" customHeight="1" x14ac:dyDescent="0.2">
      <c r="A52" s="132">
        <v>44</v>
      </c>
      <c r="B52" s="133" t="s">
        <v>199</v>
      </c>
      <c r="C52" s="134">
        <v>5823</v>
      </c>
      <c r="D52" s="134">
        <v>2179</v>
      </c>
      <c r="E52" s="134">
        <v>17025</v>
      </c>
      <c r="F52" s="134">
        <v>7116</v>
      </c>
      <c r="G52" s="135">
        <f t="shared" si="3"/>
        <v>30.621135469364813</v>
      </c>
      <c r="H52" s="134">
        <v>39</v>
      </c>
      <c r="I52" s="134">
        <v>33</v>
      </c>
      <c r="J52" s="134">
        <v>138</v>
      </c>
      <c r="K52" s="134">
        <v>243</v>
      </c>
      <c r="L52" s="135">
        <f t="shared" si="0"/>
        <v>13.580246913580247</v>
      </c>
      <c r="M52" s="134">
        <v>12237</v>
      </c>
      <c r="N52" s="134">
        <v>8684</v>
      </c>
      <c r="O52" s="134">
        <v>59399</v>
      </c>
      <c r="P52" s="134">
        <v>45870</v>
      </c>
      <c r="Q52" s="135">
        <f t="shared" si="4"/>
        <v>18.931763679965119</v>
      </c>
      <c r="R52" s="134">
        <v>1187</v>
      </c>
      <c r="S52" s="134">
        <v>472</v>
      </c>
      <c r="T52" s="134">
        <v>4521</v>
      </c>
      <c r="U52" s="134">
        <v>1876</v>
      </c>
      <c r="V52" s="135">
        <f t="shared" si="1"/>
        <v>25.159914712153519</v>
      </c>
      <c r="W52" s="134">
        <v>7142</v>
      </c>
      <c r="X52" s="134">
        <v>3304</v>
      </c>
      <c r="Y52" s="134">
        <v>30245</v>
      </c>
      <c r="Z52" s="134">
        <v>14335</v>
      </c>
      <c r="AA52" s="135">
        <f t="shared" si="2"/>
        <v>23.048482734565749</v>
      </c>
    </row>
    <row r="53" spans="1:27" ht="12" customHeight="1" x14ac:dyDescent="0.2">
      <c r="A53" s="132">
        <v>45</v>
      </c>
      <c r="B53" s="133" t="s">
        <v>47</v>
      </c>
      <c r="C53" s="134">
        <v>1849</v>
      </c>
      <c r="D53" s="134">
        <v>706.07</v>
      </c>
      <c r="E53" s="134">
        <v>10115</v>
      </c>
      <c r="F53" s="134">
        <v>7638.51</v>
      </c>
      <c r="G53" s="135">
        <f t="shared" si="3"/>
        <v>9.2435566622286274</v>
      </c>
      <c r="H53" s="134">
        <v>292</v>
      </c>
      <c r="I53" s="134">
        <v>558.28</v>
      </c>
      <c r="J53" s="134">
        <v>1854</v>
      </c>
      <c r="K53" s="134">
        <v>2347.8200000000002</v>
      </c>
      <c r="L53" s="135">
        <f t="shared" si="0"/>
        <v>23.778654240955436</v>
      </c>
      <c r="M53" s="134">
        <v>18188</v>
      </c>
      <c r="N53" s="134">
        <v>13150.1</v>
      </c>
      <c r="O53" s="134">
        <v>62081</v>
      </c>
      <c r="P53" s="134">
        <v>42154.32</v>
      </c>
      <c r="Q53" s="135">
        <f t="shared" si="4"/>
        <v>31.195142040009184</v>
      </c>
      <c r="R53" s="134">
        <v>2077</v>
      </c>
      <c r="S53" s="134">
        <v>1282.17</v>
      </c>
      <c r="T53" s="134">
        <v>19489</v>
      </c>
      <c r="U53" s="134">
        <v>11786.39</v>
      </c>
      <c r="V53" s="135">
        <f t="shared" si="1"/>
        <v>10.878394487200916</v>
      </c>
      <c r="W53" s="134">
        <v>3542</v>
      </c>
      <c r="X53" s="134">
        <v>2247.92</v>
      </c>
      <c r="Y53" s="134">
        <v>62710</v>
      </c>
      <c r="Z53" s="134">
        <v>86291.54</v>
      </c>
      <c r="AA53" s="135">
        <f t="shared" si="2"/>
        <v>2.60502941539808</v>
      </c>
    </row>
    <row r="54" spans="1:27" s="120" customFormat="1" ht="12" customHeight="1" x14ac:dyDescent="0.2">
      <c r="A54" s="125"/>
      <c r="B54" s="126" t="s">
        <v>227</v>
      </c>
      <c r="C54" s="136">
        <f>SUM(C51:C53)</f>
        <v>8985</v>
      </c>
      <c r="D54" s="136">
        <f t="shared" ref="D54:Z54" si="8">SUM(D51:D53)</f>
        <v>3424.5</v>
      </c>
      <c r="E54" s="136">
        <f t="shared" si="8"/>
        <v>32727</v>
      </c>
      <c r="F54" s="136">
        <f t="shared" si="8"/>
        <v>17928.96</v>
      </c>
      <c r="G54" s="137">
        <f t="shared" si="3"/>
        <v>19.100382844292142</v>
      </c>
      <c r="H54" s="136">
        <f t="shared" si="8"/>
        <v>697</v>
      </c>
      <c r="I54" s="136">
        <f t="shared" si="8"/>
        <v>817.71</v>
      </c>
      <c r="J54" s="136">
        <f t="shared" si="8"/>
        <v>2807</v>
      </c>
      <c r="K54" s="136">
        <f t="shared" si="8"/>
        <v>4200.59</v>
      </c>
      <c r="L54" s="137">
        <f t="shared" si="0"/>
        <v>19.466551127341635</v>
      </c>
      <c r="M54" s="136">
        <f t="shared" si="8"/>
        <v>70112</v>
      </c>
      <c r="N54" s="136">
        <f t="shared" si="8"/>
        <v>40773.4</v>
      </c>
      <c r="O54" s="136">
        <f t="shared" si="8"/>
        <v>266065</v>
      </c>
      <c r="P54" s="136">
        <f t="shared" si="8"/>
        <v>144991.59</v>
      </c>
      <c r="Q54" s="137">
        <f t="shared" si="4"/>
        <v>28.121217237496328</v>
      </c>
      <c r="R54" s="136">
        <f t="shared" si="8"/>
        <v>7416</v>
      </c>
      <c r="S54" s="136">
        <f t="shared" si="8"/>
        <v>3303.4</v>
      </c>
      <c r="T54" s="136">
        <f t="shared" si="8"/>
        <v>37744</v>
      </c>
      <c r="U54" s="136">
        <f t="shared" si="8"/>
        <v>20050.05</v>
      </c>
      <c r="V54" s="137">
        <f t="shared" si="1"/>
        <v>16.475769387108762</v>
      </c>
      <c r="W54" s="136">
        <f t="shared" si="8"/>
        <v>14013</v>
      </c>
      <c r="X54" s="136">
        <f t="shared" si="8"/>
        <v>6903.92</v>
      </c>
      <c r="Y54" s="136">
        <f t="shared" si="8"/>
        <v>118730</v>
      </c>
      <c r="Z54" s="136">
        <f t="shared" si="8"/>
        <v>115947.54</v>
      </c>
      <c r="AA54" s="137">
        <f t="shared" si="2"/>
        <v>5.9543479749548807</v>
      </c>
    </row>
    <row r="55" spans="1:27" ht="12" customHeight="1" x14ac:dyDescent="0.2">
      <c r="A55" s="132">
        <v>46</v>
      </c>
      <c r="B55" s="133" t="s">
        <v>427</v>
      </c>
      <c r="C55" s="134">
        <v>179</v>
      </c>
      <c r="D55" s="134">
        <v>191.13</v>
      </c>
      <c r="E55" s="134">
        <v>876</v>
      </c>
      <c r="F55" s="134">
        <v>2149.9299999999998</v>
      </c>
      <c r="G55" s="135">
        <f t="shared" si="3"/>
        <v>8.8900568855730189</v>
      </c>
      <c r="H55" s="134">
        <v>61</v>
      </c>
      <c r="I55" s="134">
        <v>18.05</v>
      </c>
      <c r="J55" s="134">
        <v>61</v>
      </c>
      <c r="K55" s="134">
        <v>18.05</v>
      </c>
      <c r="L55" s="135">
        <f t="shared" si="0"/>
        <v>100</v>
      </c>
      <c r="M55" s="134">
        <v>4551</v>
      </c>
      <c r="N55" s="134">
        <v>1532.44</v>
      </c>
      <c r="O55" s="134">
        <v>10149</v>
      </c>
      <c r="P55" s="134">
        <v>4170.3599999999997</v>
      </c>
      <c r="Q55" s="135">
        <f t="shared" si="4"/>
        <v>36.745988355921313</v>
      </c>
      <c r="R55" s="134">
        <v>665</v>
      </c>
      <c r="S55" s="134">
        <v>559.26</v>
      </c>
      <c r="T55" s="134">
        <v>1270</v>
      </c>
      <c r="U55" s="134">
        <v>852.33</v>
      </c>
      <c r="V55" s="135">
        <f t="shared" si="1"/>
        <v>65.615430643060776</v>
      </c>
      <c r="W55" s="134">
        <v>0</v>
      </c>
      <c r="X55" s="134">
        <v>0</v>
      </c>
      <c r="Y55" s="134">
        <v>0</v>
      </c>
      <c r="Z55" s="134">
        <v>0</v>
      </c>
      <c r="AA55" s="135">
        <v>0</v>
      </c>
    </row>
    <row r="56" spans="1:27" s="120" customFormat="1" ht="12" customHeight="1" x14ac:dyDescent="0.2">
      <c r="A56" s="125"/>
      <c r="B56" s="126" t="s">
        <v>225</v>
      </c>
      <c r="C56" s="136">
        <f>C55</f>
        <v>179</v>
      </c>
      <c r="D56" s="136">
        <f t="shared" ref="D56:Z56" si="9">D55</f>
        <v>191.13</v>
      </c>
      <c r="E56" s="136">
        <f t="shared" si="9"/>
        <v>876</v>
      </c>
      <c r="F56" s="136">
        <f t="shared" si="9"/>
        <v>2149.9299999999998</v>
      </c>
      <c r="G56" s="137">
        <f t="shared" si="3"/>
        <v>8.8900568855730189</v>
      </c>
      <c r="H56" s="136">
        <f t="shared" si="9"/>
        <v>61</v>
      </c>
      <c r="I56" s="136">
        <f t="shared" si="9"/>
        <v>18.05</v>
      </c>
      <c r="J56" s="136">
        <f t="shared" si="9"/>
        <v>61</v>
      </c>
      <c r="K56" s="136">
        <f t="shared" si="9"/>
        <v>18.05</v>
      </c>
      <c r="L56" s="137">
        <f t="shared" si="0"/>
        <v>100</v>
      </c>
      <c r="M56" s="136">
        <f t="shared" si="9"/>
        <v>4551</v>
      </c>
      <c r="N56" s="136">
        <f t="shared" si="9"/>
        <v>1532.44</v>
      </c>
      <c r="O56" s="136">
        <f t="shared" si="9"/>
        <v>10149</v>
      </c>
      <c r="P56" s="136">
        <f t="shared" si="9"/>
        <v>4170.3599999999997</v>
      </c>
      <c r="Q56" s="137">
        <f t="shared" si="4"/>
        <v>36.745988355921313</v>
      </c>
      <c r="R56" s="136">
        <f t="shared" si="9"/>
        <v>665</v>
      </c>
      <c r="S56" s="136">
        <f t="shared" si="9"/>
        <v>559.26</v>
      </c>
      <c r="T56" s="136">
        <f t="shared" si="9"/>
        <v>1270</v>
      </c>
      <c r="U56" s="136">
        <f t="shared" si="9"/>
        <v>852.33</v>
      </c>
      <c r="V56" s="137">
        <f t="shared" si="1"/>
        <v>65.615430643060776</v>
      </c>
      <c r="W56" s="136">
        <f t="shared" si="9"/>
        <v>0</v>
      </c>
      <c r="X56" s="136">
        <f t="shared" si="9"/>
        <v>0</v>
      </c>
      <c r="Y56" s="136">
        <f t="shared" si="9"/>
        <v>0</v>
      </c>
      <c r="Z56" s="136">
        <f t="shared" si="9"/>
        <v>0</v>
      </c>
      <c r="AA56" s="137">
        <v>0</v>
      </c>
    </row>
    <row r="57" spans="1:27" ht="12" customHeight="1" x14ac:dyDescent="0.2">
      <c r="A57" s="132">
        <v>47</v>
      </c>
      <c r="B57" s="133" t="s">
        <v>419</v>
      </c>
      <c r="C57" s="134">
        <v>0</v>
      </c>
      <c r="D57" s="134">
        <v>0</v>
      </c>
      <c r="E57" s="134">
        <v>0</v>
      </c>
      <c r="F57" s="134">
        <v>0</v>
      </c>
      <c r="G57" s="135">
        <v>0</v>
      </c>
      <c r="H57" s="134">
        <v>0</v>
      </c>
      <c r="I57" s="134">
        <v>0</v>
      </c>
      <c r="J57" s="134">
        <v>0</v>
      </c>
      <c r="K57" s="134">
        <v>0</v>
      </c>
      <c r="L57" s="135">
        <v>0</v>
      </c>
      <c r="M57" s="134">
        <v>0</v>
      </c>
      <c r="N57" s="134">
        <v>0</v>
      </c>
      <c r="O57" s="134">
        <v>0</v>
      </c>
      <c r="P57" s="134">
        <v>0</v>
      </c>
      <c r="Q57" s="135">
        <v>0</v>
      </c>
      <c r="R57" s="134">
        <v>0</v>
      </c>
      <c r="S57" s="134">
        <v>0</v>
      </c>
      <c r="T57" s="134">
        <v>0</v>
      </c>
      <c r="U57" s="134">
        <v>0</v>
      </c>
      <c r="V57" s="135">
        <v>0</v>
      </c>
      <c r="W57" s="134">
        <v>30</v>
      </c>
      <c r="X57" s="134">
        <v>53</v>
      </c>
      <c r="Y57" s="134">
        <v>16707</v>
      </c>
      <c r="Z57" s="134">
        <v>54362</v>
      </c>
      <c r="AA57" s="135">
        <f t="shared" si="2"/>
        <v>9.7494573415253305E-2</v>
      </c>
    </row>
    <row r="58" spans="1:27" ht="12" customHeight="1" x14ac:dyDescent="0.2">
      <c r="A58" s="132">
        <v>48</v>
      </c>
      <c r="B58" s="133" t="s">
        <v>420</v>
      </c>
      <c r="C58" s="134">
        <v>0</v>
      </c>
      <c r="D58" s="134">
        <v>0</v>
      </c>
      <c r="E58" s="134">
        <v>0</v>
      </c>
      <c r="F58" s="134">
        <v>0</v>
      </c>
      <c r="G58" s="135">
        <v>0</v>
      </c>
      <c r="H58" s="134">
        <v>0</v>
      </c>
      <c r="I58" s="134">
        <v>0</v>
      </c>
      <c r="J58" s="134">
        <v>0</v>
      </c>
      <c r="K58" s="134">
        <v>0</v>
      </c>
      <c r="L58" s="135">
        <v>0</v>
      </c>
      <c r="M58" s="134">
        <v>0</v>
      </c>
      <c r="N58" s="134">
        <v>0</v>
      </c>
      <c r="O58" s="134">
        <v>0</v>
      </c>
      <c r="P58" s="134">
        <v>0</v>
      </c>
      <c r="Q58" s="135">
        <v>0</v>
      </c>
      <c r="R58" s="134">
        <v>0</v>
      </c>
      <c r="S58" s="134">
        <v>0</v>
      </c>
      <c r="T58" s="134">
        <v>0</v>
      </c>
      <c r="U58" s="134">
        <v>0</v>
      </c>
      <c r="V58" s="135">
        <v>0</v>
      </c>
      <c r="W58" s="134">
        <v>0</v>
      </c>
      <c r="X58" s="134">
        <v>0</v>
      </c>
      <c r="Y58" s="134">
        <v>0</v>
      </c>
      <c r="Z58" s="134">
        <v>0</v>
      </c>
      <c r="AA58" s="135">
        <v>0</v>
      </c>
    </row>
    <row r="59" spans="1:27" ht="12" customHeight="1" x14ac:dyDescent="0.2">
      <c r="A59" s="132">
        <v>49</v>
      </c>
      <c r="B59" s="133" t="s">
        <v>421</v>
      </c>
      <c r="C59" s="134">
        <v>0</v>
      </c>
      <c r="D59" s="134">
        <v>0</v>
      </c>
      <c r="E59" s="134">
        <v>0</v>
      </c>
      <c r="F59" s="134">
        <v>0</v>
      </c>
      <c r="G59" s="135">
        <v>0</v>
      </c>
      <c r="H59" s="134">
        <v>0</v>
      </c>
      <c r="I59" s="134">
        <v>0</v>
      </c>
      <c r="J59" s="134">
        <v>0</v>
      </c>
      <c r="K59" s="134">
        <v>0</v>
      </c>
      <c r="L59" s="135">
        <v>0</v>
      </c>
      <c r="M59" s="134">
        <v>0</v>
      </c>
      <c r="N59" s="134">
        <v>0</v>
      </c>
      <c r="O59" s="134">
        <v>0</v>
      </c>
      <c r="P59" s="134">
        <v>0</v>
      </c>
      <c r="Q59" s="135">
        <v>0</v>
      </c>
      <c r="R59" s="134">
        <v>0</v>
      </c>
      <c r="S59" s="134">
        <v>0</v>
      </c>
      <c r="T59" s="134">
        <v>0</v>
      </c>
      <c r="U59" s="134">
        <v>0</v>
      </c>
      <c r="V59" s="135">
        <v>0</v>
      </c>
      <c r="W59" s="134">
        <v>0</v>
      </c>
      <c r="X59" s="134">
        <v>0</v>
      </c>
      <c r="Y59" s="134">
        <v>0</v>
      </c>
      <c r="Z59" s="134">
        <v>0</v>
      </c>
      <c r="AA59" s="135">
        <v>0</v>
      </c>
    </row>
    <row r="60" spans="1:27" ht="12" customHeight="1" x14ac:dyDescent="0.2">
      <c r="A60" s="220">
        <v>50</v>
      </c>
      <c r="B60" s="221" t="s">
        <v>422</v>
      </c>
      <c r="C60" s="134">
        <v>0</v>
      </c>
      <c r="D60" s="134">
        <v>0</v>
      </c>
      <c r="E60" s="134">
        <v>0</v>
      </c>
      <c r="F60" s="134">
        <v>0</v>
      </c>
      <c r="G60" s="135">
        <v>0</v>
      </c>
      <c r="H60" s="134">
        <v>0</v>
      </c>
      <c r="I60" s="134">
        <v>0</v>
      </c>
      <c r="J60" s="134">
        <v>0</v>
      </c>
      <c r="K60" s="134">
        <v>0</v>
      </c>
      <c r="L60" s="135">
        <v>0</v>
      </c>
      <c r="M60" s="134">
        <v>0</v>
      </c>
      <c r="N60" s="134">
        <v>0</v>
      </c>
      <c r="O60" s="134">
        <v>0</v>
      </c>
      <c r="P60" s="134">
        <v>0</v>
      </c>
      <c r="Q60" s="135">
        <v>0</v>
      </c>
      <c r="R60" s="134">
        <v>0</v>
      </c>
      <c r="S60" s="134">
        <v>0</v>
      </c>
      <c r="T60" s="134">
        <v>0</v>
      </c>
      <c r="U60" s="134">
        <v>0</v>
      </c>
      <c r="V60" s="135">
        <v>0</v>
      </c>
      <c r="W60" s="134">
        <v>0</v>
      </c>
      <c r="X60" s="134">
        <v>0</v>
      </c>
      <c r="Y60" s="134">
        <v>0</v>
      </c>
      <c r="Z60" s="134">
        <v>0</v>
      </c>
      <c r="AA60" s="135">
        <v>0</v>
      </c>
    </row>
    <row r="61" spans="1:27" ht="12" customHeight="1" x14ac:dyDescent="0.2">
      <c r="A61" s="220">
        <v>51</v>
      </c>
      <c r="B61" s="221" t="s">
        <v>423</v>
      </c>
      <c r="C61" s="134">
        <v>0</v>
      </c>
      <c r="D61" s="134">
        <v>0</v>
      </c>
      <c r="E61" s="134">
        <v>0</v>
      </c>
      <c r="F61" s="134">
        <v>0</v>
      </c>
      <c r="G61" s="135">
        <v>0</v>
      </c>
      <c r="H61" s="134">
        <v>0</v>
      </c>
      <c r="I61" s="134">
        <v>0</v>
      </c>
      <c r="J61" s="224">
        <v>0</v>
      </c>
      <c r="K61" s="224">
        <v>0</v>
      </c>
      <c r="L61" s="135">
        <v>0</v>
      </c>
      <c r="M61" s="134">
        <v>0</v>
      </c>
      <c r="N61" s="134">
        <v>0</v>
      </c>
      <c r="O61" s="134">
        <v>0</v>
      </c>
      <c r="P61" s="134">
        <v>0</v>
      </c>
      <c r="Q61" s="135">
        <v>0</v>
      </c>
      <c r="R61" s="134">
        <v>0</v>
      </c>
      <c r="S61" s="134">
        <v>0</v>
      </c>
      <c r="T61" s="134">
        <v>0</v>
      </c>
      <c r="U61" s="134">
        <v>0</v>
      </c>
      <c r="V61" s="135">
        <v>0</v>
      </c>
      <c r="W61" s="134">
        <v>0</v>
      </c>
      <c r="X61" s="134">
        <v>0</v>
      </c>
      <c r="Y61" s="134">
        <v>0</v>
      </c>
      <c r="Z61" s="134">
        <v>11555.21</v>
      </c>
      <c r="AA61" s="135">
        <f t="shared" si="2"/>
        <v>0</v>
      </c>
    </row>
    <row r="62" spans="1:27" ht="12" customHeight="1" x14ac:dyDescent="0.2">
      <c r="A62" s="220">
        <v>52</v>
      </c>
      <c r="B62" s="221" t="s">
        <v>415</v>
      </c>
      <c r="C62" s="134">
        <v>0</v>
      </c>
      <c r="D62" s="134">
        <v>0</v>
      </c>
      <c r="E62" s="134">
        <v>0</v>
      </c>
      <c r="F62" s="134">
        <v>0</v>
      </c>
      <c r="G62" s="135">
        <v>0</v>
      </c>
      <c r="H62" s="134">
        <v>0</v>
      </c>
      <c r="I62" s="134">
        <v>0</v>
      </c>
      <c r="J62" s="134">
        <v>0</v>
      </c>
      <c r="K62" s="134">
        <v>0</v>
      </c>
      <c r="L62" s="135">
        <v>0</v>
      </c>
      <c r="M62" s="134">
        <v>0</v>
      </c>
      <c r="N62" s="134">
        <v>0</v>
      </c>
      <c r="O62" s="134">
        <v>0</v>
      </c>
      <c r="P62" s="134">
        <v>0</v>
      </c>
      <c r="Q62" s="135">
        <v>0</v>
      </c>
      <c r="R62" s="134">
        <v>0</v>
      </c>
      <c r="S62" s="134">
        <v>0</v>
      </c>
      <c r="T62" s="134">
        <v>0</v>
      </c>
      <c r="U62" s="134">
        <v>0</v>
      </c>
      <c r="V62" s="135">
        <v>0</v>
      </c>
      <c r="W62" s="134">
        <v>346</v>
      </c>
      <c r="X62" s="134">
        <v>125.45</v>
      </c>
      <c r="Y62" s="134">
        <v>32321</v>
      </c>
      <c r="Z62" s="134">
        <v>7782.31</v>
      </c>
      <c r="AA62" s="135">
        <f t="shared" si="2"/>
        <v>1.6119892422686837</v>
      </c>
    </row>
    <row r="63" spans="1:27" ht="12" customHeight="1" x14ac:dyDescent="0.2">
      <c r="A63" s="220">
        <v>53</v>
      </c>
      <c r="B63" s="221" t="s">
        <v>424</v>
      </c>
      <c r="C63" s="134">
        <v>0</v>
      </c>
      <c r="D63" s="134">
        <v>0</v>
      </c>
      <c r="E63" s="134">
        <v>0</v>
      </c>
      <c r="F63" s="134">
        <v>0</v>
      </c>
      <c r="G63" s="135">
        <v>0</v>
      </c>
      <c r="H63" s="134">
        <v>0</v>
      </c>
      <c r="I63" s="134">
        <v>0</v>
      </c>
      <c r="J63" s="134">
        <v>0</v>
      </c>
      <c r="K63" s="134">
        <v>0</v>
      </c>
      <c r="L63" s="135">
        <v>0</v>
      </c>
      <c r="M63" s="134">
        <v>0</v>
      </c>
      <c r="N63" s="134">
        <v>0</v>
      </c>
      <c r="O63" s="134">
        <v>0</v>
      </c>
      <c r="P63" s="134">
        <v>0</v>
      </c>
      <c r="Q63" s="135">
        <v>0</v>
      </c>
      <c r="R63" s="134">
        <v>0</v>
      </c>
      <c r="S63" s="134">
        <v>0</v>
      </c>
      <c r="T63" s="134">
        <v>0</v>
      </c>
      <c r="U63" s="134">
        <v>0</v>
      </c>
      <c r="V63" s="135">
        <v>0</v>
      </c>
      <c r="W63" s="134">
        <v>673</v>
      </c>
      <c r="X63" s="134">
        <v>210</v>
      </c>
      <c r="Y63" s="134">
        <v>29272</v>
      </c>
      <c r="Z63" s="134">
        <v>9217</v>
      </c>
      <c r="AA63" s="135">
        <f t="shared" si="2"/>
        <v>2.2783986112617987</v>
      </c>
    </row>
    <row r="64" spans="1:27" s="120" customFormat="1" ht="12" customHeight="1" x14ac:dyDescent="0.2">
      <c r="A64" s="222"/>
      <c r="B64" s="223" t="s">
        <v>425</v>
      </c>
      <c r="C64" s="136">
        <f>SUM(C57:C63)</f>
        <v>0</v>
      </c>
      <c r="D64" s="136">
        <f t="shared" ref="D64:Z64" si="10">SUM(D57:D63)</f>
        <v>0</v>
      </c>
      <c r="E64" s="136">
        <f t="shared" si="10"/>
        <v>0</v>
      </c>
      <c r="F64" s="136">
        <f t="shared" si="10"/>
        <v>0</v>
      </c>
      <c r="G64" s="137">
        <v>0</v>
      </c>
      <c r="H64" s="136">
        <f t="shared" si="10"/>
        <v>0</v>
      </c>
      <c r="I64" s="136">
        <f t="shared" si="10"/>
        <v>0</v>
      </c>
      <c r="J64" s="136">
        <f t="shared" si="10"/>
        <v>0</v>
      </c>
      <c r="K64" s="136">
        <f t="shared" si="10"/>
        <v>0</v>
      </c>
      <c r="L64" s="137">
        <v>0</v>
      </c>
      <c r="M64" s="136">
        <f t="shared" si="10"/>
        <v>0</v>
      </c>
      <c r="N64" s="136">
        <f t="shared" si="10"/>
        <v>0</v>
      </c>
      <c r="O64" s="136">
        <f t="shared" si="10"/>
        <v>0</v>
      </c>
      <c r="P64" s="136">
        <f t="shared" si="10"/>
        <v>0</v>
      </c>
      <c r="Q64" s="137">
        <v>0</v>
      </c>
      <c r="R64" s="136">
        <f t="shared" si="10"/>
        <v>0</v>
      </c>
      <c r="S64" s="136">
        <f t="shared" si="10"/>
        <v>0</v>
      </c>
      <c r="T64" s="136">
        <f t="shared" si="10"/>
        <v>0</v>
      </c>
      <c r="U64" s="136">
        <f t="shared" si="10"/>
        <v>0</v>
      </c>
      <c r="V64" s="137">
        <v>0</v>
      </c>
      <c r="W64" s="136">
        <f t="shared" si="10"/>
        <v>1049</v>
      </c>
      <c r="X64" s="136">
        <f t="shared" si="10"/>
        <v>388.45</v>
      </c>
      <c r="Y64" s="136">
        <f t="shared" si="10"/>
        <v>78300</v>
      </c>
      <c r="Z64" s="136">
        <f t="shared" si="10"/>
        <v>82916.51999999999</v>
      </c>
      <c r="AA64" s="137">
        <f>X64*100/Z64</f>
        <v>0.46848324073417463</v>
      </c>
    </row>
    <row r="65" spans="1:27" s="120" customFormat="1" ht="12" customHeight="1" x14ac:dyDescent="0.2">
      <c r="A65" s="222"/>
      <c r="B65" s="223" t="s">
        <v>0</v>
      </c>
      <c r="C65" s="136">
        <f>C64+C56+C54+C50</f>
        <v>36657</v>
      </c>
      <c r="D65" s="136">
        <f t="shared" ref="D65:Z65" si="11">D64+D56+D54+D50</f>
        <v>37991.609999999993</v>
      </c>
      <c r="E65" s="136">
        <f t="shared" si="11"/>
        <v>167753</v>
      </c>
      <c r="F65" s="136">
        <f t="shared" si="11"/>
        <v>412851.96</v>
      </c>
      <c r="G65" s="137">
        <f t="shared" si="3"/>
        <v>9.2022355906945421</v>
      </c>
      <c r="H65" s="136">
        <f t="shared" si="11"/>
        <v>5281</v>
      </c>
      <c r="I65" s="136">
        <f t="shared" si="11"/>
        <v>14331.029999999999</v>
      </c>
      <c r="J65" s="136">
        <f t="shared" si="11"/>
        <v>28665</v>
      </c>
      <c r="K65" s="136">
        <f t="shared" si="11"/>
        <v>114926.18999999999</v>
      </c>
      <c r="L65" s="137">
        <f t="shared" si="0"/>
        <v>12.469768640202901</v>
      </c>
      <c r="M65" s="136">
        <f t="shared" si="11"/>
        <v>168219</v>
      </c>
      <c r="N65" s="136">
        <f t="shared" si="11"/>
        <v>108664.97</v>
      </c>
      <c r="O65" s="136">
        <f t="shared" si="11"/>
        <v>652872</v>
      </c>
      <c r="P65" s="136">
        <f t="shared" si="11"/>
        <v>424475.52</v>
      </c>
      <c r="Q65" s="137">
        <f t="shared" si="4"/>
        <v>25.599820220492337</v>
      </c>
      <c r="R65" s="136">
        <f t="shared" si="11"/>
        <v>16159</v>
      </c>
      <c r="S65" s="136">
        <f t="shared" si="11"/>
        <v>11572.130000000001</v>
      </c>
      <c r="T65" s="136">
        <f t="shared" si="11"/>
        <v>80263</v>
      </c>
      <c r="U65" s="136">
        <f t="shared" si="11"/>
        <v>56154.210000000006</v>
      </c>
      <c r="V65" s="137">
        <f t="shared" si="1"/>
        <v>20.607769212673457</v>
      </c>
      <c r="W65" s="136">
        <f t="shared" si="11"/>
        <v>68379</v>
      </c>
      <c r="X65" s="136">
        <f t="shared" si="11"/>
        <v>58933.810000000005</v>
      </c>
      <c r="Y65" s="136">
        <f t="shared" si="11"/>
        <v>745555</v>
      </c>
      <c r="Z65" s="136">
        <f t="shared" si="11"/>
        <v>890783.79999999981</v>
      </c>
      <c r="AA65" s="137">
        <f t="shared" si="2"/>
        <v>6.6159499083840574</v>
      </c>
    </row>
    <row r="66" spans="1:27" ht="25.5" customHeight="1" x14ac:dyDescent="0.2">
      <c r="N66" s="541" t="s">
        <v>594</v>
      </c>
      <c r="O66" s="541"/>
    </row>
  </sheetData>
  <mergeCells count="25">
    <mergeCell ref="N66:O66"/>
    <mergeCell ref="L4:L5"/>
    <mergeCell ref="O4:P4"/>
    <mergeCell ref="Y4:Z4"/>
    <mergeCell ref="E4:F4"/>
    <mergeCell ref="H4:I4"/>
    <mergeCell ref="Q4:Q5"/>
    <mergeCell ref="J4:K4"/>
    <mergeCell ref="M4:N4"/>
    <mergeCell ref="AA4:AA5"/>
    <mergeCell ref="V4:V5"/>
    <mergeCell ref="A1:AA1"/>
    <mergeCell ref="A2:AA2"/>
    <mergeCell ref="C3:G3"/>
    <mergeCell ref="H3:L3"/>
    <mergeCell ref="M3:Q3"/>
    <mergeCell ref="R3:V3"/>
    <mergeCell ref="W3:AA3"/>
    <mergeCell ref="A4:A5"/>
    <mergeCell ref="B4:B5"/>
    <mergeCell ref="C4:D4"/>
    <mergeCell ref="T4:U4"/>
    <mergeCell ref="G4:G5"/>
    <mergeCell ref="R4:S4"/>
    <mergeCell ref="W4:X4"/>
  </mergeCells>
  <pageMargins left="1.25" right="0.25" top="0.25" bottom="0.2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2" tint="-0.499984740745262"/>
  </sheetPr>
  <dimension ref="A1:K68"/>
  <sheetViews>
    <sheetView view="pageBreakPreview" zoomScaleNormal="100" zoomScaleSheetLayoutView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D70" sqref="D70"/>
    </sheetView>
  </sheetViews>
  <sheetFormatPr defaultColWidth="9.140625" defaultRowHeight="15" x14ac:dyDescent="0.2"/>
  <cols>
    <col min="1" max="1" width="5.42578125" style="26" customWidth="1"/>
    <col min="2" max="2" width="35.5703125" style="23" bestFit="1" customWidth="1"/>
    <col min="3" max="3" width="9.140625" style="67" customWidth="1"/>
    <col min="4" max="4" width="10" style="67" customWidth="1"/>
    <col min="5" max="5" width="10" style="67" bestFit="1" customWidth="1"/>
    <col min="6" max="6" width="8.85546875" style="67" customWidth="1"/>
    <col min="7" max="7" width="9.85546875" style="67" customWidth="1"/>
    <col min="8" max="8" width="9" style="67" bestFit="1" customWidth="1"/>
    <col min="9" max="9" width="9.140625" style="67" customWidth="1"/>
    <col min="10" max="10" width="8.140625" style="67" customWidth="1"/>
    <col min="11" max="11" width="8.85546875" style="67" customWidth="1"/>
    <col min="12" max="16384" width="9.140625" style="23"/>
  </cols>
  <sheetData>
    <row r="1" spans="1:11" ht="14.25" customHeight="1" x14ac:dyDescent="0.2">
      <c r="A1" s="452" t="s">
        <v>518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</row>
    <row r="2" spans="1:11" x14ac:dyDescent="0.2">
      <c r="A2" s="448" t="s">
        <v>202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</row>
    <row r="3" spans="1:11" x14ac:dyDescent="0.2">
      <c r="B3" s="42" t="s">
        <v>11</v>
      </c>
      <c r="J3" s="455" t="s">
        <v>14</v>
      </c>
      <c r="K3" s="455"/>
    </row>
    <row r="4" spans="1:11" s="97" customFormat="1" ht="15" customHeight="1" x14ac:dyDescent="0.2">
      <c r="A4" s="453" t="s">
        <v>111</v>
      </c>
      <c r="B4" s="453" t="s">
        <v>2</v>
      </c>
      <c r="C4" s="450" t="s">
        <v>7</v>
      </c>
      <c r="D4" s="450"/>
      <c r="E4" s="451"/>
      <c r="F4" s="449" t="s">
        <v>8</v>
      </c>
      <c r="G4" s="450"/>
      <c r="H4" s="451"/>
      <c r="I4" s="449" t="s">
        <v>9</v>
      </c>
      <c r="J4" s="450"/>
      <c r="K4" s="451"/>
    </row>
    <row r="5" spans="1:11" ht="27" x14ac:dyDescent="0.2">
      <c r="A5" s="454"/>
      <c r="B5" s="454"/>
      <c r="C5" s="104" t="s">
        <v>3</v>
      </c>
      <c r="D5" s="386" t="s">
        <v>10</v>
      </c>
      <c r="E5" s="386" t="s">
        <v>5</v>
      </c>
      <c r="F5" s="386" t="s">
        <v>3</v>
      </c>
      <c r="G5" s="386" t="s">
        <v>10</v>
      </c>
      <c r="H5" s="386" t="s">
        <v>5</v>
      </c>
      <c r="I5" s="386" t="s">
        <v>3</v>
      </c>
      <c r="J5" s="386" t="s">
        <v>10</v>
      </c>
      <c r="K5" s="386" t="s">
        <v>5</v>
      </c>
    </row>
    <row r="6" spans="1:11" ht="14.1" customHeight="1" x14ac:dyDescent="0.2">
      <c r="A6" s="39">
        <v>1</v>
      </c>
      <c r="B6" s="40" t="s">
        <v>50</v>
      </c>
      <c r="C6" s="106">
        <v>222387</v>
      </c>
      <c r="D6" s="106">
        <v>217157</v>
      </c>
      <c r="E6" s="106">
        <v>778460</v>
      </c>
      <c r="F6" s="106">
        <v>156101</v>
      </c>
      <c r="G6" s="106">
        <v>93803</v>
      </c>
      <c r="H6" s="106">
        <v>521370</v>
      </c>
      <c r="I6" s="406">
        <f t="shared" ref="I6:K65" si="0">F6*100/C6</f>
        <v>70.193401592718999</v>
      </c>
      <c r="J6" s="406">
        <f t="shared" ref="J6:K21" si="1">G6*100/D6</f>
        <v>43.195936580446407</v>
      </c>
      <c r="K6" s="406">
        <f t="shared" si="1"/>
        <v>66.974539475374456</v>
      </c>
    </row>
    <row r="7" spans="1:11" ht="14.1" customHeight="1" x14ac:dyDescent="0.2">
      <c r="A7" s="105">
        <v>2</v>
      </c>
      <c r="B7" s="76" t="s">
        <v>51</v>
      </c>
      <c r="C7" s="107">
        <v>446</v>
      </c>
      <c r="D7" s="107">
        <v>6946</v>
      </c>
      <c r="E7" s="107">
        <v>148284</v>
      </c>
      <c r="F7" s="107">
        <v>274</v>
      </c>
      <c r="G7" s="107">
        <v>8667</v>
      </c>
      <c r="H7" s="107">
        <v>90247</v>
      </c>
      <c r="I7" s="406">
        <f t="shared" si="0"/>
        <v>61.434977578475333</v>
      </c>
      <c r="J7" s="406">
        <f t="shared" si="1"/>
        <v>124.77684998560322</v>
      </c>
      <c r="K7" s="406">
        <f t="shared" si="1"/>
        <v>60.860915540449405</v>
      </c>
    </row>
    <row r="8" spans="1:11" ht="14.1" customHeight="1" x14ac:dyDescent="0.2">
      <c r="A8" s="39">
        <v>3</v>
      </c>
      <c r="B8" s="76" t="s">
        <v>52</v>
      </c>
      <c r="C8" s="107">
        <v>65200</v>
      </c>
      <c r="D8" s="107">
        <v>259248</v>
      </c>
      <c r="E8" s="107">
        <v>907273</v>
      </c>
      <c r="F8" s="107">
        <v>60611</v>
      </c>
      <c r="G8" s="107">
        <v>255748</v>
      </c>
      <c r="H8" s="107">
        <v>814748</v>
      </c>
      <c r="I8" s="406">
        <f t="shared" si="0"/>
        <v>92.961656441717793</v>
      </c>
      <c r="J8" s="406">
        <f t="shared" si="1"/>
        <v>98.64994136888231</v>
      </c>
      <c r="K8" s="406">
        <f t="shared" si="1"/>
        <v>89.801856772988941</v>
      </c>
    </row>
    <row r="9" spans="1:11" ht="14.1" customHeight="1" x14ac:dyDescent="0.2">
      <c r="A9" s="105">
        <v>4</v>
      </c>
      <c r="B9" s="76" t="s">
        <v>53</v>
      </c>
      <c r="C9" s="107">
        <v>533454</v>
      </c>
      <c r="D9" s="107">
        <v>708274</v>
      </c>
      <c r="E9" s="107">
        <v>1393072</v>
      </c>
      <c r="F9" s="107">
        <v>673595</v>
      </c>
      <c r="G9" s="107">
        <v>507433</v>
      </c>
      <c r="H9" s="107">
        <v>905116</v>
      </c>
      <c r="I9" s="406">
        <f t="shared" si="0"/>
        <v>126.27049380077757</v>
      </c>
      <c r="J9" s="406">
        <f t="shared" si="1"/>
        <v>71.643601205183302</v>
      </c>
      <c r="K9" s="406">
        <f t="shared" si="1"/>
        <v>64.972664729461215</v>
      </c>
    </row>
    <row r="10" spans="1:11" ht="14.1" customHeight="1" x14ac:dyDescent="0.2">
      <c r="A10" s="39">
        <v>5</v>
      </c>
      <c r="B10" s="76" t="s">
        <v>54</v>
      </c>
      <c r="C10" s="107">
        <v>183395</v>
      </c>
      <c r="D10" s="107">
        <v>102990</v>
      </c>
      <c r="E10" s="107">
        <v>323231</v>
      </c>
      <c r="F10" s="107">
        <v>104113</v>
      </c>
      <c r="G10" s="107">
        <v>36124</v>
      </c>
      <c r="H10" s="107">
        <v>183510</v>
      </c>
      <c r="I10" s="406">
        <f t="shared" si="0"/>
        <v>56.769813789907033</v>
      </c>
      <c r="J10" s="406">
        <f t="shared" si="1"/>
        <v>35.075250024274204</v>
      </c>
      <c r="K10" s="406">
        <f t="shared" si="1"/>
        <v>56.77363866708329</v>
      </c>
    </row>
    <row r="11" spans="1:11" ht="14.1" customHeight="1" x14ac:dyDescent="0.2">
      <c r="A11" s="105">
        <v>6</v>
      </c>
      <c r="B11" s="76" t="s">
        <v>55</v>
      </c>
      <c r="C11" s="107">
        <v>51520</v>
      </c>
      <c r="D11" s="107">
        <v>142281</v>
      </c>
      <c r="E11" s="107">
        <v>635057</v>
      </c>
      <c r="F11" s="107">
        <v>39019</v>
      </c>
      <c r="G11" s="107">
        <v>144321</v>
      </c>
      <c r="H11" s="107">
        <v>439421</v>
      </c>
      <c r="I11" s="406">
        <f t="shared" si="0"/>
        <v>75.735636645962728</v>
      </c>
      <c r="J11" s="406">
        <f t="shared" si="1"/>
        <v>101.43378244459907</v>
      </c>
      <c r="K11" s="406">
        <f t="shared" si="1"/>
        <v>69.193946370168348</v>
      </c>
    </row>
    <row r="12" spans="1:11" ht="14.1" customHeight="1" x14ac:dyDescent="0.2">
      <c r="A12" s="39">
        <v>7</v>
      </c>
      <c r="B12" s="76" t="s">
        <v>56</v>
      </c>
      <c r="C12" s="107">
        <v>698715</v>
      </c>
      <c r="D12" s="107">
        <v>782903</v>
      </c>
      <c r="E12" s="107">
        <v>1427824</v>
      </c>
      <c r="F12" s="107">
        <v>620075</v>
      </c>
      <c r="G12" s="107">
        <v>378394</v>
      </c>
      <c r="H12" s="107">
        <v>416468</v>
      </c>
      <c r="I12" s="406">
        <f t="shared" si="0"/>
        <v>88.745053419491498</v>
      </c>
      <c r="J12" s="406">
        <f t="shared" si="1"/>
        <v>48.33216886383115</v>
      </c>
      <c r="K12" s="406">
        <f t="shared" si="1"/>
        <v>29.168020708434653</v>
      </c>
    </row>
    <row r="13" spans="1:11" ht="14.1" customHeight="1" x14ac:dyDescent="0.2">
      <c r="A13" s="105">
        <v>8</v>
      </c>
      <c r="B13" s="76" t="s">
        <v>43</v>
      </c>
      <c r="C13" s="107">
        <v>7394.46</v>
      </c>
      <c r="D13" s="107">
        <v>20389.36</v>
      </c>
      <c r="E13" s="107">
        <v>168456.68</v>
      </c>
      <c r="F13" s="107">
        <v>7057.41</v>
      </c>
      <c r="G13" s="107">
        <v>26039.99</v>
      </c>
      <c r="H13" s="107">
        <v>97109.37</v>
      </c>
      <c r="I13" s="406">
        <f t="shared" si="0"/>
        <v>95.441857823289325</v>
      </c>
      <c r="J13" s="406">
        <f t="shared" si="1"/>
        <v>127.71362122204914</v>
      </c>
      <c r="K13" s="406">
        <f t="shared" si="1"/>
        <v>57.646494042266539</v>
      </c>
    </row>
    <row r="14" spans="1:11" ht="14.1" customHeight="1" x14ac:dyDescent="0.2">
      <c r="A14" s="39">
        <v>9</v>
      </c>
      <c r="B14" s="76" t="s">
        <v>44</v>
      </c>
      <c r="C14" s="107">
        <v>8720.3700000000008</v>
      </c>
      <c r="D14" s="107">
        <v>33027.26</v>
      </c>
      <c r="E14" s="107">
        <v>250107.9</v>
      </c>
      <c r="F14" s="107">
        <v>4752.46</v>
      </c>
      <c r="G14" s="107">
        <v>17161.830000000002</v>
      </c>
      <c r="H14" s="107">
        <v>170119.23</v>
      </c>
      <c r="I14" s="406">
        <f t="shared" si="0"/>
        <v>54.498375642317924</v>
      </c>
      <c r="J14" s="406">
        <f t="shared" si="1"/>
        <v>51.962621180200841</v>
      </c>
      <c r="K14" s="406">
        <f t="shared" si="1"/>
        <v>68.018335286490355</v>
      </c>
    </row>
    <row r="15" spans="1:11" ht="14.1" customHeight="1" x14ac:dyDescent="0.2">
      <c r="A15" s="105">
        <v>10</v>
      </c>
      <c r="B15" s="76" t="s">
        <v>76</v>
      </c>
      <c r="C15" s="107">
        <v>6960</v>
      </c>
      <c r="D15" s="107">
        <v>81100</v>
      </c>
      <c r="E15" s="107">
        <v>797740</v>
      </c>
      <c r="F15" s="107">
        <v>13588</v>
      </c>
      <c r="G15" s="107">
        <v>49817</v>
      </c>
      <c r="H15" s="107">
        <v>401467</v>
      </c>
      <c r="I15" s="406">
        <f t="shared" si="0"/>
        <v>195.22988505747125</v>
      </c>
      <c r="J15" s="406">
        <f t="shared" si="1"/>
        <v>61.426633785450065</v>
      </c>
      <c r="K15" s="406">
        <f t="shared" si="1"/>
        <v>50.325544663674883</v>
      </c>
    </row>
    <row r="16" spans="1:11" ht="14.1" customHeight="1" x14ac:dyDescent="0.2">
      <c r="A16" s="39">
        <v>11</v>
      </c>
      <c r="B16" s="76" t="s">
        <v>57</v>
      </c>
      <c r="C16" s="107">
        <v>656.05</v>
      </c>
      <c r="D16" s="107">
        <v>6215</v>
      </c>
      <c r="E16" s="107">
        <v>117468.95</v>
      </c>
      <c r="F16" s="107">
        <v>536.37</v>
      </c>
      <c r="G16" s="107">
        <v>4938</v>
      </c>
      <c r="H16" s="107">
        <v>74930.63</v>
      </c>
      <c r="I16" s="406">
        <f t="shared" si="0"/>
        <v>81.757487996341752</v>
      </c>
      <c r="J16" s="406">
        <f t="shared" si="1"/>
        <v>79.452936444086887</v>
      </c>
      <c r="K16" s="406">
        <f t="shared" si="1"/>
        <v>63.787605150126907</v>
      </c>
    </row>
    <row r="17" spans="1:11" ht="14.1" customHeight="1" x14ac:dyDescent="0.2">
      <c r="A17" s="105">
        <v>12</v>
      </c>
      <c r="B17" s="76" t="s">
        <v>58</v>
      </c>
      <c r="C17" s="107">
        <v>8091</v>
      </c>
      <c r="D17" s="107">
        <v>7933</v>
      </c>
      <c r="E17" s="107">
        <v>165072</v>
      </c>
      <c r="F17" s="107">
        <v>5100</v>
      </c>
      <c r="G17" s="107">
        <v>6300</v>
      </c>
      <c r="H17" s="107">
        <v>105005</v>
      </c>
      <c r="I17" s="406">
        <f t="shared" si="0"/>
        <v>63.032999629217649</v>
      </c>
      <c r="J17" s="406">
        <f t="shared" si="1"/>
        <v>79.41510147485188</v>
      </c>
      <c r="K17" s="406">
        <f t="shared" si="1"/>
        <v>63.611636134535232</v>
      </c>
    </row>
    <row r="18" spans="1:11" ht="14.1" customHeight="1" x14ac:dyDescent="0.2">
      <c r="A18" s="39">
        <v>13</v>
      </c>
      <c r="B18" s="76" t="s">
        <v>183</v>
      </c>
      <c r="C18" s="107">
        <v>8862</v>
      </c>
      <c r="D18" s="107">
        <v>38212</v>
      </c>
      <c r="E18" s="107">
        <v>522143</v>
      </c>
      <c r="F18" s="107">
        <v>7819</v>
      </c>
      <c r="G18" s="107">
        <v>30204</v>
      </c>
      <c r="H18" s="107">
        <v>208983</v>
      </c>
      <c r="I18" s="406">
        <f t="shared" si="0"/>
        <v>88.230647709320692</v>
      </c>
      <c r="J18" s="406">
        <f t="shared" si="1"/>
        <v>79.043232492410766</v>
      </c>
      <c r="K18" s="406">
        <f t="shared" si="1"/>
        <v>40.024093016664018</v>
      </c>
    </row>
    <row r="19" spans="1:11" ht="14.1" customHeight="1" x14ac:dyDescent="0.2">
      <c r="A19" s="105">
        <v>14</v>
      </c>
      <c r="B19" s="76" t="s">
        <v>184</v>
      </c>
      <c r="C19" s="107">
        <v>14367</v>
      </c>
      <c r="D19" s="107">
        <v>12595</v>
      </c>
      <c r="E19" s="107">
        <v>204696</v>
      </c>
      <c r="F19" s="107">
        <v>7109</v>
      </c>
      <c r="G19" s="107">
        <v>8976</v>
      </c>
      <c r="H19" s="107">
        <v>65033</v>
      </c>
      <c r="I19" s="406">
        <f t="shared" si="0"/>
        <v>49.481450546391038</v>
      </c>
      <c r="J19" s="406">
        <f t="shared" si="1"/>
        <v>71.266375545851531</v>
      </c>
      <c r="K19" s="406">
        <f t="shared" si="1"/>
        <v>31.770528002501269</v>
      </c>
    </row>
    <row r="20" spans="1:11" ht="14.1" customHeight="1" x14ac:dyDescent="0.2">
      <c r="A20" s="39">
        <v>15</v>
      </c>
      <c r="B20" s="76" t="s">
        <v>59</v>
      </c>
      <c r="C20" s="107">
        <v>207082.03</v>
      </c>
      <c r="D20" s="107">
        <v>412868.96</v>
      </c>
      <c r="E20" s="107">
        <v>1650182.5</v>
      </c>
      <c r="F20" s="107">
        <v>219740.58</v>
      </c>
      <c r="G20" s="107">
        <v>251397.91</v>
      </c>
      <c r="H20" s="107">
        <v>1489259.11</v>
      </c>
      <c r="I20" s="406">
        <f t="shared" si="0"/>
        <v>106.11281915673706</v>
      </c>
      <c r="J20" s="406">
        <f t="shared" si="1"/>
        <v>60.890484477205547</v>
      </c>
      <c r="K20" s="406">
        <f t="shared" si="1"/>
        <v>90.248145886894335</v>
      </c>
    </row>
    <row r="21" spans="1:11" ht="14.1" customHeight="1" x14ac:dyDescent="0.2">
      <c r="A21" s="105">
        <v>16</v>
      </c>
      <c r="B21" s="76" t="s">
        <v>65</v>
      </c>
      <c r="C21" s="107">
        <v>1044309</v>
      </c>
      <c r="D21" s="107">
        <v>3362669</v>
      </c>
      <c r="E21" s="107">
        <v>7427175</v>
      </c>
      <c r="F21" s="107">
        <v>736889</v>
      </c>
      <c r="G21" s="107">
        <v>1697355</v>
      </c>
      <c r="H21" s="107">
        <v>4420999</v>
      </c>
      <c r="I21" s="406">
        <f t="shared" si="0"/>
        <v>70.56235271361254</v>
      </c>
      <c r="J21" s="406">
        <f t="shared" si="1"/>
        <v>50.476422151570674</v>
      </c>
      <c r="K21" s="406">
        <f t="shared" si="1"/>
        <v>59.524637564080557</v>
      </c>
    </row>
    <row r="22" spans="1:11" ht="14.1" customHeight="1" x14ac:dyDescent="0.2">
      <c r="A22" s="39">
        <v>17</v>
      </c>
      <c r="B22" s="76" t="s">
        <v>60</v>
      </c>
      <c r="C22" s="107">
        <v>19037</v>
      </c>
      <c r="D22" s="107">
        <v>24356</v>
      </c>
      <c r="E22" s="107">
        <v>238072</v>
      </c>
      <c r="F22" s="107">
        <v>20190</v>
      </c>
      <c r="G22" s="107">
        <v>18529</v>
      </c>
      <c r="H22" s="107">
        <v>283160</v>
      </c>
      <c r="I22" s="406">
        <f t="shared" si="0"/>
        <v>106.05662656931239</v>
      </c>
      <c r="J22" s="406">
        <f t="shared" si="0"/>
        <v>76.075710297257345</v>
      </c>
      <c r="K22" s="406">
        <f t="shared" si="0"/>
        <v>118.93880842770254</v>
      </c>
    </row>
    <row r="23" spans="1:11" ht="14.1" customHeight="1" x14ac:dyDescent="0.2">
      <c r="A23" s="105">
        <v>18</v>
      </c>
      <c r="B23" s="76" t="s">
        <v>185</v>
      </c>
      <c r="C23" s="107">
        <v>118289.99</v>
      </c>
      <c r="D23" s="107">
        <v>110896.87</v>
      </c>
      <c r="E23" s="107">
        <v>510125.63</v>
      </c>
      <c r="F23" s="107">
        <v>76589.73</v>
      </c>
      <c r="G23" s="107">
        <v>67442.41</v>
      </c>
      <c r="H23" s="107">
        <v>313204.57</v>
      </c>
      <c r="I23" s="406">
        <f t="shared" si="0"/>
        <v>64.747431291523483</v>
      </c>
      <c r="J23" s="406">
        <f t="shared" si="0"/>
        <v>60.815431490537108</v>
      </c>
      <c r="K23" s="406">
        <f t="shared" si="0"/>
        <v>61.397536524483193</v>
      </c>
    </row>
    <row r="24" spans="1:11" ht="14.1" customHeight="1" x14ac:dyDescent="0.2">
      <c r="A24" s="39">
        <v>19</v>
      </c>
      <c r="B24" s="76" t="s">
        <v>61</v>
      </c>
      <c r="C24" s="107">
        <v>343464</v>
      </c>
      <c r="D24" s="107">
        <v>500956</v>
      </c>
      <c r="E24" s="107">
        <v>1760952</v>
      </c>
      <c r="F24" s="107">
        <v>185015</v>
      </c>
      <c r="G24" s="107">
        <v>231231</v>
      </c>
      <c r="H24" s="107">
        <v>1169890</v>
      </c>
      <c r="I24" s="406">
        <f t="shared" si="0"/>
        <v>53.867363100645193</v>
      </c>
      <c r="J24" s="406">
        <f t="shared" si="0"/>
        <v>46.157946007234166</v>
      </c>
      <c r="K24" s="406">
        <f t="shared" si="0"/>
        <v>66.435087384551082</v>
      </c>
    </row>
    <row r="25" spans="1:11" ht="14.1" customHeight="1" x14ac:dyDescent="0.2">
      <c r="A25" s="105">
        <v>20</v>
      </c>
      <c r="B25" s="76" t="s">
        <v>62</v>
      </c>
      <c r="C25" s="107">
        <v>0</v>
      </c>
      <c r="D25" s="107">
        <v>0</v>
      </c>
      <c r="E25" s="107">
        <v>32561</v>
      </c>
      <c r="F25" s="107">
        <v>0</v>
      </c>
      <c r="G25" s="107">
        <v>0</v>
      </c>
      <c r="H25" s="107">
        <v>32403</v>
      </c>
      <c r="I25" s="406">
        <v>0</v>
      </c>
      <c r="J25" s="406">
        <v>0</v>
      </c>
      <c r="K25" s="406">
        <f t="shared" si="0"/>
        <v>99.514756917785078</v>
      </c>
    </row>
    <row r="26" spans="1:11" ht="14.1" customHeight="1" x14ac:dyDescent="0.2">
      <c r="A26" s="39">
        <v>21</v>
      </c>
      <c r="B26" s="76" t="s">
        <v>45</v>
      </c>
      <c r="C26" s="107">
        <v>3265</v>
      </c>
      <c r="D26" s="107">
        <v>18956</v>
      </c>
      <c r="E26" s="107">
        <v>164122</v>
      </c>
      <c r="F26" s="107">
        <v>7196</v>
      </c>
      <c r="G26" s="107">
        <v>22931</v>
      </c>
      <c r="H26" s="107">
        <v>150434</v>
      </c>
      <c r="I26" s="406">
        <f t="shared" si="0"/>
        <v>220.39816232771821</v>
      </c>
      <c r="J26" s="406">
        <f t="shared" si="0"/>
        <v>120.96961384258282</v>
      </c>
      <c r="K26" s="406">
        <f t="shared" si="0"/>
        <v>91.659862785001408</v>
      </c>
    </row>
    <row r="27" spans="1:11" s="42" customFormat="1" ht="14.1" customHeight="1" x14ac:dyDescent="0.2">
      <c r="A27" s="108"/>
      <c r="B27" s="101" t="s">
        <v>226</v>
      </c>
      <c r="C27" s="110">
        <f>SUM(C6:C26)</f>
        <v>3545614.9000000004</v>
      </c>
      <c r="D27" s="110">
        <f t="shared" ref="D27:H27" si="2">SUM(D6:D26)</f>
        <v>6849973.4500000002</v>
      </c>
      <c r="E27" s="110">
        <f t="shared" si="2"/>
        <v>19622075.66</v>
      </c>
      <c r="F27" s="110">
        <f t="shared" si="2"/>
        <v>2945370.5500000003</v>
      </c>
      <c r="G27" s="110">
        <f t="shared" si="2"/>
        <v>3856813.14</v>
      </c>
      <c r="H27" s="110">
        <f t="shared" si="2"/>
        <v>12352876.91</v>
      </c>
      <c r="I27" s="407">
        <f t="shared" si="0"/>
        <v>83.070796831319711</v>
      </c>
      <c r="J27" s="407">
        <f t="shared" si="0"/>
        <v>56.304059689457624</v>
      </c>
      <c r="K27" s="407">
        <f t="shared" si="0"/>
        <v>62.953976551938339</v>
      </c>
    </row>
    <row r="28" spans="1:11" ht="14.1" customHeight="1" x14ac:dyDescent="0.2">
      <c r="A28" s="39">
        <v>22</v>
      </c>
      <c r="B28" s="76" t="s">
        <v>42</v>
      </c>
      <c r="C28" s="107">
        <v>21333.93</v>
      </c>
      <c r="D28" s="107">
        <v>108072.9</v>
      </c>
      <c r="E28" s="107">
        <v>891828.97</v>
      </c>
      <c r="F28" s="107">
        <v>18493.12</v>
      </c>
      <c r="G28" s="107">
        <v>63237.09</v>
      </c>
      <c r="H28" s="107">
        <v>840024.09</v>
      </c>
      <c r="I28" s="406">
        <f t="shared" si="0"/>
        <v>86.684075554761833</v>
      </c>
      <c r="J28" s="406">
        <f t="shared" si="0"/>
        <v>58.513364590012856</v>
      </c>
      <c r="K28" s="406">
        <f t="shared" si="0"/>
        <v>94.191164254285212</v>
      </c>
    </row>
    <row r="29" spans="1:11" ht="14.1" customHeight="1" x14ac:dyDescent="0.2">
      <c r="A29" s="105">
        <v>23</v>
      </c>
      <c r="B29" s="76" t="s">
        <v>186</v>
      </c>
      <c r="C29" s="107">
        <v>4456.25</v>
      </c>
      <c r="D29" s="107">
        <v>11016.11</v>
      </c>
      <c r="E29" s="107">
        <v>68814.55</v>
      </c>
      <c r="F29" s="107">
        <v>16533.45</v>
      </c>
      <c r="G29" s="107">
        <v>29090.959999999999</v>
      </c>
      <c r="H29" s="107">
        <v>108791.31</v>
      </c>
      <c r="I29" s="406">
        <f t="shared" si="0"/>
        <v>371.01711079943897</v>
      </c>
      <c r="J29" s="406">
        <f t="shared" si="0"/>
        <v>264.07652065928897</v>
      </c>
      <c r="K29" s="406">
        <f t="shared" si="0"/>
        <v>158.09347005829434</v>
      </c>
    </row>
    <row r="30" spans="1:11" ht="14.1" customHeight="1" x14ac:dyDescent="0.2">
      <c r="A30" s="39">
        <v>24</v>
      </c>
      <c r="B30" s="76" t="s">
        <v>187</v>
      </c>
      <c r="C30" s="107">
        <v>0</v>
      </c>
      <c r="D30" s="202">
        <v>0</v>
      </c>
      <c r="E30" s="107">
        <v>5045.29</v>
      </c>
      <c r="F30" s="107">
        <v>0</v>
      </c>
      <c r="G30" s="202">
        <v>0</v>
      </c>
      <c r="H30" s="107">
        <v>1188.6099999999999</v>
      </c>
      <c r="I30" s="406">
        <v>0</v>
      </c>
      <c r="J30" s="406">
        <v>0</v>
      </c>
      <c r="K30" s="406">
        <f t="shared" si="0"/>
        <v>23.558804350195924</v>
      </c>
    </row>
    <row r="31" spans="1:11" ht="14.1" customHeight="1" x14ac:dyDescent="0.2">
      <c r="A31" s="105">
        <v>25</v>
      </c>
      <c r="B31" s="76" t="s">
        <v>46</v>
      </c>
      <c r="C31" s="107">
        <v>0</v>
      </c>
      <c r="D31" s="202">
        <v>0</v>
      </c>
      <c r="E31" s="202">
        <v>6701.63</v>
      </c>
      <c r="F31" s="107">
        <v>0</v>
      </c>
      <c r="G31" s="202">
        <v>0</v>
      </c>
      <c r="H31" s="202">
        <v>10146.120000000001</v>
      </c>
      <c r="I31" s="406">
        <v>0</v>
      </c>
      <c r="J31" s="406">
        <v>0</v>
      </c>
      <c r="K31" s="406">
        <f t="shared" si="0"/>
        <v>151.3977942679617</v>
      </c>
    </row>
    <row r="32" spans="1:11" ht="14.1" customHeight="1" x14ac:dyDescent="0.2">
      <c r="A32" s="39">
        <v>26</v>
      </c>
      <c r="B32" s="76" t="s">
        <v>188</v>
      </c>
      <c r="C32" s="107">
        <f>12605+17</f>
        <v>12622</v>
      </c>
      <c r="D32" s="107">
        <v>13915</v>
      </c>
      <c r="E32" s="107">
        <v>14467</v>
      </c>
      <c r="F32" s="107">
        <v>33558</v>
      </c>
      <c r="G32" s="107">
        <v>44520</v>
      </c>
      <c r="H32" s="107">
        <v>30113</v>
      </c>
      <c r="I32" s="406">
        <f t="shared" si="0"/>
        <v>265.86911741403895</v>
      </c>
      <c r="J32" s="406">
        <f t="shared" si="0"/>
        <v>319.94250808480058</v>
      </c>
      <c r="K32" s="406">
        <f t="shared" si="0"/>
        <v>208.1495818068708</v>
      </c>
    </row>
    <row r="33" spans="1:11" ht="14.1" customHeight="1" x14ac:dyDescent="0.2">
      <c r="A33" s="105">
        <v>27</v>
      </c>
      <c r="B33" s="76" t="s">
        <v>189</v>
      </c>
      <c r="C33" s="107">
        <v>0</v>
      </c>
      <c r="D33" s="107">
        <v>0</v>
      </c>
      <c r="E33" s="107">
        <v>1655</v>
      </c>
      <c r="F33" s="107">
        <v>0</v>
      </c>
      <c r="G33" s="107">
        <v>0</v>
      </c>
      <c r="H33" s="107">
        <v>205</v>
      </c>
      <c r="I33" s="406">
        <v>0</v>
      </c>
      <c r="J33" s="406">
        <v>0</v>
      </c>
      <c r="K33" s="406">
        <f t="shared" si="0"/>
        <v>12.386706948640484</v>
      </c>
    </row>
    <row r="34" spans="1:11" ht="14.1" customHeight="1" x14ac:dyDescent="0.2">
      <c r="A34" s="39">
        <v>28</v>
      </c>
      <c r="B34" s="76" t="s">
        <v>190</v>
      </c>
      <c r="C34" s="107">
        <v>962</v>
      </c>
      <c r="D34" s="107">
        <v>1298</v>
      </c>
      <c r="E34" s="107">
        <v>62934</v>
      </c>
      <c r="F34" s="107">
        <v>3318</v>
      </c>
      <c r="G34" s="107">
        <v>3699</v>
      </c>
      <c r="H34" s="107">
        <v>24252</v>
      </c>
      <c r="I34" s="406">
        <f t="shared" si="0"/>
        <v>344.9064449064449</v>
      </c>
      <c r="J34" s="406">
        <f t="shared" si="0"/>
        <v>284.9768875192604</v>
      </c>
      <c r="K34" s="406">
        <f t="shared" si="0"/>
        <v>38.535608732958337</v>
      </c>
    </row>
    <row r="35" spans="1:11" ht="14.1" customHeight="1" x14ac:dyDescent="0.2">
      <c r="A35" s="105">
        <v>29</v>
      </c>
      <c r="B35" s="76" t="s">
        <v>66</v>
      </c>
      <c r="C35" s="107">
        <v>6824.58</v>
      </c>
      <c r="D35" s="107">
        <v>150098.57</v>
      </c>
      <c r="E35" s="107">
        <v>1085661.18</v>
      </c>
      <c r="F35" s="107">
        <v>11633.41</v>
      </c>
      <c r="G35" s="107">
        <v>396739.98</v>
      </c>
      <c r="H35" s="107">
        <v>1531444.66</v>
      </c>
      <c r="I35" s="406">
        <f t="shared" si="0"/>
        <v>170.46338382728314</v>
      </c>
      <c r="J35" s="406">
        <f t="shared" si="0"/>
        <v>264.31962676260008</v>
      </c>
      <c r="K35" s="406">
        <f t="shared" si="0"/>
        <v>141.06101316066216</v>
      </c>
    </row>
    <row r="36" spans="1:11" ht="14.1" customHeight="1" x14ac:dyDescent="0.2">
      <c r="A36" s="39">
        <v>30</v>
      </c>
      <c r="B36" s="76" t="s">
        <v>67</v>
      </c>
      <c r="C36" s="107">
        <v>1044</v>
      </c>
      <c r="D36" s="107">
        <v>646193</v>
      </c>
      <c r="E36" s="107">
        <v>396525</v>
      </c>
      <c r="F36" s="107">
        <v>6458</v>
      </c>
      <c r="G36" s="107">
        <v>970940</v>
      </c>
      <c r="H36" s="107">
        <v>767956</v>
      </c>
      <c r="I36" s="406">
        <f t="shared" si="0"/>
        <v>618.58237547892725</v>
      </c>
      <c r="J36" s="406">
        <f t="shared" si="0"/>
        <v>150.25541904663157</v>
      </c>
      <c r="K36" s="406">
        <f t="shared" si="0"/>
        <v>193.67152134165562</v>
      </c>
    </row>
    <row r="37" spans="1:11" ht="14.1" customHeight="1" x14ac:dyDescent="0.2">
      <c r="A37" s="105">
        <v>31</v>
      </c>
      <c r="B37" s="37" t="s">
        <v>553</v>
      </c>
      <c r="C37" s="107">
        <v>5394</v>
      </c>
      <c r="D37" s="107">
        <v>7985</v>
      </c>
      <c r="E37" s="107">
        <v>66081</v>
      </c>
      <c r="F37" s="107">
        <v>22166.54</v>
      </c>
      <c r="G37" s="107">
        <v>33470.17</v>
      </c>
      <c r="H37" s="107">
        <v>32849.15</v>
      </c>
      <c r="I37" s="406">
        <f t="shared" si="0"/>
        <v>410.94809047089359</v>
      </c>
      <c r="J37" s="406">
        <f t="shared" si="0"/>
        <v>419.16305572949278</v>
      </c>
      <c r="K37" s="406">
        <f t="shared" si="0"/>
        <v>49.710431137543317</v>
      </c>
    </row>
    <row r="38" spans="1:11" ht="14.1" customHeight="1" x14ac:dyDescent="0.2">
      <c r="A38" s="39">
        <v>32</v>
      </c>
      <c r="B38" s="76" t="s">
        <v>191</v>
      </c>
      <c r="C38" s="107">
        <v>3534</v>
      </c>
      <c r="D38" s="107">
        <v>13607</v>
      </c>
      <c r="E38" s="107">
        <v>206135</v>
      </c>
      <c r="F38" s="107">
        <v>14896</v>
      </c>
      <c r="G38" s="107">
        <v>71108</v>
      </c>
      <c r="H38" s="107">
        <v>363826</v>
      </c>
      <c r="I38" s="406">
        <f t="shared" si="0"/>
        <v>421.50537634408602</v>
      </c>
      <c r="J38" s="406">
        <f t="shared" si="0"/>
        <v>522.58396413610637</v>
      </c>
      <c r="K38" s="406">
        <f t="shared" si="0"/>
        <v>176.4988963543309</v>
      </c>
    </row>
    <row r="39" spans="1:11" ht="14.1" customHeight="1" x14ac:dyDescent="0.2">
      <c r="A39" s="105">
        <v>33</v>
      </c>
      <c r="B39" s="76" t="s">
        <v>192</v>
      </c>
      <c r="C39" s="107">
        <v>0</v>
      </c>
      <c r="D39" s="202">
        <v>0</v>
      </c>
      <c r="E39" s="107">
        <v>4270</v>
      </c>
      <c r="F39" s="107">
        <v>0</v>
      </c>
      <c r="G39" s="202">
        <v>0</v>
      </c>
      <c r="H39" s="107">
        <v>3375</v>
      </c>
      <c r="I39" s="406">
        <v>0</v>
      </c>
      <c r="J39" s="406">
        <v>0</v>
      </c>
      <c r="K39" s="406">
        <f t="shared" si="0"/>
        <v>79.039812646370024</v>
      </c>
    </row>
    <row r="40" spans="1:11" ht="14.1" customHeight="1" x14ac:dyDescent="0.2">
      <c r="A40" s="39">
        <v>34</v>
      </c>
      <c r="B40" s="76" t="s">
        <v>193</v>
      </c>
      <c r="C40" s="107">
        <v>0</v>
      </c>
      <c r="D40" s="202">
        <v>0</v>
      </c>
      <c r="E40" s="107">
        <v>25058.99</v>
      </c>
      <c r="F40" s="107">
        <v>0</v>
      </c>
      <c r="G40" s="202">
        <v>0</v>
      </c>
      <c r="H40" s="107">
        <v>38463.9</v>
      </c>
      <c r="I40" s="406">
        <v>0</v>
      </c>
      <c r="J40" s="406">
        <v>0</v>
      </c>
      <c r="K40" s="406">
        <f t="shared" si="0"/>
        <v>153.49341693340392</v>
      </c>
    </row>
    <row r="41" spans="1:11" ht="14.1" customHeight="1" x14ac:dyDescent="0.2">
      <c r="A41" s="105">
        <v>35</v>
      </c>
      <c r="B41" s="76" t="s">
        <v>194</v>
      </c>
      <c r="C41" s="107">
        <v>0</v>
      </c>
      <c r="D41" s="202">
        <v>0</v>
      </c>
      <c r="E41" s="107">
        <v>20823</v>
      </c>
      <c r="F41" s="107">
        <v>0</v>
      </c>
      <c r="G41" s="202">
        <v>0</v>
      </c>
      <c r="H41" s="107">
        <v>33424</v>
      </c>
      <c r="I41" s="406">
        <v>0</v>
      </c>
      <c r="J41" s="406">
        <v>0</v>
      </c>
      <c r="K41" s="406">
        <f t="shared" si="0"/>
        <v>160.51481534841281</v>
      </c>
    </row>
    <row r="42" spans="1:11" ht="14.1" customHeight="1" x14ac:dyDescent="0.2">
      <c r="A42" s="39">
        <v>36</v>
      </c>
      <c r="B42" s="76" t="s">
        <v>68</v>
      </c>
      <c r="C42" s="107">
        <v>7153.32</v>
      </c>
      <c r="D42" s="107">
        <v>15853.25</v>
      </c>
      <c r="E42" s="107">
        <v>227018.04</v>
      </c>
      <c r="F42" s="107">
        <v>24476.07</v>
      </c>
      <c r="G42" s="107">
        <v>45644.89</v>
      </c>
      <c r="H42" s="107">
        <v>350185.1</v>
      </c>
      <c r="I42" s="406">
        <f t="shared" si="0"/>
        <v>342.16377849725723</v>
      </c>
      <c r="J42" s="406">
        <f t="shared" si="0"/>
        <v>287.92134104994244</v>
      </c>
      <c r="K42" s="406">
        <f t="shared" si="0"/>
        <v>154.25430507637191</v>
      </c>
    </row>
    <row r="43" spans="1:11" ht="14.1" customHeight="1" x14ac:dyDescent="0.2">
      <c r="A43" s="105">
        <v>37</v>
      </c>
      <c r="B43" s="76" t="s">
        <v>195</v>
      </c>
      <c r="C43" s="107">
        <v>0</v>
      </c>
      <c r="D43" s="107">
        <v>338.72</v>
      </c>
      <c r="E43" s="107">
        <v>8621.59</v>
      </c>
      <c r="F43" s="107">
        <v>0</v>
      </c>
      <c r="G43" s="107">
        <v>1287.52</v>
      </c>
      <c r="H43" s="107">
        <v>2778.27</v>
      </c>
      <c r="I43" s="406">
        <v>0</v>
      </c>
      <c r="J43" s="406">
        <f t="shared" si="0"/>
        <v>380.11336797354744</v>
      </c>
      <c r="K43" s="406">
        <f t="shared" si="0"/>
        <v>32.224566466278262</v>
      </c>
    </row>
    <row r="44" spans="1:11" ht="14.1" customHeight="1" x14ac:dyDescent="0.2">
      <c r="A44" s="39">
        <v>38</v>
      </c>
      <c r="B44" s="76" t="s">
        <v>196</v>
      </c>
      <c r="C44" s="107">
        <v>2401</v>
      </c>
      <c r="D44" s="107">
        <v>7015</v>
      </c>
      <c r="E44" s="107">
        <v>18871</v>
      </c>
      <c r="F44" s="107">
        <v>16291</v>
      </c>
      <c r="G44" s="107">
        <v>19756</v>
      </c>
      <c r="H44" s="107">
        <v>42482</v>
      </c>
      <c r="I44" s="406">
        <f t="shared" si="0"/>
        <v>678.5089546022491</v>
      </c>
      <c r="J44" s="406">
        <f t="shared" si="0"/>
        <v>281.62508909479686</v>
      </c>
      <c r="K44" s="406">
        <f t="shared" si="0"/>
        <v>225.11790578135765</v>
      </c>
    </row>
    <row r="45" spans="1:11" ht="14.1" customHeight="1" x14ac:dyDescent="0.2">
      <c r="A45" s="105">
        <v>39</v>
      </c>
      <c r="B45" s="76" t="s">
        <v>197</v>
      </c>
      <c r="C45" s="107">
        <v>0</v>
      </c>
      <c r="D45" s="107">
        <v>0</v>
      </c>
      <c r="E45" s="107">
        <v>18333</v>
      </c>
      <c r="F45" s="107">
        <v>0</v>
      </c>
      <c r="G45" s="107">
        <v>0</v>
      </c>
      <c r="H45" s="107">
        <v>8787</v>
      </c>
      <c r="I45" s="406">
        <v>0</v>
      </c>
      <c r="J45" s="406">
        <v>0</v>
      </c>
      <c r="K45" s="406">
        <f t="shared" si="0"/>
        <v>47.929962362952054</v>
      </c>
    </row>
    <row r="46" spans="1:11" ht="14.1" customHeight="1" x14ac:dyDescent="0.2">
      <c r="A46" s="39">
        <v>40</v>
      </c>
      <c r="B46" s="76" t="s">
        <v>72</v>
      </c>
      <c r="C46" s="107">
        <v>0</v>
      </c>
      <c r="D46" s="107">
        <v>0</v>
      </c>
      <c r="E46" s="107">
        <v>26273</v>
      </c>
      <c r="F46" s="107">
        <v>0</v>
      </c>
      <c r="G46" s="107">
        <v>0</v>
      </c>
      <c r="H46" s="107">
        <v>18111</v>
      </c>
      <c r="I46" s="406">
        <v>0</v>
      </c>
      <c r="J46" s="406">
        <v>0</v>
      </c>
      <c r="K46" s="406">
        <f t="shared" si="0"/>
        <v>68.933886499448107</v>
      </c>
    </row>
    <row r="47" spans="1:11" ht="14.1" customHeight="1" x14ac:dyDescent="0.2">
      <c r="A47" s="105">
        <v>41</v>
      </c>
      <c r="B47" s="76" t="s">
        <v>198</v>
      </c>
      <c r="C47" s="107">
        <v>0</v>
      </c>
      <c r="D47" s="107">
        <v>1923.4</v>
      </c>
      <c r="E47" s="107">
        <v>919.95</v>
      </c>
      <c r="F47" s="107">
        <v>0</v>
      </c>
      <c r="G47" s="107">
        <v>5304.2</v>
      </c>
      <c r="H47" s="107">
        <v>1337.21</v>
      </c>
      <c r="I47" s="406">
        <v>0</v>
      </c>
      <c r="J47" s="406">
        <f t="shared" si="0"/>
        <v>275.7720702921909</v>
      </c>
      <c r="K47" s="406">
        <f t="shared" si="0"/>
        <v>145.35681287026469</v>
      </c>
    </row>
    <row r="48" spans="1:11" ht="14.1" customHeight="1" x14ac:dyDescent="0.2">
      <c r="A48" s="39">
        <v>42</v>
      </c>
      <c r="B48" s="76" t="s">
        <v>71</v>
      </c>
      <c r="C48" s="107">
        <v>4011</v>
      </c>
      <c r="D48" s="107">
        <v>12691</v>
      </c>
      <c r="E48" s="107">
        <v>294655</v>
      </c>
      <c r="F48" s="107">
        <v>16378</v>
      </c>
      <c r="G48" s="107">
        <v>15520</v>
      </c>
      <c r="H48" s="107">
        <v>156720</v>
      </c>
      <c r="I48" s="406">
        <f t="shared" si="0"/>
        <v>408.32710047369733</v>
      </c>
      <c r="J48" s="406">
        <f t="shared" si="0"/>
        <v>122.29138759751005</v>
      </c>
      <c r="K48" s="406">
        <f t="shared" si="0"/>
        <v>53.187626206919958</v>
      </c>
    </row>
    <row r="49" spans="1:11" s="42" customFormat="1" ht="14.1" customHeight="1" x14ac:dyDescent="0.2">
      <c r="A49" s="108"/>
      <c r="B49" s="109" t="s">
        <v>224</v>
      </c>
      <c r="C49" s="110">
        <f t="shared" ref="C49:H49" si="3">SUM(C28:C48)</f>
        <v>69736.08</v>
      </c>
      <c r="D49" s="110">
        <f t="shared" si="3"/>
        <v>990006.95000000007</v>
      </c>
      <c r="E49" s="110">
        <f t="shared" si="3"/>
        <v>3450692.1900000004</v>
      </c>
      <c r="F49" s="110">
        <f t="shared" si="3"/>
        <v>184201.59000000003</v>
      </c>
      <c r="G49" s="110">
        <f t="shared" si="3"/>
        <v>1700317.8099999998</v>
      </c>
      <c r="H49" s="110">
        <f t="shared" si="3"/>
        <v>4366459.42</v>
      </c>
      <c r="I49" s="407">
        <f t="shared" si="0"/>
        <v>264.14101566936375</v>
      </c>
      <c r="J49" s="407">
        <f t="shared" si="0"/>
        <v>171.74806803123954</v>
      </c>
      <c r="K49" s="407">
        <f t="shared" si="0"/>
        <v>126.5386531042631</v>
      </c>
    </row>
    <row r="50" spans="1:11" s="42" customFormat="1" ht="14.1" customHeight="1" x14ac:dyDescent="0.2">
      <c r="A50" s="108"/>
      <c r="B50" s="101" t="s">
        <v>426</v>
      </c>
      <c r="C50" s="110">
        <f t="shared" ref="C50:H50" si="4">C49+C27</f>
        <v>3615350.9800000004</v>
      </c>
      <c r="D50" s="110">
        <f t="shared" si="4"/>
        <v>7839980.4000000004</v>
      </c>
      <c r="E50" s="110">
        <f t="shared" si="4"/>
        <v>23072767.850000001</v>
      </c>
      <c r="F50" s="110">
        <f t="shared" si="4"/>
        <v>3129572.14</v>
      </c>
      <c r="G50" s="110">
        <f t="shared" si="4"/>
        <v>5557130.9500000002</v>
      </c>
      <c r="H50" s="110">
        <f t="shared" si="4"/>
        <v>16719336.33</v>
      </c>
      <c r="I50" s="407">
        <f t="shared" si="0"/>
        <v>86.563438994241153</v>
      </c>
      <c r="J50" s="407">
        <f t="shared" si="0"/>
        <v>70.881949526302378</v>
      </c>
      <c r="K50" s="407">
        <f t="shared" si="0"/>
        <v>72.46350519666845</v>
      </c>
    </row>
    <row r="51" spans="1:11" ht="14.1" customHeight="1" x14ac:dyDescent="0.2">
      <c r="A51" s="39">
        <v>43</v>
      </c>
      <c r="B51" s="76" t="s">
        <v>41</v>
      </c>
      <c r="C51" s="107">
        <v>279732.53000000003</v>
      </c>
      <c r="D51" s="107">
        <v>270730.21000000002</v>
      </c>
      <c r="E51" s="107">
        <v>162672.51</v>
      </c>
      <c r="F51" s="107">
        <v>226888.1</v>
      </c>
      <c r="G51" s="107">
        <v>146267.19</v>
      </c>
      <c r="H51" s="107">
        <v>52227.45</v>
      </c>
      <c r="I51" s="406">
        <f t="shared" si="0"/>
        <v>81.10894360409209</v>
      </c>
      <c r="J51" s="406">
        <f t="shared" si="0"/>
        <v>54.02691853266024</v>
      </c>
      <c r="K51" s="406">
        <f t="shared" si="0"/>
        <v>32.105885622592282</v>
      </c>
    </row>
    <row r="52" spans="1:11" ht="14.1" customHeight="1" x14ac:dyDescent="0.2">
      <c r="A52" s="105">
        <v>44</v>
      </c>
      <c r="B52" s="76" t="s">
        <v>199</v>
      </c>
      <c r="C52" s="107">
        <v>385227</v>
      </c>
      <c r="D52" s="107">
        <v>211185</v>
      </c>
      <c r="E52" s="107">
        <v>157711</v>
      </c>
      <c r="F52" s="107">
        <v>156805</v>
      </c>
      <c r="G52" s="107">
        <v>61205</v>
      </c>
      <c r="H52" s="107">
        <v>19880</v>
      </c>
      <c r="I52" s="406">
        <f t="shared" si="0"/>
        <v>40.704571590257174</v>
      </c>
      <c r="J52" s="406">
        <f t="shared" si="0"/>
        <v>28.981698510784383</v>
      </c>
      <c r="K52" s="406">
        <f t="shared" si="0"/>
        <v>12.60533507491551</v>
      </c>
    </row>
    <row r="53" spans="1:11" ht="14.1" customHeight="1" x14ac:dyDescent="0.2">
      <c r="A53" s="39">
        <v>45</v>
      </c>
      <c r="B53" s="76" t="s">
        <v>47</v>
      </c>
      <c r="C53" s="107">
        <v>275735.21999999997</v>
      </c>
      <c r="D53" s="107">
        <v>245088.54</v>
      </c>
      <c r="E53" s="107">
        <v>165259.26999999999</v>
      </c>
      <c r="F53" s="107">
        <v>284740</v>
      </c>
      <c r="G53" s="107">
        <v>167094.28</v>
      </c>
      <c r="H53" s="107">
        <v>71258.259999999995</v>
      </c>
      <c r="I53" s="406">
        <f t="shared" si="0"/>
        <v>103.26573442449609</v>
      </c>
      <c r="J53" s="406">
        <f t="shared" si="0"/>
        <v>68.177108566561287</v>
      </c>
      <c r="K53" s="406">
        <f t="shared" si="0"/>
        <v>43.119069810728313</v>
      </c>
    </row>
    <row r="54" spans="1:11" s="42" customFormat="1" ht="14.1" customHeight="1" x14ac:dyDescent="0.2">
      <c r="A54" s="105"/>
      <c r="B54" s="101" t="s">
        <v>227</v>
      </c>
      <c r="C54" s="110">
        <f>SUM(C51:C53)</f>
        <v>940694.75</v>
      </c>
      <c r="D54" s="110">
        <f t="shared" ref="D54:H54" si="5">SUM(D51:D53)</f>
        <v>727003.75</v>
      </c>
      <c r="E54" s="110">
        <f t="shared" si="5"/>
        <v>485642.78</v>
      </c>
      <c r="F54" s="110">
        <f t="shared" si="5"/>
        <v>668433.1</v>
      </c>
      <c r="G54" s="110">
        <f t="shared" si="5"/>
        <v>374566.47</v>
      </c>
      <c r="H54" s="110">
        <f t="shared" si="5"/>
        <v>143365.71</v>
      </c>
      <c r="I54" s="407">
        <f t="shared" si="0"/>
        <v>71.057386043666128</v>
      </c>
      <c r="J54" s="407">
        <f t="shared" si="0"/>
        <v>51.521944694233007</v>
      </c>
      <c r="K54" s="407">
        <f t="shared" si="0"/>
        <v>29.520815690907625</v>
      </c>
    </row>
    <row r="55" spans="1:11" ht="14.1" customHeight="1" x14ac:dyDescent="0.2">
      <c r="A55" s="105">
        <v>46</v>
      </c>
      <c r="B55" s="37" t="s">
        <v>427</v>
      </c>
      <c r="C55" s="107">
        <v>919219</v>
      </c>
      <c r="D55" s="107">
        <v>612812</v>
      </c>
      <c r="E55" s="107">
        <v>916881</v>
      </c>
      <c r="F55" s="107">
        <v>1367741</v>
      </c>
      <c r="G55" s="107">
        <v>734528</v>
      </c>
      <c r="H55" s="107">
        <v>1535153</v>
      </c>
      <c r="I55" s="406">
        <f t="shared" si="0"/>
        <v>148.79381300865191</v>
      </c>
      <c r="J55" s="406">
        <f t="shared" si="0"/>
        <v>119.86188260021018</v>
      </c>
      <c r="K55" s="406">
        <f t="shared" si="0"/>
        <v>167.43208769731297</v>
      </c>
    </row>
    <row r="56" spans="1:11" s="42" customFormat="1" ht="14.1" customHeight="1" x14ac:dyDescent="0.2">
      <c r="A56" s="39"/>
      <c r="B56" s="101" t="s">
        <v>225</v>
      </c>
      <c r="C56" s="110">
        <f>C55</f>
        <v>919219</v>
      </c>
      <c r="D56" s="110">
        <f t="shared" ref="D56:H56" si="6">D55</f>
        <v>612812</v>
      </c>
      <c r="E56" s="110">
        <f t="shared" si="6"/>
        <v>916881</v>
      </c>
      <c r="F56" s="110">
        <f t="shared" si="6"/>
        <v>1367741</v>
      </c>
      <c r="G56" s="110">
        <f t="shared" si="6"/>
        <v>734528</v>
      </c>
      <c r="H56" s="110">
        <f t="shared" si="6"/>
        <v>1535153</v>
      </c>
      <c r="I56" s="407">
        <f t="shared" si="0"/>
        <v>148.79381300865191</v>
      </c>
      <c r="J56" s="407">
        <f t="shared" si="0"/>
        <v>119.86188260021018</v>
      </c>
      <c r="K56" s="407">
        <f t="shared" si="0"/>
        <v>167.43208769731297</v>
      </c>
    </row>
    <row r="57" spans="1:11" s="42" customFormat="1" ht="14.1" customHeight="1" x14ac:dyDescent="0.2">
      <c r="A57" s="105">
        <v>47</v>
      </c>
      <c r="B57" s="37" t="s">
        <v>419</v>
      </c>
      <c r="C57" s="201">
        <v>0</v>
      </c>
      <c r="D57" s="201">
        <v>12440</v>
      </c>
      <c r="E57" s="201">
        <v>63779</v>
      </c>
      <c r="F57" s="201">
        <v>0</v>
      </c>
      <c r="G57" s="201">
        <v>77430</v>
      </c>
      <c r="H57" s="201">
        <v>221941</v>
      </c>
      <c r="I57" s="406">
        <v>0</v>
      </c>
      <c r="J57" s="406">
        <f t="shared" si="0"/>
        <v>622.42765273311898</v>
      </c>
      <c r="K57" s="406">
        <f t="shared" si="0"/>
        <v>347.98444629109895</v>
      </c>
    </row>
    <row r="58" spans="1:11" ht="14.1" customHeight="1" x14ac:dyDescent="0.2">
      <c r="A58" s="105">
        <v>48</v>
      </c>
      <c r="B58" s="37" t="s">
        <v>420</v>
      </c>
      <c r="C58" s="201">
        <v>1298</v>
      </c>
      <c r="D58" s="201">
        <v>2548</v>
      </c>
      <c r="E58" s="201">
        <v>43348</v>
      </c>
      <c r="F58" s="201">
        <v>0</v>
      </c>
      <c r="G58" s="201">
        <v>3916</v>
      </c>
      <c r="H58" s="201">
        <v>45863</v>
      </c>
      <c r="I58" s="406">
        <f t="shared" si="0"/>
        <v>0</v>
      </c>
      <c r="J58" s="406">
        <f t="shared" si="0"/>
        <v>153.68916797488225</v>
      </c>
      <c r="K58" s="406">
        <f t="shared" si="0"/>
        <v>105.80188243978961</v>
      </c>
    </row>
    <row r="59" spans="1:11" ht="14.1" customHeight="1" x14ac:dyDescent="0.2">
      <c r="A59" s="105">
        <v>49</v>
      </c>
      <c r="B59" s="37" t="s">
        <v>421</v>
      </c>
      <c r="C59" s="201">
        <v>636</v>
      </c>
      <c r="D59" s="201">
        <v>282</v>
      </c>
      <c r="E59" s="201">
        <v>4729</v>
      </c>
      <c r="F59" s="201">
        <v>2285</v>
      </c>
      <c r="G59" s="201">
        <v>31133</v>
      </c>
      <c r="H59" s="201">
        <v>18469</v>
      </c>
      <c r="I59" s="406">
        <f t="shared" si="0"/>
        <v>359.27672955974845</v>
      </c>
      <c r="J59" s="406">
        <f t="shared" si="0"/>
        <v>11040.070921985816</v>
      </c>
      <c r="K59" s="406">
        <f t="shared" si="0"/>
        <v>390.54768449989427</v>
      </c>
    </row>
    <row r="60" spans="1:11" ht="14.1" customHeight="1" x14ac:dyDescent="0.2">
      <c r="A60" s="105">
        <v>50</v>
      </c>
      <c r="B60" s="37" t="s">
        <v>422</v>
      </c>
      <c r="C60" s="201">
        <v>72</v>
      </c>
      <c r="D60" s="201">
        <v>4027</v>
      </c>
      <c r="E60" s="201">
        <v>14011</v>
      </c>
      <c r="F60" s="201">
        <v>0</v>
      </c>
      <c r="G60" s="201">
        <v>3814</v>
      </c>
      <c r="H60" s="201">
        <v>58644</v>
      </c>
      <c r="I60" s="406">
        <f t="shared" si="0"/>
        <v>0</v>
      </c>
      <c r="J60" s="406">
        <f t="shared" si="0"/>
        <v>94.71070275639434</v>
      </c>
      <c r="K60" s="406">
        <f t="shared" si="0"/>
        <v>418.55684819070729</v>
      </c>
    </row>
    <row r="61" spans="1:11" ht="14.1" customHeight="1" x14ac:dyDescent="0.2">
      <c r="A61" s="105">
        <v>51</v>
      </c>
      <c r="B61" s="37" t="s">
        <v>423</v>
      </c>
      <c r="C61" s="201">
        <v>0</v>
      </c>
      <c r="D61" s="201">
        <v>0</v>
      </c>
      <c r="E61" s="201">
        <v>6341.38</v>
      </c>
      <c r="F61" s="201">
        <v>372.3</v>
      </c>
      <c r="G61" s="201">
        <v>0</v>
      </c>
      <c r="H61" s="201">
        <v>12418.49</v>
      </c>
      <c r="I61" s="406">
        <v>0</v>
      </c>
      <c r="J61" s="406">
        <v>0</v>
      </c>
      <c r="K61" s="406">
        <f t="shared" si="0"/>
        <v>195.83261056741591</v>
      </c>
    </row>
    <row r="62" spans="1:11" ht="14.1" customHeight="1" x14ac:dyDescent="0.2">
      <c r="A62" s="105">
        <v>52</v>
      </c>
      <c r="B62" s="37" t="s">
        <v>415</v>
      </c>
      <c r="C62" s="201">
        <v>91.7</v>
      </c>
      <c r="D62" s="201">
        <v>253.59</v>
      </c>
      <c r="E62" s="201">
        <v>2468</v>
      </c>
      <c r="F62" s="201">
        <v>603.78</v>
      </c>
      <c r="G62" s="201">
        <v>1535.53</v>
      </c>
      <c r="H62" s="201">
        <v>11156.02</v>
      </c>
      <c r="I62" s="406">
        <f t="shared" si="0"/>
        <v>658.42966194111227</v>
      </c>
      <c r="J62" s="406">
        <f t="shared" si="0"/>
        <v>605.51677905280178</v>
      </c>
      <c r="K62" s="406">
        <f t="shared" si="0"/>
        <v>452.02674230145868</v>
      </c>
    </row>
    <row r="63" spans="1:11" ht="14.1" customHeight="1" x14ac:dyDescent="0.2">
      <c r="A63" s="105">
        <v>53</v>
      </c>
      <c r="B63" s="37" t="s">
        <v>424</v>
      </c>
      <c r="C63" s="201">
        <v>76</v>
      </c>
      <c r="D63" s="201">
        <v>5</v>
      </c>
      <c r="E63" s="201">
        <v>30903</v>
      </c>
      <c r="F63" s="201">
        <v>6718</v>
      </c>
      <c r="G63" s="201">
        <v>757</v>
      </c>
      <c r="H63" s="201">
        <v>8495</v>
      </c>
      <c r="I63" s="406">
        <f t="shared" si="0"/>
        <v>8839.4736842105267</v>
      </c>
      <c r="J63" s="406">
        <f t="shared" si="0"/>
        <v>15140</v>
      </c>
      <c r="K63" s="406">
        <f t="shared" si="0"/>
        <v>27.489240526809695</v>
      </c>
    </row>
    <row r="64" spans="1:11" ht="14.1" customHeight="1" x14ac:dyDescent="0.2">
      <c r="A64" s="105"/>
      <c r="B64" s="101" t="s">
        <v>425</v>
      </c>
      <c r="C64" s="110">
        <f>SUM(C57:C63)</f>
        <v>2173.6999999999998</v>
      </c>
      <c r="D64" s="110">
        <f t="shared" ref="D64:H64" si="7">SUM(D57:D63)</f>
        <v>19555.59</v>
      </c>
      <c r="E64" s="110">
        <f t="shared" si="7"/>
        <v>165579.38</v>
      </c>
      <c r="F64" s="110">
        <f t="shared" si="7"/>
        <v>9979.08</v>
      </c>
      <c r="G64" s="110">
        <f t="shared" si="7"/>
        <v>118585.53</v>
      </c>
      <c r="H64" s="110">
        <f t="shared" si="7"/>
        <v>376986.51</v>
      </c>
      <c r="I64" s="407">
        <f t="shared" si="0"/>
        <v>459.08267010166998</v>
      </c>
      <c r="J64" s="407">
        <f t="shared" si="0"/>
        <v>606.4022103142886</v>
      </c>
      <c r="K64" s="407">
        <f t="shared" si="0"/>
        <v>227.67720835770734</v>
      </c>
    </row>
    <row r="65" spans="1:11" ht="14.1" customHeight="1" x14ac:dyDescent="0.2">
      <c r="A65" s="105"/>
      <c r="B65" s="101" t="s">
        <v>0</v>
      </c>
      <c r="C65" s="110">
        <f>C64+C56+C54+C50</f>
        <v>5477438.4300000006</v>
      </c>
      <c r="D65" s="110">
        <f t="shared" ref="D65:H65" si="8">D64+D56+D54+D50</f>
        <v>9199351.7400000002</v>
      </c>
      <c r="E65" s="110">
        <f t="shared" si="8"/>
        <v>24640871.010000002</v>
      </c>
      <c r="F65" s="110">
        <f t="shared" si="8"/>
        <v>5175725.32</v>
      </c>
      <c r="G65" s="110">
        <f t="shared" si="8"/>
        <v>6784810.9500000002</v>
      </c>
      <c r="H65" s="110">
        <f t="shared" si="8"/>
        <v>18774841.550000001</v>
      </c>
      <c r="I65" s="407">
        <f t="shared" si="0"/>
        <v>94.491711520708037</v>
      </c>
      <c r="J65" s="407">
        <f t="shared" si="0"/>
        <v>73.753141979545617</v>
      </c>
      <c r="K65" s="407">
        <f t="shared" si="0"/>
        <v>76.19390378846839</v>
      </c>
    </row>
    <row r="66" spans="1:11" ht="14.1" customHeight="1" x14ac:dyDescent="0.2">
      <c r="D66" s="329" t="s">
        <v>577</v>
      </c>
    </row>
    <row r="67" spans="1:11" x14ac:dyDescent="0.2">
      <c r="C67" s="410"/>
      <c r="D67" s="410"/>
      <c r="E67" s="410"/>
      <c r="F67" s="410"/>
      <c r="G67" s="410"/>
      <c r="H67" s="410"/>
    </row>
    <row r="68" spans="1:11" x14ac:dyDescent="0.2">
      <c r="C68" s="410"/>
      <c r="D68" s="410"/>
      <c r="E68" s="410"/>
      <c r="F68" s="410"/>
      <c r="G68" s="410"/>
      <c r="H68" s="410"/>
    </row>
  </sheetData>
  <sheetProtection formatCells="0" formatColumns="0" formatRows="0" insertColumns="0" insertRows="0" insertHyperlinks="0" deleteColumns="0" deleteRows="0" selectLockedCells="1" sort="0" autoFilter="0" pivotTables="0"/>
  <autoFilter ref="F5:H57"/>
  <mergeCells count="8">
    <mergeCell ref="A2:K2"/>
    <mergeCell ref="I4:K4"/>
    <mergeCell ref="A1:K1"/>
    <mergeCell ref="A4:A5"/>
    <mergeCell ref="B4:B5"/>
    <mergeCell ref="C4:E4"/>
    <mergeCell ref="F4:H4"/>
    <mergeCell ref="J3:K3"/>
  </mergeCells>
  <phoneticPr fontId="10" type="noConversion"/>
  <pageMargins left="0.75" right="0.25" top="0.25" bottom="0.25" header="0.3" footer="0.3"/>
  <pageSetup scale="77" orientation="portrait" r:id="rId1"/>
  <headerFooter>
    <oddHeader>&amp;C&amp;P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7030A0"/>
  </sheetPr>
  <dimension ref="A1:H66"/>
  <sheetViews>
    <sheetView zoomScaleNormal="100" workbookViewId="0">
      <pane xSplit="1" ySplit="5" topLeftCell="B57" activePane="bottomRight" state="frozen"/>
      <selection pane="topRight" activeCell="B1" sqref="B1"/>
      <selection pane="bottomLeft" activeCell="A6" sqref="A6"/>
      <selection pane="bottomRight" activeCell="D66" sqref="D66"/>
    </sheetView>
  </sheetViews>
  <sheetFormatPr defaultColWidth="9.140625" defaultRowHeight="15.75" x14ac:dyDescent="0.2"/>
  <cols>
    <col min="1" max="1" width="5.85546875" style="168" bestFit="1" customWidth="1"/>
    <col min="2" max="2" width="25.28515625" style="165" customWidth="1"/>
    <col min="3" max="3" width="21.7109375" style="166" customWidth="1"/>
    <col min="4" max="4" width="10.85546875" style="166" customWidth="1"/>
    <col min="5" max="5" width="14.5703125" style="166" customWidth="1"/>
    <col min="6" max="6" width="16.5703125" style="166" customWidth="1"/>
    <col min="7" max="7" width="9.140625" style="27"/>
    <col min="8" max="8" width="9.140625" style="23"/>
    <col min="9" max="16384" width="9.140625" style="165"/>
  </cols>
  <sheetData>
    <row r="1" spans="1:8" x14ac:dyDescent="0.2">
      <c r="A1" s="545" t="s">
        <v>552</v>
      </c>
      <c r="B1" s="545"/>
      <c r="C1" s="545"/>
      <c r="D1" s="545"/>
      <c r="E1" s="545"/>
      <c r="F1" s="545"/>
    </row>
    <row r="2" spans="1:8" x14ac:dyDescent="0.2">
      <c r="A2" s="546"/>
      <c r="B2" s="546"/>
      <c r="C2" s="546"/>
      <c r="D2" s="546"/>
      <c r="E2" s="546"/>
      <c r="F2" s="546"/>
    </row>
    <row r="3" spans="1:8" ht="14.25" customHeight="1" x14ac:dyDescent="0.2">
      <c r="A3" s="167"/>
      <c r="B3" s="73" t="s">
        <v>11</v>
      </c>
      <c r="F3" s="74" t="s">
        <v>162</v>
      </c>
    </row>
    <row r="4" spans="1:8" ht="27.95" customHeight="1" x14ac:dyDescent="0.2">
      <c r="A4" s="453" t="s">
        <v>200</v>
      </c>
      <c r="B4" s="453" t="s">
        <v>2</v>
      </c>
      <c r="C4" s="523" t="s">
        <v>539</v>
      </c>
      <c r="D4" s="523" t="s">
        <v>23</v>
      </c>
      <c r="E4" s="523" t="s">
        <v>538</v>
      </c>
      <c r="F4" s="523" t="s">
        <v>40</v>
      </c>
    </row>
    <row r="5" spans="1:8" ht="27.95" customHeight="1" x14ac:dyDescent="0.2">
      <c r="A5" s="453"/>
      <c r="B5" s="453"/>
      <c r="C5" s="523"/>
      <c r="D5" s="523"/>
      <c r="E5" s="523"/>
      <c r="F5" s="523"/>
    </row>
    <row r="6" spans="1:8" ht="14.1" customHeight="1" x14ac:dyDescent="0.2">
      <c r="A6" s="36">
        <v>1</v>
      </c>
      <c r="B6" s="37" t="s">
        <v>50</v>
      </c>
      <c r="C6" s="72">
        <v>32540</v>
      </c>
      <c r="D6" s="72">
        <v>31124</v>
      </c>
      <c r="E6" s="403">
        <f>OutstandingAgri_4!E6</f>
        <v>68241</v>
      </c>
      <c r="F6" s="403">
        <f>OutstandingAgri_4!F6</f>
        <v>129115</v>
      </c>
      <c r="H6" s="27"/>
    </row>
    <row r="7" spans="1:8" ht="14.1" customHeight="1" x14ac:dyDescent="0.2">
      <c r="A7" s="36">
        <v>2</v>
      </c>
      <c r="B7" s="37" t="s">
        <v>51</v>
      </c>
      <c r="C7" s="72">
        <v>1432</v>
      </c>
      <c r="D7" s="72">
        <v>3274</v>
      </c>
      <c r="E7" s="403">
        <f>OutstandingAgri_4!E7</f>
        <v>2252</v>
      </c>
      <c r="F7" s="403">
        <f>OutstandingAgri_4!F7</f>
        <v>4639</v>
      </c>
      <c r="H7" s="27"/>
    </row>
    <row r="8" spans="1:8" ht="14.1" customHeight="1" x14ac:dyDescent="0.2">
      <c r="A8" s="36">
        <v>3</v>
      </c>
      <c r="B8" s="37" t="s">
        <v>52</v>
      </c>
      <c r="C8" s="72">
        <v>32985</v>
      </c>
      <c r="D8" s="72">
        <v>82985</v>
      </c>
      <c r="E8" s="403">
        <f>OutstandingAgri_4!E8</f>
        <v>40978</v>
      </c>
      <c r="F8" s="403">
        <f>OutstandingAgri_4!F8</f>
        <v>92410</v>
      </c>
      <c r="H8" s="27"/>
    </row>
    <row r="9" spans="1:8" ht="14.1" customHeight="1" x14ac:dyDescent="0.2">
      <c r="A9" s="36">
        <v>4</v>
      </c>
      <c r="B9" s="37" t="s">
        <v>53</v>
      </c>
      <c r="C9" s="72">
        <v>209538</v>
      </c>
      <c r="D9" s="72">
        <v>438965</v>
      </c>
      <c r="E9" s="403">
        <f>OutstandingAgri_4!E9</f>
        <v>359723</v>
      </c>
      <c r="F9" s="403">
        <f>OutstandingAgri_4!F9</f>
        <v>762054.31</v>
      </c>
      <c r="H9" s="27"/>
    </row>
    <row r="10" spans="1:8" ht="14.1" customHeight="1" x14ac:dyDescent="0.2">
      <c r="A10" s="36">
        <v>5</v>
      </c>
      <c r="B10" s="37" t="s">
        <v>54</v>
      </c>
      <c r="C10" s="72">
        <v>1683</v>
      </c>
      <c r="D10" s="72">
        <v>1041</v>
      </c>
      <c r="E10" s="403">
        <f>OutstandingAgri_4!E10</f>
        <v>40834</v>
      </c>
      <c r="F10" s="403">
        <f>OutstandingAgri_4!F10</f>
        <v>72484</v>
      </c>
      <c r="H10" s="27"/>
    </row>
    <row r="11" spans="1:8" ht="14.1" customHeight="1" x14ac:dyDescent="0.2">
      <c r="A11" s="36">
        <v>6</v>
      </c>
      <c r="B11" s="37" t="s">
        <v>55</v>
      </c>
      <c r="C11" s="72">
        <v>6069</v>
      </c>
      <c r="D11" s="72">
        <v>12415.1</v>
      </c>
      <c r="E11" s="403">
        <f>OutstandingAgri_4!E11</f>
        <v>41526</v>
      </c>
      <c r="F11" s="403">
        <f>OutstandingAgri_4!F11</f>
        <v>86061</v>
      </c>
      <c r="H11" s="27"/>
    </row>
    <row r="12" spans="1:8" ht="14.1" customHeight="1" x14ac:dyDescent="0.2">
      <c r="A12" s="36">
        <v>7</v>
      </c>
      <c r="B12" s="37" t="s">
        <v>56</v>
      </c>
      <c r="C12" s="72">
        <v>32221</v>
      </c>
      <c r="D12" s="72">
        <v>142407</v>
      </c>
      <c r="E12" s="403">
        <f>OutstandingAgri_4!E12</f>
        <v>249363</v>
      </c>
      <c r="F12" s="403">
        <f>OutstandingAgri_4!F12</f>
        <v>412032</v>
      </c>
      <c r="H12" s="27"/>
    </row>
    <row r="13" spans="1:8" ht="14.1" customHeight="1" x14ac:dyDescent="0.2">
      <c r="A13" s="36">
        <v>8</v>
      </c>
      <c r="B13" s="37" t="s">
        <v>43</v>
      </c>
      <c r="C13" s="72">
        <v>0</v>
      </c>
      <c r="D13" s="72">
        <v>0</v>
      </c>
      <c r="E13" s="403">
        <f>OutstandingAgri_4!E13</f>
        <v>8819</v>
      </c>
      <c r="F13" s="403">
        <f>OutstandingAgri_4!F13</f>
        <v>27419.58</v>
      </c>
      <c r="H13" s="27"/>
    </row>
    <row r="14" spans="1:8" ht="14.1" customHeight="1" x14ac:dyDescent="0.2">
      <c r="A14" s="36">
        <v>9</v>
      </c>
      <c r="B14" s="37" t="s">
        <v>44</v>
      </c>
      <c r="C14" s="72">
        <v>6276</v>
      </c>
      <c r="D14" s="72">
        <v>10777</v>
      </c>
      <c r="E14" s="403">
        <f>OutstandingAgri_4!E14</f>
        <v>7258</v>
      </c>
      <c r="F14" s="403">
        <f>OutstandingAgri_4!F14</f>
        <v>16603</v>
      </c>
      <c r="H14" s="27"/>
    </row>
    <row r="15" spans="1:8" ht="14.1" customHeight="1" x14ac:dyDescent="0.2">
      <c r="A15" s="36">
        <v>10</v>
      </c>
      <c r="B15" s="37" t="s">
        <v>76</v>
      </c>
      <c r="C15" s="72">
        <v>15114</v>
      </c>
      <c r="D15" s="72">
        <v>25485</v>
      </c>
      <c r="E15" s="403">
        <f>OutstandingAgri_4!E15</f>
        <v>17818</v>
      </c>
      <c r="F15" s="403">
        <f>OutstandingAgri_4!F15</f>
        <v>45550</v>
      </c>
      <c r="H15" s="27"/>
    </row>
    <row r="16" spans="1:8" ht="14.1" customHeight="1" x14ac:dyDescent="0.2">
      <c r="A16" s="36">
        <v>11</v>
      </c>
      <c r="B16" s="37" t="s">
        <v>57</v>
      </c>
      <c r="C16" s="72">
        <v>382</v>
      </c>
      <c r="D16" s="72">
        <v>859.17</v>
      </c>
      <c r="E16" s="403">
        <f>OutstandingAgri_4!E16</f>
        <v>2598</v>
      </c>
      <c r="F16" s="403">
        <f>OutstandingAgri_4!F16</f>
        <v>4698</v>
      </c>
      <c r="H16" s="27"/>
    </row>
    <row r="17" spans="1:8" ht="14.1" customHeight="1" x14ac:dyDescent="0.2">
      <c r="A17" s="36">
        <v>12</v>
      </c>
      <c r="B17" s="37" t="s">
        <v>58</v>
      </c>
      <c r="C17" s="72">
        <v>501</v>
      </c>
      <c r="D17" s="72">
        <v>638.41999999999996</v>
      </c>
      <c r="E17" s="403">
        <f>OutstandingAgri_4!E17</f>
        <v>3365</v>
      </c>
      <c r="F17" s="403">
        <f>OutstandingAgri_4!F17</f>
        <v>6711</v>
      </c>
      <c r="H17" s="27"/>
    </row>
    <row r="18" spans="1:8" ht="14.1" customHeight="1" x14ac:dyDescent="0.2">
      <c r="A18" s="36">
        <v>13</v>
      </c>
      <c r="B18" s="37" t="s">
        <v>183</v>
      </c>
      <c r="C18" s="72">
        <v>4740</v>
      </c>
      <c r="D18" s="72">
        <v>9316</v>
      </c>
      <c r="E18" s="403">
        <f>OutstandingAgri_4!E18</f>
        <v>8433</v>
      </c>
      <c r="F18" s="403">
        <f>OutstandingAgri_4!F18</f>
        <v>22277</v>
      </c>
      <c r="H18" s="27"/>
    </row>
    <row r="19" spans="1:8" ht="14.1" customHeight="1" x14ac:dyDescent="0.2">
      <c r="A19" s="36">
        <v>14</v>
      </c>
      <c r="B19" s="37" t="s">
        <v>184</v>
      </c>
      <c r="C19" s="72">
        <v>193</v>
      </c>
      <c r="D19" s="72">
        <v>752</v>
      </c>
      <c r="E19" s="403">
        <f>OutstandingAgri_4!E19</f>
        <v>5423</v>
      </c>
      <c r="F19" s="403">
        <f>OutstandingAgri_4!F19</f>
        <v>12039</v>
      </c>
      <c r="H19" s="27"/>
    </row>
    <row r="20" spans="1:8" ht="14.1" customHeight="1" x14ac:dyDescent="0.2">
      <c r="A20" s="36">
        <v>15</v>
      </c>
      <c r="B20" s="37" t="s">
        <v>59</v>
      </c>
      <c r="C20" s="72">
        <v>72153</v>
      </c>
      <c r="D20" s="72">
        <v>153689.01999999999</v>
      </c>
      <c r="E20" s="403">
        <f>OutstandingAgri_4!E20</f>
        <v>169564</v>
      </c>
      <c r="F20" s="403">
        <f>OutstandingAgri_4!F20</f>
        <v>284433.23</v>
      </c>
      <c r="H20" s="27"/>
    </row>
    <row r="21" spans="1:8" ht="14.1" customHeight="1" x14ac:dyDescent="0.2">
      <c r="A21" s="36">
        <v>16</v>
      </c>
      <c r="B21" s="37" t="s">
        <v>65</v>
      </c>
      <c r="C21" s="72">
        <v>536212</v>
      </c>
      <c r="D21" s="72">
        <v>1227151</v>
      </c>
      <c r="E21" s="403">
        <f>OutstandingAgri_4!E21</f>
        <v>575324</v>
      </c>
      <c r="F21" s="403">
        <f>OutstandingAgri_4!F21</f>
        <v>1273731</v>
      </c>
      <c r="H21" s="27"/>
    </row>
    <row r="22" spans="1:8" ht="14.1" customHeight="1" x14ac:dyDescent="0.2">
      <c r="A22" s="36">
        <v>17</v>
      </c>
      <c r="B22" s="37" t="s">
        <v>60</v>
      </c>
      <c r="C22" s="72">
        <v>2148</v>
      </c>
      <c r="D22" s="72">
        <v>3102</v>
      </c>
      <c r="E22" s="403">
        <f>OutstandingAgri_4!E22</f>
        <v>10102</v>
      </c>
      <c r="F22" s="403">
        <f>OutstandingAgri_4!F22</f>
        <v>17236</v>
      </c>
      <c r="H22" s="27"/>
    </row>
    <row r="23" spans="1:8" ht="14.1" customHeight="1" x14ac:dyDescent="0.2">
      <c r="A23" s="36">
        <v>18</v>
      </c>
      <c r="B23" s="37" t="s">
        <v>185</v>
      </c>
      <c r="C23" s="72">
        <v>5696</v>
      </c>
      <c r="D23" s="72">
        <v>10172.799999999999</v>
      </c>
      <c r="E23" s="403">
        <f>OutstandingAgri_4!E23</f>
        <v>93387</v>
      </c>
      <c r="F23" s="403">
        <f>OutstandingAgri_4!F23</f>
        <v>109378.79</v>
      </c>
      <c r="H23" s="27"/>
    </row>
    <row r="24" spans="1:8" ht="14.1" customHeight="1" x14ac:dyDescent="0.2">
      <c r="A24" s="36">
        <v>19</v>
      </c>
      <c r="B24" s="37" t="s">
        <v>61</v>
      </c>
      <c r="C24" s="72">
        <v>63974</v>
      </c>
      <c r="D24" s="72">
        <v>164739</v>
      </c>
      <c r="E24" s="403">
        <f>OutstandingAgri_4!E24</f>
        <v>139306</v>
      </c>
      <c r="F24" s="403">
        <f>OutstandingAgri_4!F24</f>
        <v>312163</v>
      </c>
      <c r="H24" s="27"/>
    </row>
    <row r="25" spans="1:8" ht="14.1" customHeight="1" x14ac:dyDescent="0.2">
      <c r="A25" s="36">
        <v>20</v>
      </c>
      <c r="B25" s="37" t="s">
        <v>62</v>
      </c>
      <c r="C25" s="72">
        <v>0</v>
      </c>
      <c r="D25" s="72">
        <v>0</v>
      </c>
      <c r="E25" s="403">
        <f>OutstandingAgri_4!E25</f>
        <v>78</v>
      </c>
      <c r="F25" s="403">
        <f>OutstandingAgri_4!F25</f>
        <v>234.53</v>
      </c>
      <c r="H25" s="27"/>
    </row>
    <row r="26" spans="1:8" ht="14.1" customHeight="1" x14ac:dyDescent="0.2">
      <c r="A26" s="36">
        <v>21</v>
      </c>
      <c r="B26" s="37" t="s">
        <v>45</v>
      </c>
      <c r="C26" s="72">
        <v>199</v>
      </c>
      <c r="D26" s="72">
        <v>342</v>
      </c>
      <c r="E26" s="403">
        <f>OutstandingAgri_4!E26</f>
        <v>4629</v>
      </c>
      <c r="F26" s="403">
        <f>OutstandingAgri_4!F26</f>
        <v>16699</v>
      </c>
      <c r="H26" s="27"/>
    </row>
    <row r="27" spans="1:8" s="231" customFormat="1" ht="14.1" customHeight="1" x14ac:dyDescent="0.2">
      <c r="A27" s="302"/>
      <c r="B27" s="101" t="s">
        <v>226</v>
      </c>
      <c r="C27" s="230">
        <f>SUM(C6:C26)</f>
        <v>1024056</v>
      </c>
      <c r="D27" s="230">
        <f>SUM(D6:D26)</f>
        <v>2319234.5099999998</v>
      </c>
      <c r="E27" s="404">
        <f>OutstandingAgri_4!E27</f>
        <v>1849021</v>
      </c>
      <c r="F27" s="404">
        <f>OutstandingAgri_4!F27</f>
        <v>3707968.44</v>
      </c>
      <c r="G27" s="27"/>
      <c r="H27" s="29"/>
    </row>
    <row r="28" spans="1:8" ht="14.1" customHeight="1" x14ac:dyDescent="0.2">
      <c r="A28" s="36">
        <v>22</v>
      </c>
      <c r="B28" s="37" t="s">
        <v>42</v>
      </c>
      <c r="C28" s="72">
        <v>9702</v>
      </c>
      <c r="D28" s="72">
        <v>45507.87</v>
      </c>
      <c r="E28" s="403">
        <f>OutstandingAgri_4!E28</f>
        <v>10073</v>
      </c>
      <c r="F28" s="403">
        <f>OutstandingAgri_4!F28</f>
        <v>63927.77</v>
      </c>
      <c r="H28" s="27"/>
    </row>
    <row r="29" spans="1:8" ht="14.1" customHeight="1" x14ac:dyDescent="0.2">
      <c r="A29" s="36">
        <v>23</v>
      </c>
      <c r="B29" s="37" t="s">
        <v>186</v>
      </c>
      <c r="C29" s="72">
        <v>0</v>
      </c>
      <c r="D29" s="72">
        <v>0</v>
      </c>
      <c r="E29" s="403">
        <f>OutstandingAgri_4!E29</f>
        <v>0</v>
      </c>
      <c r="F29" s="403">
        <f>OutstandingAgri_4!F29</f>
        <v>0</v>
      </c>
      <c r="H29" s="27"/>
    </row>
    <row r="30" spans="1:8" ht="14.1" customHeight="1" x14ac:dyDescent="0.2">
      <c r="A30" s="36">
        <v>24</v>
      </c>
      <c r="B30" s="37" t="s">
        <v>187</v>
      </c>
      <c r="C30" s="72">
        <v>0</v>
      </c>
      <c r="D30" s="72">
        <v>0</v>
      </c>
      <c r="E30" s="403">
        <f>OutstandingAgri_4!E30</f>
        <v>0</v>
      </c>
      <c r="F30" s="403">
        <f>OutstandingAgri_4!F30</f>
        <v>0</v>
      </c>
      <c r="H30" s="27"/>
    </row>
    <row r="31" spans="1:8" ht="14.1" customHeight="1" x14ac:dyDescent="0.2">
      <c r="A31" s="36">
        <v>25</v>
      </c>
      <c r="B31" s="37" t="s">
        <v>46</v>
      </c>
      <c r="C31" s="72">
        <v>0</v>
      </c>
      <c r="D31" s="72">
        <v>0</v>
      </c>
      <c r="E31" s="403">
        <f>OutstandingAgri_4!E31</f>
        <v>0</v>
      </c>
      <c r="F31" s="403">
        <f>OutstandingAgri_4!F31</f>
        <v>0</v>
      </c>
      <c r="H31" s="27"/>
    </row>
    <row r="32" spans="1:8" ht="14.1" customHeight="1" x14ac:dyDescent="0.2">
      <c r="A32" s="36">
        <v>26</v>
      </c>
      <c r="B32" s="37" t="s">
        <v>188</v>
      </c>
      <c r="C32" s="72">
        <v>0</v>
      </c>
      <c r="D32" s="72">
        <v>0</v>
      </c>
      <c r="E32" s="403">
        <f>OutstandingAgri_4!E32</f>
        <v>8426</v>
      </c>
      <c r="F32" s="403">
        <f>OutstandingAgri_4!F32</f>
        <v>31020</v>
      </c>
      <c r="H32" s="27"/>
    </row>
    <row r="33" spans="1:8" ht="14.1" customHeight="1" x14ac:dyDescent="0.2">
      <c r="A33" s="36">
        <v>27</v>
      </c>
      <c r="B33" s="37" t="s">
        <v>189</v>
      </c>
      <c r="C33" s="72">
        <v>0</v>
      </c>
      <c r="D33" s="72">
        <v>0</v>
      </c>
      <c r="E33" s="403">
        <f>OutstandingAgri_4!E33</f>
        <v>0</v>
      </c>
      <c r="F33" s="403">
        <f>OutstandingAgri_4!F33</f>
        <v>0</v>
      </c>
      <c r="H33" s="27"/>
    </row>
    <row r="34" spans="1:8" ht="14.1" customHeight="1" x14ac:dyDescent="0.2">
      <c r="A34" s="36">
        <v>28</v>
      </c>
      <c r="B34" s="37" t="s">
        <v>190</v>
      </c>
      <c r="C34" s="72">
        <v>128</v>
      </c>
      <c r="D34" s="72">
        <v>573</v>
      </c>
      <c r="E34" s="403">
        <f>OutstandingAgri_4!E34</f>
        <v>5275</v>
      </c>
      <c r="F34" s="403">
        <f>OutstandingAgri_4!F34</f>
        <v>8224</v>
      </c>
      <c r="H34" s="27"/>
    </row>
    <row r="35" spans="1:8" ht="14.1" customHeight="1" x14ac:dyDescent="0.2">
      <c r="A35" s="36">
        <v>29</v>
      </c>
      <c r="B35" s="37" t="s">
        <v>66</v>
      </c>
      <c r="C35" s="72">
        <v>41094</v>
      </c>
      <c r="D35" s="72">
        <v>179302.92</v>
      </c>
      <c r="E35" s="403">
        <f>OutstandingAgri_4!E35</f>
        <v>44396</v>
      </c>
      <c r="F35" s="403">
        <f>OutstandingAgri_4!F35</f>
        <v>230102.59</v>
      </c>
      <c r="H35" s="27"/>
    </row>
    <row r="36" spans="1:8" ht="14.1" customHeight="1" x14ac:dyDescent="0.2">
      <c r="A36" s="36">
        <v>30</v>
      </c>
      <c r="B36" s="37" t="s">
        <v>67</v>
      </c>
      <c r="C36" s="72">
        <v>69172</v>
      </c>
      <c r="D36" s="72">
        <v>170807</v>
      </c>
      <c r="E36" s="403">
        <f>OutstandingAgri_4!E36</f>
        <v>79822</v>
      </c>
      <c r="F36" s="403">
        <f>OutstandingAgri_4!F36</f>
        <v>319312</v>
      </c>
      <c r="H36" s="27"/>
    </row>
    <row r="37" spans="1:8" ht="14.1" customHeight="1" x14ac:dyDescent="0.2">
      <c r="A37" s="36">
        <v>31</v>
      </c>
      <c r="B37" s="37" t="s">
        <v>553</v>
      </c>
      <c r="C37" s="72">
        <v>86</v>
      </c>
      <c r="D37" s="72">
        <v>512</v>
      </c>
      <c r="E37" s="403">
        <f>OutstandingAgri_4!E37</f>
        <v>198</v>
      </c>
      <c r="F37" s="403">
        <f>OutstandingAgri_4!F37</f>
        <v>1302</v>
      </c>
      <c r="H37" s="27"/>
    </row>
    <row r="38" spans="1:8" ht="14.1" customHeight="1" x14ac:dyDescent="0.2">
      <c r="A38" s="36">
        <v>32</v>
      </c>
      <c r="B38" s="37" t="s">
        <v>191</v>
      </c>
      <c r="C38" s="72">
        <v>0</v>
      </c>
      <c r="D38" s="72">
        <v>0</v>
      </c>
      <c r="E38" s="403">
        <f>OutstandingAgri_4!E38</f>
        <v>0</v>
      </c>
      <c r="F38" s="403">
        <f>OutstandingAgri_4!F38</f>
        <v>0</v>
      </c>
      <c r="H38" s="27"/>
    </row>
    <row r="39" spans="1:8" ht="14.1" customHeight="1" x14ac:dyDescent="0.2">
      <c r="A39" s="36">
        <v>33</v>
      </c>
      <c r="B39" s="37" t="s">
        <v>192</v>
      </c>
      <c r="C39" s="72">
        <v>0</v>
      </c>
      <c r="D39" s="72">
        <v>0</v>
      </c>
      <c r="E39" s="403">
        <f>OutstandingAgri_4!E39</f>
        <v>0</v>
      </c>
      <c r="F39" s="403">
        <f>OutstandingAgri_4!F39</f>
        <v>0</v>
      </c>
      <c r="H39" s="27"/>
    </row>
    <row r="40" spans="1:8" ht="14.1" customHeight="1" x14ac:dyDescent="0.2">
      <c r="A40" s="36">
        <v>34</v>
      </c>
      <c r="B40" s="37" t="s">
        <v>193</v>
      </c>
      <c r="C40" s="72">
        <v>5</v>
      </c>
      <c r="D40" s="72">
        <v>46</v>
      </c>
      <c r="E40" s="403">
        <f>OutstandingAgri_4!E40</f>
        <v>445</v>
      </c>
      <c r="F40" s="403">
        <f>OutstandingAgri_4!F40</f>
        <v>3259.84</v>
      </c>
      <c r="H40" s="27"/>
    </row>
    <row r="41" spans="1:8" ht="14.1" customHeight="1" x14ac:dyDescent="0.2">
      <c r="A41" s="36">
        <v>35</v>
      </c>
      <c r="B41" s="37" t="s">
        <v>194</v>
      </c>
      <c r="C41" s="72">
        <v>0</v>
      </c>
      <c r="D41" s="72">
        <v>0</v>
      </c>
      <c r="E41" s="403">
        <f>OutstandingAgri_4!E41</f>
        <v>0</v>
      </c>
      <c r="F41" s="403">
        <f>OutstandingAgri_4!F41</f>
        <v>0</v>
      </c>
      <c r="H41" s="27"/>
    </row>
    <row r="42" spans="1:8" ht="14.1" customHeight="1" x14ac:dyDescent="0.2">
      <c r="A42" s="36">
        <v>36</v>
      </c>
      <c r="B42" s="37" t="s">
        <v>68</v>
      </c>
      <c r="C42" s="72">
        <v>0</v>
      </c>
      <c r="D42" s="72">
        <v>0</v>
      </c>
      <c r="E42" s="403">
        <f>OutstandingAgri_4!E42</f>
        <v>8270</v>
      </c>
      <c r="F42" s="403">
        <f>OutstandingAgri_4!F42</f>
        <v>11077.09</v>
      </c>
      <c r="H42" s="27"/>
    </row>
    <row r="43" spans="1:8" ht="14.1" customHeight="1" x14ac:dyDescent="0.2">
      <c r="A43" s="36">
        <v>37</v>
      </c>
      <c r="B43" s="37" t="s">
        <v>195</v>
      </c>
      <c r="C43" s="72">
        <v>0</v>
      </c>
      <c r="D43" s="72">
        <v>0</v>
      </c>
      <c r="E43" s="403">
        <f>OutstandingAgri_4!E43</f>
        <v>0</v>
      </c>
      <c r="F43" s="403">
        <f>OutstandingAgri_4!F43</f>
        <v>0</v>
      </c>
      <c r="H43" s="27"/>
    </row>
    <row r="44" spans="1:8" ht="14.1" customHeight="1" x14ac:dyDescent="0.2">
      <c r="A44" s="36">
        <v>38</v>
      </c>
      <c r="B44" s="37" t="s">
        <v>196</v>
      </c>
      <c r="C44" s="72">
        <v>3887</v>
      </c>
      <c r="D44" s="72">
        <v>11846</v>
      </c>
      <c r="E44" s="403">
        <f>OutstandingAgri_4!E44</f>
        <v>4395</v>
      </c>
      <c r="F44" s="403">
        <f>OutstandingAgri_4!F44</f>
        <v>12831</v>
      </c>
      <c r="H44" s="27"/>
    </row>
    <row r="45" spans="1:8" ht="14.1" customHeight="1" x14ac:dyDescent="0.2">
      <c r="A45" s="36">
        <v>39</v>
      </c>
      <c r="B45" s="37" t="s">
        <v>197</v>
      </c>
      <c r="C45" s="72">
        <v>0</v>
      </c>
      <c r="D45" s="72">
        <v>0</v>
      </c>
      <c r="E45" s="403">
        <f>OutstandingAgri_4!E45</f>
        <v>0</v>
      </c>
      <c r="F45" s="403">
        <f>OutstandingAgri_4!F45</f>
        <v>0</v>
      </c>
      <c r="H45" s="27"/>
    </row>
    <row r="46" spans="1:8" ht="14.1" customHeight="1" x14ac:dyDescent="0.2">
      <c r="A46" s="36">
        <v>40</v>
      </c>
      <c r="B46" s="37" t="s">
        <v>72</v>
      </c>
      <c r="C46" s="72">
        <v>0</v>
      </c>
      <c r="D46" s="72">
        <v>0</v>
      </c>
      <c r="E46" s="403">
        <f>OutstandingAgri_4!E46</f>
        <v>0</v>
      </c>
      <c r="F46" s="403">
        <f>OutstandingAgri_4!F46</f>
        <v>0</v>
      </c>
      <c r="H46" s="27"/>
    </row>
    <row r="47" spans="1:8" ht="14.1" customHeight="1" x14ac:dyDescent="0.2">
      <c r="A47" s="36">
        <v>41</v>
      </c>
      <c r="B47" s="37" t="s">
        <v>198</v>
      </c>
      <c r="C47" s="72">
        <v>0</v>
      </c>
      <c r="D47" s="72">
        <v>0</v>
      </c>
      <c r="E47" s="403">
        <f>OutstandingAgri_4!E47</f>
        <v>0</v>
      </c>
      <c r="F47" s="403">
        <f>OutstandingAgri_4!F47</f>
        <v>0</v>
      </c>
      <c r="H47" s="27"/>
    </row>
    <row r="48" spans="1:8" ht="14.1" customHeight="1" x14ac:dyDescent="0.2">
      <c r="A48" s="36">
        <v>42</v>
      </c>
      <c r="B48" s="37" t="s">
        <v>71</v>
      </c>
      <c r="C48" s="72">
        <v>207</v>
      </c>
      <c r="D48" s="72">
        <v>1247</v>
      </c>
      <c r="E48" s="403">
        <f>OutstandingAgri_4!E48</f>
        <v>307</v>
      </c>
      <c r="F48" s="403">
        <f>OutstandingAgri_4!F48</f>
        <v>1612</v>
      </c>
      <c r="H48" s="27"/>
    </row>
    <row r="49" spans="1:8" s="231" customFormat="1" ht="14.1" customHeight="1" x14ac:dyDescent="0.2">
      <c r="A49" s="302"/>
      <c r="B49" s="101" t="s">
        <v>223</v>
      </c>
      <c r="C49" s="230">
        <f>SUM(C28:C48)</f>
        <v>124281</v>
      </c>
      <c r="D49" s="230">
        <f>SUM(D28:D48)</f>
        <v>409841.79000000004</v>
      </c>
      <c r="E49" s="404">
        <f>OutstandingAgri_4!E49</f>
        <v>161607</v>
      </c>
      <c r="F49" s="404">
        <f>OutstandingAgri_4!F49</f>
        <v>682668.28999999992</v>
      </c>
      <c r="G49" s="27"/>
      <c r="H49" s="29"/>
    </row>
    <row r="50" spans="1:8" s="231" customFormat="1" ht="14.1" customHeight="1" x14ac:dyDescent="0.2">
      <c r="A50" s="302"/>
      <c r="B50" s="101" t="s">
        <v>426</v>
      </c>
      <c r="C50" s="230">
        <f>C49+C27</f>
        <v>1148337</v>
      </c>
      <c r="D50" s="230">
        <f>D49+D27</f>
        <v>2729076.3</v>
      </c>
      <c r="E50" s="404">
        <f>OutstandingAgri_4!E50</f>
        <v>2010628</v>
      </c>
      <c r="F50" s="404">
        <f>OutstandingAgri_4!F50</f>
        <v>4390636.7299999995</v>
      </c>
      <c r="G50" s="27"/>
      <c r="H50" s="29"/>
    </row>
    <row r="51" spans="1:8" ht="14.1" customHeight="1" x14ac:dyDescent="0.2">
      <c r="A51" s="36">
        <v>43</v>
      </c>
      <c r="B51" s="37" t="s">
        <v>41</v>
      </c>
      <c r="C51" s="72">
        <v>4490</v>
      </c>
      <c r="D51" s="72">
        <v>8243.82</v>
      </c>
      <c r="E51" s="403">
        <f>OutstandingAgri_4!E51</f>
        <v>122368</v>
      </c>
      <c r="F51" s="403">
        <f>OutstandingAgri_4!F51</f>
        <v>183325.23</v>
      </c>
      <c r="H51" s="27"/>
    </row>
    <row r="52" spans="1:8" ht="14.1" customHeight="1" x14ac:dyDescent="0.2">
      <c r="A52" s="36">
        <v>44</v>
      </c>
      <c r="B52" s="37" t="s">
        <v>199</v>
      </c>
      <c r="C52" s="72">
        <v>71418</v>
      </c>
      <c r="D52" s="72">
        <v>72297</v>
      </c>
      <c r="E52" s="403">
        <f>OutstandingAgri_4!E52</f>
        <v>162949</v>
      </c>
      <c r="F52" s="403">
        <f>OutstandingAgri_4!F52</f>
        <v>136617</v>
      </c>
      <c r="H52" s="27"/>
    </row>
    <row r="53" spans="1:8" ht="14.1" customHeight="1" x14ac:dyDescent="0.2">
      <c r="A53" s="36">
        <v>45</v>
      </c>
      <c r="B53" s="37" t="s">
        <v>47</v>
      </c>
      <c r="C53" s="72">
        <v>8339</v>
      </c>
      <c r="D53" s="72">
        <v>16467.310000000001</v>
      </c>
      <c r="E53" s="403">
        <f>OutstandingAgri_4!E53</f>
        <v>181546</v>
      </c>
      <c r="F53" s="403">
        <f>OutstandingAgri_4!F53</f>
        <v>308399.75</v>
      </c>
      <c r="H53" s="27"/>
    </row>
    <row r="54" spans="1:8" s="231" customFormat="1" ht="14.1" customHeight="1" x14ac:dyDescent="0.2">
      <c r="A54" s="302"/>
      <c r="B54" s="101" t="s">
        <v>227</v>
      </c>
      <c r="C54" s="230">
        <f>SUM(C51:C53)</f>
        <v>84247</v>
      </c>
      <c r="D54" s="230">
        <f>SUM(D51:D53)</f>
        <v>97008.13</v>
      </c>
      <c r="E54" s="404">
        <f>OutstandingAgri_4!E54</f>
        <v>466863</v>
      </c>
      <c r="F54" s="404">
        <f>OutstandingAgri_4!F54</f>
        <v>628341.98</v>
      </c>
      <c r="G54" s="27"/>
      <c r="H54" s="29"/>
    </row>
    <row r="55" spans="1:8" ht="14.1" customHeight="1" x14ac:dyDescent="0.2">
      <c r="A55" s="36">
        <v>46</v>
      </c>
      <c r="B55" s="37" t="s">
        <v>427</v>
      </c>
      <c r="C55" s="72">
        <v>1923619</v>
      </c>
      <c r="D55" s="72">
        <v>1250424</v>
      </c>
      <c r="E55" s="403">
        <f>OutstandingAgri_4!E55</f>
        <v>3697878</v>
      </c>
      <c r="F55" s="403">
        <f>OutstandingAgri_4!F55</f>
        <v>2505377.21</v>
      </c>
      <c r="H55" s="27"/>
    </row>
    <row r="56" spans="1:8" s="231" customFormat="1" ht="14.1" customHeight="1" x14ac:dyDescent="0.2">
      <c r="A56" s="302"/>
      <c r="B56" s="101" t="s">
        <v>225</v>
      </c>
      <c r="C56" s="230">
        <f>C55</f>
        <v>1923619</v>
      </c>
      <c r="D56" s="230">
        <f>D55</f>
        <v>1250424</v>
      </c>
      <c r="E56" s="404">
        <f>OutstandingAgri_4!E56</f>
        <v>3697878</v>
      </c>
      <c r="F56" s="404">
        <f>OutstandingAgri_4!F56</f>
        <v>2505377.21</v>
      </c>
      <c r="G56" s="27"/>
      <c r="H56" s="29"/>
    </row>
    <row r="57" spans="1:8" ht="14.1" customHeight="1" x14ac:dyDescent="0.2">
      <c r="A57" s="36">
        <v>47</v>
      </c>
      <c r="B57" s="37" t="s">
        <v>419</v>
      </c>
      <c r="C57" s="72">
        <v>0</v>
      </c>
      <c r="D57" s="72">
        <v>0</v>
      </c>
      <c r="E57" s="403">
        <f>OutstandingAgri_4!E57</f>
        <v>0</v>
      </c>
      <c r="F57" s="403">
        <f>OutstandingAgri_4!F57</f>
        <v>0</v>
      </c>
      <c r="H57" s="27"/>
    </row>
    <row r="58" spans="1:8" ht="14.1" customHeight="1" x14ac:dyDescent="0.2">
      <c r="A58" s="36">
        <v>48</v>
      </c>
      <c r="B58" s="37" t="s">
        <v>420</v>
      </c>
      <c r="C58" s="72">
        <v>0</v>
      </c>
      <c r="D58" s="72">
        <v>0</v>
      </c>
      <c r="E58" s="403">
        <f>OutstandingAgri_4!E58</f>
        <v>0</v>
      </c>
      <c r="F58" s="403">
        <f>OutstandingAgri_4!F58</f>
        <v>0</v>
      </c>
      <c r="H58" s="27"/>
    </row>
    <row r="59" spans="1:8" ht="14.1" customHeight="1" x14ac:dyDescent="0.2">
      <c r="A59" s="36">
        <v>49</v>
      </c>
      <c r="B59" s="37" t="s">
        <v>421</v>
      </c>
      <c r="C59" s="72">
        <v>0</v>
      </c>
      <c r="D59" s="72">
        <v>0</v>
      </c>
      <c r="E59" s="403">
        <f>OutstandingAgri_4!E59</f>
        <v>18791</v>
      </c>
      <c r="F59" s="403">
        <f>OutstandingAgri_4!F59</f>
        <v>4692</v>
      </c>
      <c r="H59" s="27"/>
    </row>
    <row r="60" spans="1:8" ht="14.1" customHeight="1" x14ac:dyDescent="0.2">
      <c r="A60" s="105">
        <v>50</v>
      </c>
      <c r="B60" s="76" t="s">
        <v>422</v>
      </c>
      <c r="C60" s="107">
        <v>0</v>
      </c>
      <c r="D60" s="107">
        <v>0</v>
      </c>
      <c r="E60" s="403">
        <f>OutstandingAgri_4!E60</f>
        <v>0</v>
      </c>
      <c r="F60" s="403">
        <f>OutstandingAgri_4!F60</f>
        <v>0</v>
      </c>
      <c r="H60" s="27"/>
    </row>
    <row r="61" spans="1:8" ht="14.1" customHeight="1" x14ac:dyDescent="0.2">
      <c r="A61" s="105">
        <v>51</v>
      </c>
      <c r="B61" s="76" t="s">
        <v>423</v>
      </c>
      <c r="C61" s="72">
        <v>0</v>
      </c>
      <c r="D61" s="72">
        <v>0</v>
      </c>
      <c r="E61" s="403">
        <f>OutstandingAgri_4!E61</f>
        <v>0</v>
      </c>
      <c r="F61" s="403">
        <f>OutstandingAgri_4!F61</f>
        <v>0</v>
      </c>
    </row>
    <row r="62" spans="1:8" ht="14.1" customHeight="1" x14ac:dyDescent="0.2">
      <c r="A62" s="105">
        <v>52</v>
      </c>
      <c r="B62" s="76" t="s">
        <v>415</v>
      </c>
      <c r="C62" s="72">
        <v>0</v>
      </c>
      <c r="D62" s="72">
        <v>0</v>
      </c>
      <c r="E62" s="403">
        <f>OutstandingAgri_4!E62</f>
        <v>0</v>
      </c>
      <c r="F62" s="403">
        <f>OutstandingAgri_4!F62</f>
        <v>0</v>
      </c>
    </row>
    <row r="63" spans="1:8" ht="14.1" customHeight="1" x14ac:dyDescent="0.2">
      <c r="A63" s="105">
        <v>53</v>
      </c>
      <c r="B63" s="76" t="s">
        <v>424</v>
      </c>
      <c r="C63" s="72">
        <v>0</v>
      </c>
      <c r="D63" s="72">
        <v>0</v>
      </c>
      <c r="E63" s="403">
        <f>OutstandingAgri_4!E63</f>
        <v>0</v>
      </c>
      <c r="F63" s="403">
        <f>OutstandingAgri_4!F63</f>
        <v>0</v>
      </c>
    </row>
    <row r="64" spans="1:8" s="231" customFormat="1" ht="14.1" customHeight="1" x14ac:dyDescent="0.2">
      <c r="A64" s="108"/>
      <c r="B64" s="109" t="s">
        <v>425</v>
      </c>
      <c r="C64" s="404">
        <f>SUM(C57:C63)</f>
        <v>0</v>
      </c>
      <c r="D64" s="404">
        <f>SUM(D57:D63)</f>
        <v>0</v>
      </c>
      <c r="E64" s="404">
        <f>OutstandingAgri_4!E64</f>
        <v>18791</v>
      </c>
      <c r="F64" s="404">
        <f>OutstandingAgri_4!F64</f>
        <v>4692</v>
      </c>
      <c r="G64" s="27"/>
      <c r="H64" s="42"/>
    </row>
    <row r="65" spans="1:8" s="231" customFormat="1" ht="14.1" customHeight="1" x14ac:dyDescent="0.2">
      <c r="A65" s="108"/>
      <c r="B65" s="109" t="s">
        <v>0</v>
      </c>
      <c r="C65" s="404">
        <f>C64+C56+C54+C50</f>
        <v>3156203</v>
      </c>
      <c r="D65" s="404">
        <f t="shared" ref="D65" si="0">D64+D56+D54+D50</f>
        <v>4076508.4299999997</v>
      </c>
      <c r="E65" s="404">
        <f>OutstandingAgri_4!E65</f>
        <v>6194160</v>
      </c>
      <c r="F65" s="404">
        <f>OutstandingAgri_4!F65</f>
        <v>7529047.9199999999</v>
      </c>
      <c r="G65" s="27"/>
      <c r="H65" s="42"/>
    </row>
    <row r="66" spans="1:8" x14ac:dyDescent="0.2">
      <c r="D66" s="74" t="s">
        <v>595</v>
      </c>
    </row>
  </sheetData>
  <mergeCells count="8">
    <mergeCell ref="A1:F1"/>
    <mergeCell ref="A2:F2"/>
    <mergeCell ref="A4:A5"/>
    <mergeCell ref="B4:B5"/>
    <mergeCell ref="C4:C5"/>
    <mergeCell ref="D4:D5"/>
    <mergeCell ref="E4:E5"/>
    <mergeCell ref="F4:F5"/>
  </mergeCells>
  <phoneticPr fontId="10" type="noConversion"/>
  <conditionalFormatting sqref="G1:G1048576">
    <cfRule type="cellIs" dxfId="6" priority="1" operator="greaterThan">
      <formula>100</formula>
    </cfRule>
  </conditionalFormatting>
  <pageMargins left="1.45" right="0.7" top="0.39" bottom="0.32" header="0.3" footer="0.3"/>
  <pageSetup scale="7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66"/>
  <sheetViews>
    <sheetView zoomScaleNormal="100" workbookViewId="0">
      <pane xSplit="2" ySplit="5" topLeftCell="C57" activePane="bottomRight" state="frozen"/>
      <selection pane="topRight" activeCell="C1" sqref="C1"/>
      <selection pane="bottomLeft" activeCell="A6" sqref="A6"/>
      <selection pane="bottomRight" activeCell="G66" sqref="G66"/>
    </sheetView>
  </sheetViews>
  <sheetFormatPr defaultColWidth="9.140625" defaultRowHeight="12.75" x14ac:dyDescent="0.2"/>
  <cols>
    <col min="1" max="1" width="6" style="2" customWidth="1"/>
    <col min="2" max="2" width="24.42578125" style="2" bestFit="1" customWidth="1"/>
    <col min="3" max="4" width="9.140625" style="3"/>
    <col min="5" max="5" width="10" style="3" customWidth="1"/>
    <col min="6" max="6" width="10.85546875" style="3" customWidth="1"/>
    <col min="7" max="7" width="10" style="3" customWidth="1"/>
    <col min="8" max="8" width="6.5703125" style="3" bestFit="1" customWidth="1"/>
    <col min="9" max="9" width="8.42578125" style="3" customWidth="1"/>
    <col min="10" max="10" width="9.85546875" style="3" customWidth="1"/>
    <col min="11" max="11" width="8.42578125" style="3" bestFit="1" customWidth="1"/>
    <col min="12" max="12" width="5.85546875" style="3" bestFit="1" customWidth="1"/>
    <col min="13" max="13" width="7.140625" style="3" bestFit="1" customWidth="1"/>
    <col min="14" max="14" width="8.42578125" style="3" customWidth="1"/>
    <col min="15" max="15" width="10.85546875" style="3" customWidth="1"/>
    <col min="16" max="16" width="9" style="3" bestFit="1" customWidth="1"/>
    <col min="17" max="17" width="9.140625" style="3" bestFit="1" customWidth="1"/>
    <col min="18" max="18" width="7" style="22" bestFit="1" customWidth="1"/>
    <col min="19" max="16384" width="9.140625" style="2"/>
  </cols>
  <sheetData>
    <row r="1" spans="1:18" s="84" customFormat="1" ht="20.100000000000001" customHeight="1" x14ac:dyDescent="0.2">
      <c r="A1" s="547" t="s">
        <v>540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411"/>
    </row>
    <row r="2" spans="1:18" ht="15" customHeight="1" thickBot="1" x14ac:dyDescent="0.25">
      <c r="B2" s="548" t="s">
        <v>125</v>
      </c>
      <c r="C2" s="549"/>
      <c r="D2" s="378"/>
      <c r="N2" s="550" t="s">
        <v>175</v>
      </c>
      <c r="O2" s="550"/>
    </row>
    <row r="3" spans="1:18" ht="65.099999999999994" customHeight="1" thickBot="1" x14ac:dyDescent="0.25">
      <c r="A3" s="85" t="s">
        <v>176</v>
      </c>
      <c r="B3" s="94" t="s">
        <v>217</v>
      </c>
      <c r="C3" s="509" t="s">
        <v>436</v>
      </c>
      <c r="D3" s="509"/>
      <c r="E3" s="86" t="s">
        <v>437</v>
      </c>
      <c r="F3" s="555" t="s">
        <v>229</v>
      </c>
      <c r="G3" s="552"/>
      <c r="H3" s="551" t="s">
        <v>237</v>
      </c>
      <c r="I3" s="552"/>
      <c r="J3" s="551" t="s">
        <v>236</v>
      </c>
      <c r="K3" s="552"/>
      <c r="L3" s="556" t="s">
        <v>172</v>
      </c>
      <c r="M3" s="557"/>
      <c r="N3" s="551" t="s">
        <v>177</v>
      </c>
      <c r="O3" s="552"/>
      <c r="P3" s="551" t="s">
        <v>173</v>
      </c>
      <c r="Q3" s="552"/>
    </row>
    <row r="4" spans="1:18" ht="15.75" thickBot="1" x14ac:dyDescent="0.25">
      <c r="A4" s="87">
        <v>1</v>
      </c>
      <c r="B4" s="121">
        <v>2</v>
      </c>
      <c r="C4" s="553">
        <v>3</v>
      </c>
      <c r="D4" s="554"/>
      <c r="E4" s="88">
        <v>4</v>
      </c>
      <c r="F4" s="555">
        <v>5</v>
      </c>
      <c r="G4" s="552"/>
      <c r="H4" s="551">
        <v>6</v>
      </c>
      <c r="I4" s="552"/>
      <c r="J4" s="551">
        <v>7</v>
      </c>
      <c r="K4" s="552"/>
      <c r="L4" s="551">
        <v>8</v>
      </c>
      <c r="M4" s="552"/>
      <c r="N4" s="551">
        <v>9</v>
      </c>
      <c r="O4" s="552"/>
      <c r="P4" s="551">
        <v>10</v>
      </c>
      <c r="Q4" s="552"/>
    </row>
    <row r="5" spans="1:18" ht="20.100000000000001" customHeight="1" thickBot="1" x14ac:dyDescent="0.25">
      <c r="A5" s="89"/>
      <c r="B5" s="90" t="s">
        <v>174</v>
      </c>
      <c r="C5" s="91" t="s">
        <v>28</v>
      </c>
      <c r="D5" s="91" t="s">
        <v>15</v>
      </c>
      <c r="E5" s="91" t="s">
        <v>28</v>
      </c>
      <c r="F5" s="91" t="s">
        <v>28</v>
      </c>
      <c r="G5" s="91" t="s">
        <v>94</v>
      </c>
      <c r="H5" s="91" t="s">
        <v>28</v>
      </c>
      <c r="I5" s="91" t="s">
        <v>94</v>
      </c>
      <c r="J5" s="91" t="s">
        <v>28</v>
      </c>
      <c r="K5" s="91" t="s">
        <v>94</v>
      </c>
      <c r="L5" s="91" t="s">
        <v>28</v>
      </c>
      <c r="M5" s="91" t="s">
        <v>94</v>
      </c>
      <c r="N5" s="91" t="s">
        <v>28</v>
      </c>
      <c r="O5" s="91" t="s">
        <v>94</v>
      </c>
      <c r="P5" s="377">
        <v>10</v>
      </c>
      <c r="Q5" s="91" t="s">
        <v>94</v>
      </c>
    </row>
    <row r="6" spans="1:18" ht="12.95" customHeight="1" x14ac:dyDescent="0.2">
      <c r="A6" s="36">
        <v>1</v>
      </c>
      <c r="B6" s="37" t="s">
        <v>50</v>
      </c>
      <c r="C6" s="71">
        <v>401</v>
      </c>
      <c r="D6" s="71">
        <v>801.96</v>
      </c>
      <c r="E6" s="71">
        <v>802</v>
      </c>
      <c r="F6" s="71">
        <v>182</v>
      </c>
      <c r="G6" s="71">
        <v>1382</v>
      </c>
      <c r="H6" s="71">
        <v>76</v>
      </c>
      <c r="I6" s="71">
        <v>472</v>
      </c>
      <c r="J6" s="71">
        <v>182</v>
      </c>
      <c r="K6" s="71">
        <v>526</v>
      </c>
      <c r="L6" s="71">
        <v>0</v>
      </c>
      <c r="M6" s="71">
        <v>0</v>
      </c>
      <c r="N6" s="71">
        <f>'Pri Sec_outstanding_6'!E6+NPS_OS_8!E6</f>
        <v>3011</v>
      </c>
      <c r="O6" s="71">
        <f>'Pri Sec_outstanding_6'!F6+NPS_OS_8!F6</f>
        <v>9281</v>
      </c>
      <c r="P6" s="71">
        <v>1301</v>
      </c>
      <c r="Q6" s="71">
        <v>3914</v>
      </c>
    </row>
    <row r="7" spans="1:18" ht="12.95" customHeight="1" x14ac:dyDescent="0.2">
      <c r="A7" s="36">
        <v>2</v>
      </c>
      <c r="B7" s="37" t="s">
        <v>51</v>
      </c>
      <c r="C7" s="71">
        <v>133</v>
      </c>
      <c r="D7" s="71">
        <v>266.86</v>
      </c>
      <c r="E7" s="71">
        <v>29</v>
      </c>
      <c r="F7" s="71">
        <v>28</v>
      </c>
      <c r="G7" s="71">
        <v>232</v>
      </c>
      <c r="H7" s="71">
        <v>10</v>
      </c>
      <c r="I7" s="71">
        <v>112</v>
      </c>
      <c r="J7" s="71">
        <v>27</v>
      </c>
      <c r="K7" s="71">
        <v>102</v>
      </c>
      <c r="L7" s="71">
        <v>0</v>
      </c>
      <c r="M7" s="71">
        <v>0</v>
      </c>
      <c r="N7" s="71">
        <f>'Pri Sec_outstanding_6'!E7+NPS_OS_8!E7</f>
        <v>149</v>
      </c>
      <c r="O7" s="71">
        <f>'Pri Sec_outstanding_6'!F7+NPS_OS_8!F7</f>
        <v>751</v>
      </c>
      <c r="P7" s="71">
        <v>67</v>
      </c>
      <c r="Q7" s="71">
        <v>542</v>
      </c>
    </row>
    <row r="8" spans="1:18" ht="12.95" customHeight="1" x14ac:dyDescent="0.2">
      <c r="A8" s="36">
        <v>3</v>
      </c>
      <c r="B8" s="37" t="s">
        <v>52</v>
      </c>
      <c r="C8" s="71">
        <v>402</v>
      </c>
      <c r="D8" s="71">
        <v>803.86</v>
      </c>
      <c r="E8" s="71">
        <v>986</v>
      </c>
      <c r="F8" s="71">
        <v>986</v>
      </c>
      <c r="G8" s="71">
        <v>5073</v>
      </c>
      <c r="H8" s="71">
        <v>311</v>
      </c>
      <c r="I8" s="71">
        <v>1596</v>
      </c>
      <c r="J8" s="71">
        <v>986</v>
      </c>
      <c r="K8" s="71">
        <v>1347</v>
      </c>
      <c r="L8" s="71">
        <v>0</v>
      </c>
      <c r="M8" s="71">
        <v>0</v>
      </c>
      <c r="N8" s="71">
        <f>'Pri Sec_outstanding_6'!E8+NPS_OS_8!E8</f>
        <v>2738</v>
      </c>
      <c r="O8" s="71">
        <f>'Pri Sec_outstanding_6'!F8+NPS_OS_8!F8</f>
        <v>9313</v>
      </c>
      <c r="P8" s="71">
        <v>1643</v>
      </c>
      <c r="Q8" s="71">
        <v>4684</v>
      </c>
    </row>
    <row r="9" spans="1:18" ht="12.95" customHeight="1" x14ac:dyDescent="0.2">
      <c r="A9" s="36">
        <v>4</v>
      </c>
      <c r="B9" s="37" t="s">
        <v>53</v>
      </c>
      <c r="C9" s="71">
        <v>717</v>
      </c>
      <c r="D9" s="71">
        <v>1434.48</v>
      </c>
      <c r="E9" s="71">
        <v>967</v>
      </c>
      <c r="F9" s="71">
        <v>802</v>
      </c>
      <c r="G9" s="71">
        <v>3960</v>
      </c>
      <c r="H9" s="71">
        <v>176</v>
      </c>
      <c r="I9" s="71">
        <v>899</v>
      </c>
      <c r="J9" s="71">
        <v>686</v>
      </c>
      <c r="K9" s="71">
        <v>2745</v>
      </c>
      <c r="L9" s="71">
        <v>8</v>
      </c>
      <c r="M9" s="71">
        <v>51</v>
      </c>
      <c r="N9" s="71">
        <f>'Pri Sec_outstanding_6'!E9+NPS_OS_8!E9</f>
        <v>9625</v>
      </c>
      <c r="O9" s="71">
        <f>'Pri Sec_outstanding_6'!F9+NPS_OS_8!F9</f>
        <v>27087</v>
      </c>
      <c r="P9" s="71">
        <v>2212</v>
      </c>
      <c r="Q9" s="71">
        <v>6422</v>
      </c>
    </row>
    <row r="10" spans="1:18" ht="12.95" customHeight="1" x14ac:dyDescent="0.2">
      <c r="A10" s="36">
        <v>5</v>
      </c>
      <c r="B10" s="37" t="s">
        <v>54</v>
      </c>
      <c r="C10" s="71">
        <v>233</v>
      </c>
      <c r="D10" s="71">
        <v>466.86</v>
      </c>
      <c r="E10" s="71">
        <v>127</v>
      </c>
      <c r="F10" s="71">
        <v>77</v>
      </c>
      <c r="G10" s="71">
        <v>187</v>
      </c>
      <c r="H10" s="71">
        <v>41</v>
      </c>
      <c r="I10" s="71">
        <v>98</v>
      </c>
      <c r="J10" s="71">
        <v>37</v>
      </c>
      <c r="K10" s="71">
        <v>81</v>
      </c>
      <c r="L10" s="71">
        <v>0</v>
      </c>
      <c r="M10" s="71">
        <v>0</v>
      </c>
      <c r="N10" s="71">
        <f>'Pri Sec_outstanding_6'!E10+NPS_OS_8!E10</f>
        <v>1020</v>
      </c>
      <c r="O10" s="71">
        <f>'Pri Sec_outstanding_6'!F10+NPS_OS_8!F10</f>
        <v>2465</v>
      </c>
      <c r="P10" s="71">
        <v>732</v>
      </c>
      <c r="Q10" s="71">
        <v>1547</v>
      </c>
    </row>
    <row r="11" spans="1:18" ht="12.95" customHeight="1" x14ac:dyDescent="0.2">
      <c r="A11" s="36">
        <v>6</v>
      </c>
      <c r="B11" s="37" t="s">
        <v>55</v>
      </c>
      <c r="C11" s="71">
        <v>457</v>
      </c>
      <c r="D11" s="71">
        <v>913.66</v>
      </c>
      <c r="E11" s="71">
        <v>600</v>
      </c>
      <c r="F11" s="71">
        <v>527</v>
      </c>
      <c r="G11" s="71">
        <v>3907</v>
      </c>
      <c r="H11" s="71">
        <v>158</v>
      </c>
      <c r="I11" s="71">
        <v>1172</v>
      </c>
      <c r="J11" s="71">
        <v>527</v>
      </c>
      <c r="K11" s="71">
        <v>2907</v>
      </c>
      <c r="L11" s="71">
        <v>0</v>
      </c>
      <c r="M11" s="71">
        <v>0</v>
      </c>
      <c r="N11" s="71">
        <f>'Pri Sec_outstanding_6'!E11+NPS_OS_8!E11</f>
        <v>3099</v>
      </c>
      <c r="O11" s="71">
        <f>'Pri Sec_outstanding_6'!F11+NPS_OS_8!F11</f>
        <v>10864</v>
      </c>
      <c r="P11" s="71">
        <v>930</v>
      </c>
      <c r="Q11" s="71">
        <v>3259</v>
      </c>
    </row>
    <row r="12" spans="1:18" ht="12.95" customHeight="1" x14ac:dyDescent="0.2">
      <c r="A12" s="36">
        <v>7</v>
      </c>
      <c r="B12" s="37" t="s">
        <v>56</v>
      </c>
      <c r="C12" s="71">
        <v>720</v>
      </c>
      <c r="D12" s="71">
        <v>1439.9</v>
      </c>
      <c r="E12" s="71">
        <v>571</v>
      </c>
      <c r="F12" s="71">
        <v>565</v>
      </c>
      <c r="G12" s="71">
        <v>3323</v>
      </c>
      <c r="H12" s="71">
        <v>179</v>
      </c>
      <c r="I12" s="71">
        <v>1057</v>
      </c>
      <c r="J12" s="71">
        <v>565</v>
      </c>
      <c r="K12" s="71">
        <v>1645</v>
      </c>
      <c r="L12" s="71">
        <v>0</v>
      </c>
      <c r="M12" s="71">
        <v>0</v>
      </c>
      <c r="N12" s="71">
        <f>'Pri Sec_outstanding_6'!E12+NPS_OS_8!E12</f>
        <v>9791</v>
      </c>
      <c r="O12" s="71">
        <f>'Pri Sec_outstanding_6'!F12+NPS_OS_8!F12</f>
        <v>26910</v>
      </c>
      <c r="P12" s="71">
        <v>2522</v>
      </c>
      <c r="Q12" s="71">
        <v>6812</v>
      </c>
    </row>
    <row r="13" spans="1:18" ht="12.95" customHeight="1" x14ac:dyDescent="0.2">
      <c r="A13" s="36">
        <v>8</v>
      </c>
      <c r="B13" s="37" t="s">
        <v>43</v>
      </c>
      <c r="C13" s="71">
        <v>155</v>
      </c>
      <c r="D13" s="71">
        <v>309.64</v>
      </c>
      <c r="E13" s="71">
        <v>12</v>
      </c>
      <c r="F13" s="71">
        <v>8</v>
      </c>
      <c r="G13" s="71">
        <v>57.45</v>
      </c>
      <c r="H13" s="71">
        <v>4</v>
      </c>
      <c r="I13" s="71">
        <v>31.92</v>
      </c>
      <c r="J13" s="71">
        <v>8</v>
      </c>
      <c r="K13" s="71">
        <v>18.37</v>
      </c>
      <c r="L13" s="71">
        <v>0</v>
      </c>
      <c r="M13" s="71">
        <v>0</v>
      </c>
      <c r="N13" s="71">
        <f>'Pri Sec_outstanding_6'!E13+NPS_OS_8!E13</f>
        <v>385</v>
      </c>
      <c r="O13" s="71">
        <f>'Pri Sec_outstanding_6'!F13+NPS_OS_8!F13</f>
        <v>1312.4899999999998</v>
      </c>
      <c r="P13" s="71">
        <v>136</v>
      </c>
      <c r="Q13" s="71">
        <v>609.96</v>
      </c>
    </row>
    <row r="14" spans="1:18" ht="12.95" customHeight="1" x14ac:dyDescent="0.2">
      <c r="A14" s="36">
        <v>9</v>
      </c>
      <c r="B14" s="37" t="s">
        <v>44</v>
      </c>
      <c r="C14" s="71">
        <v>176</v>
      </c>
      <c r="D14" s="71">
        <v>351.1</v>
      </c>
      <c r="E14" s="71">
        <v>28</v>
      </c>
      <c r="F14" s="71">
        <v>7</v>
      </c>
      <c r="G14" s="71">
        <v>28</v>
      </c>
      <c r="H14" s="71">
        <v>4</v>
      </c>
      <c r="I14" s="71">
        <v>13</v>
      </c>
      <c r="J14" s="71">
        <v>7</v>
      </c>
      <c r="K14" s="71">
        <v>12</v>
      </c>
      <c r="L14" s="71">
        <v>0</v>
      </c>
      <c r="M14" s="71">
        <v>0</v>
      </c>
      <c r="N14" s="71">
        <f>'Pri Sec_outstanding_6'!E14+NPS_OS_8!E14</f>
        <v>661</v>
      </c>
      <c r="O14" s="71">
        <f>'Pri Sec_outstanding_6'!F14+NPS_OS_8!F14</f>
        <v>1621</v>
      </c>
      <c r="P14" s="71">
        <v>244</v>
      </c>
      <c r="Q14" s="71">
        <v>728</v>
      </c>
    </row>
    <row r="15" spans="1:18" ht="12.95" customHeight="1" x14ac:dyDescent="0.2">
      <c r="A15" s="36">
        <v>10</v>
      </c>
      <c r="B15" s="37" t="s">
        <v>76</v>
      </c>
      <c r="C15" s="71">
        <v>227</v>
      </c>
      <c r="D15" s="71">
        <v>453</v>
      </c>
      <c r="E15" s="71">
        <v>81</v>
      </c>
      <c r="F15" s="71">
        <v>79</v>
      </c>
      <c r="G15" s="71">
        <v>519</v>
      </c>
      <c r="H15" s="71">
        <v>42</v>
      </c>
      <c r="I15" s="71">
        <v>287</v>
      </c>
      <c r="J15" s="71">
        <v>79</v>
      </c>
      <c r="K15" s="71">
        <v>349</v>
      </c>
      <c r="L15" s="71">
        <v>0</v>
      </c>
      <c r="M15" s="71">
        <v>0</v>
      </c>
      <c r="N15" s="71">
        <f>'Pri Sec_outstanding_6'!E15+NPS_OS_8!E15</f>
        <v>676</v>
      </c>
      <c r="O15" s="71">
        <f>'Pri Sec_outstanding_6'!F15+NPS_OS_8!F15</f>
        <v>2660</v>
      </c>
      <c r="P15" s="71">
        <v>0</v>
      </c>
      <c r="Q15" s="71">
        <v>0</v>
      </c>
    </row>
    <row r="16" spans="1:18" ht="12.95" customHeight="1" x14ac:dyDescent="0.2">
      <c r="A16" s="36">
        <v>11</v>
      </c>
      <c r="B16" s="37" t="s">
        <v>57</v>
      </c>
      <c r="C16" s="71">
        <v>89</v>
      </c>
      <c r="D16" s="71">
        <v>178.72</v>
      </c>
      <c r="E16" s="71">
        <v>37</v>
      </c>
      <c r="F16" s="71">
        <v>37</v>
      </c>
      <c r="G16" s="71">
        <v>520.70000000000005</v>
      </c>
      <c r="H16" s="71">
        <v>22</v>
      </c>
      <c r="I16" s="71">
        <v>274.51</v>
      </c>
      <c r="J16" s="71">
        <v>37</v>
      </c>
      <c r="K16" s="71">
        <v>397.45</v>
      </c>
      <c r="L16" s="71">
        <v>0</v>
      </c>
      <c r="M16" s="71">
        <v>0</v>
      </c>
      <c r="N16" s="71">
        <f>'Pri Sec_outstanding_6'!E16+NPS_OS_8!E16</f>
        <v>321</v>
      </c>
      <c r="O16" s="71">
        <f>'Pri Sec_outstanding_6'!F16+NPS_OS_8!F16</f>
        <v>1734.96</v>
      </c>
      <c r="P16" s="71">
        <v>77</v>
      </c>
      <c r="Q16" s="71">
        <v>374.45</v>
      </c>
    </row>
    <row r="17" spans="1:17" ht="12.95" customHeight="1" x14ac:dyDescent="0.2">
      <c r="A17" s="36">
        <v>12</v>
      </c>
      <c r="B17" s="37" t="s">
        <v>58</v>
      </c>
      <c r="C17" s="71">
        <v>156</v>
      </c>
      <c r="D17" s="71">
        <v>311.2</v>
      </c>
      <c r="E17" s="71">
        <v>7</v>
      </c>
      <c r="F17" s="71">
        <v>7</v>
      </c>
      <c r="G17" s="71">
        <v>25.6</v>
      </c>
      <c r="H17" s="71">
        <v>1</v>
      </c>
      <c r="I17" s="71">
        <v>5</v>
      </c>
      <c r="J17" s="71">
        <v>7</v>
      </c>
      <c r="K17" s="71">
        <v>17.2</v>
      </c>
      <c r="L17" s="71">
        <v>0</v>
      </c>
      <c r="M17" s="71">
        <v>0</v>
      </c>
      <c r="N17" s="71">
        <f>'Pri Sec_outstanding_6'!E17+NPS_OS_8!E17</f>
        <v>353</v>
      </c>
      <c r="O17" s="71">
        <f>'Pri Sec_outstanding_6'!F17+NPS_OS_8!F17</f>
        <v>1123.8500000000001</v>
      </c>
      <c r="P17" s="71">
        <v>158</v>
      </c>
      <c r="Q17" s="71">
        <v>683</v>
      </c>
    </row>
    <row r="18" spans="1:17" ht="12.95" customHeight="1" x14ac:dyDescent="0.2">
      <c r="A18" s="36">
        <v>13</v>
      </c>
      <c r="B18" s="37" t="s">
        <v>183</v>
      </c>
      <c r="C18" s="71">
        <v>206</v>
      </c>
      <c r="D18" s="71">
        <v>412.12</v>
      </c>
      <c r="E18" s="71">
        <v>161</v>
      </c>
      <c r="F18" s="71">
        <v>161</v>
      </c>
      <c r="G18" s="71">
        <v>1297</v>
      </c>
      <c r="H18" s="71">
        <v>67</v>
      </c>
      <c r="I18" s="71">
        <v>525</v>
      </c>
      <c r="J18" s="71">
        <v>161</v>
      </c>
      <c r="K18" s="71">
        <v>649</v>
      </c>
      <c r="L18" s="71">
        <v>0</v>
      </c>
      <c r="M18" s="71">
        <v>0</v>
      </c>
      <c r="N18" s="71">
        <f>'Pri Sec_outstanding_6'!E18+NPS_OS_8!E18</f>
        <v>1579</v>
      </c>
      <c r="O18" s="71">
        <f>'Pri Sec_outstanding_6'!F18+NPS_OS_8!F18</f>
        <v>4978</v>
      </c>
      <c r="P18" s="71">
        <v>500</v>
      </c>
      <c r="Q18" s="71">
        <v>1686</v>
      </c>
    </row>
    <row r="19" spans="1:17" ht="12.95" customHeight="1" x14ac:dyDescent="0.2">
      <c r="A19" s="36">
        <v>14</v>
      </c>
      <c r="B19" s="37" t="s">
        <v>184</v>
      </c>
      <c r="C19" s="71">
        <v>97</v>
      </c>
      <c r="D19" s="71">
        <v>194.72</v>
      </c>
      <c r="E19" s="71">
        <v>15</v>
      </c>
      <c r="F19" s="71">
        <v>9</v>
      </c>
      <c r="G19" s="71">
        <v>92</v>
      </c>
      <c r="H19" s="71">
        <v>3</v>
      </c>
      <c r="I19" s="71">
        <v>19</v>
      </c>
      <c r="J19" s="71">
        <v>7</v>
      </c>
      <c r="K19" s="71">
        <v>27</v>
      </c>
      <c r="L19" s="71">
        <v>0</v>
      </c>
      <c r="M19" s="71">
        <v>0</v>
      </c>
      <c r="N19" s="71">
        <f>'Pri Sec_outstanding_6'!E19+NPS_OS_8!E19</f>
        <v>182</v>
      </c>
      <c r="O19" s="71">
        <f>'Pri Sec_outstanding_6'!F19+NPS_OS_8!F19</f>
        <v>1398</v>
      </c>
      <c r="P19" s="71">
        <v>79</v>
      </c>
      <c r="Q19" s="71">
        <v>313</v>
      </c>
    </row>
    <row r="20" spans="1:17" ht="12.95" customHeight="1" x14ac:dyDescent="0.2">
      <c r="A20" s="36">
        <v>15</v>
      </c>
      <c r="B20" s="37" t="s">
        <v>59</v>
      </c>
      <c r="C20" s="71">
        <v>548</v>
      </c>
      <c r="D20" s="71">
        <v>1095.02</v>
      </c>
      <c r="E20" s="71">
        <v>340</v>
      </c>
      <c r="F20" s="71">
        <v>421</v>
      </c>
      <c r="G20" s="71">
        <v>1703.36</v>
      </c>
      <c r="H20" s="71">
        <v>172</v>
      </c>
      <c r="I20" s="71">
        <v>642.64</v>
      </c>
      <c r="J20" s="71">
        <v>389</v>
      </c>
      <c r="K20" s="71">
        <v>1669.78</v>
      </c>
      <c r="L20" s="71">
        <v>0</v>
      </c>
      <c r="M20" s="71">
        <v>0</v>
      </c>
      <c r="N20" s="71">
        <f>'Pri Sec_outstanding_6'!E20+NPS_OS_8!E20</f>
        <v>6965</v>
      </c>
      <c r="O20" s="71">
        <f>'Pri Sec_outstanding_6'!F20+NPS_OS_8!F20</f>
        <v>22738.920000000002</v>
      </c>
      <c r="P20" s="71">
        <v>2373</v>
      </c>
      <c r="Q20" s="71">
        <v>7942.81</v>
      </c>
    </row>
    <row r="21" spans="1:17" ht="12.95" customHeight="1" x14ac:dyDescent="0.2">
      <c r="A21" s="36">
        <v>16</v>
      </c>
      <c r="B21" s="37" t="s">
        <v>65</v>
      </c>
      <c r="C21" s="71">
        <v>2077</v>
      </c>
      <c r="D21" s="71">
        <v>4153.22</v>
      </c>
      <c r="E21" s="71">
        <v>4476</v>
      </c>
      <c r="F21" s="71">
        <v>4445</v>
      </c>
      <c r="G21" s="71">
        <v>27800</v>
      </c>
      <c r="H21" s="71">
        <v>1080</v>
      </c>
      <c r="I21" s="71">
        <v>4111</v>
      </c>
      <c r="J21" s="71">
        <v>4445</v>
      </c>
      <c r="K21" s="71">
        <v>7142</v>
      </c>
      <c r="L21" s="71">
        <v>0</v>
      </c>
      <c r="M21" s="71">
        <v>0</v>
      </c>
      <c r="N21" s="71">
        <f>'Pri Sec_outstanding_6'!E21+NPS_OS_8!E21</f>
        <v>24933</v>
      </c>
      <c r="O21" s="71">
        <f>'Pri Sec_outstanding_6'!F21+NPS_OS_8!F21</f>
        <v>97072</v>
      </c>
      <c r="P21" s="71">
        <v>7717</v>
      </c>
      <c r="Q21" s="71">
        <v>28241</v>
      </c>
    </row>
    <row r="22" spans="1:17" ht="12.95" customHeight="1" x14ac:dyDescent="0.2">
      <c r="A22" s="36">
        <v>17</v>
      </c>
      <c r="B22" s="37" t="s">
        <v>60</v>
      </c>
      <c r="C22" s="71">
        <v>277</v>
      </c>
      <c r="D22" s="71">
        <v>553.82000000000005</v>
      </c>
      <c r="E22" s="71">
        <v>64</v>
      </c>
      <c r="F22" s="71">
        <v>65</v>
      </c>
      <c r="G22" s="71">
        <v>386</v>
      </c>
      <c r="H22" s="71">
        <v>34</v>
      </c>
      <c r="I22" s="71">
        <v>178</v>
      </c>
      <c r="J22" s="71">
        <v>65</v>
      </c>
      <c r="K22" s="71">
        <v>214</v>
      </c>
      <c r="L22" s="71">
        <v>0</v>
      </c>
      <c r="M22" s="71">
        <v>0</v>
      </c>
      <c r="N22" s="71">
        <f>'Pri Sec_outstanding_6'!E22+NPS_OS_8!E22</f>
        <v>1009</v>
      </c>
      <c r="O22" s="71">
        <f>'Pri Sec_outstanding_6'!F22+NPS_OS_8!F22</f>
        <v>2322</v>
      </c>
      <c r="P22" s="71">
        <v>436</v>
      </c>
      <c r="Q22" s="71">
        <v>1174</v>
      </c>
    </row>
    <row r="23" spans="1:17" ht="12.95" customHeight="1" x14ac:dyDescent="0.2">
      <c r="A23" s="36">
        <v>18</v>
      </c>
      <c r="B23" s="37" t="s">
        <v>185</v>
      </c>
      <c r="C23" s="71">
        <v>339</v>
      </c>
      <c r="D23" s="71">
        <v>677.38</v>
      </c>
      <c r="E23" s="71">
        <v>83</v>
      </c>
      <c r="F23" s="71">
        <v>83</v>
      </c>
      <c r="G23" s="71">
        <v>312</v>
      </c>
      <c r="H23" s="71">
        <v>26</v>
      </c>
      <c r="I23" s="71">
        <v>81</v>
      </c>
      <c r="J23" s="71">
        <v>83</v>
      </c>
      <c r="K23" s="71">
        <v>312</v>
      </c>
      <c r="L23" s="71">
        <v>0</v>
      </c>
      <c r="M23" s="71">
        <v>0</v>
      </c>
      <c r="N23" s="71">
        <f>'Pri Sec_outstanding_6'!E23+NPS_OS_8!E23</f>
        <v>3054</v>
      </c>
      <c r="O23" s="71">
        <f>'Pri Sec_outstanding_6'!F23+NPS_OS_8!F23</f>
        <v>7708.24</v>
      </c>
      <c r="P23" s="71">
        <v>1174</v>
      </c>
      <c r="Q23" s="71">
        <v>2644</v>
      </c>
    </row>
    <row r="24" spans="1:17" ht="12.95" customHeight="1" x14ac:dyDescent="0.2">
      <c r="A24" s="36">
        <v>19</v>
      </c>
      <c r="B24" s="37" t="s">
        <v>61</v>
      </c>
      <c r="C24" s="71">
        <v>535</v>
      </c>
      <c r="D24" s="71">
        <v>1069.9000000000001</v>
      </c>
      <c r="E24" s="71">
        <v>484</v>
      </c>
      <c r="F24" s="71">
        <v>483</v>
      </c>
      <c r="G24" s="71">
        <v>4206</v>
      </c>
      <c r="H24" s="71">
        <v>178</v>
      </c>
      <c r="I24" s="71">
        <v>1598</v>
      </c>
      <c r="J24" s="71">
        <v>434</v>
      </c>
      <c r="K24" s="71">
        <v>1303</v>
      </c>
      <c r="L24" s="71">
        <v>0</v>
      </c>
      <c r="M24" s="71">
        <v>0</v>
      </c>
      <c r="N24" s="71">
        <f>'Pri Sec_outstanding_6'!E24+NPS_OS_8!E24</f>
        <v>3960</v>
      </c>
      <c r="O24" s="71">
        <f>'Pri Sec_outstanding_6'!F24+NPS_OS_8!F24</f>
        <v>12235</v>
      </c>
      <c r="P24" s="71">
        <v>1786</v>
      </c>
      <c r="Q24" s="71">
        <v>5872</v>
      </c>
    </row>
    <row r="25" spans="1:17" ht="12.95" customHeight="1" x14ac:dyDescent="0.2">
      <c r="A25" s="36">
        <v>20</v>
      </c>
      <c r="B25" s="37" t="s">
        <v>62</v>
      </c>
      <c r="C25" s="71">
        <v>50</v>
      </c>
      <c r="D25" s="71">
        <v>100.6</v>
      </c>
      <c r="E25" s="71">
        <v>3</v>
      </c>
      <c r="F25" s="71">
        <v>3</v>
      </c>
      <c r="G25" s="71">
        <v>17.07</v>
      </c>
      <c r="H25" s="71">
        <v>1</v>
      </c>
      <c r="I25" s="71">
        <v>10.07</v>
      </c>
      <c r="J25" s="71">
        <v>1</v>
      </c>
      <c r="K25" s="71">
        <v>4.45</v>
      </c>
      <c r="L25" s="71">
        <v>0</v>
      </c>
      <c r="M25" s="71">
        <v>0</v>
      </c>
      <c r="N25" s="71">
        <f>'Pri Sec_outstanding_6'!E25+NPS_OS_8!E25</f>
        <v>84</v>
      </c>
      <c r="O25" s="71">
        <f>'Pri Sec_outstanding_6'!F25+NPS_OS_8!F25</f>
        <v>292.21999999999997</v>
      </c>
      <c r="P25" s="71">
        <v>41</v>
      </c>
      <c r="Q25" s="71">
        <v>128.4</v>
      </c>
    </row>
    <row r="26" spans="1:17" ht="12.95" customHeight="1" x14ac:dyDescent="0.2">
      <c r="A26" s="36">
        <v>21</v>
      </c>
      <c r="B26" s="37" t="s">
        <v>45</v>
      </c>
      <c r="C26" s="71">
        <v>172</v>
      </c>
      <c r="D26" s="71">
        <v>344.76</v>
      </c>
      <c r="E26" s="71">
        <v>172</v>
      </c>
      <c r="F26" s="71">
        <v>108</v>
      </c>
      <c r="G26" s="71">
        <v>165</v>
      </c>
      <c r="H26" s="71">
        <v>40</v>
      </c>
      <c r="I26" s="71">
        <v>47</v>
      </c>
      <c r="J26" s="71">
        <v>102</v>
      </c>
      <c r="K26" s="71">
        <v>148</v>
      </c>
      <c r="L26" s="71">
        <v>0</v>
      </c>
      <c r="M26" s="71">
        <v>0</v>
      </c>
      <c r="N26" s="71">
        <f>'Pri Sec_outstanding_6'!E26+NPS_OS_8!E26</f>
        <v>573</v>
      </c>
      <c r="O26" s="71">
        <f>'Pri Sec_outstanding_6'!F26+NPS_OS_8!F26</f>
        <v>1539</v>
      </c>
      <c r="P26" s="71">
        <v>205</v>
      </c>
      <c r="Q26" s="71">
        <v>407</v>
      </c>
    </row>
    <row r="27" spans="1:17" ht="12.95" customHeight="1" x14ac:dyDescent="0.2">
      <c r="A27" s="375"/>
      <c r="B27" s="101" t="s">
        <v>226</v>
      </c>
      <c r="C27" s="118">
        <f>SUM(C6:C26)</f>
        <v>8167</v>
      </c>
      <c r="D27" s="118">
        <f t="shared" ref="D27:Q27" si="0">SUM(D6:D26)</f>
        <v>16332.779999999999</v>
      </c>
      <c r="E27" s="118">
        <f t="shared" si="0"/>
        <v>10045</v>
      </c>
      <c r="F27" s="118">
        <f t="shared" si="0"/>
        <v>9083</v>
      </c>
      <c r="G27" s="118">
        <f t="shared" si="0"/>
        <v>55193.18</v>
      </c>
      <c r="H27" s="118">
        <f t="shared" si="0"/>
        <v>2625</v>
      </c>
      <c r="I27" s="118">
        <f t="shared" si="0"/>
        <v>13229.14</v>
      </c>
      <c r="J27" s="118">
        <f t="shared" si="0"/>
        <v>8835</v>
      </c>
      <c r="K27" s="118">
        <f t="shared" si="0"/>
        <v>21616.250000000004</v>
      </c>
      <c r="L27" s="118">
        <f t="shared" si="0"/>
        <v>8</v>
      </c>
      <c r="M27" s="118">
        <f t="shared" si="0"/>
        <v>51</v>
      </c>
      <c r="N27" s="118">
        <f t="shared" si="0"/>
        <v>74168</v>
      </c>
      <c r="O27" s="118">
        <f t="shared" si="0"/>
        <v>245406.68000000002</v>
      </c>
      <c r="P27" s="118">
        <f t="shared" si="0"/>
        <v>24333</v>
      </c>
      <c r="Q27" s="118">
        <f t="shared" si="0"/>
        <v>77983.62</v>
      </c>
    </row>
    <row r="28" spans="1:17" ht="12.95" customHeight="1" x14ac:dyDescent="0.2">
      <c r="A28" s="36">
        <v>22</v>
      </c>
      <c r="B28" s="37" t="s">
        <v>42</v>
      </c>
      <c r="C28" s="71">
        <v>304</v>
      </c>
      <c r="D28" s="71">
        <v>608.6</v>
      </c>
      <c r="E28" s="71">
        <v>424</v>
      </c>
      <c r="F28" s="71">
        <v>424</v>
      </c>
      <c r="G28" s="71">
        <v>2523.9899999999998</v>
      </c>
      <c r="H28" s="71">
        <v>29</v>
      </c>
      <c r="I28" s="71">
        <v>97.68</v>
      </c>
      <c r="J28" s="71">
        <v>424</v>
      </c>
      <c r="K28" s="71">
        <v>2523.9899999999998</v>
      </c>
      <c r="L28" s="71">
        <v>0</v>
      </c>
      <c r="M28" s="71">
        <v>0</v>
      </c>
      <c r="N28" s="71">
        <f>'Pri Sec_outstanding_6'!E28+NPS_OS_8!E28</f>
        <v>804</v>
      </c>
      <c r="O28" s="71">
        <f>'Pri Sec_outstanding_6'!F28+NPS_OS_8!F28</f>
        <v>5301.9900000000007</v>
      </c>
      <c r="P28" s="71">
        <v>250</v>
      </c>
      <c r="Q28" s="71">
        <v>1656.69</v>
      </c>
    </row>
    <row r="29" spans="1:17" ht="12.95" customHeight="1" x14ac:dyDescent="0.2">
      <c r="A29" s="36">
        <v>23</v>
      </c>
      <c r="B29" s="37" t="s">
        <v>186</v>
      </c>
      <c r="C29" s="71">
        <v>85</v>
      </c>
      <c r="D29" s="71">
        <v>169.16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M29" s="71">
        <v>0</v>
      </c>
      <c r="N29" s="71">
        <f>'Pri Sec_outstanding_6'!E29+NPS_OS_8!E29</f>
        <v>0</v>
      </c>
      <c r="O29" s="71">
        <f>'Pri Sec_outstanding_6'!F29+NPS_OS_8!F29</f>
        <v>0</v>
      </c>
      <c r="P29" s="71">
        <v>0</v>
      </c>
      <c r="Q29" s="71">
        <v>0</v>
      </c>
    </row>
    <row r="30" spans="1:17" ht="12.95" customHeight="1" x14ac:dyDescent="0.2">
      <c r="A30" s="36">
        <v>24</v>
      </c>
      <c r="B30" s="37" t="s">
        <v>187</v>
      </c>
      <c r="C30" s="71">
        <v>3</v>
      </c>
      <c r="D30" s="71">
        <v>6.78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f>'Pri Sec_outstanding_6'!E30+NPS_OS_8!E30</f>
        <v>0</v>
      </c>
      <c r="O30" s="71">
        <f>'Pri Sec_outstanding_6'!F30+NPS_OS_8!F30</f>
        <v>0</v>
      </c>
      <c r="P30" s="71">
        <v>0</v>
      </c>
      <c r="Q30" s="71">
        <v>0</v>
      </c>
    </row>
    <row r="31" spans="1:17" ht="12.95" customHeight="1" x14ac:dyDescent="0.2">
      <c r="A31" s="36">
        <v>25</v>
      </c>
      <c r="B31" s="37" t="s">
        <v>46</v>
      </c>
      <c r="C31" s="71">
        <v>7</v>
      </c>
      <c r="D31" s="71">
        <v>13.56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f>'Pri Sec_outstanding_6'!E31+NPS_OS_8!E31</f>
        <v>3</v>
      </c>
      <c r="O31" s="71">
        <f>'Pri Sec_outstanding_6'!F31+NPS_OS_8!F31</f>
        <v>32.69</v>
      </c>
      <c r="P31" s="71">
        <v>0</v>
      </c>
      <c r="Q31" s="71">
        <v>0</v>
      </c>
    </row>
    <row r="32" spans="1:17" ht="12.95" customHeight="1" x14ac:dyDescent="0.2">
      <c r="A32" s="36">
        <v>26</v>
      </c>
      <c r="B32" s="37" t="s">
        <v>188</v>
      </c>
      <c r="C32" s="71">
        <v>39</v>
      </c>
      <c r="D32" s="71">
        <v>77.12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f>'Pri Sec_outstanding_6'!E32+NPS_OS_8!E32</f>
        <v>14</v>
      </c>
      <c r="O32" s="71">
        <f>'Pri Sec_outstanding_6'!F32+NPS_OS_8!F32</f>
        <v>63</v>
      </c>
      <c r="P32" s="71">
        <v>0</v>
      </c>
      <c r="Q32" s="71">
        <v>0</v>
      </c>
    </row>
    <row r="33" spans="1:17" ht="12.95" customHeight="1" x14ac:dyDescent="0.2">
      <c r="A33" s="36">
        <v>27</v>
      </c>
      <c r="B33" s="37" t="s">
        <v>189</v>
      </c>
      <c r="C33" s="71">
        <v>3</v>
      </c>
      <c r="D33" s="71">
        <v>6.78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v>0</v>
      </c>
      <c r="N33" s="71">
        <f>'Pri Sec_outstanding_6'!E33+NPS_OS_8!E33</f>
        <v>0</v>
      </c>
      <c r="O33" s="71">
        <f>'Pri Sec_outstanding_6'!F33+NPS_OS_8!F33</f>
        <v>0</v>
      </c>
      <c r="P33" s="71">
        <v>0</v>
      </c>
      <c r="Q33" s="71">
        <v>0</v>
      </c>
    </row>
    <row r="34" spans="1:17" ht="12.95" customHeight="1" x14ac:dyDescent="0.2">
      <c r="A34" s="36">
        <v>28</v>
      </c>
      <c r="B34" s="37" t="s">
        <v>190</v>
      </c>
      <c r="C34" s="71">
        <v>30</v>
      </c>
      <c r="D34" s="71">
        <v>60.24</v>
      </c>
      <c r="E34" s="71">
        <v>7</v>
      </c>
      <c r="F34" s="71">
        <v>7</v>
      </c>
      <c r="G34" s="71">
        <v>10</v>
      </c>
      <c r="H34" s="71">
        <v>1</v>
      </c>
      <c r="I34" s="71">
        <v>3</v>
      </c>
      <c r="J34" s="71">
        <v>7</v>
      </c>
      <c r="K34" s="71">
        <v>10</v>
      </c>
      <c r="L34" s="71">
        <v>0</v>
      </c>
      <c r="M34" s="71">
        <v>0</v>
      </c>
      <c r="N34" s="71">
        <f>'Pri Sec_outstanding_6'!E34+NPS_OS_8!E34</f>
        <v>17</v>
      </c>
      <c r="O34" s="71">
        <f>'Pri Sec_outstanding_6'!F34+NPS_OS_8!F34</f>
        <v>70</v>
      </c>
      <c r="P34" s="71">
        <v>3</v>
      </c>
      <c r="Q34" s="71">
        <v>11</v>
      </c>
    </row>
    <row r="35" spans="1:17" ht="12.95" customHeight="1" x14ac:dyDescent="0.2">
      <c r="A35" s="36">
        <v>29</v>
      </c>
      <c r="B35" s="37" t="s">
        <v>66</v>
      </c>
      <c r="C35" s="71">
        <v>307</v>
      </c>
      <c r="D35" s="71">
        <v>614.16</v>
      </c>
      <c r="E35" s="71">
        <v>321</v>
      </c>
      <c r="F35" s="71">
        <v>321</v>
      </c>
      <c r="G35" s="71">
        <v>545.82000000000005</v>
      </c>
      <c r="H35" s="71">
        <v>106</v>
      </c>
      <c r="I35" s="71">
        <v>175.53</v>
      </c>
      <c r="J35" s="71">
        <v>321</v>
      </c>
      <c r="K35" s="71">
        <v>545.82000000000005</v>
      </c>
      <c r="L35" s="71">
        <v>0</v>
      </c>
      <c r="M35" s="71">
        <v>0</v>
      </c>
      <c r="N35" s="71">
        <f>'Pri Sec_outstanding_6'!E35+NPS_OS_8!E35</f>
        <v>1702</v>
      </c>
      <c r="O35" s="71">
        <f>'Pri Sec_outstanding_6'!F35+NPS_OS_8!F35</f>
        <v>3682.5699999999997</v>
      </c>
      <c r="P35" s="71">
        <v>529</v>
      </c>
      <c r="Q35" s="71">
        <v>1134.55</v>
      </c>
    </row>
    <row r="36" spans="1:17" ht="12.95" customHeight="1" x14ac:dyDescent="0.2">
      <c r="A36" s="36">
        <v>30</v>
      </c>
      <c r="B36" s="37" t="s">
        <v>67</v>
      </c>
      <c r="C36" s="71">
        <v>475</v>
      </c>
      <c r="D36" s="71">
        <v>949.22</v>
      </c>
      <c r="E36" s="71">
        <v>78</v>
      </c>
      <c r="F36" s="71">
        <v>78</v>
      </c>
      <c r="G36" s="71">
        <v>250</v>
      </c>
      <c r="H36" s="71">
        <v>34</v>
      </c>
      <c r="I36" s="71">
        <v>119</v>
      </c>
      <c r="J36" s="71">
        <v>78</v>
      </c>
      <c r="K36" s="71">
        <v>250</v>
      </c>
      <c r="L36" s="71">
        <v>0</v>
      </c>
      <c r="M36" s="71">
        <v>0</v>
      </c>
      <c r="N36" s="71">
        <f>'Pri Sec_outstanding_6'!E36+NPS_OS_8!E36</f>
        <v>243</v>
      </c>
      <c r="O36" s="71">
        <f>'Pri Sec_outstanding_6'!F36+NPS_OS_8!F36</f>
        <v>888</v>
      </c>
      <c r="P36" s="71">
        <v>113</v>
      </c>
      <c r="Q36" s="71">
        <v>407</v>
      </c>
    </row>
    <row r="37" spans="1:17" ht="12.95" customHeight="1" x14ac:dyDescent="0.2">
      <c r="A37" s="36">
        <v>31</v>
      </c>
      <c r="B37" s="37" t="s">
        <v>553</v>
      </c>
      <c r="C37" s="71">
        <v>63</v>
      </c>
      <c r="D37" s="71">
        <v>125.02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f>'Pri Sec_outstanding_6'!E37+NPS_OS_8!E37</f>
        <v>0</v>
      </c>
      <c r="O37" s="71">
        <f>'Pri Sec_outstanding_6'!F37+NPS_OS_8!F37</f>
        <v>0</v>
      </c>
      <c r="P37" s="71">
        <v>0</v>
      </c>
      <c r="Q37" s="71">
        <v>0</v>
      </c>
    </row>
    <row r="38" spans="1:17" ht="12.95" customHeight="1" x14ac:dyDescent="0.2">
      <c r="A38" s="36">
        <v>32</v>
      </c>
      <c r="B38" s="37" t="s">
        <v>191</v>
      </c>
      <c r="C38" s="71">
        <v>166</v>
      </c>
      <c r="D38" s="71">
        <v>331.74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f>'Pri Sec_outstanding_6'!E38+NPS_OS_8!E38</f>
        <v>0</v>
      </c>
      <c r="O38" s="71">
        <f>'Pri Sec_outstanding_6'!F38+NPS_OS_8!F38</f>
        <v>0</v>
      </c>
      <c r="P38" s="71">
        <v>0</v>
      </c>
      <c r="Q38" s="71">
        <v>0</v>
      </c>
    </row>
    <row r="39" spans="1:17" ht="12.95" customHeight="1" x14ac:dyDescent="0.2">
      <c r="A39" s="36">
        <v>33</v>
      </c>
      <c r="B39" s="37" t="s">
        <v>192</v>
      </c>
      <c r="C39" s="71">
        <v>0</v>
      </c>
      <c r="D39" s="71">
        <v>0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71">
        <v>0</v>
      </c>
      <c r="N39" s="71">
        <f>'Pri Sec_outstanding_6'!E39+NPS_OS_8!E39</f>
        <v>12</v>
      </c>
      <c r="O39" s="71">
        <f>'Pri Sec_outstanding_6'!F39+NPS_OS_8!F39</f>
        <v>26</v>
      </c>
      <c r="P39" s="71">
        <v>0</v>
      </c>
      <c r="Q39" s="71">
        <v>0</v>
      </c>
    </row>
    <row r="40" spans="1:17" ht="12.95" customHeight="1" x14ac:dyDescent="0.2">
      <c r="A40" s="36">
        <v>34</v>
      </c>
      <c r="B40" s="37" t="s">
        <v>193</v>
      </c>
      <c r="C40" s="71">
        <v>24</v>
      </c>
      <c r="D40" s="71">
        <v>47.46</v>
      </c>
      <c r="E40" s="71">
        <v>24</v>
      </c>
      <c r="F40" s="71">
        <v>2</v>
      </c>
      <c r="G40" s="71">
        <v>15</v>
      </c>
      <c r="H40" s="71">
        <v>1</v>
      </c>
      <c r="I40" s="71">
        <v>3.09</v>
      </c>
      <c r="J40" s="71">
        <v>2</v>
      </c>
      <c r="K40" s="71">
        <v>15</v>
      </c>
      <c r="L40" s="71">
        <v>0</v>
      </c>
      <c r="M40" s="71">
        <v>0</v>
      </c>
      <c r="N40" s="71">
        <f>'Pri Sec_outstanding_6'!E40+NPS_OS_8!E40</f>
        <v>5</v>
      </c>
      <c r="O40" s="71">
        <f>'Pri Sec_outstanding_6'!F40+NPS_OS_8!F40</f>
        <v>24.1</v>
      </c>
      <c r="P40" s="71">
        <v>0</v>
      </c>
      <c r="Q40" s="71">
        <v>0</v>
      </c>
    </row>
    <row r="41" spans="1:17" ht="12.95" customHeight="1" x14ac:dyDescent="0.2">
      <c r="A41" s="36">
        <v>35</v>
      </c>
      <c r="B41" s="37" t="s">
        <v>194</v>
      </c>
      <c r="C41" s="71">
        <v>10</v>
      </c>
      <c r="D41" s="71">
        <v>20.34</v>
      </c>
      <c r="E41" s="71">
        <v>0</v>
      </c>
      <c r="F41" s="71">
        <v>0</v>
      </c>
      <c r="G41" s="71">
        <v>0</v>
      </c>
      <c r="H41" s="71">
        <v>0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f>'Pri Sec_outstanding_6'!E41+NPS_OS_8!E41</f>
        <v>0</v>
      </c>
      <c r="O41" s="71">
        <f>'Pri Sec_outstanding_6'!F41+NPS_OS_8!F41</f>
        <v>0</v>
      </c>
      <c r="P41" s="71">
        <v>0</v>
      </c>
      <c r="Q41" s="71">
        <v>0</v>
      </c>
    </row>
    <row r="42" spans="1:17" ht="12.95" customHeight="1" x14ac:dyDescent="0.2">
      <c r="A42" s="36">
        <v>36</v>
      </c>
      <c r="B42" s="37" t="s">
        <v>68</v>
      </c>
      <c r="C42" s="71">
        <v>86</v>
      </c>
      <c r="D42" s="71">
        <v>172.38</v>
      </c>
      <c r="E42" s="71">
        <v>90</v>
      </c>
      <c r="F42" s="71">
        <v>2</v>
      </c>
      <c r="G42" s="71">
        <v>8.6199999999999992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f>'Pri Sec_outstanding_6'!E42+NPS_OS_8!E42</f>
        <v>2</v>
      </c>
      <c r="O42" s="71">
        <f>'Pri Sec_outstanding_6'!F42+NPS_OS_8!F42</f>
        <v>8.6199999999999992</v>
      </c>
      <c r="P42" s="71">
        <v>0</v>
      </c>
      <c r="Q42" s="71">
        <v>0</v>
      </c>
    </row>
    <row r="43" spans="1:17" ht="12.95" customHeight="1" x14ac:dyDescent="0.2">
      <c r="A43" s="36">
        <v>37</v>
      </c>
      <c r="B43" s="37" t="s">
        <v>195</v>
      </c>
      <c r="C43" s="71">
        <v>11</v>
      </c>
      <c r="D43" s="71">
        <v>22.34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1">
        <f>'Pri Sec_outstanding_6'!E43+NPS_OS_8!E43</f>
        <v>0</v>
      </c>
      <c r="O43" s="71">
        <f>'Pri Sec_outstanding_6'!F43+NPS_OS_8!F43</f>
        <v>0</v>
      </c>
      <c r="P43" s="71">
        <v>0</v>
      </c>
      <c r="Q43" s="71">
        <v>0</v>
      </c>
    </row>
    <row r="44" spans="1:17" ht="12.95" customHeight="1" x14ac:dyDescent="0.2">
      <c r="A44" s="36">
        <v>38</v>
      </c>
      <c r="B44" s="37" t="s">
        <v>196</v>
      </c>
      <c r="C44" s="71">
        <v>22</v>
      </c>
      <c r="D44" s="71">
        <v>44.34</v>
      </c>
      <c r="E44" s="71">
        <v>0</v>
      </c>
      <c r="F44" s="71">
        <v>295</v>
      </c>
      <c r="G44" s="71">
        <v>89</v>
      </c>
      <c r="H44" s="71">
        <v>64</v>
      </c>
      <c r="I44" s="71">
        <v>19</v>
      </c>
      <c r="J44" s="71">
        <v>295</v>
      </c>
      <c r="K44" s="71">
        <v>89</v>
      </c>
      <c r="L44" s="71">
        <v>0</v>
      </c>
      <c r="M44" s="71">
        <v>0</v>
      </c>
      <c r="N44" s="71">
        <f>'Pri Sec_outstanding_6'!E44+NPS_OS_8!E44</f>
        <v>552</v>
      </c>
      <c r="O44" s="71">
        <f>'Pri Sec_outstanding_6'!F44+NPS_OS_8!F44</f>
        <v>96</v>
      </c>
      <c r="P44" s="71">
        <v>552</v>
      </c>
      <c r="Q44" s="71">
        <v>96</v>
      </c>
    </row>
    <row r="45" spans="1:17" ht="12.95" customHeight="1" x14ac:dyDescent="0.2">
      <c r="A45" s="36">
        <v>39</v>
      </c>
      <c r="B45" s="37" t="s">
        <v>197</v>
      </c>
      <c r="C45" s="71">
        <v>10</v>
      </c>
      <c r="D45" s="71">
        <v>20.34</v>
      </c>
      <c r="E45" s="71">
        <v>1</v>
      </c>
      <c r="F45" s="71">
        <v>1</v>
      </c>
      <c r="G45" s="71">
        <v>1.22</v>
      </c>
      <c r="H45" s="71">
        <v>1</v>
      </c>
      <c r="I45" s="71">
        <v>1.22</v>
      </c>
      <c r="J45" s="71">
        <v>1</v>
      </c>
      <c r="K45" s="71">
        <v>1.22</v>
      </c>
      <c r="L45" s="71">
        <v>0</v>
      </c>
      <c r="M45" s="71">
        <v>0</v>
      </c>
      <c r="N45" s="71">
        <f>'Pri Sec_outstanding_6'!E45+NPS_OS_8!E45</f>
        <v>8</v>
      </c>
      <c r="O45" s="71">
        <f>'Pri Sec_outstanding_6'!F45+NPS_OS_8!F45</f>
        <v>20</v>
      </c>
      <c r="P45" s="71">
        <v>4</v>
      </c>
      <c r="Q45" s="71">
        <v>4.8</v>
      </c>
    </row>
    <row r="46" spans="1:17" ht="12.95" customHeight="1" x14ac:dyDescent="0.2">
      <c r="A46" s="36">
        <v>40</v>
      </c>
      <c r="B46" s="37" t="s">
        <v>72</v>
      </c>
      <c r="C46" s="71">
        <v>10</v>
      </c>
      <c r="D46" s="71">
        <v>20.34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f>'Pri Sec_outstanding_6'!E46+NPS_OS_8!E46</f>
        <v>0</v>
      </c>
      <c r="O46" s="71">
        <f>'Pri Sec_outstanding_6'!F46+NPS_OS_8!F46</f>
        <v>0</v>
      </c>
      <c r="P46" s="71">
        <v>0</v>
      </c>
      <c r="Q46" s="71">
        <v>0</v>
      </c>
    </row>
    <row r="47" spans="1:17" ht="12.95" customHeight="1" x14ac:dyDescent="0.2">
      <c r="A47" s="36">
        <v>41</v>
      </c>
      <c r="B47" s="37" t="s">
        <v>198</v>
      </c>
      <c r="C47" s="71">
        <v>5</v>
      </c>
      <c r="D47" s="71">
        <v>10.78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  <c r="J47" s="71">
        <v>0</v>
      </c>
      <c r="K47" s="71">
        <v>0</v>
      </c>
      <c r="L47" s="71">
        <v>0</v>
      </c>
      <c r="M47" s="71">
        <v>0</v>
      </c>
      <c r="N47" s="71">
        <f>'Pri Sec_outstanding_6'!E47+NPS_OS_8!E47</f>
        <v>0</v>
      </c>
      <c r="O47" s="71">
        <f>'Pri Sec_outstanding_6'!F47+NPS_OS_8!F47</f>
        <v>0</v>
      </c>
      <c r="P47" s="71">
        <v>0</v>
      </c>
      <c r="Q47" s="71">
        <v>0</v>
      </c>
    </row>
    <row r="48" spans="1:17" ht="12.95" customHeight="1" x14ac:dyDescent="0.2">
      <c r="A48" s="36">
        <v>42</v>
      </c>
      <c r="B48" s="37" t="s">
        <v>71</v>
      </c>
      <c r="C48" s="71">
        <v>94</v>
      </c>
      <c r="D48" s="71">
        <v>188.48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  <c r="J48" s="71">
        <v>0</v>
      </c>
      <c r="K48" s="71">
        <v>0</v>
      </c>
      <c r="L48" s="71">
        <v>0</v>
      </c>
      <c r="M48" s="71">
        <v>0</v>
      </c>
      <c r="N48" s="71">
        <f>'Pri Sec_outstanding_6'!E48+NPS_OS_8!E48</f>
        <v>0</v>
      </c>
      <c r="O48" s="71">
        <f>'Pri Sec_outstanding_6'!F48+NPS_OS_8!F48</f>
        <v>0</v>
      </c>
      <c r="P48" s="71">
        <v>0</v>
      </c>
      <c r="Q48" s="71">
        <v>0</v>
      </c>
    </row>
    <row r="49" spans="1:18" ht="12.95" customHeight="1" x14ac:dyDescent="0.2">
      <c r="A49" s="36"/>
      <c r="B49" s="101" t="s">
        <v>223</v>
      </c>
      <c r="C49" s="118">
        <f>SUM(C28:C48)</f>
        <v>1754</v>
      </c>
      <c r="D49" s="118">
        <f t="shared" ref="D49:Q49" si="1">SUM(D28:D48)</f>
        <v>3509.1800000000012</v>
      </c>
      <c r="E49" s="118">
        <f t="shared" si="1"/>
        <v>945</v>
      </c>
      <c r="F49" s="118">
        <f t="shared" si="1"/>
        <v>1130</v>
      </c>
      <c r="G49" s="118">
        <f t="shared" si="1"/>
        <v>3443.6499999999996</v>
      </c>
      <c r="H49" s="118">
        <f t="shared" si="1"/>
        <v>236</v>
      </c>
      <c r="I49" s="118">
        <f t="shared" si="1"/>
        <v>418.52000000000004</v>
      </c>
      <c r="J49" s="118">
        <f t="shared" si="1"/>
        <v>1128</v>
      </c>
      <c r="K49" s="118">
        <f t="shared" si="1"/>
        <v>3435.0299999999997</v>
      </c>
      <c r="L49" s="118">
        <f t="shared" si="1"/>
        <v>0</v>
      </c>
      <c r="M49" s="118">
        <f t="shared" si="1"/>
        <v>0</v>
      </c>
      <c r="N49" s="118">
        <f t="shared" si="1"/>
        <v>3362</v>
      </c>
      <c r="O49" s="118">
        <f t="shared" si="1"/>
        <v>10212.970000000001</v>
      </c>
      <c r="P49" s="118">
        <f t="shared" si="1"/>
        <v>1451</v>
      </c>
      <c r="Q49" s="118">
        <f t="shared" si="1"/>
        <v>3310.04</v>
      </c>
    </row>
    <row r="50" spans="1:18" s="120" customFormat="1" ht="12.95" customHeight="1" x14ac:dyDescent="0.2">
      <c r="A50" s="375"/>
      <c r="B50" s="101" t="s">
        <v>426</v>
      </c>
      <c r="C50" s="118">
        <f>C49+C27</f>
        <v>9921</v>
      </c>
      <c r="D50" s="118">
        <f t="shared" ref="D50:Q50" si="2">D49+D27</f>
        <v>19841.96</v>
      </c>
      <c r="E50" s="118">
        <f t="shared" si="2"/>
        <v>10990</v>
      </c>
      <c r="F50" s="118">
        <f t="shared" si="2"/>
        <v>10213</v>
      </c>
      <c r="G50" s="118">
        <f t="shared" si="2"/>
        <v>58636.83</v>
      </c>
      <c r="H50" s="118">
        <f t="shared" si="2"/>
        <v>2861</v>
      </c>
      <c r="I50" s="118">
        <f t="shared" si="2"/>
        <v>13647.66</v>
      </c>
      <c r="J50" s="118">
        <f t="shared" si="2"/>
        <v>9963</v>
      </c>
      <c r="K50" s="118">
        <f t="shared" si="2"/>
        <v>25051.280000000002</v>
      </c>
      <c r="L50" s="118">
        <f t="shared" si="2"/>
        <v>8</v>
      </c>
      <c r="M50" s="118">
        <f t="shared" si="2"/>
        <v>51</v>
      </c>
      <c r="N50" s="118">
        <f t="shared" si="2"/>
        <v>77530</v>
      </c>
      <c r="O50" s="118">
        <f t="shared" si="2"/>
        <v>255619.65000000002</v>
      </c>
      <c r="P50" s="118">
        <f t="shared" si="2"/>
        <v>25784</v>
      </c>
      <c r="Q50" s="118">
        <f t="shared" si="2"/>
        <v>81293.659999999989</v>
      </c>
      <c r="R50" s="22"/>
    </row>
    <row r="51" spans="1:18" ht="12.95" customHeight="1" x14ac:dyDescent="0.2">
      <c r="A51" s="36">
        <v>43</v>
      </c>
      <c r="B51" s="37" t="s">
        <v>41</v>
      </c>
      <c r="C51" s="71">
        <v>0</v>
      </c>
      <c r="D51" s="71"/>
      <c r="E51" s="71">
        <v>0</v>
      </c>
      <c r="F51" s="71">
        <v>0</v>
      </c>
      <c r="G51" s="71">
        <v>0</v>
      </c>
      <c r="H51" s="71">
        <v>0</v>
      </c>
      <c r="I51" s="71">
        <v>0</v>
      </c>
      <c r="J51" s="71">
        <v>0</v>
      </c>
      <c r="K51" s="71">
        <v>0</v>
      </c>
      <c r="L51" s="71">
        <v>0</v>
      </c>
      <c r="M51" s="71">
        <v>0</v>
      </c>
      <c r="N51" s="71">
        <f>'Pri Sec_outstanding_6'!E51+NPS_OS_8!E51</f>
        <v>1018</v>
      </c>
      <c r="O51" s="71">
        <f>'Pri Sec_outstanding_6'!F51+NPS_OS_8!F51</f>
        <v>2504.0100000000002</v>
      </c>
      <c r="P51" s="71">
        <v>0</v>
      </c>
      <c r="Q51" s="71">
        <v>0</v>
      </c>
    </row>
    <row r="52" spans="1:18" ht="12.95" customHeight="1" x14ac:dyDescent="0.2">
      <c r="A52" s="36">
        <v>44</v>
      </c>
      <c r="B52" s="37" t="s">
        <v>199</v>
      </c>
      <c r="C52" s="71">
        <v>0</v>
      </c>
      <c r="D52" s="71"/>
      <c r="E52" s="71">
        <v>5</v>
      </c>
      <c r="F52" s="71">
        <v>5</v>
      </c>
      <c r="G52" s="71">
        <v>21.27</v>
      </c>
      <c r="H52" s="71">
        <v>3</v>
      </c>
      <c r="I52" s="71">
        <v>15.2</v>
      </c>
      <c r="J52" s="71">
        <v>5</v>
      </c>
      <c r="K52" s="71">
        <v>11.77</v>
      </c>
      <c r="L52" s="71">
        <v>1</v>
      </c>
      <c r="M52" s="71">
        <v>3</v>
      </c>
      <c r="N52" s="71">
        <f>'Pri Sec_outstanding_6'!E52+NPS_OS_8!E52</f>
        <v>574</v>
      </c>
      <c r="O52" s="71">
        <f>'Pri Sec_outstanding_6'!F52+NPS_OS_8!F52</f>
        <v>1153</v>
      </c>
      <c r="P52" s="71">
        <v>178</v>
      </c>
      <c r="Q52" s="71">
        <v>392</v>
      </c>
    </row>
    <row r="53" spans="1:18" ht="12.95" customHeight="1" x14ac:dyDescent="0.2">
      <c r="A53" s="36">
        <v>45</v>
      </c>
      <c r="B53" s="37" t="s">
        <v>47</v>
      </c>
      <c r="C53" s="71">
        <v>0</v>
      </c>
      <c r="D53" s="71"/>
      <c r="E53" s="71">
        <v>957</v>
      </c>
      <c r="F53" s="71">
        <v>957</v>
      </c>
      <c r="G53" s="71">
        <v>3000.94</v>
      </c>
      <c r="H53" s="71">
        <v>210</v>
      </c>
      <c r="I53" s="71">
        <v>434.83</v>
      </c>
      <c r="J53" s="71">
        <v>942</v>
      </c>
      <c r="K53" s="71">
        <v>1994.09</v>
      </c>
      <c r="L53" s="71">
        <v>0</v>
      </c>
      <c r="M53" s="71">
        <v>0</v>
      </c>
      <c r="N53" s="71">
        <f>'Pri Sec_outstanding_6'!E53+NPS_OS_8!E53</f>
        <v>2274</v>
      </c>
      <c r="O53" s="71">
        <f>'Pri Sec_outstanding_6'!F53+NPS_OS_8!F53</f>
        <v>4984.82</v>
      </c>
      <c r="P53" s="71">
        <v>683</v>
      </c>
      <c r="Q53" s="71">
        <v>637.05999999999995</v>
      </c>
    </row>
    <row r="54" spans="1:18" s="120" customFormat="1" ht="12.95" customHeight="1" x14ac:dyDescent="0.2">
      <c r="A54" s="375"/>
      <c r="B54" s="101" t="s">
        <v>227</v>
      </c>
      <c r="C54" s="118">
        <f>SUM(C51:C53)</f>
        <v>0</v>
      </c>
      <c r="D54" s="118">
        <f t="shared" ref="D54:Q54" si="3">SUM(D51:D53)</f>
        <v>0</v>
      </c>
      <c r="E54" s="118">
        <f t="shared" si="3"/>
        <v>962</v>
      </c>
      <c r="F54" s="118">
        <f t="shared" si="3"/>
        <v>962</v>
      </c>
      <c r="G54" s="118">
        <f t="shared" si="3"/>
        <v>3022.21</v>
      </c>
      <c r="H54" s="118">
        <f t="shared" si="3"/>
        <v>213</v>
      </c>
      <c r="I54" s="118">
        <f t="shared" si="3"/>
        <v>450.03</v>
      </c>
      <c r="J54" s="118">
        <f t="shared" si="3"/>
        <v>947</v>
      </c>
      <c r="K54" s="118">
        <f t="shared" si="3"/>
        <v>2005.86</v>
      </c>
      <c r="L54" s="118">
        <f t="shared" si="3"/>
        <v>1</v>
      </c>
      <c r="M54" s="118">
        <f t="shared" si="3"/>
        <v>3</v>
      </c>
      <c r="N54" s="118">
        <f t="shared" si="3"/>
        <v>3866</v>
      </c>
      <c r="O54" s="118">
        <f t="shared" si="3"/>
        <v>8641.83</v>
      </c>
      <c r="P54" s="118">
        <f t="shared" si="3"/>
        <v>861</v>
      </c>
      <c r="Q54" s="118">
        <f t="shared" si="3"/>
        <v>1029.06</v>
      </c>
      <c r="R54" s="22"/>
    </row>
    <row r="55" spans="1:18" ht="12.95" customHeight="1" x14ac:dyDescent="0.2">
      <c r="A55" s="36">
        <v>46</v>
      </c>
      <c r="B55" s="37" t="s">
        <v>427</v>
      </c>
      <c r="C55" s="71">
        <v>0</v>
      </c>
      <c r="D55" s="71"/>
      <c r="E55" s="71">
        <v>0</v>
      </c>
      <c r="F55" s="71">
        <v>0</v>
      </c>
      <c r="G55" s="71">
        <v>0</v>
      </c>
      <c r="H55" s="71">
        <v>0</v>
      </c>
      <c r="I55" s="71">
        <v>0</v>
      </c>
      <c r="J55" s="71">
        <v>0</v>
      </c>
      <c r="K55" s="71">
        <v>0</v>
      </c>
      <c r="L55" s="71">
        <v>0</v>
      </c>
      <c r="M55" s="71">
        <v>0</v>
      </c>
      <c r="N55" s="71">
        <f>'Pri Sec_outstanding_6'!E55+NPS_OS_8!E55</f>
        <v>67</v>
      </c>
      <c r="O55" s="71">
        <f>'Pri Sec_outstanding_6'!F55+NPS_OS_8!F55</f>
        <v>200.29</v>
      </c>
      <c r="P55" s="71">
        <v>0</v>
      </c>
      <c r="Q55" s="71">
        <v>0</v>
      </c>
    </row>
    <row r="56" spans="1:18" s="120" customFormat="1" ht="12.95" customHeight="1" x14ac:dyDescent="0.2">
      <c r="A56" s="375"/>
      <c r="B56" s="101" t="s">
        <v>225</v>
      </c>
      <c r="C56" s="118">
        <f>C55</f>
        <v>0</v>
      </c>
      <c r="D56" s="118">
        <f t="shared" ref="D56:Q56" si="4">D55</f>
        <v>0</v>
      </c>
      <c r="E56" s="118">
        <f t="shared" si="4"/>
        <v>0</v>
      </c>
      <c r="F56" s="118">
        <f t="shared" si="4"/>
        <v>0</v>
      </c>
      <c r="G56" s="118">
        <f t="shared" si="4"/>
        <v>0</v>
      </c>
      <c r="H56" s="118">
        <f t="shared" si="4"/>
        <v>0</v>
      </c>
      <c r="I56" s="118">
        <f t="shared" si="4"/>
        <v>0</v>
      </c>
      <c r="J56" s="118">
        <f t="shared" si="4"/>
        <v>0</v>
      </c>
      <c r="K56" s="118">
        <f t="shared" si="4"/>
        <v>0</v>
      </c>
      <c r="L56" s="118">
        <f t="shared" si="4"/>
        <v>0</v>
      </c>
      <c r="M56" s="118">
        <f t="shared" si="4"/>
        <v>0</v>
      </c>
      <c r="N56" s="118">
        <f t="shared" si="4"/>
        <v>67</v>
      </c>
      <c r="O56" s="118">
        <f t="shared" si="4"/>
        <v>200.29</v>
      </c>
      <c r="P56" s="118">
        <f t="shared" si="4"/>
        <v>0</v>
      </c>
      <c r="Q56" s="118">
        <f t="shared" si="4"/>
        <v>0</v>
      </c>
      <c r="R56" s="22"/>
    </row>
    <row r="57" spans="1:18" ht="12.95" customHeight="1" x14ac:dyDescent="0.2">
      <c r="A57" s="36">
        <v>47</v>
      </c>
      <c r="B57" s="37" t="s">
        <v>419</v>
      </c>
      <c r="C57" s="71">
        <v>79</v>
      </c>
      <c r="D57" s="71">
        <v>158.04</v>
      </c>
      <c r="E57" s="71">
        <v>0</v>
      </c>
      <c r="F57" s="71">
        <v>0</v>
      </c>
      <c r="G57" s="71">
        <v>0</v>
      </c>
      <c r="H57" s="71">
        <v>0</v>
      </c>
      <c r="I57" s="71">
        <v>0</v>
      </c>
      <c r="J57" s="71">
        <v>0</v>
      </c>
      <c r="K57" s="71">
        <v>0</v>
      </c>
      <c r="L57" s="71">
        <v>0</v>
      </c>
      <c r="M57" s="71">
        <v>0</v>
      </c>
      <c r="N57" s="71">
        <f>'Pri Sec_outstanding_6'!E57+NPS_OS_8!E57</f>
        <v>0</v>
      </c>
      <c r="O57" s="71">
        <f>'Pri Sec_outstanding_6'!F57+NPS_OS_8!F57</f>
        <v>0</v>
      </c>
      <c r="P57" s="71">
        <v>0</v>
      </c>
      <c r="Q57" s="71">
        <v>0</v>
      </c>
    </row>
    <row r="58" spans="1:18" ht="12.95" customHeight="1" x14ac:dyDescent="0.2">
      <c r="A58" s="36">
        <v>48</v>
      </c>
      <c r="B58" s="37" t="s">
        <v>420</v>
      </c>
      <c r="C58" s="71">
        <v>0</v>
      </c>
      <c r="D58" s="71"/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0</v>
      </c>
      <c r="M58" s="71">
        <v>0</v>
      </c>
      <c r="N58" s="71">
        <f>'Pri Sec_outstanding_6'!E58+NPS_OS_8!E58</f>
        <v>0</v>
      </c>
      <c r="O58" s="71">
        <f>'Pri Sec_outstanding_6'!F58+NPS_OS_8!F58</f>
        <v>0</v>
      </c>
      <c r="P58" s="71">
        <v>0</v>
      </c>
      <c r="Q58" s="71">
        <v>0</v>
      </c>
    </row>
    <row r="59" spans="1:18" ht="12.95" customHeight="1" x14ac:dyDescent="0.2">
      <c r="A59" s="36">
        <v>49</v>
      </c>
      <c r="B59" s="37" t="s">
        <v>421</v>
      </c>
      <c r="C59" s="71">
        <v>0</v>
      </c>
      <c r="D59" s="71"/>
      <c r="E59" s="71">
        <v>0</v>
      </c>
      <c r="F59" s="71">
        <v>0</v>
      </c>
      <c r="G59" s="71">
        <v>0</v>
      </c>
      <c r="H59" s="71">
        <v>0</v>
      </c>
      <c r="I59" s="71">
        <v>0</v>
      </c>
      <c r="J59" s="71">
        <v>0</v>
      </c>
      <c r="K59" s="71">
        <v>0</v>
      </c>
      <c r="L59" s="71">
        <v>0</v>
      </c>
      <c r="M59" s="71">
        <v>0</v>
      </c>
      <c r="N59" s="71">
        <f>'Pri Sec_outstanding_6'!E59+NPS_OS_8!E59</f>
        <v>259</v>
      </c>
      <c r="O59" s="71">
        <f>'Pri Sec_outstanding_6'!F59+NPS_OS_8!F59</f>
        <v>59</v>
      </c>
      <c r="P59" s="71">
        <v>0</v>
      </c>
      <c r="Q59" s="71">
        <v>0</v>
      </c>
    </row>
    <row r="60" spans="1:18" ht="12.95" customHeight="1" x14ac:dyDescent="0.2">
      <c r="A60" s="233">
        <v>50</v>
      </c>
      <c r="B60" s="234" t="s">
        <v>422</v>
      </c>
      <c r="C60" s="71">
        <v>0</v>
      </c>
      <c r="D60" s="71"/>
      <c r="E60" s="71">
        <v>0</v>
      </c>
      <c r="F60" s="71">
        <v>0</v>
      </c>
      <c r="G60" s="71">
        <v>0</v>
      </c>
      <c r="H60" s="237">
        <v>0</v>
      </c>
      <c r="I60" s="237">
        <v>0</v>
      </c>
      <c r="J60" s="71">
        <v>0</v>
      </c>
      <c r="K60" s="71">
        <v>0</v>
      </c>
      <c r="L60" s="71">
        <v>0</v>
      </c>
      <c r="M60" s="71">
        <v>0</v>
      </c>
      <c r="N60" s="71">
        <f>'Pri Sec_outstanding_6'!E60+NPS_OS_8!E60</f>
        <v>0</v>
      </c>
      <c r="O60" s="71">
        <f>'Pri Sec_outstanding_6'!F60+NPS_OS_8!F60</f>
        <v>0</v>
      </c>
      <c r="P60" s="71">
        <v>0</v>
      </c>
      <c r="Q60" s="71">
        <v>0</v>
      </c>
    </row>
    <row r="61" spans="1:18" ht="12.95" customHeight="1" x14ac:dyDescent="0.2">
      <c r="A61" s="233">
        <v>51</v>
      </c>
      <c r="B61" s="234" t="s">
        <v>423</v>
      </c>
      <c r="C61" s="71">
        <v>0</v>
      </c>
      <c r="D61" s="71"/>
      <c r="E61" s="71">
        <v>0</v>
      </c>
      <c r="F61" s="71">
        <v>0</v>
      </c>
      <c r="G61" s="71">
        <v>0</v>
      </c>
      <c r="H61" s="237">
        <v>0</v>
      </c>
      <c r="I61" s="237">
        <v>0</v>
      </c>
      <c r="J61" s="71">
        <v>0</v>
      </c>
      <c r="K61" s="71">
        <v>0</v>
      </c>
      <c r="L61" s="71">
        <v>0</v>
      </c>
      <c r="M61" s="71">
        <v>0</v>
      </c>
      <c r="N61" s="71">
        <f>'Pri Sec_outstanding_6'!E61+NPS_OS_8!E61</f>
        <v>0</v>
      </c>
      <c r="O61" s="71">
        <f>'Pri Sec_outstanding_6'!F61+NPS_OS_8!F61</f>
        <v>0</v>
      </c>
      <c r="P61" s="71">
        <v>0</v>
      </c>
      <c r="Q61" s="71">
        <v>0</v>
      </c>
    </row>
    <row r="62" spans="1:18" ht="12.95" customHeight="1" x14ac:dyDescent="0.2">
      <c r="A62" s="233">
        <v>52</v>
      </c>
      <c r="B62" s="234" t="s">
        <v>415</v>
      </c>
      <c r="C62" s="71">
        <v>0</v>
      </c>
      <c r="D62" s="71"/>
      <c r="E62" s="71">
        <v>0</v>
      </c>
      <c r="F62" s="71">
        <v>0</v>
      </c>
      <c r="G62" s="71">
        <v>0</v>
      </c>
      <c r="H62" s="71">
        <v>0</v>
      </c>
      <c r="I62" s="71">
        <v>0</v>
      </c>
      <c r="J62" s="71">
        <v>0</v>
      </c>
      <c r="K62" s="71">
        <v>0</v>
      </c>
      <c r="L62" s="71">
        <v>0</v>
      </c>
      <c r="M62" s="71">
        <v>0</v>
      </c>
      <c r="N62" s="71">
        <f>'Pri Sec_outstanding_6'!E62+NPS_OS_8!E62</f>
        <v>0</v>
      </c>
      <c r="O62" s="71">
        <f>'Pri Sec_outstanding_6'!F62+NPS_OS_8!F62</f>
        <v>0</v>
      </c>
      <c r="P62" s="71">
        <v>0</v>
      </c>
      <c r="Q62" s="71">
        <v>0</v>
      </c>
    </row>
    <row r="63" spans="1:18" ht="12.95" customHeight="1" x14ac:dyDescent="0.2">
      <c r="A63" s="233">
        <v>53</v>
      </c>
      <c r="B63" s="234" t="s">
        <v>424</v>
      </c>
      <c r="C63" s="71">
        <v>0</v>
      </c>
      <c r="D63" s="71"/>
      <c r="E63" s="71">
        <v>0</v>
      </c>
      <c r="F63" s="71">
        <v>0</v>
      </c>
      <c r="G63" s="71">
        <v>0</v>
      </c>
      <c r="H63" s="71">
        <v>0</v>
      </c>
      <c r="I63" s="71">
        <v>0</v>
      </c>
      <c r="J63" s="71">
        <v>0</v>
      </c>
      <c r="K63" s="71">
        <v>0</v>
      </c>
      <c r="L63" s="71">
        <v>0</v>
      </c>
      <c r="M63" s="71">
        <v>0</v>
      </c>
      <c r="N63" s="71">
        <f>'Pri Sec_outstanding_6'!E63+NPS_OS_8!E63</f>
        <v>0</v>
      </c>
      <c r="O63" s="71">
        <f>'Pri Sec_outstanding_6'!F63+NPS_OS_8!F63</f>
        <v>0</v>
      </c>
      <c r="P63" s="71">
        <v>0</v>
      </c>
      <c r="Q63" s="71">
        <v>0</v>
      </c>
    </row>
    <row r="64" spans="1:18" s="120" customFormat="1" ht="12.95" customHeight="1" x14ac:dyDescent="0.2">
      <c r="A64" s="235"/>
      <c r="B64" s="236" t="s">
        <v>425</v>
      </c>
      <c r="C64" s="118">
        <f>SUM(C57:C63)</f>
        <v>79</v>
      </c>
      <c r="D64" s="118">
        <f t="shared" ref="D64:Q64" si="5">SUM(D57:D63)</f>
        <v>158.04</v>
      </c>
      <c r="E64" s="118">
        <f t="shared" si="5"/>
        <v>0</v>
      </c>
      <c r="F64" s="118">
        <f t="shared" si="5"/>
        <v>0</v>
      </c>
      <c r="G64" s="118">
        <f t="shared" si="5"/>
        <v>0</v>
      </c>
      <c r="H64" s="118">
        <f t="shared" si="5"/>
        <v>0</v>
      </c>
      <c r="I64" s="118">
        <f t="shared" si="5"/>
        <v>0</v>
      </c>
      <c r="J64" s="118">
        <f t="shared" si="5"/>
        <v>0</v>
      </c>
      <c r="K64" s="118">
        <f t="shared" si="5"/>
        <v>0</v>
      </c>
      <c r="L64" s="118">
        <f t="shared" si="5"/>
        <v>0</v>
      </c>
      <c r="M64" s="118">
        <f t="shared" si="5"/>
        <v>0</v>
      </c>
      <c r="N64" s="118">
        <f t="shared" si="5"/>
        <v>259</v>
      </c>
      <c r="O64" s="118">
        <f t="shared" si="5"/>
        <v>59</v>
      </c>
      <c r="P64" s="118">
        <f t="shared" si="5"/>
        <v>0</v>
      </c>
      <c r="Q64" s="118">
        <f t="shared" si="5"/>
        <v>0</v>
      </c>
      <c r="R64" s="22"/>
    </row>
    <row r="65" spans="1:18" s="120" customFormat="1" ht="12.95" customHeight="1" x14ac:dyDescent="0.2">
      <c r="A65" s="236"/>
      <c r="B65" s="236" t="s">
        <v>0</v>
      </c>
      <c r="C65" s="118">
        <f>C64+C56+C54+C50</f>
        <v>10000</v>
      </c>
      <c r="D65" s="118">
        <f t="shared" ref="D65:Q65" si="6">D64+D56+D54+D50</f>
        <v>20000</v>
      </c>
      <c r="E65" s="118">
        <f t="shared" si="6"/>
        <v>11952</v>
      </c>
      <c r="F65" s="118">
        <f t="shared" si="6"/>
        <v>11175</v>
      </c>
      <c r="G65" s="118">
        <f t="shared" si="6"/>
        <v>61659.040000000001</v>
      </c>
      <c r="H65" s="118">
        <f t="shared" si="6"/>
        <v>3074</v>
      </c>
      <c r="I65" s="118">
        <f t="shared" si="6"/>
        <v>14097.69</v>
      </c>
      <c r="J65" s="118">
        <f t="shared" si="6"/>
        <v>10910</v>
      </c>
      <c r="K65" s="118">
        <f t="shared" si="6"/>
        <v>27057.140000000003</v>
      </c>
      <c r="L65" s="118">
        <f t="shared" si="6"/>
        <v>9</v>
      </c>
      <c r="M65" s="118">
        <f t="shared" si="6"/>
        <v>54</v>
      </c>
      <c r="N65" s="118">
        <f t="shared" si="6"/>
        <v>81722</v>
      </c>
      <c r="O65" s="118">
        <f t="shared" si="6"/>
        <v>264520.77</v>
      </c>
      <c r="P65" s="118">
        <f t="shared" si="6"/>
        <v>26645</v>
      </c>
      <c r="Q65" s="118">
        <f t="shared" si="6"/>
        <v>82322.719999999987</v>
      </c>
      <c r="R65" s="22"/>
    </row>
    <row r="66" spans="1:18" x14ac:dyDescent="0.2">
      <c r="G66" s="129" t="s">
        <v>596</v>
      </c>
    </row>
  </sheetData>
  <autoFilter ref="A5:Q6"/>
  <mergeCells count="17">
    <mergeCell ref="C4:D4"/>
    <mergeCell ref="P4:Q4"/>
    <mergeCell ref="F3:G3"/>
    <mergeCell ref="H3:I3"/>
    <mergeCell ref="J3:K3"/>
    <mergeCell ref="L3:M3"/>
    <mergeCell ref="F4:G4"/>
    <mergeCell ref="H4:I4"/>
    <mergeCell ref="J4:K4"/>
    <mergeCell ref="L4:M4"/>
    <mergeCell ref="N4:O4"/>
    <mergeCell ref="A1:Q1"/>
    <mergeCell ref="B2:C2"/>
    <mergeCell ref="N2:O2"/>
    <mergeCell ref="P3:Q3"/>
    <mergeCell ref="C3:D3"/>
    <mergeCell ref="N3:O3"/>
  </mergeCells>
  <pageMargins left="1.95" right="0" top="0.25" bottom="0" header="0.3" footer="0.3"/>
  <pageSetup paperSize="9" scale="5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68"/>
  <sheetViews>
    <sheetView zoomScaleNormal="100" workbookViewId="0">
      <pane xSplit="2" ySplit="4" topLeftCell="C50" activePane="bottomRight" state="frozen"/>
      <selection pane="topRight" activeCell="C1" sqref="C1"/>
      <selection pane="bottomLeft" activeCell="A6" sqref="A6"/>
      <selection pane="bottomRight" activeCell="F66" sqref="F66"/>
    </sheetView>
  </sheetViews>
  <sheetFormatPr defaultColWidth="9.140625" defaultRowHeight="15" customHeight="1" x14ac:dyDescent="0.2"/>
  <cols>
    <col min="1" max="1" width="6" style="26" customWidth="1"/>
    <col min="2" max="2" width="22.140625" style="23" customWidth="1"/>
    <col min="3" max="3" width="9.85546875" style="27" bestFit="1" customWidth="1"/>
    <col min="4" max="4" width="8.5703125" style="27" bestFit="1" customWidth="1"/>
    <col min="5" max="5" width="10.140625" style="27" bestFit="1" customWidth="1"/>
    <col min="6" max="6" width="9.140625" style="27" bestFit="1" customWidth="1"/>
    <col min="7" max="7" width="10.140625" style="23" bestFit="1" customWidth="1"/>
    <col min="8" max="8" width="9.85546875" style="27" customWidth="1"/>
    <col min="9" max="9" width="9.85546875" style="23" bestFit="1" customWidth="1"/>
    <col min="10" max="10" width="9.140625" style="27" bestFit="1" customWidth="1"/>
    <col min="11" max="16384" width="9.140625" style="23"/>
  </cols>
  <sheetData>
    <row r="1" spans="1:10" ht="15" customHeight="1" x14ac:dyDescent="0.2">
      <c r="A1" s="531" t="s">
        <v>541</v>
      </c>
      <c r="B1" s="531"/>
      <c r="C1" s="531"/>
      <c r="D1" s="531"/>
      <c r="E1" s="531"/>
      <c r="F1" s="531"/>
      <c r="G1" s="531"/>
      <c r="H1" s="531"/>
      <c r="I1" s="531"/>
      <c r="J1" s="531"/>
    </row>
    <row r="2" spans="1:10" ht="15" customHeight="1" x14ac:dyDescent="0.2">
      <c r="A2" s="24"/>
      <c r="B2" s="25" t="s">
        <v>11</v>
      </c>
      <c r="C2" s="45"/>
      <c r="D2" s="45"/>
      <c r="I2" s="558" t="s">
        <v>163</v>
      </c>
      <c r="J2" s="558"/>
    </row>
    <row r="3" spans="1:10" ht="15" customHeight="1" x14ac:dyDescent="0.2">
      <c r="A3" s="559" t="s">
        <v>158</v>
      </c>
      <c r="B3" s="561" t="s">
        <v>2</v>
      </c>
      <c r="C3" s="563" t="s">
        <v>1</v>
      </c>
      <c r="D3" s="565"/>
      <c r="E3" s="565"/>
      <c r="F3" s="564"/>
      <c r="G3" s="563" t="s">
        <v>215</v>
      </c>
      <c r="H3" s="565"/>
      <c r="I3" s="565"/>
      <c r="J3" s="564"/>
    </row>
    <row r="4" spans="1:10" ht="15" customHeight="1" x14ac:dyDescent="0.2">
      <c r="A4" s="560"/>
      <c r="B4" s="562"/>
      <c r="C4" s="563" t="s">
        <v>213</v>
      </c>
      <c r="D4" s="564"/>
      <c r="E4" s="523" t="s">
        <v>214</v>
      </c>
      <c r="F4" s="523"/>
      <c r="G4" s="563" t="s">
        <v>213</v>
      </c>
      <c r="H4" s="564"/>
      <c r="I4" s="523" t="s">
        <v>214</v>
      </c>
      <c r="J4" s="523"/>
    </row>
    <row r="5" spans="1:10" ht="15" customHeight="1" x14ac:dyDescent="0.2">
      <c r="A5" s="43"/>
      <c r="B5" s="44"/>
      <c r="C5" s="317" t="s">
        <v>28</v>
      </c>
      <c r="D5" s="318" t="s">
        <v>15</v>
      </c>
      <c r="E5" s="317" t="s">
        <v>28</v>
      </c>
      <c r="F5" s="317" t="s">
        <v>15</v>
      </c>
      <c r="G5" s="317" t="s">
        <v>28</v>
      </c>
      <c r="H5" s="318" t="s">
        <v>15</v>
      </c>
      <c r="I5" s="317" t="s">
        <v>28</v>
      </c>
      <c r="J5" s="317" t="s">
        <v>15</v>
      </c>
    </row>
    <row r="6" spans="1:10" ht="14.1" customHeight="1" x14ac:dyDescent="0.2">
      <c r="A6" s="36">
        <v>1</v>
      </c>
      <c r="B6" s="37" t="s">
        <v>50</v>
      </c>
      <c r="C6" s="72">
        <v>6212</v>
      </c>
      <c r="D6" s="72">
        <v>728</v>
      </c>
      <c r="E6" s="72">
        <v>2553</v>
      </c>
      <c r="F6" s="72">
        <v>4339</v>
      </c>
      <c r="G6" s="76">
        <v>867</v>
      </c>
      <c r="H6" s="72">
        <v>115</v>
      </c>
      <c r="I6" s="76">
        <v>1215</v>
      </c>
      <c r="J6" s="72">
        <v>2870</v>
      </c>
    </row>
    <row r="7" spans="1:10" ht="14.1" customHeight="1" x14ac:dyDescent="0.2">
      <c r="A7" s="36">
        <v>2</v>
      </c>
      <c r="B7" s="37" t="s">
        <v>51</v>
      </c>
      <c r="C7" s="72">
        <v>168</v>
      </c>
      <c r="D7" s="72">
        <v>8.67</v>
      </c>
      <c r="E7" s="72">
        <v>132</v>
      </c>
      <c r="F7" s="72">
        <v>16</v>
      </c>
      <c r="G7" s="76">
        <v>65</v>
      </c>
      <c r="H7" s="72">
        <v>4.2300000000000004</v>
      </c>
      <c r="I7" s="76">
        <v>20</v>
      </c>
      <c r="J7" s="72">
        <v>16</v>
      </c>
    </row>
    <row r="8" spans="1:10" ht="14.1" customHeight="1" x14ac:dyDescent="0.2">
      <c r="A8" s="36">
        <v>3</v>
      </c>
      <c r="B8" s="37" t="s">
        <v>52</v>
      </c>
      <c r="C8" s="72">
        <v>5937</v>
      </c>
      <c r="D8" s="72">
        <v>1134</v>
      </c>
      <c r="E8" s="72">
        <v>2362</v>
      </c>
      <c r="F8" s="72">
        <v>22032</v>
      </c>
      <c r="G8" s="76">
        <v>2563</v>
      </c>
      <c r="H8" s="72">
        <v>318</v>
      </c>
      <c r="I8" s="76">
        <v>544</v>
      </c>
      <c r="J8" s="72">
        <v>423</v>
      </c>
    </row>
    <row r="9" spans="1:10" ht="14.1" customHeight="1" x14ac:dyDescent="0.2">
      <c r="A9" s="36">
        <v>4</v>
      </c>
      <c r="B9" s="37" t="s">
        <v>53</v>
      </c>
      <c r="C9" s="72">
        <v>18234</v>
      </c>
      <c r="D9" s="72">
        <v>19983</v>
      </c>
      <c r="E9" s="72">
        <v>12488</v>
      </c>
      <c r="F9" s="72">
        <v>14878</v>
      </c>
      <c r="G9" s="76">
        <v>5832</v>
      </c>
      <c r="H9" s="72">
        <v>11468</v>
      </c>
      <c r="I9" s="76">
        <v>3971</v>
      </c>
      <c r="J9" s="72">
        <v>6989</v>
      </c>
    </row>
    <row r="10" spans="1:10" ht="14.1" customHeight="1" x14ac:dyDescent="0.2">
      <c r="A10" s="36">
        <v>5</v>
      </c>
      <c r="B10" s="37" t="s">
        <v>54</v>
      </c>
      <c r="C10" s="72">
        <v>437</v>
      </c>
      <c r="D10" s="72">
        <v>389</v>
      </c>
      <c r="E10" s="72">
        <v>391</v>
      </c>
      <c r="F10" s="72">
        <v>524</v>
      </c>
      <c r="G10" s="76">
        <v>151</v>
      </c>
      <c r="H10" s="72">
        <v>87</v>
      </c>
      <c r="I10" s="76">
        <v>73</v>
      </c>
      <c r="J10" s="72">
        <v>127</v>
      </c>
    </row>
    <row r="11" spans="1:10" ht="14.1" customHeight="1" x14ac:dyDescent="0.2">
      <c r="A11" s="36">
        <v>6</v>
      </c>
      <c r="B11" s="37" t="s">
        <v>55</v>
      </c>
      <c r="C11" s="72">
        <v>3488</v>
      </c>
      <c r="D11" s="72">
        <v>352</v>
      </c>
      <c r="E11" s="72">
        <v>422</v>
      </c>
      <c r="F11" s="72">
        <v>292</v>
      </c>
      <c r="G11" s="76">
        <v>181</v>
      </c>
      <c r="H11" s="72">
        <v>4.83</v>
      </c>
      <c r="I11" s="76">
        <v>10</v>
      </c>
      <c r="J11" s="72">
        <v>8.85</v>
      </c>
    </row>
    <row r="12" spans="1:10" s="27" customFormat="1" ht="14.1" customHeight="1" x14ac:dyDescent="0.2">
      <c r="A12" s="204">
        <v>7</v>
      </c>
      <c r="B12" s="48" t="s">
        <v>56</v>
      </c>
      <c r="C12" s="72">
        <v>14461</v>
      </c>
      <c r="D12" s="72">
        <v>9102</v>
      </c>
      <c r="E12" s="72">
        <v>7652</v>
      </c>
      <c r="F12" s="72">
        <v>8201</v>
      </c>
      <c r="G12" s="72">
        <v>384</v>
      </c>
      <c r="H12" s="72">
        <v>97</v>
      </c>
      <c r="I12" s="72">
        <v>4303</v>
      </c>
      <c r="J12" s="72">
        <v>6418</v>
      </c>
    </row>
    <row r="13" spans="1:10" ht="14.1" customHeight="1" x14ac:dyDescent="0.2">
      <c r="A13" s="36">
        <v>8</v>
      </c>
      <c r="B13" s="37" t="s">
        <v>43</v>
      </c>
      <c r="C13" s="72">
        <v>0</v>
      </c>
      <c r="D13" s="72">
        <v>0</v>
      </c>
      <c r="E13" s="72">
        <v>26</v>
      </c>
      <c r="F13" s="72">
        <v>15.19</v>
      </c>
      <c r="G13" s="76">
        <v>0</v>
      </c>
      <c r="H13" s="72">
        <v>0</v>
      </c>
      <c r="I13" s="76">
        <v>16</v>
      </c>
      <c r="J13" s="72">
        <v>3</v>
      </c>
    </row>
    <row r="14" spans="1:10" ht="14.1" customHeight="1" x14ac:dyDescent="0.2">
      <c r="A14" s="36">
        <v>9</v>
      </c>
      <c r="B14" s="37" t="s">
        <v>44</v>
      </c>
      <c r="C14" s="72">
        <v>48</v>
      </c>
      <c r="D14" s="72">
        <v>9</v>
      </c>
      <c r="E14" s="72">
        <v>107</v>
      </c>
      <c r="F14" s="72">
        <v>63</v>
      </c>
      <c r="G14" s="76">
        <v>6</v>
      </c>
      <c r="H14" s="72">
        <v>1</v>
      </c>
      <c r="I14" s="76">
        <v>27</v>
      </c>
      <c r="J14" s="72">
        <v>23</v>
      </c>
    </row>
    <row r="15" spans="1:10" ht="14.1" customHeight="1" x14ac:dyDescent="0.2">
      <c r="A15" s="36">
        <v>10</v>
      </c>
      <c r="B15" s="37" t="s">
        <v>76</v>
      </c>
      <c r="C15" s="72">
        <v>0</v>
      </c>
      <c r="D15" s="72">
        <v>0</v>
      </c>
      <c r="E15" s="72">
        <v>0</v>
      </c>
      <c r="F15" s="72">
        <v>0</v>
      </c>
      <c r="G15" s="76">
        <v>0</v>
      </c>
      <c r="H15" s="72">
        <v>0</v>
      </c>
      <c r="I15" s="76">
        <v>0</v>
      </c>
      <c r="J15" s="72">
        <v>0</v>
      </c>
    </row>
    <row r="16" spans="1:10" ht="14.1" customHeight="1" x14ac:dyDescent="0.2">
      <c r="A16" s="36">
        <v>11</v>
      </c>
      <c r="B16" s="37" t="s">
        <v>57</v>
      </c>
      <c r="C16" s="72">
        <v>1491</v>
      </c>
      <c r="D16" s="72">
        <v>462</v>
      </c>
      <c r="E16" s="72">
        <v>925</v>
      </c>
      <c r="F16" s="72">
        <v>1105</v>
      </c>
      <c r="G16" s="76">
        <v>45</v>
      </c>
      <c r="H16" s="72">
        <v>90</v>
      </c>
      <c r="I16" s="76">
        <v>48</v>
      </c>
      <c r="J16" s="72">
        <v>110</v>
      </c>
    </row>
    <row r="17" spans="1:10" ht="14.1" customHeight="1" x14ac:dyDescent="0.2">
      <c r="A17" s="36">
        <v>12</v>
      </c>
      <c r="B17" s="37" t="s">
        <v>58</v>
      </c>
      <c r="C17" s="72">
        <v>10</v>
      </c>
      <c r="D17" s="72">
        <v>10</v>
      </c>
      <c r="E17" s="72">
        <v>0</v>
      </c>
      <c r="F17" s="72">
        <v>0</v>
      </c>
      <c r="G17" s="76">
        <v>0</v>
      </c>
      <c r="H17" s="72">
        <v>0</v>
      </c>
      <c r="I17" s="76">
        <v>0</v>
      </c>
      <c r="J17" s="72">
        <v>0</v>
      </c>
    </row>
    <row r="18" spans="1:10" ht="14.1" customHeight="1" x14ac:dyDescent="0.2">
      <c r="A18" s="36">
        <v>13</v>
      </c>
      <c r="B18" s="37" t="s">
        <v>183</v>
      </c>
      <c r="C18" s="72">
        <v>1184</v>
      </c>
      <c r="D18" s="72">
        <v>99</v>
      </c>
      <c r="E18" s="72">
        <v>60</v>
      </c>
      <c r="F18" s="72">
        <v>52</v>
      </c>
      <c r="G18" s="76">
        <v>31</v>
      </c>
      <c r="H18" s="72">
        <v>2</v>
      </c>
      <c r="I18" s="76">
        <v>7</v>
      </c>
      <c r="J18" s="72">
        <v>4</v>
      </c>
    </row>
    <row r="19" spans="1:10" ht="14.1" customHeight="1" x14ac:dyDescent="0.2">
      <c r="A19" s="36">
        <v>14</v>
      </c>
      <c r="B19" s="37" t="s">
        <v>184</v>
      </c>
      <c r="C19" s="72">
        <v>63</v>
      </c>
      <c r="D19" s="72">
        <v>7.71</v>
      </c>
      <c r="E19" s="72">
        <v>57</v>
      </c>
      <c r="F19" s="72">
        <v>42.32</v>
      </c>
      <c r="G19" s="76">
        <v>5</v>
      </c>
      <c r="H19" s="72">
        <v>1.71</v>
      </c>
      <c r="I19" s="76">
        <v>2</v>
      </c>
      <c r="J19" s="72">
        <v>6.32</v>
      </c>
    </row>
    <row r="20" spans="1:10" ht="14.1" customHeight="1" x14ac:dyDescent="0.2">
      <c r="A20" s="36">
        <v>15</v>
      </c>
      <c r="B20" s="37" t="s">
        <v>59</v>
      </c>
      <c r="C20" s="72">
        <v>11156</v>
      </c>
      <c r="D20" s="72">
        <v>1797.37</v>
      </c>
      <c r="E20" s="72">
        <v>4297</v>
      </c>
      <c r="F20" s="72">
        <v>1512.09</v>
      </c>
      <c r="G20" s="76">
        <v>1043</v>
      </c>
      <c r="H20" s="72">
        <v>256.64999999999998</v>
      </c>
      <c r="I20" s="76">
        <v>247</v>
      </c>
      <c r="J20" s="72">
        <v>78.64</v>
      </c>
    </row>
    <row r="21" spans="1:10" ht="14.1" customHeight="1" x14ac:dyDescent="0.2">
      <c r="A21" s="36">
        <v>16</v>
      </c>
      <c r="B21" s="37" t="s">
        <v>65</v>
      </c>
      <c r="C21" s="72">
        <v>34996</v>
      </c>
      <c r="D21" s="72">
        <v>12468</v>
      </c>
      <c r="E21" s="72">
        <v>5112</v>
      </c>
      <c r="F21" s="72">
        <v>5839</v>
      </c>
      <c r="G21" s="76">
        <v>272</v>
      </c>
      <c r="H21" s="72">
        <v>3</v>
      </c>
      <c r="I21" s="76">
        <v>168</v>
      </c>
      <c r="J21" s="72">
        <v>98</v>
      </c>
    </row>
    <row r="22" spans="1:10" ht="14.1" customHeight="1" x14ac:dyDescent="0.2">
      <c r="A22" s="36">
        <v>17</v>
      </c>
      <c r="B22" s="37" t="s">
        <v>60</v>
      </c>
      <c r="C22" s="72">
        <v>1378</v>
      </c>
      <c r="D22" s="72">
        <v>121.54</v>
      </c>
      <c r="E22" s="72">
        <v>1221</v>
      </c>
      <c r="F22" s="72">
        <v>916</v>
      </c>
      <c r="G22" s="76">
        <v>173</v>
      </c>
      <c r="H22" s="72">
        <v>8.98</v>
      </c>
      <c r="I22" s="76">
        <v>195</v>
      </c>
      <c r="J22" s="72">
        <v>208</v>
      </c>
    </row>
    <row r="23" spans="1:10" ht="14.1" customHeight="1" x14ac:dyDescent="0.2">
      <c r="A23" s="36">
        <v>18</v>
      </c>
      <c r="B23" s="37" t="s">
        <v>185</v>
      </c>
      <c r="C23" s="72">
        <v>129</v>
      </c>
      <c r="D23" s="72">
        <v>43</v>
      </c>
      <c r="E23" s="72">
        <v>139</v>
      </c>
      <c r="F23" s="72">
        <v>58</v>
      </c>
      <c r="G23" s="76">
        <v>32</v>
      </c>
      <c r="H23" s="72">
        <v>10</v>
      </c>
      <c r="I23" s="76">
        <v>30</v>
      </c>
      <c r="J23" s="72">
        <v>11</v>
      </c>
    </row>
    <row r="24" spans="1:10" ht="14.1" customHeight="1" x14ac:dyDescent="0.2">
      <c r="A24" s="36">
        <v>19</v>
      </c>
      <c r="B24" s="37" t="s">
        <v>61</v>
      </c>
      <c r="C24" s="72">
        <v>8637</v>
      </c>
      <c r="D24" s="72">
        <v>96</v>
      </c>
      <c r="E24" s="72">
        <v>7663</v>
      </c>
      <c r="F24" s="72">
        <v>6113</v>
      </c>
      <c r="G24" s="76">
        <v>67</v>
      </c>
      <c r="H24" s="72">
        <v>1.1399999999999999</v>
      </c>
      <c r="I24" s="76">
        <v>839</v>
      </c>
      <c r="J24" s="72">
        <v>1947</v>
      </c>
    </row>
    <row r="25" spans="1:10" ht="14.1" customHeight="1" x14ac:dyDescent="0.2">
      <c r="A25" s="36">
        <v>20</v>
      </c>
      <c r="B25" s="37" t="s">
        <v>62</v>
      </c>
      <c r="C25" s="72">
        <v>0</v>
      </c>
      <c r="D25" s="72">
        <v>0</v>
      </c>
      <c r="E25" s="72">
        <v>0</v>
      </c>
      <c r="F25" s="72">
        <v>0</v>
      </c>
      <c r="G25" s="76">
        <v>0</v>
      </c>
      <c r="H25" s="72">
        <v>0</v>
      </c>
      <c r="I25" s="76">
        <v>0</v>
      </c>
      <c r="J25" s="72">
        <v>0</v>
      </c>
    </row>
    <row r="26" spans="1:10" ht="14.1" customHeight="1" x14ac:dyDescent="0.2">
      <c r="A26" s="36">
        <v>21</v>
      </c>
      <c r="B26" s="37" t="s">
        <v>45</v>
      </c>
      <c r="C26" s="72">
        <v>1539</v>
      </c>
      <c r="D26" s="72">
        <v>13</v>
      </c>
      <c r="E26" s="72">
        <v>144</v>
      </c>
      <c r="F26" s="72">
        <v>74</v>
      </c>
      <c r="G26" s="76">
        <v>95</v>
      </c>
      <c r="H26" s="72">
        <v>2</v>
      </c>
      <c r="I26" s="76">
        <v>27</v>
      </c>
      <c r="J26" s="72">
        <v>12</v>
      </c>
    </row>
    <row r="27" spans="1:10" s="42" customFormat="1" ht="14.1" customHeight="1" x14ac:dyDescent="0.2">
      <c r="A27" s="316"/>
      <c r="B27" s="101" t="s">
        <v>226</v>
      </c>
      <c r="C27" s="230">
        <f>SUM(C6:C26)</f>
        <v>109568</v>
      </c>
      <c r="D27" s="230">
        <f t="shared" ref="D27:J27" si="0">SUM(D6:D26)</f>
        <v>46823.29</v>
      </c>
      <c r="E27" s="230">
        <f t="shared" si="0"/>
        <v>45751</v>
      </c>
      <c r="F27" s="230">
        <f t="shared" si="0"/>
        <v>66071.600000000006</v>
      </c>
      <c r="G27" s="230">
        <f t="shared" si="0"/>
        <v>11812</v>
      </c>
      <c r="H27" s="230">
        <f t="shared" si="0"/>
        <v>12470.539999999997</v>
      </c>
      <c r="I27" s="230">
        <f t="shared" si="0"/>
        <v>11742</v>
      </c>
      <c r="J27" s="230">
        <f t="shared" si="0"/>
        <v>19352.809999999998</v>
      </c>
    </row>
    <row r="28" spans="1:10" ht="14.1" customHeight="1" x14ac:dyDescent="0.2">
      <c r="A28" s="36">
        <v>22</v>
      </c>
      <c r="B28" s="37" t="s">
        <v>42</v>
      </c>
      <c r="C28" s="72">
        <v>0</v>
      </c>
      <c r="D28" s="72">
        <v>0</v>
      </c>
      <c r="E28" s="72">
        <v>19</v>
      </c>
      <c r="F28" s="72">
        <v>82.69</v>
      </c>
      <c r="G28" s="76">
        <v>0</v>
      </c>
      <c r="H28" s="72">
        <v>0</v>
      </c>
      <c r="I28" s="76">
        <v>16</v>
      </c>
      <c r="J28" s="72">
        <v>22.85</v>
      </c>
    </row>
    <row r="29" spans="1:10" ht="14.1" customHeight="1" x14ac:dyDescent="0.2">
      <c r="A29" s="36">
        <v>23</v>
      </c>
      <c r="B29" s="37" t="s">
        <v>186</v>
      </c>
      <c r="C29" s="72">
        <v>0</v>
      </c>
      <c r="D29" s="72">
        <v>0</v>
      </c>
      <c r="E29" s="72">
        <v>0</v>
      </c>
      <c r="F29" s="72">
        <v>0</v>
      </c>
      <c r="G29" s="76">
        <v>0</v>
      </c>
      <c r="H29" s="72">
        <v>0</v>
      </c>
      <c r="I29" s="76">
        <v>0</v>
      </c>
      <c r="J29" s="72">
        <v>0</v>
      </c>
    </row>
    <row r="30" spans="1:10" ht="14.1" customHeight="1" x14ac:dyDescent="0.2">
      <c r="A30" s="36">
        <v>24</v>
      </c>
      <c r="B30" s="37" t="s">
        <v>187</v>
      </c>
      <c r="C30" s="72">
        <v>0</v>
      </c>
      <c r="D30" s="72">
        <v>0</v>
      </c>
      <c r="E30" s="72">
        <v>0</v>
      </c>
      <c r="F30" s="72">
        <v>0</v>
      </c>
      <c r="G30" s="76">
        <v>0</v>
      </c>
      <c r="H30" s="72">
        <v>0</v>
      </c>
      <c r="I30" s="76">
        <v>0</v>
      </c>
      <c r="J30" s="72">
        <v>0</v>
      </c>
    </row>
    <row r="31" spans="1:10" ht="14.1" customHeight="1" x14ac:dyDescent="0.2">
      <c r="A31" s="36">
        <v>25</v>
      </c>
      <c r="B31" s="37" t="s">
        <v>46</v>
      </c>
      <c r="C31" s="72">
        <v>0</v>
      </c>
      <c r="D31" s="72">
        <v>0</v>
      </c>
      <c r="E31" s="72">
        <v>0</v>
      </c>
      <c r="F31" s="72">
        <v>0</v>
      </c>
      <c r="G31" s="76">
        <v>0</v>
      </c>
      <c r="H31" s="72">
        <v>0</v>
      </c>
      <c r="I31" s="76">
        <v>0</v>
      </c>
      <c r="J31" s="72">
        <v>0</v>
      </c>
    </row>
    <row r="32" spans="1:10" ht="14.1" customHeight="1" x14ac:dyDescent="0.2">
      <c r="A32" s="36">
        <v>26</v>
      </c>
      <c r="B32" s="37" t="s">
        <v>188</v>
      </c>
      <c r="C32" s="72">
        <v>0</v>
      </c>
      <c r="D32" s="72">
        <v>0</v>
      </c>
      <c r="E32" s="72">
        <v>0</v>
      </c>
      <c r="F32" s="72">
        <v>0</v>
      </c>
      <c r="G32" s="76">
        <v>0</v>
      </c>
      <c r="H32" s="72">
        <v>0</v>
      </c>
      <c r="I32" s="76">
        <v>0</v>
      </c>
      <c r="J32" s="72">
        <v>0</v>
      </c>
    </row>
    <row r="33" spans="1:10" ht="14.1" customHeight="1" x14ac:dyDescent="0.2">
      <c r="A33" s="36">
        <v>27</v>
      </c>
      <c r="B33" s="37" t="s">
        <v>189</v>
      </c>
      <c r="C33" s="72">
        <v>0</v>
      </c>
      <c r="D33" s="72">
        <v>0</v>
      </c>
      <c r="E33" s="72">
        <v>0</v>
      </c>
      <c r="F33" s="72">
        <v>0</v>
      </c>
      <c r="G33" s="76">
        <v>0</v>
      </c>
      <c r="H33" s="72">
        <v>0</v>
      </c>
      <c r="I33" s="76">
        <v>0</v>
      </c>
      <c r="J33" s="72">
        <v>0</v>
      </c>
    </row>
    <row r="34" spans="1:10" ht="14.1" customHeight="1" x14ac:dyDescent="0.2">
      <c r="A34" s="36">
        <v>28</v>
      </c>
      <c r="B34" s="37" t="s">
        <v>190</v>
      </c>
      <c r="C34" s="72">
        <v>0</v>
      </c>
      <c r="D34" s="72">
        <v>0</v>
      </c>
      <c r="E34" s="72">
        <v>0</v>
      </c>
      <c r="F34" s="72">
        <v>0</v>
      </c>
      <c r="G34" s="76">
        <v>0</v>
      </c>
      <c r="H34" s="72">
        <v>0</v>
      </c>
      <c r="I34" s="76">
        <v>0</v>
      </c>
      <c r="J34" s="72">
        <v>0</v>
      </c>
    </row>
    <row r="35" spans="1:10" ht="14.1" customHeight="1" x14ac:dyDescent="0.2">
      <c r="A35" s="36">
        <v>29</v>
      </c>
      <c r="B35" s="37" t="s">
        <v>66</v>
      </c>
      <c r="C35" s="72">
        <v>130</v>
      </c>
      <c r="D35" s="72">
        <v>19.82</v>
      </c>
      <c r="E35" s="72">
        <v>174</v>
      </c>
      <c r="F35" s="72">
        <v>232.27</v>
      </c>
      <c r="G35" s="76">
        <v>23</v>
      </c>
      <c r="H35" s="72">
        <v>10.98</v>
      </c>
      <c r="I35" s="76">
        <v>65</v>
      </c>
      <c r="J35" s="72">
        <v>112.07</v>
      </c>
    </row>
    <row r="36" spans="1:10" ht="14.1" customHeight="1" x14ac:dyDescent="0.2">
      <c r="A36" s="36">
        <v>30</v>
      </c>
      <c r="B36" s="37" t="s">
        <v>67</v>
      </c>
      <c r="C36" s="72">
        <v>14763</v>
      </c>
      <c r="D36" s="72">
        <v>24156</v>
      </c>
      <c r="E36" s="72">
        <v>14763</v>
      </c>
      <c r="F36" s="72">
        <v>24156</v>
      </c>
      <c r="G36" s="76">
        <v>6458</v>
      </c>
      <c r="H36" s="72">
        <v>14799</v>
      </c>
      <c r="I36" s="76">
        <v>6458</v>
      </c>
      <c r="J36" s="72">
        <v>14799</v>
      </c>
    </row>
    <row r="37" spans="1:10" ht="14.1" customHeight="1" x14ac:dyDescent="0.2">
      <c r="A37" s="36">
        <v>31</v>
      </c>
      <c r="B37" s="37" t="s">
        <v>553</v>
      </c>
      <c r="C37" s="72">
        <v>0</v>
      </c>
      <c r="D37" s="72">
        <v>0</v>
      </c>
      <c r="E37" s="72">
        <v>0</v>
      </c>
      <c r="F37" s="72">
        <v>0</v>
      </c>
      <c r="G37" s="76">
        <v>0</v>
      </c>
      <c r="H37" s="72">
        <v>0</v>
      </c>
      <c r="I37" s="76">
        <v>0</v>
      </c>
      <c r="J37" s="72">
        <v>0</v>
      </c>
    </row>
    <row r="38" spans="1:10" ht="14.1" customHeight="1" x14ac:dyDescent="0.2">
      <c r="A38" s="36">
        <v>32</v>
      </c>
      <c r="B38" s="37" t="s">
        <v>191</v>
      </c>
      <c r="C38" s="72">
        <v>0</v>
      </c>
      <c r="D38" s="72">
        <v>0</v>
      </c>
      <c r="E38" s="72">
        <v>0</v>
      </c>
      <c r="F38" s="72">
        <v>0</v>
      </c>
      <c r="G38" s="76">
        <v>0</v>
      </c>
      <c r="H38" s="72">
        <v>0</v>
      </c>
      <c r="I38" s="76">
        <v>0</v>
      </c>
      <c r="J38" s="72">
        <v>0</v>
      </c>
    </row>
    <row r="39" spans="1:10" ht="14.1" customHeight="1" x14ac:dyDescent="0.2">
      <c r="A39" s="36">
        <v>33</v>
      </c>
      <c r="B39" s="37" t="s">
        <v>192</v>
      </c>
      <c r="C39" s="72">
        <v>0</v>
      </c>
      <c r="D39" s="72">
        <v>0</v>
      </c>
      <c r="E39" s="72">
        <v>0</v>
      </c>
      <c r="F39" s="72">
        <v>0</v>
      </c>
      <c r="G39" s="76">
        <v>0</v>
      </c>
      <c r="H39" s="72">
        <v>0</v>
      </c>
      <c r="I39" s="76">
        <v>0</v>
      </c>
      <c r="J39" s="72">
        <v>0</v>
      </c>
    </row>
    <row r="40" spans="1:10" ht="14.1" customHeight="1" x14ac:dyDescent="0.2">
      <c r="A40" s="36">
        <v>34</v>
      </c>
      <c r="B40" s="37" t="s">
        <v>193</v>
      </c>
      <c r="C40" s="72">
        <v>0</v>
      </c>
      <c r="D40" s="72">
        <v>0</v>
      </c>
      <c r="E40" s="72">
        <v>0</v>
      </c>
      <c r="F40" s="72">
        <v>0</v>
      </c>
      <c r="G40" s="76">
        <v>0</v>
      </c>
      <c r="H40" s="72">
        <v>0</v>
      </c>
      <c r="I40" s="76">
        <v>0</v>
      </c>
      <c r="J40" s="72">
        <v>0</v>
      </c>
    </row>
    <row r="41" spans="1:10" ht="14.1" customHeight="1" x14ac:dyDescent="0.2">
      <c r="A41" s="36">
        <v>35</v>
      </c>
      <c r="B41" s="37" t="s">
        <v>194</v>
      </c>
      <c r="C41" s="72">
        <v>0</v>
      </c>
      <c r="D41" s="72">
        <v>0</v>
      </c>
      <c r="E41" s="72">
        <v>0</v>
      </c>
      <c r="F41" s="72">
        <v>0</v>
      </c>
      <c r="G41" s="76">
        <v>0</v>
      </c>
      <c r="H41" s="72">
        <v>0</v>
      </c>
      <c r="I41" s="76">
        <v>0</v>
      </c>
      <c r="J41" s="72">
        <v>0</v>
      </c>
    </row>
    <row r="42" spans="1:10" ht="14.1" customHeight="1" x14ac:dyDescent="0.2">
      <c r="A42" s="36">
        <v>36</v>
      </c>
      <c r="B42" s="37" t="s">
        <v>68</v>
      </c>
      <c r="C42" s="72">
        <v>0</v>
      </c>
      <c r="D42" s="72">
        <v>0</v>
      </c>
      <c r="E42" s="72">
        <v>0</v>
      </c>
      <c r="F42" s="72">
        <v>0</v>
      </c>
      <c r="G42" s="76">
        <v>0</v>
      </c>
      <c r="H42" s="72">
        <v>0</v>
      </c>
      <c r="I42" s="76">
        <v>0</v>
      </c>
      <c r="J42" s="72">
        <v>0</v>
      </c>
    </row>
    <row r="43" spans="1:10" ht="14.1" customHeight="1" x14ac:dyDescent="0.2">
      <c r="A43" s="36">
        <v>37</v>
      </c>
      <c r="B43" s="37" t="s">
        <v>195</v>
      </c>
      <c r="C43" s="72">
        <v>0</v>
      </c>
      <c r="D43" s="72">
        <v>0</v>
      </c>
      <c r="E43" s="72">
        <v>0</v>
      </c>
      <c r="F43" s="72">
        <v>0</v>
      </c>
      <c r="G43" s="76">
        <v>0</v>
      </c>
      <c r="H43" s="72">
        <v>0</v>
      </c>
      <c r="I43" s="76">
        <v>0</v>
      </c>
      <c r="J43" s="72">
        <v>0</v>
      </c>
    </row>
    <row r="44" spans="1:10" ht="14.1" customHeight="1" x14ac:dyDescent="0.2">
      <c r="A44" s="36">
        <v>38</v>
      </c>
      <c r="B44" s="37" t="s">
        <v>196</v>
      </c>
      <c r="C44" s="72">
        <v>0</v>
      </c>
      <c r="D44" s="72">
        <v>0</v>
      </c>
      <c r="E44" s="72">
        <v>0</v>
      </c>
      <c r="F44" s="72">
        <v>0</v>
      </c>
      <c r="G44" s="76">
        <v>0</v>
      </c>
      <c r="H44" s="72">
        <v>0</v>
      </c>
      <c r="I44" s="76">
        <v>0</v>
      </c>
      <c r="J44" s="72">
        <v>0</v>
      </c>
    </row>
    <row r="45" spans="1:10" ht="14.1" customHeight="1" x14ac:dyDescent="0.2">
      <c r="A45" s="36">
        <v>39</v>
      </c>
      <c r="B45" s="37" t="s">
        <v>197</v>
      </c>
      <c r="C45" s="72">
        <v>0</v>
      </c>
      <c r="D45" s="72">
        <v>0</v>
      </c>
      <c r="E45" s="72">
        <v>0</v>
      </c>
      <c r="F45" s="72">
        <v>0</v>
      </c>
      <c r="G45" s="76">
        <v>0</v>
      </c>
      <c r="H45" s="72">
        <v>0</v>
      </c>
      <c r="I45" s="76">
        <v>0</v>
      </c>
      <c r="J45" s="72">
        <v>0</v>
      </c>
    </row>
    <row r="46" spans="1:10" ht="14.1" customHeight="1" x14ac:dyDescent="0.2">
      <c r="A46" s="36">
        <v>40</v>
      </c>
      <c r="B46" s="37" t="s">
        <v>72</v>
      </c>
      <c r="C46" s="72">
        <v>0</v>
      </c>
      <c r="D46" s="72">
        <v>0</v>
      </c>
      <c r="E46" s="72">
        <v>0</v>
      </c>
      <c r="F46" s="72">
        <v>0</v>
      </c>
      <c r="G46" s="76">
        <v>0</v>
      </c>
      <c r="H46" s="72">
        <v>0</v>
      </c>
      <c r="I46" s="76">
        <v>0</v>
      </c>
      <c r="J46" s="72">
        <v>0</v>
      </c>
    </row>
    <row r="47" spans="1:10" ht="14.1" customHeight="1" x14ac:dyDescent="0.2">
      <c r="A47" s="36">
        <v>41</v>
      </c>
      <c r="B47" s="37" t="s">
        <v>198</v>
      </c>
      <c r="C47" s="72">
        <v>0</v>
      </c>
      <c r="D47" s="72">
        <v>0</v>
      </c>
      <c r="E47" s="72">
        <v>0</v>
      </c>
      <c r="F47" s="72">
        <v>0</v>
      </c>
      <c r="G47" s="76">
        <v>0</v>
      </c>
      <c r="H47" s="72">
        <v>0</v>
      </c>
      <c r="I47" s="76">
        <v>0</v>
      </c>
      <c r="J47" s="72">
        <v>0</v>
      </c>
    </row>
    <row r="48" spans="1:10" ht="14.1" customHeight="1" x14ac:dyDescent="0.2">
      <c r="A48" s="36">
        <v>42</v>
      </c>
      <c r="B48" s="37" t="s">
        <v>71</v>
      </c>
      <c r="C48" s="76">
        <v>836</v>
      </c>
      <c r="D48" s="76">
        <v>0.11</v>
      </c>
      <c r="E48" s="76">
        <v>0</v>
      </c>
      <c r="F48" s="76">
        <v>0</v>
      </c>
      <c r="G48" s="76">
        <v>0</v>
      </c>
      <c r="H48" s="72">
        <v>0</v>
      </c>
      <c r="I48" s="76">
        <v>0</v>
      </c>
      <c r="J48" s="72">
        <v>0</v>
      </c>
    </row>
    <row r="49" spans="1:10" s="42" customFormat="1" ht="14.1" customHeight="1" x14ac:dyDescent="0.2">
      <c r="A49" s="316"/>
      <c r="B49" s="101" t="s">
        <v>223</v>
      </c>
      <c r="C49" s="230">
        <f>SUM(C28:C48)</f>
        <v>15729</v>
      </c>
      <c r="D49" s="230">
        <f t="shared" ref="D49:J49" si="1">SUM(D28:D48)</f>
        <v>24175.93</v>
      </c>
      <c r="E49" s="230">
        <f t="shared" si="1"/>
        <v>14956</v>
      </c>
      <c r="F49" s="230">
        <f t="shared" si="1"/>
        <v>24470.959999999999</v>
      </c>
      <c r="G49" s="230">
        <f t="shared" si="1"/>
        <v>6481</v>
      </c>
      <c r="H49" s="230">
        <f t="shared" si="1"/>
        <v>14809.98</v>
      </c>
      <c r="I49" s="230">
        <f t="shared" si="1"/>
        <v>6539</v>
      </c>
      <c r="J49" s="230">
        <f t="shared" si="1"/>
        <v>14933.92</v>
      </c>
    </row>
    <row r="50" spans="1:10" s="42" customFormat="1" ht="14.1" customHeight="1" x14ac:dyDescent="0.2">
      <c r="A50" s="316"/>
      <c r="B50" s="101" t="s">
        <v>426</v>
      </c>
      <c r="C50" s="230">
        <f>C49+C27</f>
        <v>125297</v>
      </c>
      <c r="D50" s="230">
        <f t="shared" ref="D50:J50" si="2">D49+D27</f>
        <v>70999.22</v>
      </c>
      <c r="E50" s="230">
        <f t="shared" si="2"/>
        <v>60707</v>
      </c>
      <c r="F50" s="230">
        <f t="shared" si="2"/>
        <v>90542.56</v>
      </c>
      <c r="G50" s="230">
        <f t="shared" si="2"/>
        <v>18293</v>
      </c>
      <c r="H50" s="230">
        <f t="shared" si="2"/>
        <v>27280.519999999997</v>
      </c>
      <c r="I50" s="230">
        <f t="shared" si="2"/>
        <v>18281</v>
      </c>
      <c r="J50" s="230">
        <f t="shared" si="2"/>
        <v>34286.729999999996</v>
      </c>
    </row>
    <row r="51" spans="1:10" ht="14.1" customHeight="1" x14ac:dyDescent="0.2">
      <c r="A51" s="36">
        <v>43</v>
      </c>
      <c r="B51" s="37" t="s">
        <v>41</v>
      </c>
      <c r="C51" s="72">
        <v>30621</v>
      </c>
      <c r="D51" s="72">
        <v>6801.14</v>
      </c>
      <c r="E51" s="72">
        <v>29734</v>
      </c>
      <c r="F51" s="72">
        <v>6387.66</v>
      </c>
      <c r="G51" s="76">
        <v>3742</v>
      </c>
      <c r="H51" s="72">
        <v>658.71</v>
      </c>
      <c r="I51" s="76">
        <v>1799</v>
      </c>
      <c r="J51" s="72">
        <v>1066.9000000000001</v>
      </c>
    </row>
    <row r="52" spans="1:10" ht="14.1" customHeight="1" x14ac:dyDescent="0.2">
      <c r="A52" s="36">
        <v>44</v>
      </c>
      <c r="B52" s="37" t="s">
        <v>199</v>
      </c>
      <c r="C52" s="72">
        <v>39609</v>
      </c>
      <c r="D52" s="72">
        <v>6092</v>
      </c>
      <c r="E52" s="72">
        <v>25480</v>
      </c>
      <c r="F52" s="72">
        <v>8675</v>
      </c>
      <c r="G52" s="76">
        <v>3868</v>
      </c>
      <c r="H52" s="72">
        <v>434</v>
      </c>
      <c r="I52" s="76">
        <v>2403</v>
      </c>
      <c r="J52" s="72">
        <v>723</v>
      </c>
    </row>
    <row r="53" spans="1:10" ht="14.1" customHeight="1" x14ac:dyDescent="0.2">
      <c r="A53" s="36">
        <v>45</v>
      </c>
      <c r="B53" s="37" t="s">
        <v>47</v>
      </c>
      <c r="C53" s="72">
        <v>79910</v>
      </c>
      <c r="D53" s="72">
        <v>6796.1</v>
      </c>
      <c r="E53" s="72">
        <v>63807</v>
      </c>
      <c r="F53" s="72">
        <v>11786.39</v>
      </c>
      <c r="G53" s="72">
        <v>1915</v>
      </c>
      <c r="H53" s="72">
        <v>86.93</v>
      </c>
      <c r="I53" s="72">
        <v>108</v>
      </c>
      <c r="J53" s="72">
        <v>54.63</v>
      </c>
    </row>
    <row r="54" spans="1:10" s="42" customFormat="1" ht="14.1" customHeight="1" x14ac:dyDescent="0.2">
      <c r="A54" s="316"/>
      <c r="B54" s="101" t="s">
        <v>227</v>
      </c>
      <c r="C54" s="230">
        <f>SUM(C51:C53)</f>
        <v>150140</v>
      </c>
      <c r="D54" s="230">
        <f t="shared" ref="D54:J54" si="3">SUM(D51:D53)</f>
        <v>19689.239999999998</v>
      </c>
      <c r="E54" s="230">
        <f t="shared" si="3"/>
        <v>119021</v>
      </c>
      <c r="F54" s="230">
        <f t="shared" si="3"/>
        <v>26849.05</v>
      </c>
      <c r="G54" s="230">
        <f t="shared" si="3"/>
        <v>9525</v>
      </c>
      <c r="H54" s="230">
        <f t="shared" si="3"/>
        <v>1179.6400000000001</v>
      </c>
      <c r="I54" s="230">
        <f t="shared" si="3"/>
        <v>4310</v>
      </c>
      <c r="J54" s="230">
        <f t="shared" si="3"/>
        <v>1844.5300000000002</v>
      </c>
    </row>
    <row r="55" spans="1:10" ht="14.1" customHeight="1" x14ac:dyDescent="0.2">
      <c r="A55" s="36">
        <v>46</v>
      </c>
      <c r="B55" s="37" t="s">
        <v>427</v>
      </c>
      <c r="C55" s="72">
        <v>24799</v>
      </c>
      <c r="D55" s="72">
        <v>3034.94</v>
      </c>
      <c r="E55" s="72">
        <v>8920</v>
      </c>
      <c r="F55" s="72">
        <v>1831.96</v>
      </c>
      <c r="G55" s="76">
        <v>4553</v>
      </c>
      <c r="H55" s="72">
        <v>138.38999999999999</v>
      </c>
      <c r="I55" s="76">
        <v>723</v>
      </c>
      <c r="J55" s="72">
        <v>302.35000000000002</v>
      </c>
    </row>
    <row r="56" spans="1:10" s="42" customFormat="1" ht="14.1" customHeight="1" x14ac:dyDescent="0.2">
      <c r="A56" s="316"/>
      <c r="B56" s="101" t="s">
        <v>225</v>
      </c>
      <c r="C56" s="230">
        <f>C55</f>
        <v>24799</v>
      </c>
      <c r="D56" s="230">
        <f t="shared" ref="D56:J56" si="4">D55</f>
        <v>3034.94</v>
      </c>
      <c r="E56" s="230">
        <f t="shared" si="4"/>
        <v>8920</v>
      </c>
      <c r="F56" s="230">
        <f t="shared" si="4"/>
        <v>1831.96</v>
      </c>
      <c r="G56" s="230">
        <f t="shared" si="4"/>
        <v>4553</v>
      </c>
      <c r="H56" s="230">
        <f t="shared" si="4"/>
        <v>138.38999999999999</v>
      </c>
      <c r="I56" s="230">
        <f t="shared" si="4"/>
        <v>723</v>
      </c>
      <c r="J56" s="230">
        <f t="shared" si="4"/>
        <v>302.35000000000002</v>
      </c>
    </row>
    <row r="57" spans="1:10" ht="14.1" customHeight="1" x14ac:dyDescent="0.2">
      <c r="A57" s="36">
        <v>47</v>
      </c>
      <c r="B57" s="37" t="s">
        <v>419</v>
      </c>
      <c r="C57" s="72">
        <v>0</v>
      </c>
      <c r="D57" s="72">
        <v>0</v>
      </c>
      <c r="E57" s="72">
        <v>0</v>
      </c>
      <c r="F57" s="72">
        <v>0</v>
      </c>
      <c r="G57" s="76">
        <v>0</v>
      </c>
      <c r="H57" s="72">
        <v>0</v>
      </c>
      <c r="I57" s="76">
        <v>0</v>
      </c>
      <c r="J57" s="72">
        <v>0</v>
      </c>
    </row>
    <row r="58" spans="1:10" ht="14.1" customHeight="1" x14ac:dyDescent="0.2">
      <c r="A58" s="36">
        <v>48</v>
      </c>
      <c r="B58" s="37" t="s">
        <v>420</v>
      </c>
      <c r="C58" s="72">
        <v>0</v>
      </c>
      <c r="D58" s="72">
        <v>0</v>
      </c>
      <c r="E58" s="72">
        <v>0</v>
      </c>
      <c r="F58" s="72">
        <v>0</v>
      </c>
      <c r="G58" s="72">
        <v>0</v>
      </c>
      <c r="H58" s="72">
        <v>0</v>
      </c>
      <c r="I58" s="72">
        <v>0</v>
      </c>
      <c r="J58" s="72">
        <v>0</v>
      </c>
    </row>
    <row r="59" spans="1:10" ht="14.1" customHeight="1" x14ac:dyDescent="0.2">
      <c r="A59" s="36">
        <v>49</v>
      </c>
      <c r="B59" s="37" t="s">
        <v>421</v>
      </c>
      <c r="C59" s="72">
        <v>0</v>
      </c>
      <c r="D59" s="72">
        <v>0</v>
      </c>
      <c r="E59" s="72">
        <v>0</v>
      </c>
      <c r="F59" s="72">
        <v>0</v>
      </c>
      <c r="G59" s="72">
        <v>0</v>
      </c>
      <c r="H59" s="72">
        <v>0</v>
      </c>
      <c r="I59" s="72">
        <v>0</v>
      </c>
      <c r="J59" s="72">
        <v>0</v>
      </c>
    </row>
    <row r="60" spans="1:10" ht="14.1" customHeight="1" x14ac:dyDescent="0.2">
      <c r="A60" s="105">
        <v>50</v>
      </c>
      <c r="B60" s="76" t="s">
        <v>422</v>
      </c>
      <c r="C60" s="72">
        <v>0</v>
      </c>
      <c r="D60" s="72">
        <v>0</v>
      </c>
      <c r="E60" s="72">
        <v>0</v>
      </c>
      <c r="F60" s="72">
        <v>0</v>
      </c>
      <c r="G60" s="76">
        <v>0</v>
      </c>
      <c r="H60" s="72">
        <v>0</v>
      </c>
      <c r="I60" s="76">
        <v>0</v>
      </c>
      <c r="J60" s="72">
        <v>0</v>
      </c>
    </row>
    <row r="61" spans="1:10" ht="14.1" customHeight="1" x14ac:dyDescent="0.2">
      <c r="A61" s="105">
        <v>51</v>
      </c>
      <c r="B61" s="76" t="s">
        <v>423</v>
      </c>
      <c r="C61" s="72">
        <v>0</v>
      </c>
      <c r="D61" s="72">
        <v>0</v>
      </c>
      <c r="E61" s="72">
        <v>0</v>
      </c>
      <c r="F61" s="72">
        <v>0</v>
      </c>
      <c r="G61" s="76">
        <v>0</v>
      </c>
      <c r="H61" s="72">
        <v>0</v>
      </c>
      <c r="I61" s="76">
        <v>0</v>
      </c>
      <c r="J61" s="72">
        <v>0</v>
      </c>
    </row>
    <row r="62" spans="1:10" ht="14.1" customHeight="1" x14ac:dyDescent="0.2">
      <c r="A62" s="105">
        <v>52</v>
      </c>
      <c r="B62" s="76" t="s">
        <v>415</v>
      </c>
      <c r="C62" s="72">
        <v>0</v>
      </c>
      <c r="D62" s="72">
        <v>0</v>
      </c>
      <c r="E62" s="72">
        <v>0</v>
      </c>
      <c r="F62" s="72">
        <v>0</v>
      </c>
      <c r="G62" s="76">
        <v>0</v>
      </c>
      <c r="H62" s="72">
        <v>0</v>
      </c>
      <c r="I62" s="76">
        <v>0</v>
      </c>
      <c r="J62" s="72">
        <v>0</v>
      </c>
    </row>
    <row r="63" spans="1:10" ht="14.1" customHeight="1" x14ac:dyDescent="0.2">
      <c r="A63" s="105">
        <v>53</v>
      </c>
      <c r="B63" s="76" t="s">
        <v>424</v>
      </c>
      <c r="C63" s="72">
        <v>0</v>
      </c>
      <c r="D63" s="72">
        <v>0</v>
      </c>
      <c r="E63" s="72">
        <v>0</v>
      </c>
      <c r="F63" s="72">
        <v>0</v>
      </c>
      <c r="G63" s="76">
        <v>0</v>
      </c>
      <c r="H63" s="72">
        <v>0</v>
      </c>
      <c r="I63" s="76">
        <v>0</v>
      </c>
      <c r="J63" s="72">
        <v>0</v>
      </c>
    </row>
    <row r="64" spans="1:10" s="42" customFormat="1" ht="14.1" customHeight="1" x14ac:dyDescent="0.2">
      <c r="A64" s="108"/>
      <c r="B64" s="109" t="s">
        <v>425</v>
      </c>
      <c r="C64" s="230">
        <f>SUM(C57:C63)</f>
        <v>0</v>
      </c>
      <c r="D64" s="230">
        <f t="shared" ref="D64:J64" si="5">SUM(D57:D63)</f>
        <v>0</v>
      </c>
      <c r="E64" s="230">
        <f t="shared" si="5"/>
        <v>0</v>
      </c>
      <c r="F64" s="230">
        <f t="shared" si="5"/>
        <v>0</v>
      </c>
      <c r="G64" s="230">
        <f t="shared" si="5"/>
        <v>0</v>
      </c>
      <c r="H64" s="230">
        <f t="shared" si="5"/>
        <v>0</v>
      </c>
      <c r="I64" s="230">
        <f t="shared" si="5"/>
        <v>0</v>
      </c>
      <c r="J64" s="230">
        <f t="shared" si="5"/>
        <v>0</v>
      </c>
    </row>
    <row r="65" spans="1:10" s="42" customFormat="1" ht="14.1" customHeight="1" x14ac:dyDescent="0.2">
      <c r="A65" s="108"/>
      <c r="B65" s="109" t="s">
        <v>0</v>
      </c>
      <c r="C65" s="230">
        <f>C64+C56+C54+C50</f>
        <v>300236</v>
      </c>
      <c r="D65" s="230">
        <f t="shared" ref="D65:J65" si="6">D64+D56+D54+D50</f>
        <v>93723.4</v>
      </c>
      <c r="E65" s="230">
        <f t="shared" si="6"/>
        <v>188648</v>
      </c>
      <c r="F65" s="230">
        <f t="shared" si="6"/>
        <v>119223.56999999999</v>
      </c>
      <c r="G65" s="230">
        <f t="shared" si="6"/>
        <v>32371</v>
      </c>
      <c r="H65" s="230">
        <f t="shared" si="6"/>
        <v>28598.549999999996</v>
      </c>
      <c r="I65" s="230">
        <f t="shared" si="6"/>
        <v>23314</v>
      </c>
      <c r="J65" s="230">
        <f t="shared" si="6"/>
        <v>36433.609999999993</v>
      </c>
    </row>
    <row r="66" spans="1:10" ht="15" customHeight="1" x14ac:dyDescent="0.2">
      <c r="C66" s="29"/>
      <c r="D66" s="29"/>
      <c r="E66" s="29"/>
      <c r="F66" s="29" t="s">
        <v>597</v>
      </c>
      <c r="G66" s="42"/>
      <c r="H66" s="29"/>
      <c r="I66" s="42"/>
      <c r="J66" s="29"/>
    </row>
    <row r="68" spans="1:10" ht="15" customHeight="1" x14ac:dyDescent="0.2">
      <c r="I68" s="27"/>
    </row>
  </sheetData>
  <mergeCells count="10">
    <mergeCell ref="A1:J1"/>
    <mergeCell ref="I2:J2"/>
    <mergeCell ref="A3:A4"/>
    <mergeCell ref="B3:B4"/>
    <mergeCell ref="C4:D4"/>
    <mergeCell ref="E4:F4"/>
    <mergeCell ref="C3:F3"/>
    <mergeCell ref="G3:J3"/>
    <mergeCell ref="G4:H4"/>
    <mergeCell ref="I4:J4"/>
  </mergeCells>
  <pageMargins left="1.2" right="0.7" top="0.5" bottom="0.5" header="0.3" footer="0.3"/>
  <pageSetup paperSize="9" scale="7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29" sqref="E29"/>
    </sheetView>
  </sheetViews>
  <sheetFormatPr defaultColWidth="9.140625" defaultRowHeight="15" x14ac:dyDescent="0.2"/>
  <cols>
    <col min="1" max="1" width="5.5703125" style="17" customWidth="1"/>
    <col min="2" max="2" width="25.42578125" style="6" customWidth="1"/>
    <col min="3" max="3" width="10.5703125" style="6" customWidth="1"/>
    <col min="4" max="4" width="9.140625" style="18"/>
    <col min="5" max="5" width="10.140625" style="6" customWidth="1"/>
    <col min="6" max="6" width="9.140625" style="18"/>
    <col min="7" max="7" width="9.85546875" style="6" bestFit="1" customWidth="1"/>
    <col min="8" max="8" width="9.140625" style="18"/>
    <col min="9" max="9" width="9.85546875" style="6" bestFit="1" customWidth="1"/>
    <col min="10" max="10" width="13" style="18" customWidth="1"/>
    <col min="11" max="16384" width="9.140625" style="6"/>
  </cols>
  <sheetData>
    <row r="1" spans="1:10" x14ac:dyDescent="0.2">
      <c r="A1" s="495" t="s">
        <v>96</v>
      </c>
      <c r="B1" s="495"/>
      <c r="C1" s="495"/>
      <c r="D1" s="495"/>
      <c r="E1" s="495"/>
      <c r="F1" s="495"/>
      <c r="G1" s="495"/>
      <c r="H1" s="495"/>
      <c r="I1" s="495"/>
      <c r="J1" s="495"/>
    </row>
    <row r="2" spans="1:10" x14ac:dyDescent="0.2">
      <c r="A2" s="7"/>
      <c r="B2" s="8" t="s">
        <v>106</v>
      </c>
      <c r="C2" s="495" t="s">
        <v>97</v>
      </c>
      <c r="D2" s="495"/>
      <c r="E2" s="495"/>
      <c r="F2" s="495"/>
      <c r="G2" s="495" t="s">
        <v>110</v>
      </c>
      <c r="H2" s="495"/>
      <c r="I2" s="495"/>
      <c r="J2" s="9" t="s">
        <v>98</v>
      </c>
    </row>
    <row r="3" spans="1:10" ht="34.5" customHeight="1" x14ac:dyDescent="0.2">
      <c r="A3" s="10" t="s">
        <v>99</v>
      </c>
      <c r="B3" s="11" t="s">
        <v>100</v>
      </c>
      <c r="C3" s="566" t="s">
        <v>101</v>
      </c>
      <c r="D3" s="566"/>
      <c r="E3" s="566" t="s">
        <v>102</v>
      </c>
      <c r="F3" s="566"/>
      <c r="G3" s="566" t="s">
        <v>101</v>
      </c>
      <c r="H3" s="566"/>
      <c r="I3" s="566" t="s">
        <v>102</v>
      </c>
      <c r="J3" s="566"/>
    </row>
    <row r="4" spans="1:10" ht="21.75" customHeight="1" x14ac:dyDescent="0.2">
      <c r="A4" s="12"/>
      <c r="B4" s="5"/>
      <c r="C4" s="12" t="s">
        <v>103</v>
      </c>
      <c r="D4" s="13" t="s">
        <v>15</v>
      </c>
      <c r="E4" s="12" t="s">
        <v>103</v>
      </c>
      <c r="F4" s="13" t="s">
        <v>15</v>
      </c>
      <c r="G4" s="12" t="s">
        <v>103</v>
      </c>
      <c r="H4" s="13" t="s">
        <v>15</v>
      </c>
      <c r="I4" s="12" t="s">
        <v>103</v>
      </c>
      <c r="J4" s="13" t="s">
        <v>15</v>
      </c>
    </row>
    <row r="5" spans="1:10" x14ac:dyDescent="0.2">
      <c r="A5" s="14">
        <v>1</v>
      </c>
      <c r="B5" s="15" t="s">
        <v>50</v>
      </c>
      <c r="C5" s="15">
        <v>5727</v>
      </c>
      <c r="D5" s="16">
        <v>94.81</v>
      </c>
      <c r="E5" s="15">
        <v>2617</v>
      </c>
      <c r="F5" s="16">
        <v>19.899999999999999</v>
      </c>
      <c r="G5" s="15">
        <v>10088</v>
      </c>
      <c r="H5" s="16">
        <v>116.24</v>
      </c>
      <c r="I5" s="15">
        <v>4563</v>
      </c>
      <c r="J5" s="16">
        <v>27.68</v>
      </c>
    </row>
    <row r="6" spans="1:10" x14ac:dyDescent="0.2">
      <c r="A6" s="14">
        <v>2</v>
      </c>
      <c r="B6" s="15" t="s">
        <v>51</v>
      </c>
      <c r="C6" s="15">
        <v>0</v>
      </c>
      <c r="D6" s="16">
        <v>0</v>
      </c>
      <c r="E6" s="15">
        <v>0</v>
      </c>
      <c r="F6" s="16">
        <v>0</v>
      </c>
      <c r="G6" s="15">
        <v>0</v>
      </c>
      <c r="H6" s="16">
        <v>0</v>
      </c>
      <c r="I6" s="15">
        <v>0</v>
      </c>
      <c r="J6" s="16">
        <v>0</v>
      </c>
    </row>
    <row r="7" spans="1:10" x14ac:dyDescent="0.2">
      <c r="A7" s="14">
        <v>3</v>
      </c>
      <c r="B7" s="15" t="s">
        <v>52</v>
      </c>
      <c r="C7" s="15">
        <v>2758</v>
      </c>
      <c r="D7" s="16">
        <v>30.78</v>
      </c>
      <c r="E7" s="15">
        <v>0</v>
      </c>
      <c r="F7" s="16">
        <v>0</v>
      </c>
      <c r="G7" s="15">
        <v>0</v>
      </c>
      <c r="H7" s="16">
        <v>0</v>
      </c>
      <c r="I7" s="15">
        <v>0</v>
      </c>
      <c r="J7" s="16">
        <v>0</v>
      </c>
    </row>
    <row r="8" spans="1:10" x14ac:dyDescent="0.2">
      <c r="A8" s="14">
        <v>4</v>
      </c>
      <c r="B8" s="15" t="s">
        <v>53</v>
      </c>
      <c r="C8" s="15">
        <v>2931</v>
      </c>
      <c r="D8" s="16">
        <v>58.68</v>
      </c>
      <c r="E8" s="15">
        <v>2931</v>
      </c>
      <c r="F8" s="16">
        <v>41.07</v>
      </c>
      <c r="G8" s="15">
        <v>2602</v>
      </c>
      <c r="H8" s="16">
        <v>42.44</v>
      </c>
      <c r="I8" s="15">
        <v>2602</v>
      </c>
      <c r="J8" s="16">
        <v>29.7</v>
      </c>
    </row>
    <row r="9" spans="1:10" x14ac:dyDescent="0.2">
      <c r="A9" s="14">
        <v>5</v>
      </c>
      <c r="B9" s="1" t="s">
        <v>54</v>
      </c>
      <c r="C9" s="15">
        <v>68</v>
      </c>
      <c r="D9" s="16">
        <v>1.1299999999999999</v>
      </c>
      <c r="E9" s="15">
        <v>0</v>
      </c>
      <c r="F9" s="16">
        <v>0</v>
      </c>
      <c r="G9" s="15">
        <v>0</v>
      </c>
      <c r="H9" s="16">
        <v>0</v>
      </c>
      <c r="I9" s="15">
        <v>0</v>
      </c>
      <c r="J9" s="16">
        <v>0</v>
      </c>
    </row>
    <row r="10" spans="1:10" x14ac:dyDescent="0.2">
      <c r="A10" s="14">
        <v>6</v>
      </c>
      <c r="B10" s="1" t="s">
        <v>55</v>
      </c>
      <c r="C10" s="15">
        <v>1509</v>
      </c>
      <c r="D10" s="16">
        <v>71.540000000000006</v>
      </c>
      <c r="E10" s="15">
        <v>767</v>
      </c>
      <c r="F10" s="16">
        <v>38.68</v>
      </c>
      <c r="G10" s="15">
        <v>6185</v>
      </c>
      <c r="H10" s="16">
        <v>228.82</v>
      </c>
      <c r="I10" s="15">
        <v>3278</v>
      </c>
      <c r="J10" s="16">
        <v>116.98</v>
      </c>
    </row>
    <row r="11" spans="1:10" x14ac:dyDescent="0.2">
      <c r="A11" s="14">
        <v>7</v>
      </c>
      <c r="B11" s="1" t="s">
        <v>43</v>
      </c>
      <c r="C11" s="15">
        <v>25</v>
      </c>
      <c r="D11" s="16">
        <v>0.13</v>
      </c>
      <c r="E11" s="15">
        <v>0</v>
      </c>
      <c r="F11" s="16">
        <v>0</v>
      </c>
      <c r="G11" s="15">
        <v>0</v>
      </c>
      <c r="H11" s="16">
        <v>0</v>
      </c>
      <c r="I11" s="15">
        <v>0</v>
      </c>
      <c r="J11" s="16">
        <v>0</v>
      </c>
    </row>
    <row r="12" spans="1:10" x14ac:dyDescent="0.2">
      <c r="A12" s="14">
        <v>8</v>
      </c>
      <c r="B12" s="1" t="s">
        <v>56</v>
      </c>
      <c r="C12" s="15">
        <v>5501</v>
      </c>
      <c r="D12" s="16">
        <v>128.26</v>
      </c>
      <c r="E12" s="15">
        <v>2872</v>
      </c>
      <c r="F12" s="16">
        <v>43.65</v>
      </c>
      <c r="G12" s="15">
        <v>2974</v>
      </c>
      <c r="H12" s="16">
        <v>37.9</v>
      </c>
      <c r="I12" s="15">
        <v>618</v>
      </c>
      <c r="J12" s="16">
        <v>10.25</v>
      </c>
    </row>
    <row r="13" spans="1:10" x14ac:dyDescent="0.2">
      <c r="A13" s="14">
        <v>9</v>
      </c>
      <c r="B13" s="1" t="s">
        <v>44</v>
      </c>
      <c r="C13" s="15">
        <v>10</v>
      </c>
      <c r="D13" s="16">
        <v>0.18</v>
      </c>
      <c r="E13" s="15">
        <v>0</v>
      </c>
      <c r="F13" s="16">
        <v>0</v>
      </c>
      <c r="G13" s="15">
        <v>0</v>
      </c>
      <c r="H13" s="16">
        <v>0</v>
      </c>
      <c r="I13" s="15">
        <v>0</v>
      </c>
      <c r="J13" s="16">
        <v>0</v>
      </c>
    </row>
    <row r="14" spans="1:10" x14ac:dyDescent="0.2">
      <c r="A14" s="14">
        <v>10</v>
      </c>
      <c r="B14" s="1" t="s">
        <v>76</v>
      </c>
      <c r="C14" s="15">
        <v>0</v>
      </c>
      <c r="D14" s="16">
        <v>0</v>
      </c>
      <c r="E14" s="15">
        <v>0</v>
      </c>
      <c r="F14" s="16">
        <v>0</v>
      </c>
      <c r="G14" s="15">
        <v>7</v>
      </c>
      <c r="H14" s="16">
        <v>0.11</v>
      </c>
      <c r="I14" s="15">
        <v>0</v>
      </c>
      <c r="J14" s="16">
        <v>0</v>
      </c>
    </row>
    <row r="15" spans="1:10" x14ac:dyDescent="0.2">
      <c r="A15" s="14">
        <v>11</v>
      </c>
      <c r="B15" s="1" t="s">
        <v>57</v>
      </c>
      <c r="C15" s="15">
        <v>0</v>
      </c>
      <c r="D15" s="16">
        <v>0</v>
      </c>
      <c r="E15" s="15">
        <v>0</v>
      </c>
      <c r="F15" s="16">
        <v>0</v>
      </c>
      <c r="G15" s="15">
        <v>0</v>
      </c>
      <c r="H15" s="16">
        <v>0</v>
      </c>
      <c r="I15" s="15">
        <v>0</v>
      </c>
      <c r="J15" s="16">
        <v>0</v>
      </c>
    </row>
    <row r="16" spans="1:10" x14ac:dyDescent="0.2">
      <c r="A16" s="14">
        <v>12</v>
      </c>
      <c r="B16" s="1" t="s">
        <v>58</v>
      </c>
      <c r="C16" s="15">
        <v>0</v>
      </c>
      <c r="D16" s="16">
        <v>0</v>
      </c>
      <c r="E16" s="15">
        <v>0</v>
      </c>
      <c r="F16" s="16">
        <v>0</v>
      </c>
      <c r="G16" s="15">
        <v>0</v>
      </c>
      <c r="H16" s="16">
        <v>0</v>
      </c>
      <c r="I16" s="15">
        <v>0</v>
      </c>
      <c r="J16" s="16">
        <v>0</v>
      </c>
    </row>
    <row r="17" spans="1:10" x14ac:dyDescent="0.2">
      <c r="A17" s="14">
        <v>13</v>
      </c>
      <c r="B17" s="1" t="s">
        <v>77</v>
      </c>
      <c r="C17" s="15">
        <v>11</v>
      </c>
      <c r="D17" s="16">
        <v>0.18</v>
      </c>
      <c r="E17" s="15">
        <v>0</v>
      </c>
      <c r="F17" s="16">
        <v>0</v>
      </c>
      <c r="G17" s="15">
        <v>0</v>
      </c>
      <c r="H17" s="16">
        <v>0</v>
      </c>
      <c r="I17" s="15">
        <v>0</v>
      </c>
      <c r="J17" s="16">
        <v>0</v>
      </c>
    </row>
    <row r="18" spans="1:10" x14ac:dyDescent="0.2">
      <c r="A18" s="14">
        <v>14</v>
      </c>
      <c r="B18" s="1" t="s">
        <v>78</v>
      </c>
      <c r="C18" s="15">
        <v>0</v>
      </c>
      <c r="D18" s="16">
        <v>0</v>
      </c>
      <c r="E18" s="15">
        <v>0</v>
      </c>
      <c r="F18" s="16">
        <v>0</v>
      </c>
      <c r="G18" s="15">
        <v>83</v>
      </c>
      <c r="H18" s="16">
        <v>6.91</v>
      </c>
      <c r="I18" s="15">
        <v>3</v>
      </c>
      <c r="J18" s="16">
        <v>0.55000000000000004</v>
      </c>
    </row>
    <row r="19" spans="1:10" x14ac:dyDescent="0.2">
      <c r="A19" s="14">
        <v>15</v>
      </c>
      <c r="B19" s="1" t="s">
        <v>59</v>
      </c>
      <c r="C19" s="15">
        <v>24061</v>
      </c>
      <c r="D19" s="16">
        <v>362.75</v>
      </c>
      <c r="E19" s="15">
        <v>7218</v>
      </c>
      <c r="F19" s="16">
        <v>108.82</v>
      </c>
      <c r="G19" s="15">
        <v>2712</v>
      </c>
      <c r="H19" s="16">
        <v>40.61</v>
      </c>
      <c r="I19" s="15">
        <v>542</v>
      </c>
      <c r="J19" s="16">
        <v>80.12</v>
      </c>
    </row>
    <row r="20" spans="1:10" x14ac:dyDescent="0.2">
      <c r="A20" s="14">
        <v>16</v>
      </c>
      <c r="B20" s="1" t="s">
        <v>60</v>
      </c>
      <c r="C20" s="15">
        <v>0</v>
      </c>
      <c r="D20" s="16">
        <v>0</v>
      </c>
      <c r="E20" s="15">
        <v>0</v>
      </c>
      <c r="F20" s="16">
        <v>0</v>
      </c>
      <c r="G20" s="15">
        <v>0</v>
      </c>
      <c r="H20" s="16">
        <v>0</v>
      </c>
      <c r="I20" s="15">
        <v>0</v>
      </c>
      <c r="J20" s="16">
        <v>0</v>
      </c>
    </row>
    <row r="21" spans="1:10" x14ac:dyDescent="0.2">
      <c r="A21" s="14">
        <v>17</v>
      </c>
      <c r="B21" s="1" t="s">
        <v>75</v>
      </c>
      <c r="C21" s="15">
        <v>299</v>
      </c>
      <c r="D21" s="16">
        <v>6.69</v>
      </c>
      <c r="E21" s="15">
        <v>120</v>
      </c>
      <c r="F21" s="16">
        <v>2.21</v>
      </c>
      <c r="G21" s="15">
        <v>619</v>
      </c>
      <c r="H21" s="16">
        <v>6.75</v>
      </c>
      <c r="I21" s="15">
        <v>264</v>
      </c>
      <c r="J21" s="16">
        <v>2.4500000000000002</v>
      </c>
    </row>
    <row r="22" spans="1:10" x14ac:dyDescent="0.2">
      <c r="A22" s="14">
        <v>18</v>
      </c>
      <c r="B22" s="1" t="s">
        <v>61</v>
      </c>
      <c r="C22" s="15">
        <v>153</v>
      </c>
      <c r="D22" s="16">
        <v>3.52</v>
      </c>
      <c r="E22" s="15">
        <v>0</v>
      </c>
      <c r="F22" s="16">
        <v>0</v>
      </c>
      <c r="G22" s="15">
        <v>0</v>
      </c>
      <c r="H22" s="16">
        <v>0</v>
      </c>
      <c r="I22" s="15">
        <v>0</v>
      </c>
      <c r="J22" s="16">
        <v>0</v>
      </c>
    </row>
    <row r="23" spans="1:10" x14ac:dyDescent="0.2">
      <c r="A23" s="14">
        <v>19</v>
      </c>
      <c r="B23" s="1" t="s">
        <v>62</v>
      </c>
      <c r="C23" s="15">
        <v>0</v>
      </c>
      <c r="D23" s="16">
        <v>0</v>
      </c>
      <c r="E23" s="15">
        <v>0</v>
      </c>
      <c r="F23" s="16">
        <v>0</v>
      </c>
      <c r="G23" s="15">
        <v>0</v>
      </c>
      <c r="H23" s="16">
        <v>0</v>
      </c>
      <c r="I23" s="15">
        <v>0</v>
      </c>
      <c r="J23" s="16">
        <v>0</v>
      </c>
    </row>
    <row r="24" spans="1:10" x14ac:dyDescent="0.2">
      <c r="A24" s="14">
        <v>20</v>
      </c>
      <c r="B24" s="15" t="s">
        <v>45</v>
      </c>
      <c r="C24" s="15">
        <v>0</v>
      </c>
      <c r="D24" s="16">
        <v>0</v>
      </c>
      <c r="E24" s="15">
        <v>0</v>
      </c>
      <c r="F24" s="16">
        <v>0</v>
      </c>
      <c r="G24" s="15">
        <v>0</v>
      </c>
      <c r="H24" s="16">
        <v>0</v>
      </c>
      <c r="I24" s="15">
        <v>0</v>
      </c>
      <c r="J24" s="16">
        <v>0</v>
      </c>
    </row>
    <row r="25" spans="1:10" x14ac:dyDescent="0.2">
      <c r="A25" s="14">
        <v>21</v>
      </c>
      <c r="B25" s="15" t="s">
        <v>104</v>
      </c>
      <c r="C25" s="15">
        <v>0</v>
      </c>
      <c r="D25" s="16">
        <v>0</v>
      </c>
      <c r="E25" s="15">
        <v>0</v>
      </c>
      <c r="F25" s="16">
        <v>0</v>
      </c>
      <c r="G25" s="15">
        <v>0</v>
      </c>
      <c r="H25" s="16">
        <v>0</v>
      </c>
      <c r="I25" s="15">
        <v>0</v>
      </c>
      <c r="J25" s="16">
        <v>0</v>
      </c>
    </row>
    <row r="26" spans="1:10" x14ac:dyDescent="0.2">
      <c r="A26" s="14">
        <v>22</v>
      </c>
      <c r="B26" s="15" t="s">
        <v>63</v>
      </c>
      <c r="C26" s="15">
        <v>0</v>
      </c>
      <c r="D26" s="16">
        <v>0</v>
      </c>
      <c r="E26" s="15">
        <v>0</v>
      </c>
      <c r="F26" s="16">
        <v>0</v>
      </c>
      <c r="G26" s="15">
        <v>0</v>
      </c>
      <c r="H26" s="16">
        <v>0</v>
      </c>
      <c r="I26" s="15">
        <v>0</v>
      </c>
      <c r="J26" s="16">
        <v>0</v>
      </c>
    </row>
    <row r="27" spans="1:10" x14ac:dyDescent="0.2">
      <c r="A27" s="14">
        <v>23</v>
      </c>
      <c r="B27" s="15" t="s">
        <v>64</v>
      </c>
      <c r="C27" s="15">
        <v>0</v>
      </c>
      <c r="D27" s="16">
        <v>0</v>
      </c>
      <c r="E27" s="15">
        <v>0</v>
      </c>
      <c r="F27" s="16">
        <v>0</v>
      </c>
      <c r="G27" s="15">
        <v>0</v>
      </c>
      <c r="H27" s="16">
        <v>0</v>
      </c>
      <c r="I27" s="15">
        <v>0</v>
      </c>
      <c r="J27" s="16">
        <v>0</v>
      </c>
    </row>
    <row r="28" spans="1:10" x14ac:dyDescent="0.2">
      <c r="A28" s="14">
        <v>24</v>
      </c>
      <c r="B28" s="15" t="s">
        <v>79</v>
      </c>
      <c r="C28" s="15">
        <v>0</v>
      </c>
      <c r="D28" s="16">
        <v>0</v>
      </c>
      <c r="E28" s="15">
        <v>0</v>
      </c>
      <c r="F28" s="16">
        <v>0</v>
      </c>
      <c r="G28" s="15">
        <v>0</v>
      </c>
      <c r="H28" s="16">
        <v>0</v>
      </c>
      <c r="I28" s="15">
        <v>0</v>
      </c>
      <c r="J28" s="16">
        <v>0</v>
      </c>
    </row>
    <row r="29" spans="1:10" x14ac:dyDescent="0.2">
      <c r="A29" s="14">
        <v>25</v>
      </c>
      <c r="B29" s="15" t="s">
        <v>80</v>
      </c>
      <c r="C29" s="15">
        <v>0</v>
      </c>
      <c r="D29" s="16">
        <v>0</v>
      </c>
      <c r="E29" s="15">
        <v>0</v>
      </c>
      <c r="F29" s="16">
        <v>0</v>
      </c>
      <c r="G29" s="15">
        <v>0</v>
      </c>
      <c r="H29" s="16">
        <v>0</v>
      </c>
      <c r="I29" s="15">
        <v>0</v>
      </c>
      <c r="J29" s="16">
        <v>0</v>
      </c>
    </row>
    <row r="30" spans="1:10" x14ac:dyDescent="0.2">
      <c r="A30" s="14">
        <v>26</v>
      </c>
      <c r="B30" s="15" t="s">
        <v>81</v>
      </c>
      <c r="C30" s="15">
        <v>0</v>
      </c>
      <c r="D30" s="16">
        <v>0</v>
      </c>
      <c r="E30" s="15">
        <v>0</v>
      </c>
      <c r="F30" s="16">
        <v>0</v>
      </c>
      <c r="G30" s="15">
        <v>0</v>
      </c>
      <c r="H30" s="16">
        <v>0</v>
      </c>
      <c r="I30" s="15">
        <v>0</v>
      </c>
      <c r="J30" s="16">
        <v>0</v>
      </c>
    </row>
    <row r="31" spans="1:10" x14ac:dyDescent="0.2">
      <c r="A31" s="14">
        <v>27</v>
      </c>
      <c r="B31" s="15" t="s">
        <v>82</v>
      </c>
      <c r="C31" s="15">
        <v>0</v>
      </c>
      <c r="D31" s="16">
        <v>0</v>
      </c>
      <c r="E31" s="15">
        <v>0</v>
      </c>
      <c r="F31" s="16">
        <v>0</v>
      </c>
      <c r="G31" s="15">
        <v>0</v>
      </c>
      <c r="H31" s="16">
        <v>0</v>
      </c>
      <c r="I31" s="15">
        <v>0</v>
      </c>
      <c r="J31" s="16">
        <v>0</v>
      </c>
    </row>
    <row r="32" spans="1:10" x14ac:dyDescent="0.2">
      <c r="A32" s="14">
        <v>28</v>
      </c>
      <c r="B32" s="15" t="s">
        <v>65</v>
      </c>
      <c r="C32" s="15">
        <v>0</v>
      </c>
      <c r="D32" s="16">
        <v>0</v>
      </c>
      <c r="E32" s="15">
        <v>0</v>
      </c>
      <c r="F32" s="16">
        <v>0</v>
      </c>
      <c r="G32" s="15">
        <v>411</v>
      </c>
      <c r="H32" s="16">
        <v>4.88</v>
      </c>
      <c r="I32" s="15">
        <v>0</v>
      </c>
      <c r="J32" s="16">
        <v>0</v>
      </c>
    </row>
    <row r="33" spans="1:10" x14ac:dyDescent="0.2">
      <c r="A33" s="14">
        <v>29</v>
      </c>
      <c r="B33" s="15" t="s">
        <v>42</v>
      </c>
      <c r="C33" s="15">
        <v>0</v>
      </c>
      <c r="D33" s="16">
        <v>0</v>
      </c>
      <c r="E33" s="15">
        <v>0</v>
      </c>
      <c r="F33" s="16">
        <v>0</v>
      </c>
      <c r="G33" s="15">
        <v>0</v>
      </c>
      <c r="H33" s="16">
        <v>0</v>
      </c>
      <c r="I33" s="15">
        <v>0</v>
      </c>
      <c r="J33" s="16">
        <v>0</v>
      </c>
    </row>
    <row r="34" spans="1:10" x14ac:dyDescent="0.2">
      <c r="A34" s="14">
        <v>30</v>
      </c>
      <c r="B34" s="15" t="s">
        <v>66</v>
      </c>
      <c r="C34" s="15">
        <v>9763</v>
      </c>
      <c r="D34" s="16">
        <v>30.76</v>
      </c>
      <c r="E34" s="15">
        <v>3425</v>
      </c>
      <c r="F34" s="16">
        <v>111.15</v>
      </c>
      <c r="G34" s="15">
        <v>1030</v>
      </c>
      <c r="H34" s="16">
        <v>3.49</v>
      </c>
      <c r="I34" s="15">
        <v>696</v>
      </c>
      <c r="J34" s="16">
        <v>34.729999999999997</v>
      </c>
    </row>
    <row r="35" spans="1:10" x14ac:dyDescent="0.2">
      <c r="A35" s="14">
        <v>31</v>
      </c>
      <c r="B35" s="15" t="s">
        <v>67</v>
      </c>
      <c r="C35" s="15">
        <v>0</v>
      </c>
      <c r="D35" s="16">
        <v>0</v>
      </c>
      <c r="E35" s="15">
        <v>0</v>
      </c>
      <c r="F35" s="16">
        <v>0</v>
      </c>
      <c r="G35" s="15">
        <v>0</v>
      </c>
      <c r="H35" s="16">
        <v>0</v>
      </c>
      <c r="I35" s="15">
        <v>0</v>
      </c>
      <c r="J35" s="16">
        <v>0</v>
      </c>
    </row>
    <row r="36" spans="1:10" x14ac:dyDescent="0.2">
      <c r="A36" s="14">
        <v>32</v>
      </c>
      <c r="B36" s="15" t="s">
        <v>83</v>
      </c>
      <c r="C36" s="15">
        <v>0</v>
      </c>
      <c r="D36" s="16">
        <v>0</v>
      </c>
      <c r="E36" s="15">
        <v>0</v>
      </c>
      <c r="F36" s="16">
        <v>0</v>
      </c>
      <c r="G36" s="15">
        <v>0</v>
      </c>
      <c r="H36" s="16">
        <v>0</v>
      </c>
      <c r="I36" s="15">
        <v>0</v>
      </c>
      <c r="J36" s="16">
        <v>0</v>
      </c>
    </row>
    <row r="37" spans="1:10" x14ac:dyDescent="0.2">
      <c r="A37" s="14">
        <v>33</v>
      </c>
      <c r="B37" s="15" t="s">
        <v>46</v>
      </c>
      <c r="C37" s="15">
        <v>0</v>
      </c>
      <c r="D37" s="16">
        <v>0</v>
      </c>
      <c r="E37" s="15">
        <v>0</v>
      </c>
      <c r="F37" s="16">
        <v>0</v>
      </c>
      <c r="G37" s="15">
        <v>0</v>
      </c>
      <c r="H37" s="16">
        <v>0</v>
      </c>
      <c r="I37" s="15">
        <v>0</v>
      </c>
      <c r="J37" s="16">
        <v>0</v>
      </c>
    </row>
    <row r="38" spans="1:10" x14ac:dyDescent="0.2">
      <c r="A38" s="14">
        <v>34</v>
      </c>
      <c r="B38" s="15" t="s">
        <v>84</v>
      </c>
      <c r="C38" s="15">
        <v>0</v>
      </c>
      <c r="D38" s="16">
        <v>0</v>
      </c>
      <c r="E38" s="15">
        <v>0</v>
      </c>
      <c r="F38" s="16">
        <v>0</v>
      </c>
      <c r="G38" s="15">
        <v>0</v>
      </c>
      <c r="H38" s="16">
        <v>0</v>
      </c>
      <c r="I38" s="15">
        <v>0</v>
      </c>
      <c r="J38" s="16">
        <v>0</v>
      </c>
    </row>
    <row r="39" spans="1:10" x14ac:dyDescent="0.2">
      <c r="A39" s="14">
        <v>35</v>
      </c>
      <c r="B39" s="15" t="s">
        <v>85</v>
      </c>
      <c r="C39" s="15">
        <v>0</v>
      </c>
      <c r="D39" s="16">
        <v>0</v>
      </c>
      <c r="E39" s="15">
        <v>0</v>
      </c>
      <c r="F39" s="16">
        <v>0</v>
      </c>
      <c r="G39" s="15">
        <v>0</v>
      </c>
      <c r="H39" s="16">
        <v>0</v>
      </c>
      <c r="I39" s="15">
        <v>0</v>
      </c>
      <c r="J39" s="16">
        <v>0</v>
      </c>
    </row>
    <row r="40" spans="1:10" x14ac:dyDescent="0.2">
      <c r="A40" s="14">
        <v>36</v>
      </c>
      <c r="B40" s="15" t="s">
        <v>68</v>
      </c>
      <c r="C40" s="15">
        <v>0</v>
      </c>
      <c r="D40" s="16">
        <v>0</v>
      </c>
      <c r="E40" s="15">
        <v>0</v>
      </c>
      <c r="F40" s="16">
        <v>0</v>
      </c>
      <c r="G40" s="15">
        <v>0</v>
      </c>
      <c r="H40" s="16">
        <v>0</v>
      </c>
      <c r="I40" s="15">
        <v>0</v>
      </c>
      <c r="J40" s="16">
        <v>0</v>
      </c>
    </row>
    <row r="41" spans="1:10" x14ac:dyDescent="0.2">
      <c r="A41" s="14">
        <v>37</v>
      </c>
      <c r="B41" s="15" t="s">
        <v>86</v>
      </c>
      <c r="C41" s="15">
        <v>0</v>
      </c>
      <c r="D41" s="16">
        <v>0</v>
      </c>
      <c r="E41" s="15">
        <v>0</v>
      </c>
      <c r="F41" s="16">
        <v>0</v>
      </c>
      <c r="G41" s="15">
        <v>0</v>
      </c>
      <c r="H41" s="16">
        <v>0</v>
      </c>
      <c r="I41" s="15">
        <v>0</v>
      </c>
      <c r="J41" s="16">
        <v>0</v>
      </c>
    </row>
    <row r="42" spans="1:10" x14ac:dyDescent="0.2">
      <c r="A42" s="14">
        <v>38</v>
      </c>
      <c r="B42" s="15" t="s">
        <v>69</v>
      </c>
      <c r="C42" s="15">
        <v>0</v>
      </c>
      <c r="D42" s="16">
        <v>0</v>
      </c>
      <c r="E42" s="15">
        <v>0</v>
      </c>
      <c r="F42" s="16">
        <v>0</v>
      </c>
      <c r="G42" s="15">
        <v>0</v>
      </c>
      <c r="H42" s="16">
        <v>0</v>
      </c>
      <c r="I42" s="15">
        <v>0</v>
      </c>
      <c r="J42" s="16">
        <v>0</v>
      </c>
    </row>
    <row r="43" spans="1:10" x14ac:dyDescent="0.2">
      <c r="A43" s="14">
        <v>39</v>
      </c>
      <c r="B43" s="15" t="s">
        <v>87</v>
      </c>
      <c r="C43" s="15">
        <v>0</v>
      </c>
      <c r="D43" s="16">
        <v>0</v>
      </c>
      <c r="E43" s="15">
        <v>0</v>
      </c>
      <c r="F43" s="16">
        <v>0</v>
      </c>
      <c r="G43" s="15">
        <v>0</v>
      </c>
      <c r="H43" s="16">
        <v>0</v>
      </c>
      <c r="I43" s="15">
        <v>0</v>
      </c>
      <c r="J43" s="16">
        <v>0</v>
      </c>
    </row>
    <row r="44" spans="1:10" x14ac:dyDescent="0.2">
      <c r="A44" s="14">
        <v>40</v>
      </c>
      <c r="B44" s="15" t="s">
        <v>88</v>
      </c>
      <c r="C44" s="15">
        <v>0</v>
      </c>
      <c r="D44" s="16">
        <v>0</v>
      </c>
      <c r="E44" s="15">
        <v>0</v>
      </c>
      <c r="F44" s="16">
        <v>0</v>
      </c>
      <c r="G44" s="15">
        <v>0</v>
      </c>
      <c r="H44" s="16">
        <v>0</v>
      </c>
      <c r="I44" s="15">
        <v>0</v>
      </c>
      <c r="J44" s="16">
        <v>0</v>
      </c>
    </row>
    <row r="45" spans="1:10" x14ac:dyDescent="0.2">
      <c r="A45" s="14">
        <v>41</v>
      </c>
      <c r="B45" s="15" t="s">
        <v>70</v>
      </c>
      <c r="C45" s="15">
        <v>0</v>
      </c>
      <c r="D45" s="16">
        <v>0</v>
      </c>
      <c r="E45" s="15">
        <v>0</v>
      </c>
      <c r="F45" s="16">
        <v>0</v>
      </c>
      <c r="G45" s="15">
        <v>0</v>
      </c>
      <c r="H45" s="16">
        <v>0</v>
      </c>
      <c r="I45" s="15">
        <v>0</v>
      </c>
      <c r="J45" s="16">
        <v>0</v>
      </c>
    </row>
    <row r="46" spans="1:10" x14ac:dyDescent="0.2">
      <c r="A46" s="14">
        <v>42</v>
      </c>
      <c r="B46" s="15" t="s">
        <v>71</v>
      </c>
      <c r="C46" s="15">
        <v>0</v>
      </c>
      <c r="D46" s="16">
        <v>0</v>
      </c>
      <c r="E46" s="15">
        <v>0</v>
      </c>
      <c r="F46" s="16">
        <v>0</v>
      </c>
      <c r="G46" s="15">
        <v>0</v>
      </c>
      <c r="H46" s="16">
        <v>0</v>
      </c>
      <c r="I46" s="15">
        <v>0</v>
      </c>
      <c r="J46" s="16">
        <v>0</v>
      </c>
    </row>
    <row r="47" spans="1:10" x14ac:dyDescent="0.2">
      <c r="A47" s="14">
        <v>43</v>
      </c>
      <c r="B47" s="15" t="s">
        <v>89</v>
      </c>
      <c r="C47" s="15">
        <v>0</v>
      </c>
      <c r="D47" s="16">
        <v>0</v>
      </c>
      <c r="E47" s="15">
        <v>0</v>
      </c>
      <c r="F47" s="16">
        <v>0</v>
      </c>
      <c r="G47" s="15">
        <v>0</v>
      </c>
      <c r="H47" s="16">
        <v>0</v>
      </c>
      <c r="I47" s="15">
        <v>0</v>
      </c>
      <c r="J47" s="16">
        <v>0</v>
      </c>
    </row>
    <row r="48" spans="1:10" x14ac:dyDescent="0.2">
      <c r="A48" s="14">
        <v>44</v>
      </c>
      <c r="B48" s="15" t="s">
        <v>72</v>
      </c>
      <c r="C48" s="15">
        <v>0</v>
      </c>
      <c r="D48" s="16">
        <v>0</v>
      </c>
      <c r="E48" s="15">
        <v>0</v>
      </c>
      <c r="F48" s="16">
        <v>0</v>
      </c>
      <c r="G48" s="15">
        <v>0</v>
      </c>
      <c r="H48" s="16">
        <v>0</v>
      </c>
      <c r="I48" s="15">
        <v>0</v>
      </c>
      <c r="J48" s="16">
        <v>0</v>
      </c>
    </row>
    <row r="49" spans="1:10" x14ac:dyDescent="0.2">
      <c r="A49" s="14">
        <v>45</v>
      </c>
      <c r="B49" s="15" t="s">
        <v>73</v>
      </c>
      <c r="C49" s="15">
        <v>0</v>
      </c>
      <c r="D49" s="16">
        <v>0</v>
      </c>
      <c r="E49" s="15">
        <v>0</v>
      </c>
      <c r="F49" s="16">
        <v>0</v>
      </c>
      <c r="G49" s="15">
        <v>0</v>
      </c>
      <c r="H49" s="16">
        <v>0</v>
      </c>
      <c r="I49" s="15">
        <v>0</v>
      </c>
      <c r="J49" s="16">
        <v>0</v>
      </c>
    </row>
    <row r="50" spans="1:10" x14ac:dyDescent="0.2">
      <c r="A50" s="14">
        <v>46</v>
      </c>
      <c r="B50" s="15" t="s">
        <v>90</v>
      </c>
      <c r="C50" s="15">
        <v>0</v>
      </c>
      <c r="D50" s="16">
        <v>0</v>
      </c>
      <c r="E50" s="15">
        <v>0</v>
      </c>
      <c r="F50" s="16">
        <v>0</v>
      </c>
      <c r="G50" s="15">
        <v>0</v>
      </c>
      <c r="H50" s="16">
        <v>0</v>
      </c>
      <c r="I50" s="15">
        <v>0</v>
      </c>
      <c r="J50" s="16">
        <v>0</v>
      </c>
    </row>
    <row r="51" spans="1:10" x14ac:dyDescent="0.2">
      <c r="A51" s="14">
        <v>47</v>
      </c>
      <c r="B51" s="15" t="s">
        <v>91</v>
      </c>
      <c r="C51" s="15">
        <v>0</v>
      </c>
      <c r="D51" s="16">
        <v>0</v>
      </c>
      <c r="E51" s="15">
        <v>0</v>
      </c>
      <c r="F51" s="16">
        <v>0</v>
      </c>
      <c r="G51" s="15">
        <v>0</v>
      </c>
      <c r="H51" s="16">
        <v>0</v>
      </c>
      <c r="I51" s="15">
        <v>0</v>
      </c>
      <c r="J51" s="16">
        <v>0</v>
      </c>
    </row>
    <row r="52" spans="1:10" x14ac:dyDescent="0.2">
      <c r="A52" s="14">
        <v>48</v>
      </c>
      <c r="B52" s="1" t="s">
        <v>47</v>
      </c>
      <c r="C52" s="15">
        <v>0</v>
      </c>
      <c r="D52" s="16">
        <v>0</v>
      </c>
      <c r="E52" s="15">
        <v>0</v>
      </c>
      <c r="F52" s="16">
        <v>0</v>
      </c>
      <c r="G52" s="15">
        <v>0</v>
      </c>
      <c r="H52" s="16">
        <v>0</v>
      </c>
      <c r="I52" s="15">
        <v>0</v>
      </c>
      <c r="J52" s="16">
        <v>0</v>
      </c>
    </row>
    <row r="53" spans="1:10" x14ac:dyDescent="0.2">
      <c r="A53" s="14">
        <v>49</v>
      </c>
      <c r="B53" s="15" t="s">
        <v>41</v>
      </c>
      <c r="C53" s="15">
        <v>974</v>
      </c>
      <c r="D53" s="16">
        <v>8.01</v>
      </c>
      <c r="E53" s="15">
        <v>974</v>
      </c>
      <c r="F53" s="16">
        <v>8.01</v>
      </c>
      <c r="G53" s="15">
        <v>6</v>
      </c>
      <c r="H53" s="16">
        <v>0.2</v>
      </c>
      <c r="I53" s="15">
        <v>6</v>
      </c>
      <c r="J53" s="16">
        <v>0.2</v>
      </c>
    </row>
    <row r="54" spans="1:10" x14ac:dyDescent="0.2">
      <c r="A54" s="14">
        <v>50</v>
      </c>
      <c r="B54" s="15" t="s">
        <v>74</v>
      </c>
      <c r="C54" s="15">
        <v>11242</v>
      </c>
      <c r="D54" s="16">
        <v>31.11</v>
      </c>
      <c r="E54" s="15">
        <v>0</v>
      </c>
      <c r="F54" s="16">
        <v>0</v>
      </c>
      <c r="G54" s="15">
        <v>0</v>
      </c>
      <c r="H54" s="16">
        <v>0</v>
      </c>
      <c r="I54" s="15">
        <v>0</v>
      </c>
      <c r="J54" s="16">
        <v>0</v>
      </c>
    </row>
    <row r="55" spans="1:10" x14ac:dyDescent="0.2">
      <c r="A55" s="14"/>
      <c r="B55" s="5" t="s">
        <v>105</v>
      </c>
      <c r="C55" s="5">
        <f t="shared" ref="C55:J55" si="0">SUM(C5:C54)</f>
        <v>65032</v>
      </c>
      <c r="D55" s="4">
        <f t="shared" si="0"/>
        <v>828.53000000000009</v>
      </c>
      <c r="E55" s="5">
        <f t="shared" si="0"/>
        <v>20924</v>
      </c>
      <c r="F55" s="4">
        <f t="shared" si="0"/>
        <v>373.49</v>
      </c>
      <c r="G55" s="5">
        <f t="shared" si="0"/>
        <v>26717</v>
      </c>
      <c r="H55" s="4">
        <f t="shared" si="0"/>
        <v>488.35</v>
      </c>
      <c r="I55" s="5">
        <f t="shared" si="0"/>
        <v>12572</v>
      </c>
      <c r="J55" s="4">
        <f t="shared" si="0"/>
        <v>302.66000000000003</v>
      </c>
    </row>
    <row r="57" spans="1:10" x14ac:dyDescent="0.2">
      <c r="B57" s="19"/>
    </row>
  </sheetData>
  <mergeCells count="7">
    <mergeCell ref="A1:J1"/>
    <mergeCell ref="C2:F2"/>
    <mergeCell ref="G2:I2"/>
    <mergeCell ref="C3:D3"/>
    <mergeCell ref="E3:F3"/>
    <mergeCell ref="G3:H3"/>
    <mergeCell ref="I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72"/>
  <sheetViews>
    <sheetView zoomScaleNormal="100" workbookViewId="0">
      <pane xSplit="2" ySplit="5" topLeftCell="C54" activePane="bottomRight" state="frozen"/>
      <selection pane="topRight" activeCell="C1" sqref="C1"/>
      <selection pane="bottomLeft" activeCell="A6" sqref="A6"/>
      <selection pane="bottomRight" activeCell="H66" sqref="H66"/>
    </sheetView>
  </sheetViews>
  <sheetFormatPr defaultColWidth="9.140625" defaultRowHeight="12.75" x14ac:dyDescent="0.2"/>
  <cols>
    <col min="1" max="1" width="5.5703125" style="322" customWidth="1"/>
    <col min="2" max="2" width="24.140625" style="2" customWidth="1"/>
    <col min="3" max="3" width="9" style="3" bestFit="1" customWidth="1"/>
    <col min="4" max="4" width="9.140625" style="3" bestFit="1" customWidth="1"/>
    <col min="5" max="6" width="10.140625" style="3" bestFit="1" customWidth="1"/>
    <col min="7" max="7" width="8.140625" style="3" customWidth="1"/>
    <col min="8" max="8" width="7.140625" style="3" bestFit="1" customWidth="1"/>
    <col min="9" max="9" width="8.85546875" style="3" customWidth="1"/>
    <col min="10" max="10" width="10.140625" style="3" bestFit="1" customWidth="1"/>
    <col min="11" max="11" width="9.140625" style="3" bestFit="1" customWidth="1"/>
    <col min="12" max="12" width="9.42578125" style="3" bestFit="1" customWidth="1"/>
    <col min="13" max="13" width="9.140625" style="3" bestFit="1" customWidth="1"/>
    <col min="14" max="14" width="10.140625" style="3" bestFit="1" customWidth="1"/>
    <col min="15" max="15" width="9.140625" style="3" bestFit="1" customWidth="1"/>
    <col min="16" max="16" width="11.42578125" style="3" bestFit="1" customWidth="1"/>
    <col min="17" max="18" width="9.140625" style="3"/>
    <col min="19" max="16384" width="9.140625" style="2"/>
  </cols>
  <sheetData>
    <row r="1" spans="1:16" ht="15.75" customHeight="1" x14ac:dyDescent="0.2">
      <c r="A1" s="531" t="s">
        <v>542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</row>
    <row r="2" spans="1:16" ht="14.25" x14ac:dyDescent="0.2">
      <c r="A2" s="532" t="s">
        <v>108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</row>
    <row r="3" spans="1:16" ht="15" customHeight="1" x14ac:dyDescent="0.2">
      <c r="A3" s="24"/>
      <c r="B3" s="567" t="s">
        <v>11</v>
      </c>
      <c r="C3" s="567"/>
      <c r="D3" s="567"/>
      <c r="M3" s="522" t="s">
        <v>166</v>
      </c>
      <c r="N3" s="522"/>
    </row>
    <row r="4" spans="1:16" ht="13.5" x14ac:dyDescent="0.2">
      <c r="A4" s="453" t="s">
        <v>200</v>
      </c>
      <c r="B4" s="453" t="s">
        <v>2</v>
      </c>
      <c r="C4" s="523" t="s">
        <v>25</v>
      </c>
      <c r="D4" s="523"/>
      <c r="E4" s="523" t="s">
        <v>164</v>
      </c>
      <c r="F4" s="523"/>
      <c r="G4" s="523" t="s">
        <v>26</v>
      </c>
      <c r="H4" s="523"/>
      <c r="I4" s="523" t="s">
        <v>24</v>
      </c>
      <c r="J4" s="523"/>
      <c r="K4" s="523" t="s">
        <v>165</v>
      </c>
      <c r="L4" s="523"/>
      <c r="M4" s="523" t="s">
        <v>27</v>
      </c>
      <c r="N4" s="523"/>
      <c r="O4" s="523" t="s">
        <v>0</v>
      </c>
      <c r="P4" s="523"/>
    </row>
    <row r="5" spans="1:16" ht="13.5" x14ac:dyDescent="0.2">
      <c r="A5" s="453"/>
      <c r="B5" s="453"/>
      <c r="C5" s="321" t="s">
        <v>28</v>
      </c>
      <c r="D5" s="321" t="s">
        <v>15</v>
      </c>
      <c r="E5" s="321" t="s">
        <v>28</v>
      </c>
      <c r="F5" s="321" t="s">
        <v>15</v>
      </c>
      <c r="G5" s="321" t="s">
        <v>28</v>
      </c>
      <c r="H5" s="321" t="s">
        <v>15</v>
      </c>
      <c r="I5" s="321" t="s">
        <v>28</v>
      </c>
      <c r="J5" s="321" t="s">
        <v>15</v>
      </c>
      <c r="K5" s="321" t="s">
        <v>28</v>
      </c>
      <c r="L5" s="321" t="s">
        <v>15</v>
      </c>
      <c r="M5" s="321" t="s">
        <v>28</v>
      </c>
      <c r="N5" s="321" t="s">
        <v>15</v>
      </c>
      <c r="O5" s="321" t="s">
        <v>28</v>
      </c>
      <c r="P5" s="321" t="s">
        <v>15</v>
      </c>
    </row>
    <row r="6" spans="1:16" ht="12.95" customHeight="1" x14ac:dyDescent="0.2">
      <c r="A6" s="36">
        <v>1</v>
      </c>
      <c r="B6" s="37" t="s">
        <v>50</v>
      </c>
      <c r="C6" s="71">
        <v>1532</v>
      </c>
      <c r="D6" s="71">
        <v>7333</v>
      </c>
      <c r="E6" s="71">
        <v>21247</v>
      </c>
      <c r="F6" s="71">
        <v>28954</v>
      </c>
      <c r="G6" s="71">
        <v>56</v>
      </c>
      <c r="H6" s="71">
        <v>95</v>
      </c>
      <c r="I6" s="71">
        <v>1687</v>
      </c>
      <c r="J6" s="71">
        <v>7550</v>
      </c>
      <c r="K6" s="71">
        <v>0</v>
      </c>
      <c r="L6" s="71">
        <v>0</v>
      </c>
      <c r="M6" s="71">
        <v>3142</v>
      </c>
      <c r="N6" s="71">
        <v>21540</v>
      </c>
      <c r="O6" s="71">
        <f t="shared" ref="O6" si="0">C6+E6+G6+I6+K6+M6</f>
        <v>27664</v>
      </c>
      <c r="P6" s="71">
        <f t="shared" ref="P6" si="1">D6+F6+H6+J6+L6+N6</f>
        <v>65472</v>
      </c>
    </row>
    <row r="7" spans="1:16" ht="12.95" customHeight="1" x14ac:dyDescent="0.2">
      <c r="A7" s="36">
        <v>2</v>
      </c>
      <c r="B7" s="37" t="s">
        <v>51</v>
      </c>
      <c r="C7" s="71">
        <v>59</v>
      </c>
      <c r="D7" s="71">
        <v>252</v>
      </c>
      <c r="E7" s="71">
        <v>401</v>
      </c>
      <c r="F7" s="71">
        <v>1155</v>
      </c>
      <c r="G7" s="71">
        <v>10</v>
      </c>
      <c r="H7" s="71">
        <v>21</v>
      </c>
      <c r="I7" s="71">
        <v>79</v>
      </c>
      <c r="J7" s="71">
        <v>618</v>
      </c>
      <c r="K7" s="71">
        <v>0</v>
      </c>
      <c r="L7" s="71">
        <v>0</v>
      </c>
      <c r="M7" s="71">
        <v>467</v>
      </c>
      <c r="N7" s="71">
        <v>2193</v>
      </c>
      <c r="O7" s="71">
        <f t="shared" ref="O7:O65" si="2">C7+E7+G7+I7+K7+M7</f>
        <v>1016</v>
      </c>
      <c r="P7" s="71">
        <f t="shared" ref="P7:P65" si="3">D7+F7+H7+J7+L7+N7</f>
        <v>4239</v>
      </c>
    </row>
    <row r="8" spans="1:16" ht="12.95" customHeight="1" x14ac:dyDescent="0.2">
      <c r="A8" s="36">
        <v>3</v>
      </c>
      <c r="B8" s="37" t="s">
        <v>52</v>
      </c>
      <c r="C8" s="71">
        <v>621</v>
      </c>
      <c r="D8" s="71">
        <v>2219</v>
      </c>
      <c r="E8" s="71">
        <v>4616</v>
      </c>
      <c r="F8" s="71">
        <v>15249</v>
      </c>
      <c r="G8" s="71">
        <v>173</v>
      </c>
      <c r="H8" s="71">
        <v>692</v>
      </c>
      <c r="I8" s="71">
        <v>1216</v>
      </c>
      <c r="J8" s="71">
        <v>30990</v>
      </c>
      <c r="K8" s="71">
        <v>3</v>
      </c>
      <c r="L8" s="71">
        <v>7</v>
      </c>
      <c r="M8" s="71">
        <v>13265</v>
      </c>
      <c r="N8" s="71">
        <v>63895</v>
      </c>
      <c r="O8" s="71">
        <f t="shared" si="2"/>
        <v>19894</v>
      </c>
      <c r="P8" s="71">
        <f t="shared" si="3"/>
        <v>113052</v>
      </c>
    </row>
    <row r="9" spans="1:16" ht="12.95" customHeight="1" x14ac:dyDescent="0.2">
      <c r="A9" s="36">
        <v>4</v>
      </c>
      <c r="B9" s="37" t="s">
        <v>53</v>
      </c>
      <c r="C9" s="71">
        <v>626</v>
      </c>
      <c r="D9" s="71">
        <v>1899</v>
      </c>
      <c r="E9" s="71">
        <v>20055</v>
      </c>
      <c r="F9" s="71">
        <v>46277</v>
      </c>
      <c r="G9" s="71">
        <v>33</v>
      </c>
      <c r="H9" s="71">
        <v>76</v>
      </c>
      <c r="I9" s="71">
        <v>924</v>
      </c>
      <c r="J9" s="71">
        <v>18819</v>
      </c>
      <c r="K9" s="71">
        <v>1</v>
      </c>
      <c r="L9" s="71">
        <v>5</v>
      </c>
      <c r="M9" s="71">
        <v>702</v>
      </c>
      <c r="N9" s="71">
        <v>4637</v>
      </c>
      <c r="O9" s="71">
        <f t="shared" si="2"/>
        <v>22341</v>
      </c>
      <c r="P9" s="71">
        <f t="shared" si="3"/>
        <v>71713</v>
      </c>
    </row>
    <row r="10" spans="1:16" ht="12.95" customHeight="1" x14ac:dyDescent="0.2">
      <c r="A10" s="36">
        <v>5</v>
      </c>
      <c r="B10" s="37" t="s">
        <v>54</v>
      </c>
      <c r="C10" s="71">
        <v>21</v>
      </c>
      <c r="D10" s="71">
        <v>47</v>
      </c>
      <c r="E10" s="71">
        <v>887</v>
      </c>
      <c r="F10" s="71">
        <v>2476</v>
      </c>
      <c r="G10" s="71">
        <v>874</v>
      </c>
      <c r="H10" s="71">
        <v>1196</v>
      </c>
      <c r="I10" s="71">
        <v>69</v>
      </c>
      <c r="J10" s="71">
        <v>247</v>
      </c>
      <c r="K10" s="71">
        <v>0</v>
      </c>
      <c r="L10" s="71">
        <v>0</v>
      </c>
      <c r="M10" s="71">
        <v>494</v>
      </c>
      <c r="N10" s="71">
        <v>883</v>
      </c>
      <c r="O10" s="71">
        <f t="shared" si="2"/>
        <v>2345</v>
      </c>
      <c r="P10" s="71">
        <f t="shared" si="3"/>
        <v>4849</v>
      </c>
    </row>
    <row r="11" spans="1:16" ht="12.95" customHeight="1" x14ac:dyDescent="0.2">
      <c r="A11" s="36">
        <v>6</v>
      </c>
      <c r="B11" s="37" t="s">
        <v>55</v>
      </c>
      <c r="C11" s="71">
        <v>1635</v>
      </c>
      <c r="D11" s="71">
        <v>7518</v>
      </c>
      <c r="E11" s="71">
        <v>5422</v>
      </c>
      <c r="F11" s="71">
        <v>15462</v>
      </c>
      <c r="G11" s="71">
        <v>125</v>
      </c>
      <c r="H11" s="71">
        <v>1042</v>
      </c>
      <c r="I11" s="71">
        <v>1342</v>
      </c>
      <c r="J11" s="71">
        <v>4483</v>
      </c>
      <c r="K11" s="71">
        <v>110</v>
      </c>
      <c r="L11" s="71">
        <v>2245</v>
      </c>
      <c r="M11" s="71">
        <v>1860</v>
      </c>
      <c r="N11" s="71">
        <v>3116</v>
      </c>
      <c r="O11" s="71">
        <f t="shared" si="2"/>
        <v>10494</v>
      </c>
      <c r="P11" s="71">
        <f t="shared" si="3"/>
        <v>33866</v>
      </c>
    </row>
    <row r="12" spans="1:16" ht="12.95" customHeight="1" x14ac:dyDescent="0.2">
      <c r="A12" s="36">
        <v>7</v>
      </c>
      <c r="B12" s="37" t="s">
        <v>56</v>
      </c>
      <c r="C12" s="71">
        <v>569</v>
      </c>
      <c r="D12" s="71">
        <v>1722</v>
      </c>
      <c r="E12" s="71">
        <v>15194</v>
      </c>
      <c r="F12" s="71">
        <v>27824</v>
      </c>
      <c r="G12" s="71">
        <v>138</v>
      </c>
      <c r="H12" s="71">
        <v>248</v>
      </c>
      <c r="I12" s="71">
        <v>954</v>
      </c>
      <c r="J12" s="71">
        <v>4438</v>
      </c>
      <c r="K12" s="71">
        <v>3</v>
      </c>
      <c r="L12" s="71">
        <v>4</v>
      </c>
      <c r="M12" s="71">
        <v>2990</v>
      </c>
      <c r="N12" s="71">
        <v>14702</v>
      </c>
      <c r="O12" s="71">
        <f t="shared" si="2"/>
        <v>19848</v>
      </c>
      <c r="P12" s="71">
        <f t="shared" si="3"/>
        <v>48938</v>
      </c>
    </row>
    <row r="13" spans="1:16" ht="12.95" customHeight="1" x14ac:dyDescent="0.2">
      <c r="A13" s="36">
        <v>8</v>
      </c>
      <c r="B13" s="37" t="s">
        <v>43</v>
      </c>
      <c r="C13" s="71">
        <v>105</v>
      </c>
      <c r="D13" s="71">
        <v>740.31</v>
      </c>
      <c r="E13" s="71">
        <v>1056</v>
      </c>
      <c r="F13" s="71">
        <v>4063.65</v>
      </c>
      <c r="G13" s="71">
        <v>27</v>
      </c>
      <c r="H13" s="71">
        <v>146.88999999999999</v>
      </c>
      <c r="I13" s="71">
        <v>177</v>
      </c>
      <c r="J13" s="71">
        <v>994.14</v>
      </c>
      <c r="K13" s="71">
        <v>0</v>
      </c>
      <c r="L13" s="71">
        <v>0</v>
      </c>
      <c r="M13" s="71">
        <v>604</v>
      </c>
      <c r="N13" s="71">
        <v>5249.88</v>
      </c>
      <c r="O13" s="71">
        <f t="shared" si="2"/>
        <v>1969</v>
      </c>
      <c r="P13" s="71">
        <f t="shared" si="3"/>
        <v>11194.87</v>
      </c>
    </row>
    <row r="14" spans="1:16" ht="12.95" customHeight="1" x14ac:dyDescent="0.2">
      <c r="A14" s="36">
        <v>9</v>
      </c>
      <c r="B14" s="37" t="s">
        <v>44</v>
      </c>
      <c r="C14" s="71">
        <v>85</v>
      </c>
      <c r="D14" s="71">
        <v>332</v>
      </c>
      <c r="E14" s="71">
        <v>1913</v>
      </c>
      <c r="F14" s="71">
        <v>3354</v>
      </c>
      <c r="G14" s="71">
        <v>2</v>
      </c>
      <c r="H14" s="71">
        <v>3</v>
      </c>
      <c r="I14" s="71">
        <v>114</v>
      </c>
      <c r="J14" s="71">
        <v>709</v>
      </c>
      <c r="K14" s="71">
        <v>4</v>
      </c>
      <c r="L14" s="71">
        <v>11</v>
      </c>
      <c r="M14" s="71">
        <v>441</v>
      </c>
      <c r="N14" s="71">
        <v>1775</v>
      </c>
      <c r="O14" s="71">
        <f t="shared" si="2"/>
        <v>2559</v>
      </c>
      <c r="P14" s="71">
        <f t="shared" si="3"/>
        <v>6184</v>
      </c>
    </row>
    <row r="15" spans="1:16" ht="12.95" customHeight="1" x14ac:dyDescent="0.2">
      <c r="A15" s="36">
        <v>10</v>
      </c>
      <c r="B15" s="37" t="s">
        <v>76</v>
      </c>
      <c r="C15" s="71">
        <v>146</v>
      </c>
      <c r="D15" s="71">
        <v>814</v>
      </c>
      <c r="E15" s="71">
        <v>4747</v>
      </c>
      <c r="F15" s="71">
        <v>7088</v>
      </c>
      <c r="G15" s="71">
        <v>8</v>
      </c>
      <c r="H15" s="71">
        <v>56</v>
      </c>
      <c r="I15" s="71">
        <v>285</v>
      </c>
      <c r="J15" s="71">
        <v>3355</v>
      </c>
      <c r="K15" s="71">
        <v>0</v>
      </c>
      <c r="L15" s="71">
        <v>0</v>
      </c>
      <c r="M15" s="71">
        <v>1073</v>
      </c>
      <c r="N15" s="71">
        <v>18949</v>
      </c>
      <c r="O15" s="71">
        <f t="shared" si="2"/>
        <v>6259</v>
      </c>
      <c r="P15" s="71">
        <f t="shared" si="3"/>
        <v>30262</v>
      </c>
    </row>
    <row r="16" spans="1:16" ht="12.95" customHeight="1" x14ac:dyDescent="0.2">
      <c r="A16" s="36">
        <v>11</v>
      </c>
      <c r="B16" s="37" t="s">
        <v>57</v>
      </c>
      <c r="C16" s="71">
        <v>68</v>
      </c>
      <c r="D16" s="71">
        <v>320.83999999999997</v>
      </c>
      <c r="E16" s="71">
        <v>1123</v>
      </c>
      <c r="F16" s="71">
        <v>3664.93</v>
      </c>
      <c r="G16" s="71">
        <v>0</v>
      </c>
      <c r="H16" s="71">
        <v>0</v>
      </c>
      <c r="I16" s="71">
        <v>78</v>
      </c>
      <c r="J16" s="71">
        <v>259.89</v>
      </c>
      <c r="K16" s="71">
        <v>0</v>
      </c>
      <c r="L16" s="71">
        <v>0</v>
      </c>
      <c r="M16" s="71">
        <v>0</v>
      </c>
      <c r="N16" s="71">
        <v>0</v>
      </c>
      <c r="O16" s="71">
        <f t="shared" si="2"/>
        <v>1269</v>
      </c>
      <c r="P16" s="71">
        <f t="shared" si="3"/>
        <v>4245.66</v>
      </c>
    </row>
    <row r="17" spans="1:18" ht="12.95" customHeight="1" x14ac:dyDescent="0.2">
      <c r="A17" s="36">
        <v>12</v>
      </c>
      <c r="B17" s="37" t="s">
        <v>58</v>
      </c>
      <c r="C17" s="71">
        <v>22</v>
      </c>
      <c r="D17" s="71">
        <v>85.17</v>
      </c>
      <c r="E17" s="71">
        <v>308</v>
      </c>
      <c r="F17" s="71">
        <v>565.24</v>
      </c>
      <c r="G17" s="71">
        <v>2</v>
      </c>
      <c r="H17" s="71">
        <v>19.399999999999999</v>
      </c>
      <c r="I17" s="71">
        <v>44</v>
      </c>
      <c r="J17" s="71">
        <v>134.13</v>
      </c>
      <c r="K17" s="71">
        <v>0</v>
      </c>
      <c r="L17" s="71">
        <v>0</v>
      </c>
      <c r="M17" s="71">
        <v>10</v>
      </c>
      <c r="N17" s="71">
        <v>44.05</v>
      </c>
      <c r="O17" s="71">
        <f t="shared" si="2"/>
        <v>386</v>
      </c>
      <c r="P17" s="71">
        <f t="shared" si="3"/>
        <v>847.9899999999999</v>
      </c>
    </row>
    <row r="18" spans="1:18" ht="12.95" customHeight="1" x14ac:dyDescent="0.2">
      <c r="A18" s="36">
        <v>13</v>
      </c>
      <c r="B18" s="37" t="s">
        <v>183</v>
      </c>
      <c r="C18" s="71">
        <v>112</v>
      </c>
      <c r="D18" s="71">
        <v>613</v>
      </c>
      <c r="E18" s="71">
        <v>1742</v>
      </c>
      <c r="F18" s="71">
        <v>5376</v>
      </c>
      <c r="G18" s="71">
        <v>10</v>
      </c>
      <c r="H18" s="71">
        <v>23</v>
      </c>
      <c r="I18" s="71">
        <v>279</v>
      </c>
      <c r="J18" s="71">
        <v>1628</v>
      </c>
      <c r="K18" s="71">
        <v>0</v>
      </c>
      <c r="L18" s="71">
        <v>0</v>
      </c>
      <c r="M18" s="71">
        <v>137</v>
      </c>
      <c r="N18" s="71">
        <v>801</v>
      </c>
      <c r="O18" s="71">
        <f t="shared" si="2"/>
        <v>2280</v>
      </c>
      <c r="P18" s="71">
        <f t="shared" si="3"/>
        <v>8441</v>
      </c>
    </row>
    <row r="19" spans="1:18" ht="12.95" customHeight="1" x14ac:dyDescent="0.2">
      <c r="A19" s="36">
        <v>14</v>
      </c>
      <c r="B19" s="37" t="s">
        <v>184</v>
      </c>
      <c r="C19" s="71">
        <v>148</v>
      </c>
      <c r="D19" s="71">
        <v>236</v>
      </c>
      <c r="E19" s="71">
        <v>1279</v>
      </c>
      <c r="F19" s="71">
        <v>2015</v>
      </c>
      <c r="G19" s="71">
        <v>57</v>
      </c>
      <c r="H19" s="71">
        <v>43</v>
      </c>
      <c r="I19" s="71">
        <v>2545</v>
      </c>
      <c r="J19" s="71">
        <v>10125</v>
      </c>
      <c r="K19" s="71">
        <v>0</v>
      </c>
      <c r="L19" s="71">
        <v>0</v>
      </c>
      <c r="M19" s="71">
        <v>117</v>
      </c>
      <c r="N19" s="71">
        <v>153</v>
      </c>
      <c r="O19" s="71">
        <f t="shared" si="2"/>
        <v>4146</v>
      </c>
      <c r="P19" s="71">
        <f t="shared" si="3"/>
        <v>12572</v>
      </c>
    </row>
    <row r="20" spans="1:18" ht="12.95" customHeight="1" x14ac:dyDescent="0.2">
      <c r="A20" s="36">
        <v>15</v>
      </c>
      <c r="B20" s="37" t="s">
        <v>59</v>
      </c>
      <c r="C20" s="71">
        <v>522</v>
      </c>
      <c r="D20" s="71">
        <v>1471.04</v>
      </c>
      <c r="E20" s="71">
        <v>7067</v>
      </c>
      <c r="F20" s="71">
        <v>18249.349999999999</v>
      </c>
      <c r="G20" s="71">
        <v>46</v>
      </c>
      <c r="H20" s="71">
        <v>130.52000000000001</v>
      </c>
      <c r="I20" s="71">
        <v>925</v>
      </c>
      <c r="J20" s="71">
        <v>11215.26</v>
      </c>
      <c r="K20" s="71">
        <v>2</v>
      </c>
      <c r="L20" s="71">
        <v>2.61</v>
      </c>
      <c r="M20" s="71">
        <v>1640</v>
      </c>
      <c r="N20" s="71">
        <v>11519.8</v>
      </c>
      <c r="O20" s="71">
        <f t="shared" si="2"/>
        <v>10202</v>
      </c>
      <c r="P20" s="71">
        <f t="shared" si="3"/>
        <v>42588.58</v>
      </c>
    </row>
    <row r="21" spans="1:18" ht="12.95" customHeight="1" x14ac:dyDescent="0.2">
      <c r="A21" s="36">
        <v>16</v>
      </c>
      <c r="B21" s="37" t="s">
        <v>65</v>
      </c>
      <c r="C21" s="71">
        <v>11505</v>
      </c>
      <c r="D21" s="71">
        <v>7610</v>
      </c>
      <c r="E21" s="71">
        <v>83210</v>
      </c>
      <c r="F21" s="71">
        <v>132320</v>
      </c>
      <c r="G21" s="71">
        <v>5322</v>
      </c>
      <c r="H21" s="71">
        <v>7104</v>
      </c>
      <c r="I21" s="71">
        <v>20460</v>
      </c>
      <c r="J21" s="71">
        <v>42742</v>
      </c>
      <c r="K21" s="71">
        <v>311</v>
      </c>
      <c r="L21" s="71">
        <v>987</v>
      </c>
      <c r="M21" s="71">
        <v>17740</v>
      </c>
      <c r="N21" s="71">
        <v>41210</v>
      </c>
      <c r="O21" s="71">
        <f t="shared" si="2"/>
        <v>138548</v>
      </c>
      <c r="P21" s="71">
        <f t="shared" si="3"/>
        <v>231973</v>
      </c>
    </row>
    <row r="22" spans="1:18" ht="12.95" customHeight="1" x14ac:dyDescent="0.2">
      <c r="A22" s="36">
        <v>17</v>
      </c>
      <c r="B22" s="37" t="s">
        <v>60</v>
      </c>
      <c r="C22" s="71">
        <v>94</v>
      </c>
      <c r="D22" s="71">
        <v>212</v>
      </c>
      <c r="E22" s="71">
        <v>1512</v>
      </c>
      <c r="F22" s="71">
        <v>4512</v>
      </c>
      <c r="G22" s="71">
        <v>18</v>
      </c>
      <c r="H22" s="71">
        <v>25</v>
      </c>
      <c r="I22" s="71">
        <v>102</v>
      </c>
      <c r="J22" s="71">
        <v>198</v>
      </c>
      <c r="K22" s="71">
        <v>29</v>
      </c>
      <c r="L22" s="71">
        <v>52</v>
      </c>
      <c r="M22" s="71">
        <v>331</v>
      </c>
      <c r="N22" s="71">
        <v>798</v>
      </c>
      <c r="O22" s="71">
        <f t="shared" si="2"/>
        <v>2086</v>
      </c>
      <c r="P22" s="71">
        <f t="shared" si="3"/>
        <v>5797</v>
      </c>
    </row>
    <row r="23" spans="1:18" ht="12.95" customHeight="1" x14ac:dyDescent="0.2">
      <c r="A23" s="36">
        <v>18</v>
      </c>
      <c r="B23" s="37" t="s">
        <v>185</v>
      </c>
      <c r="C23" s="71">
        <v>906</v>
      </c>
      <c r="D23" s="71">
        <v>1027.45</v>
      </c>
      <c r="E23" s="71">
        <v>8761</v>
      </c>
      <c r="F23" s="71">
        <v>6438.24</v>
      </c>
      <c r="G23" s="71">
        <v>0</v>
      </c>
      <c r="H23" s="71">
        <v>0</v>
      </c>
      <c r="I23" s="71">
        <v>1832</v>
      </c>
      <c r="J23" s="71">
        <v>2844.92</v>
      </c>
      <c r="K23" s="71">
        <v>0</v>
      </c>
      <c r="L23" s="71">
        <v>0</v>
      </c>
      <c r="M23" s="71">
        <v>17290</v>
      </c>
      <c r="N23" s="71">
        <v>12013.71</v>
      </c>
      <c r="O23" s="71">
        <f t="shared" si="2"/>
        <v>28789</v>
      </c>
      <c r="P23" s="71">
        <f t="shared" si="3"/>
        <v>22324.32</v>
      </c>
    </row>
    <row r="24" spans="1:18" ht="12.95" customHeight="1" x14ac:dyDescent="0.2">
      <c r="A24" s="36">
        <v>19</v>
      </c>
      <c r="B24" s="37" t="s">
        <v>61</v>
      </c>
      <c r="C24" s="71">
        <v>371</v>
      </c>
      <c r="D24" s="71">
        <v>3101</v>
      </c>
      <c r="E24" s="71">
        <v>9722</v>
      </c>
      <c r="F24" s="71">
        <v>23209</v>
      </c>
      <c r="G24" s="71">
        <v>98</v>
      </c>
      <c r="H24" s="71">
        <v>125</v>
      </c>
      <c r="I24" s="71">
        <v>615</v>
      </c>
      <c r="J24" s="71">
        <v>10907</v>
      </c>
      <c r="K24" s="71">
        <v>1</v>
      </c>
      <c r="L24" s="71">
        <v>1</v>
      </c>
      <c r="M24" s="71">
        <v>2163</v>
      </c>
      <c r="N24" s="71">
        <v>30699</v>
      </c>
      <c r="O24" s="71">
        <f t="shared" si="2"/>
        <v>12970</v>
      </c>
      <c r="P24" s="71">
        <f t="shared" si="3"/>
        <v>68042</v>
      </c>
    </row>
    <row r="25" spans="1:18" ht="12.95" customHeight="1" x14ac:dyDescent="0.2">
      <c r="A25" s="36">
        <v>20</v>
      </c>
      <c r="B25" s="37" t="s">
        <v>62</v>
      </c>
      <c r="C25" s="71">
        <v>8</v>
      </c>
      <c r="D25" s="71">
        <v>7.85</v>
      </c>
      <c r="E25" s="71">
        <v>199</v>
      </c>
      <c r="F25" s="71">
        <v>320</v>
      </c>
      <c r="G25" s="71">
        <v>0</v>
      </c>
      <c r="H25" s="71">
        <v>0</v>
      </c>
      <c r="I25" s="71">
        <v>15</v>
      </c>
      <c r="J25" s="71">
        <v>15.59</v>
      </c>
      <c r="K25" s="71">
        <v>0</v>
      </c>
      <c r="L25" s="71">
        <v>0</v>
      </c>
      <c r="M25" s="71">
        <v>0</v>
      </c>
      <c r="N25" s="71">
        <v>0</v>
      </c>
      <c r="O25" s="71">
        <f t="shared" si="2"/>
        <v>222</v>
      </c>
      <c r="P25" s="71">
        <f t="shared" si="3"/>
        <v>343.44</v>
      </c>
    </row>
    <row r="26" spans="1:18" ht="12.95" customHeight="1" x14ac:dyDescent="0.2">
      <c r="A26" s="36">
        <v>21</v>
      </c>
      <c r="B26" s="37" t="s">
        <v>45</v>
      </c>
      <c r="C26" s="71">
        <v>134</v>
      </c>
      <c r="D26" s="71">
        <v>556</v>
      </c>
      <c r="E26" s="71">
        <v>1104</v>
      </c>
      <c r="F26" s="71">
        <v>2748.77</v>
      </c>
      <c r="G26" s="71">
        <v>1</v>
      </c>
      <c r="H26" s="71">
        <v>0.23</v>
      </c>
      <c r="I26" s="71">
        <v>225</v>
      </c>
      <c r="J26" s="71">
        <v>1598</v>
      </c>
      <c r="K26" s="71">
        <v>8</v>
      </c>
      <c r="L26" s="71">
        <v>14</v>
      </c>
      <c r="M26" s="71">
        <v>563</v>
      </c>
      <c r="N26" s="71">
        <v>3500</v>
      </c>
      <c r="O26" s="71">
        <f t="shared" si="2"/>
        <v>2035</v>
      </c>
      <c r="P26" s="71">
        <f t="shared" si="3"/>
        <v>8417</v>
      </c>
    </row>
    <row r="27" spans="1:18" s="120" customFormat="1" ht="12.95" customHeight="1" x14ac:dyDescent="0.2">
      <c r="A27" s="320"/>
      <c r="B27" s="101" t="s">
        <v>226</v>
      </c>
      <c r="C27" s="118">
        <f>SUM(C6:C26)</f>
        <v>19289</v>
      </c>
      <c r="D27" s="118">
        <f t="shared" ref="D27:N27" si="4">SUM(D6:D26)</f>
        <v>38116.659999999996</v>
      </c>
      <c r="E27" s="118">
        <f t="shared" si="4"/>
        <v>191565</v>
      </c>
      <c r="F27" s="118">
        <f t="shared" si="4"/>
        <v>351321.18</v>
      </c>
      <c r="G27" s="118">
        <f t="shared" si="4"/>
        <v>7000</v>
      </c>
      <c r="H27" s="118">
        <f t="shared" si="4"/>
        <v>11046.039999999999</v>
      </c>
      <c r="I27" s="118">
        <f t="shared" si="4"/>
        <v>33967</v>
      </c>
      <c r="J27" s="118">
        <f t="shared" si="4"/>
        <v>153870.93</v>
      </c>
      <c r="K27" s="118">
        <f t="shared" si="4"/>
        <v>472</v>
      </c>
      <c r="L27" s="118">
        <f t="shared" si="4"/>
        <v>3328.61</v>
      </c>
      <c r="M27" s="118">
        <f t="shared" si="4"/>
        <v>65029</v>
      </c>
      <c r="N27" s="118">
        <f t="shared" si="4"/>
        <v>237678.43999999997</v>
      </c>
      <c r="O27" s="118">
        <f t="shared" si="2"/>
        <v>317322</v>
      </c>
      <c r="P27" s="118">
        <f t="shared" si="3"/>
        <v>795361.85999999987</v>
      </c>
      <c r="Q27" s="3"/>
      <c r="R27" s="3"/>
    </row>
    <row r="28" spans="1:18" ht="12.95" customHeight="1" x14ac:dyDescent="0.2">
      <c r="A28" s="36">
        <v>22</v>
      </c>
      <c r="B28" s="37" t="s">
        <v>42</v>
      </c>
      <c r="C28" s="71">
        <v>130</v>
      </c>
      <c r="D28" s="71">
        <v>690.46</v>
      </c>
      <c r="E28" s="71">
        <v>6179</v>
      </c>
      <c r="F28" s="71">
        <v>8492.4599999999991</v>
      </c>
      <c r="G28" s="71">
        <v>1</v>
      </c>
      <c r="H28" s="71">
        <v>2</v>
      </c>
      <c r="I28" s="71">
        <v>640</v>
      </c>
      <c r="J28" s="71">
        <v>3603.93</v>
      </c>
      <c r="K28" s="71">
        <v>1</v>
      </c>
      <c r="L28" s="71">
        <v>6.45</v>
      </c>
      <c r="M28" s="71">
        <v>0</v>
      </c>
      <c r="N28" s="71">
        <v>0</v>
      </c>
      <c r="O28" s="71">
        <f t="shared" si="2"/>
        <v>6951</v>
      </c>
      <c r="P28" s="71">
        <f t="shared" si="3"/>
        <v>12795.3</v>
      </c>
    </row>
    <row r="29" spans="1:18" ht="12.95" customHeight="1" x14ac:dyDescent="0.2">
      <c r="A29" s="36">
        <v>23</v>
      </c>
      <c r="B29" s="37" t="s">
        <v>186</v>
      </c>
      <c r="C29" s="71">
        <v>259</v>
      </c>
      <c r="D29" s="71">
        <v>102.1</v>
      </c>
      <c r="E29" s="71">
        <v>83046</v>
      </c>
      <c r="F29" s="71">
        <v>32787.61</v>
      </c>
      <c r="G29" s="71">
        <v>10</v>
      </c>
      <c r="H29" s="71">
        <v>3.24</v>
      </c>
      <c r="I29" s="71">
        <v>161</v>
      </c>
      <c r="J29" s="71">
        <v>77.44</v>
      </c>
      <c r="K29" s="71">
        <v>2</v>
      </c>
      <c r="L29" s="71">
        <v>0.68</v>
      </c>
      <c r="M29" s="71">
        <v>42</v>
      </c>
      <c r="N29" s="71">
        <v>58.75</v>
      </c>
      <c r="O29" s="71">
        <f t="shared" si="2"/>
        <v>83520</v>
      </c>
      <c r="P29" s="71">
        <f t="shared" si="3"/>
        <v>33029.82</v>
      </c>
    </row>
    <row r="30" spans="1:18" ht="12.95" customHeight="1" x14ac:dyDescent="0.2">
      <c r="A30" s="36">
        <v>24</v>
      </c>
      <c r="B30" s="37" t="s">
        <v>187</v>
      </c>
      <c r="C30" s="71">
        <v>29</v>
      </c>
      <c r="D30" s="71">
        <v>278.3</v>
      </c>
      <c r="E30" s="71">
        <v>11</v>
      </c>
      <c r="F30" s="71">
        <v>23.3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2</v>
      </c>
      <c r="N30" s="71">
        <v>9.85</v>
      </c>
      <c r="O30" s="71">
        <f t="shared" si="2"/>
        <v>42</v>
      </c>
      <c r="P30" s="71">
        <f t="shared" si="3"/>
        <v>311.45000000000005</v>
      </c>
    </row>
    <row r="31" spans="1:18" ht="12.95" customHeight="1" x14ac:dyDescent="0.2">
      <c r="A31" s="36">
        <v>25</v>
      </c>
      <c r="B31" s="37" t="s">
        <v>46</v>
      </c>
      <c r="C31" s="71">
        <v>0</v>
      </c>
      <c r="D31" s="71">
        <v>0</v>
      </c>
      <c r="E31" s="71">
        <v>6</v>
      </c>
      <c r="F31" s="71">
        <v>46.91</v>
      </c>
      <c r="G31" s="71">
        <v>0</v>
      </c>
      <c r="H31" s="71">
        <v>0</v>
      </c>
      <c r="I31" s="71">
        <v>1</v>
      </c>
      <c r="J31" s="71">
        <v>4.9400000000000004</v>
      </c>
      <c r="K31" s="71">
        <v>0</v>
      </c>
      <c r="L31" s="71">
        <v>0</v>
      </c>
      <c r="M31" s="71">
        <v>1</v>
      </c>
      <c r="N31" s="71">
        <v>14</v>
      </c>
      <c r="O31" s="71">
        <f t="shared" si="2"/>
        <v>8</v>
      </c>
      <c r="P31" s="71">
        <f t="shared" si="3"/>
        <v>65.849999999999994</v>
      </c>
    </row>
    <row r="32" spans="1:18" ht="12.95" customHeight="1" x14ac:dyDescent="0.2">
      <c r="A32" s="36">
        <v>26</v>
      </c>
      <c r="B32" s="37" t="s">
        <v>188</v>
      </c>
      <c r="C32" s="71">
        <v>8</v>
      </c>
      <c r="D32" s="71">
        <v>59</v>
      </c>
      <c r="E32" s="71">
        <v>2962</v>
      </c>
      <c r="F32" s="71">
        <v>2470</v>
      </c>
      <c r="G32" s="71">
        <v>1</v>
      </c>
      <c r="H32" s="71">
        <v>3</v>
      </c>
      <c r="I32" s="71">
        <v>27</v>
      </c>
      <c r="J32" s="71">
        <v>289</v>
      </c>
      <c r="K32" s="71">
        <v>0</v>
      </c>
      <c r="L32" s="71">
        <v>0</v>
      </c>
      <c r="M32" s="71">
        <v>94</v>
      </c>
      <c r="N32" s="71">
        <v>1170</v>
      </c>
      <c r="O32" s="71">
        <f t="shared" si="2"/>
        <v>3092</v>
      </c>
      <c r="P32" s="71">
        <f t="shared" si="3"/>
        <v>3991</v>
      </c>
    </row>
    <row r="33" spans="1:16" ht="12.95" customHeight="1" x14ac:dyDescent="0.2">
      <c r="A33" s="36">
        <v>27</v>
      </c>
      <c r="B33" s="37" t="s">
        <v>189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O33" s="71">
        <f t="shared" si="2"/>
        <v>0</v>
      </c>
      <c r="P33" s="71">
        <f t="shared" si="3"/>
        <v>0</v>
      </c>
    </row>
    <row r="34" spans="1:16" ht="12.95" customHeight="1" x14ac:dyDescent="0.2">
      <c r="A34" s="36">
        <v>28</v>
      </c>
      <c r="B34" s="37" t="s">
        <v>190</v>
      </c>
      <c r="C34" s="71">
        <v>102</v>
      </c>
      <c r="D34" s="71">
        <v>354</v>
      </c>
      <c r="E34" s="71">
        <v>167</v>
      </c>
      <c r="F34" s="71">
        <v>443</v>
      </c>
      <c r="G34" s="71">
        <v>0</v>
      </c>
      <c r="H34" s="71">
        <v>0</v>
      </c>
      <c r="I34" s="71">
        <v>26</v>
      </c>
      <c r="J34" s="71">
        <v>93</v>
      </c>
      <c r="K34" s="71">
        <v>0</v>
      </c>
      <c r="L34" s="71">
        <v>0</v>
      </c>
      <c r="M34" s="71">
        <v>0</v>
      </c>
      <c r="N34" s="71">
        <v>0</v>
      </c>
      <c r="O34" s="71">
        <f t="shared" si="2"/>
        <v>295</v>
      </c>
      <c r="P34" s="71">
        <f t="shared" si="3"/>
        <v>890</v>
      </c>
    </row>
    <row r="35" spans="1:16" ht="12.95" customHeight="1" x14ac:dyDescent="0.2">
      <c r="A35" s="36">
        <v>29</v>
      </c>
      <c r="B35" s="37" t="s">
        <v>66</v>
      </c>
      <c r="C35" s="71">
        <v>62</v>
      </c>
      <c r="D35" s="71">
        <v>162.84</v>
      </c>
      <c r="E35" s="71">
        <v>6176</v>
      </c>
      <c r="F35" s="71">
        <v>20034.330000000002</v>
      </c>
      <c r="G35" s="71">
        <v>0</v>
      </c>
      <c r="H35" s="71">
        <v>0</v>
      </c>
      <c r="I35" s="71">
        <v>875</v>
      </c>
      <c r="J35" s="71">
        <v>5393.44</v>
      </c>
      <c r="K35" s="71">
        <v>1</v>
      </c>
      <c r="L35" s="71">
        <v>0.56999999999999995</v>
      </c>
      <c r="M35" s="71">
        <v>256</v>
      </c>
      <c r="N35" s="71">
        <v>1359.13</v>
      </c>
      <c r="O35" s="71">
        <f t="shared" si="2"/>
        <v>7370</v>
      </c>
      <c r="P35" s="71">
        <f t="shared" si="3"/>
        <v>26950.31</v>
      </c>
    </row>
    <row r="36" spans="1:16" ht="12.95" customHeight="1" x14ac:dyDescent="0.2">
      <c r="A36" s="36">
        <v>30</v>
      </c>
      <c r="B36" s="37" t="s">
        <v>67</v>
      </c>
      <c r="C36" s="71">
        <v>388</v>
      </c>
      <c r="D36" s="71">
        <v>1634</v>
      </c>
      <c r="E36" s="71">
        <v>10818</v>
      </c>
      <c r="F36" s="71">
        <v>35553</v>
      </c>
      <c r="G36" s="71">
        <v>81</v>
      </c>
      <c r="H36" s="71">
        <v>161</v>
      </c>
      <c r="I36" s="71">
        <v>1552</v>
      </c>
      <c r="J36" s="71">
        <v>15197</v>
      </c>
      <c r="K36" s="71">
        <v>156</v>
      </c>
      <c r="L36" s="71">
        <v>262</v>
      </c>
      <c r="M36" s="71">
        <v>641</v>
      </c>
      <c r="N36" s="71">
        <v>7792</v>
      </c>
      <c r="O36" s="71">
        <f t="shared" si="2"/>
        <v>13636</v>
      </c>
      <c r="P36" s="71">
        <f t="shared" si="3"/>
        <v>60599</v>
      </c>
    </row>
    <row r="37" spans="1:16" ht="12.95" customHeight="1" x14ac:dyDescent="0.2">
      <c r="A37" s="36">
        <v>31</v>
      </c>
      <c r="B37" s="37" t="s">
        <v>553</v>
      </c>
      <c r="C37" s="71">
        <v>11</v>
      </c>
      <c r="D37" s="71">
        <v>22.51</v>
      </c>
      <c r="E37" s="71">
        <v>2098</v>
      </c>
      <c r="F37" s="71">
        <v>2313.3200000000002</v>
      </c>
      <c r="G37" s="71">
        <v>0</v>
      </c>
      <c r="H37" s="71">
        <v>0</v>
      </c>
      <c r="I37" s="71">
        <v>48</v>
      </c>
      <c r="J37" s="71">
        <v>92.64</v>
      </c>
      <c r="K37" s="71">
        <v>1</v>
      </c>
      <c r="L37" s="71">
        <v>0.49</v>
      </c>
      <c r="M37" s="71">
        <v>125</v>
      </c>
      <c r="N37" s="71">
        <v>300.81</v>
      </c>
      <c r="O37" s="71">
        <f t="shared" si="2"/>
        <v>2283</v>
      </c>
      <c r="P37" s="71">
        <f t="shared" si="3"/>
        <v>2729.77</v>
      </c>
    </row>
    <row r="38" spans="1:16" ht="12.95" customHeight="1" x14ac:dyDescent="0.2">
      <c r="A38" s="36">
        <v>32</v>
      </c>
      <c r="B38" s="37" t="s">
        <v>191</v>
      </c>
      <c r="C38" s="71">
        <v>291</v>
      </c>
      <c r="D38" s="71">
        <v>133</v>
      </c>
      <c r="E38" s="71">
        <v>33550</v>
      </c>
      <c r="F38" s="71">
        <v>17578</v>
      </c>
      <c r="G38" s="71">
        <v>26</v>
      </c>
      <c r="H38" s="71">
        <v>6</v>
      </c>
      <c r="I38" s="71">
        <v>400</v>
      </c>
      <c r="J38" s="71">
        <v>975</v>
      </c>
      <c r="K38" s="71">
        <v>3</v>
      </c>
      <c r="L38" s="71">
        <v>1</v>
      </c>
      <c r="M38" s="71">
        <v>532</v>
      </c>
      <c r="N38" s="71">
        <v>2649</v>
      </c>
      <c r="O38" s="71">
        <f t="shared" si="2"/>
        <v>34802</v>
      </c>
      <c r="P38" s="71">
        <f t="shared" si="3"/>
        <v>21342</v>
      </c>
    </row>
    <row r="39" spans="1:16" ht="12.95" customHeight="1" x14ac:dyDescent="0.2">
      <c r="A39" s="36">
        <v>33</v>
      </c>
      <c r="B39" s="37" t="s">
        <v>192</v>
      </c>
      <c r="C39" s="71">
        <v>0</v>
      </c>
      <c r="D39" s="71">
        <v>0</v>
      </c>
      <c r="E39" s="71">
        <v>145</v>
      </c>
      <c r="F39" s="71">
        <v>689</v>
      </c>
      <c r="G39" s="71">
        <v>12</v>
      </c>
      <c r="H39" s="71">
        <v>79</v>
      </c>
      <c r="I39" s="71">
        <v>5</v>
      </c>
      <c r="J39" s="71">
        <v>61</v>
      </c>
      <c r="K39" s="71">
        <v>0</v>
      </c>
      <c r="L39" s="71">
        <v>0</v>
      </c>
      <c r="M39" s="71">
        <v>9</v>
      </c>
      <c r="N39" s="71">
        <v>70</v>
      </c>
      <c r="O39" s="71">
        <f t="shared" si="2"/>
        <v>171</v>
      </c>
      <c r="P39" s="71">
        <f t="shared" si="3"/>
        <v>899</v>
      </c>
    </row>
    <row r="40" spans="1:16" ht="12.95" customHeight="1" x14ac:dyDescent="0.2">
      <c r="A40" s="36">
        <v>34</v>
      </c>
      <c r="B40" s="37" t="s">
        <v>193</v>
      </c>
      <c r="C40" s="71">
        <v>2</v>
      </c>
      <c r="D40" s="71">
        <v>26</v>
      </c>
      <c r="E40" s="71">
        <v>37</v>
      </c>
      <c r="F40" s="71">
        <v>358.56</v>
      </c>
      <c r="G40" s="71">
        <v>0</v>
      </c>
      <c r="H40" s="71">
        <v>0</v>
      </c>
      <c r="I40" s="71">
        <v>6</v>
      </c>
      <c r="J40" s="71">
        <v>101.32</v>
      </c>
      <c r="K40" s="71">
        <v>0</v>
      </c>
      <c r="L40" s="71">
        <v>0</v>
      </c>
      <c r="M40" s="71">
        <v>0</v>
      </c>
      <c r="N40" s="71">
        <v>0</v>
      </c>
      <c r="O40" s="71">
        <f t="shared" si="2"/>
        <v>45</v>
      </c>
      <c r="P40" s="71">
        <f t="shared" si="3"/>
        <v>485.88</v>
      </c>
    </row>
    <row r="41" spans="1:16" ht="12.95" customHeight="1" x14ac:dyDescent="0.2">
      <c r="A41" s="36">
        <v>35</v>
      </c>
      <c r="B41" s="37" t="s">
        <v>194</v>
      </c>
      <c r="C41" s="71">
        <v>0</v>
      </c>
      <c r="D41" s="71">
        <v>0</v>
      </c>
      <c r="E41" s="71">
        <v>0</v>
      </c>
      <c r="F41" s="71">
        <v>0</v>
      </c>
      <c r="G41" s="71">
        <v>0</v>
      </c>
      <c r="H41" s="71">
        <v>0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71">
        <f t="shared" si="2"/>
        <v>0</v>
      </c>
      <c r="P41" s="71">
        <f t="shared" si="3"/>
        <v>0</v>
      </c>
    </row>
    <row r="42" spans="1:16" ht="12.95" customHeight="1" x14ac:dyDescent="0.2">
      <c r="A42" s="36">
        <v>36</v>
      </c>
      <c r="B42" s="37" t="s">
        <v>68</v>
      </c>
      <c r="C42" s="71">
        <v>40</v>
      </c>
      <c r="D42" s="71">
        <v>108.03</v>
      </c>
      <c r="E42" s="71">
        <v>1348</v>
      </c>
      <c r="F42" s="71">
        <v>6153.77</v>
      </c>
      <c r="G42" s="71">
        <v>19</v>
      </c>
      <c r="H42" s="71">
        <v>88.12</v>
      </c>
      <c r="I42" s="71">
        <v>379</v>
      </c>
      <c r="J42" s="71">
        <v>3284.91</v>
      </c>
      <c r="K42" s="71">
        <v>0</v>
      </c>
      <c r="L42" s="71">
        <v>0</v>
      </c>
      <c r="M42" s="71">
        <v>271</v>
      </c>
      <c r="N42" s="71">
        <v>4252.3100000000004</v>
      </c>
      <c r="O42" s="71">
        <f t="shared" si="2"/>
        <v>2057</v>
      </c>
      <c r="P42" s="71">
        <f t="shared" si="3"/>
        <v>13887.14</v>
      </c>
    </row>
    <row r="43" spans="1:16" ht="12.95" customHeight="1" x14ac:dyDescent="0.2">
      <c r="A43" s="36">
        <v>37</v>
      </c>
      <c r="B43" s="37" t="s">
        <v>195</v>
      </c>
      <c r="C43" s="71">
        <v>2</v>
      </c>
      <c r="D43" s="71">
        <v>9.4</v>
      </c>
      <c r="E43" s="71">
        <v>6</v>
      </c>
      <c r="F43" s="71">
        <v>25</v>
      </c>
      <c r="G43" s="71">
        <v>0</v>
      </c>
      <c r="H43" s="71">
        <v>0</v>
      </c>
      <c r="I43" s="71">
        <v>1</v>
      </c>
      <c r="J43" s="71">
        <v>4.25</v>
      </c>
      <c r="K43" s="71">
        <v>0</v>
      </c>
      <c r="L43" s="71">
        <v>0</v>
      </c>
      <c r="M43" s="71">
        <v>3</v>
      </c>
      <c r="N43" s="71">
        <v>10.4</v>
      </c>
      <c r="O43" s="71">
        <f t="shared" si="2"/>
        <v>12</v>
      </c>
      <c r="P43" s="71">
        <f t="shared" si="3"/>
        <v>49.05</v>
      </c>
    </row>
    <row r="44" spans="1:16" ht="12.95" customHeight="1" x14ac:dyDescent="0.2">
      <c r="A44" s="36">
        <v>38</v>
      </c>
      <c r="B44" s="37" t="s">
        <v>196</v>
      </c>
      <c r="C44" s="71">
        <v>15</v>
      </c>
      <c r="D44" s="71">
        <v>7</v>
      </c>
      <c r="E44" s="71">
        <v>6821</v>
      </c>
      <c r="F44" s="71">
        <v>1429</v>
      </c>
      <c r="G44" s="71">
        <v>20</v>
      </c>
      <c r="H44" s="71">
        <v>3</v>
      </c>
      <c r="I44" s="71">
        <v>61</v>
      </c>
      <c r="J44" s="71">
        <v>44</v>
      </c>
      <c r="K44" s="71">
        <v>3</v>
      </c>
      <c r="L44" s="71">
        <v>24</v>
      </c>
      <c r="M44" s="71">
        <v>4</v>
      </c>
      <c r="N44" s="71">
        <v>76</v>
      </c>
      <c r="O44" s="71">
        <f t="shared" si="2"/>
        <v>6924</v>
      </c>
      <c r="P44" s="71">
        <f t="shared" si="3"/>
        <v>1583</v>
      </c>
    </row>
    <row r="45" spans="1:16" ht="12.95" customHeight="1" x14ac:dyDescent="0.2">
      <c r="A45" s="36">
        <v>39</v>
      </c>
      <c r="B45" s="37" t="s">
        <v>197</v>
      </c>
      <c r="C45" s="71">
        <v>60</v>
      </c>
      <c r="D45" s="71">
        <v>330</v>
      </c>
      <c r="E45" s="71">
        <v>3</v>
      </c>
      <c r="F45" s="71">
        <v>4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71">
        <v>0</v>
      </c>
      <c r="M45" s="71">
        <v>1</v>
      </c>
      <c r="N45" s="71">
        <v>0.37</v>
      </c>
      <c r="O45" s="71">
        <f t="shared" si="2"/>
        <v>64</v>
      </c>
      <c r="P45" s="71">
        <f t="shared" si="3"/>
        <v>334.37</v>
      </c>
    </row>
    <row r="46" spans="1:16" ht="12.95" customHeight="1" x14ac:dyDescent="0.2">
      <c r="A46" s="36">
        <v>40</v>
      </c>
      <c r="B46" s="37" t="s">
        <v>72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f t="shared" si="2"/>
        <v>0</v>
      </c>
      <c r="P46" s="71">
        <f t="shared" si="3"/>
        <v>0</v>
      </c>
    </row>
    <row r="47" spans="1:16" ht="12.95" customHeight="1" x14ac:dyDescent="0.2">
      <c r="A47" s="36">
        <v>41</v>
      </c>
      <c r="B47" s="37" t="s">
        <v>198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f t="shared" si="2"/>
        <v>0</v>
      </c>
      <c r="P47" s="71">
        <f t="shared" si="3"/>
        <v>0</v>
      </c>
    </row>
    <row r="48" spans="1:16" ht="12.95" customHeight="1" x14ac:dyDescent="0.2">
      <c r="A48" s="36">
        <v>42</v>
      </c>
      <c r="B48" s="37" t="s">
        <v>71</v>
      </c>
      <c r="C48" s="71">
        <v>3</v>
      </c>
      <c r="D48" s="71">
        <v>86</v>
      </c>
      <c r="E48" s="71">
        <v>188</v>
      </c>
      <c r="F48" s="71">
        <v>2499</v>
      </c>
      <c r="G48" s="71">
        <v>0</v>
      </c>
      <c r="H48" s="71">
        <v>0</v>
      </c>
      <c r="I48" s="71">
        <v>50</v>
      </c>
      <c r="J48" s="71">
        <v>785</v>
      </c>
      <c r="K48" s="71">
        <v>0</v>
      </c>
      <c r="L48" s="71">
        <v>0</v>
      </c>
      <c r="M48" s="71">
        <v>117</v>
      </c>
      <c r="N48" s="71">
        <v>5340</v>
      </c>
      <c r="O48" s="71">
        <f t="shared" si="2"/>
        <v>358</v>
      </c>
      <c r="P48" s="71">
        <f t="shared" si="3"/>
        <v>8710</v>
      </c>
    </row>
    <row r="49" spans="1:18" s="120" customFormat="1" ht="12.95" customHeight="1" x14ac:dyDescent="0.2">
      <c r="A49" s="320"/>
      <c r="B49" s="101" t="s">
        <v>223</v>
      </c>
      <c r="C49" s="118">
        <f>SUM(C28:C48)</f>
        <v>1402</v>
      </c>
      <c r="D49" s="118">
        <f t="shared" ref="D49:N49" si="5">SUM(D28:D48)</f>
        <v>4002.6400000000003</v>
      </c>
      <c r="E49" s="118">
        <f t="shared" si="5"/>
        <v>153561</v>
      </c>
      <c r="F49" s="118">
        <f t="shared" si="5"/>
        <v>130900.26000000002</v>
      </c>
      <c r="G49" s="118">
        <f t="shared" si="5"/>
        <v>170</v>
      </c>
      <c r="H49" s="118">
        <f t="shared" si="5"/>
        <v>345.36</v>
      </c>
      <c r="I49" s="118">
        <f t="shared" si="5"/>
        <v>4232</v>
      </c>
      <c r="J49" s="118">
        <f t="shared" si="5"/>
        <v>30006.87</v>
      </c>
      <c r="K49" s="118">
        <f t="shared" si="5"/>
        <v>167</v>
      </c>
      <c r="L49" s="118">
        <f t="shared" si="5"/>
        <v>295.19</v>
      </c>
      <c r="M49" s="118">
        <f t="shared" si="5"/>
        <v>2098</v>
      </c>
      <c r="N49" s="118">
        <f t="shared" si="5"/>
        <v>23102.62</v>
      </c>
      <c r="O49" s="118">
        <f t="shared" si="2"/>
        <v>161630</v>
      </c>
      <c r="P49" s="118">
        <f t="shared" si="3"/>
        <v>188652.94</v>
      </c>
      <c r="Q49" s="3"/>
      <c r="R49" s="3"/>
    </row>
    <row r="50" spans="1:18" s="120" customFormat="1" ht="12.95" customHeight="1" x14ac:dyDescent="0.2">
      <c r="A50" s="320"/>
      <c r="B50" s="101" t="s">
        <v>426</v>
      </c>
      <c r="C50" s="118">
        <f>C49+C27</f>
        <v>20691</v>
      </c>
      <c r="D50" s="118">
        <f t="shared" ref="D50:N50" si="6">D49+D27</f>
        <v>42119.299999999996</v>
      </c>
      <c r="E50" s="118">
        <f t="shared" si="6"/>
        <v>345126</v>
      </c>
      <c r="F50" s="118">
        <f t="shared" si="6"/>
        <v>482221.44</v>
      </c>
      <c r="G50" s="118">
        <f t="shared" si="6"/>
        <v>7170</v>
      </c>
      <c r="H50" s="118">
        <f t="shared" si="6"/>
        <v>11391.4</v>
      </c>
      <c r="I50" s="118">
        <f t="shared" si="6"/>
        <v>38199</v>
      </c>
      <c r="J50" s="118">
        <f t="shared" si="6"/>
        <v>183877.8</v>
      </c>
      <c r="K50" s="118">
        <f t="shared" si="6"/>
        <v>639</v>
      </c>
      <c r="L50" s="118">
        <f t="shared" si="6"/>
        <v>3623.8</v>
      </c>
      <c r="M50" s="118">
        <f t="shared" si="6"/>
        <v>67127</v>
      </c>
      <c r="N50" s="118">
        <f t="shared" si="6"/>
        <v>260781.05999999997</v>
      </c>
      <c r="O50" s="118">
        <f t="shared" si="2"/>
        <v>478952</v>
      </c>
      <c r="P50" s="118">
        <f t="shared" si="3"/>
        <v>984014.79999999993</v>
      </c>
      <c r="Q50" s="3"/>
      <c r="R50" s="3"/>
    </row>
    <row r="51" spans="1:18" ht="12.95" customHeight="1" x14ac:dyDescent="0.2">
      <c r="A51" s="36">
        <v>43</v>
      </c>
      <c r="B51" s="37" t="s">
        <v>41</v>
      </c>
      <c r="C51" s="71">
        <v>1420</v>
      </c>
      <c r="D51" s="71">
        <v>700</v>
      </c>
      <c r="E51" s="71">
        <v>19397</v>
      </c>
      <c r="F51" s="71">
        <v>9980</v>
      </c>
      <c r="G51" s="71">
        <v>476</v>
      </c>
      <c r="H51" s="71">
        <v>365</v>
      </c>
      <c r="I51" s="71">
        <v>1848</v>
      </c>
      <c r="J51" s="71">
        <v>317</v>
      </c>
      <c r="K51" s="71">
        <v>0</v>
      </c>
      <c r="L51" s="71">
        <v>0</v>
      </c>
      <c r="M51" s="71">
        <v>9735</v>
      </c>
      <c r="N51" s="71">
        <v>18798</v>
      </c>
      <c r="O51" s="71">
        <f t="shared" si="2"/>
        <v>32876</v>
      </c>
      <c r="P51" s="71">
        <f t="shared" si="3"/>
        <v>30160</v>
      </c>
    </row>
    <row r="52" spans="1:18" ht="12.95" customHeight="1" x14ac:dyDescent="0.2">
      <c r="A52" s="36">
        <v>44</v>
      </c>
      <c r="B52" s="37" t="s">
        <v>199</v>
      </c>
      <c r="C52" s="71">
        <v>103</v>
      </c>
      <c r="D52" s="71">
        <v>64</v>
      </c>
      <c r="E52" s="71">
        <v>9716</v>
      </c>
      <c r="F52" s="71">
        <v>4055</v>
      </c>
      <c r="G52" s="71">
        <v>0</v>
      </c>
      <c r="H52" s="71">
        <v>0</v>
      </c>
      <c r="I52" s="71">
        <v>747</v>
      </c>
      <c r="J52" s="71">
        <v>499</v>
      </c>
      <c r="K52" s="71">
        <v>0</v>
      </c>
      <c r="L52" s="71">
        <v>0</v>
      </c>
      <c r="M52" s="71">
        <v>22798</v>
      </c>
      <c r="N52" s="71">
        <v>7229</v>
      </c>
      <c r="O52" s="71">
        <f t="shared" si="2"/>
        <v>33364</v>
      </c>
      <c r="P52" s="71">
        <f t="shared" si="3"/>
        <v>11847</v>
      </c>
    </row>
    <row r="53" spans="1:18" ht="12.95" customHeight="1" x14ac:dyDescent="0.2">
      <c r="A53" s="36">
        <v>45</v>
      </c>
      <c r="B53" s="37" t="s">
        <v>47</v>
      </c>
      <c r="C53" s="71">
        <v>1465</v>
      </c>
      <c r="D53" s="71">
        <v>875.96</v>
      </c>
      <c r="E53" s="71">
        <v>14510</v>
      </c>
      <c r="F53" s="71">
        <v>15150.78</v>
      </c>
      <c r="G53" s="71">
        <v>6</v>
      </c>
      <c r="H53" s="71">
        <v>2.63</v>
      </c>
      <c r="I53" s="71">
        <v>845</v>
      </c>
      <c r="J53" s="71">
        <v>10015.52</v>
      </c>
      <c r="K53" s="71">
        <v>0</v>
      </c>
      <c r="L53" s="71">
        <v>0.17</v>
      </c>
      <c r="M53" s="71">
        <v>489</v>
      </c>
      <c r="N53" s="71">
        <v>1865.72</v>
      </c>
      <c r="O53" s="71">
        <f t="shared" si="2"/>
        <v>17315</v>
      </c>
      <c r="P53" s="71">
        <f t="shared" si="3"/>
        <v>27910.78</v>
      </c>
    </row>
    <row r="54" spans="1:18" s="120" customFormat="1" ht="12.95" customHeight="1" x14ac:dyDescent="0.2">
      <c r="A54" s="320"/>
      <c r="B54" s="101" t="s">
        <v>227</v>
      </c>
      <c r="C54" s="118">
        <f>SUM(C51:C53)</f>
        <v>2988</v>
      </c>
      <c r="D54" s="118">
        <f t="shared" ref="D54:N54" si="7">SUM(D51:D53)</f>
        <v>1639.96</v>
      </c>
      <c r="E54" s="118">
        <f t="shared" si="7"/>
        <v>43623</v>
      </c>
      <c r="F54" s="118">
        <f t="shared" si="7"/>
        <v>29185.78</v>
      </c>
      <c r="G54" s="118">
        <f t="shared" si="7"/>
        <v>482</v>
      </c>
      <c r="H54" s="118">
        <f t="shared" si="7"/>
        <v>367.63</v>
      </c>
      <c r="I54" s="118">
        <f t="shared" si="7"/>
        <v>3440</v>
      </c>
      <c r="J54" s="118">
        <f t="shared" si="7"/>
        <v>10831.52</v>
      </c>
      <c r="K54" s="118">
        <f t="shared" si="7"/>
        <v>0</v>
      </c>
      <c r="L54" s="118">
        <f t="shared" si="7"/>
        <v>0.17</v>
      </c>
      <c r="M54" s="118">
        <f t="shared" si="7"/>
        <v>33022</v>
      </c>
      <c r="N54" s="118">
        <f t="shared" si="7"/>
        <v>27892.720000000001</v>
      </c>
      <c r="O54" s="118">
        <f t="shared" si="2"/>
        <v>83555</v>
      </c>
      <c r="P54" s="118">
        <f t="shared" si="3"/>
        <v>69917.78</v>
      </c>
      <c r="Q54" s="3"/>
      <c r="R54" s="3"/>
    </row>
    <row r="55" spans="1:18" ht="12.95" customHeight="1" x14ac:dyDescent="0.2">
      <c r="A55" s="36">
        <v>46</v>
      </c>
      <c r="B55" s="37" t="s">
        <v>427</v>
      </c>
      <c r="C55" s="71">
        <v>1177</v>
      </c>
      <c r="D55" s="71">
        <v>797.44</v>
      </c>
      <c r="E55" s="71">
        <v>71105</v>
      </c>
      <c r="F55" s="71">
        <v>48174.879999999997</v>
      </c>
      <c r="G55" s="71">
        <v>4120</v>
      </c>
      <c r="H55" s="71">
        <v>2791.37</v>
      </c>
      <c r="I55" s="71">
        <v>2992</v>
      </c>
      <c r="J55" s="71">
        <v>2027.13</v>
      </c>
      <c r="K55" s="71">
        <v>0</v>
      </c>
      <c r="L55" s="71">
        <v>0</v>
      </c>
      <c r="M55" s="71">
        <v>10908</v>
      </c>
      <c r="N55" s="71">
        <v>7390</v>
      </c>
      <c r="O55" s="71">
        <f t="shared" si="2"/>
        <v>90302</v>
      </c>
      <c r="P55" s="71">
        <f t="shared" si="3"/>
        <v>61180.82</v>
      </c>
    </row>
    <row r="56" spans="1:18" s="120" customFormat="1" ht="12.95" customHeight="1" x14ac:dyDescent="0.2">
      <c r="A56" s="320"/>
      <c r="B56" s="101" t="s">
        <v>225</v>
      </c>
      <c r="C56" s="118">
        <f>C55</f>
        <v>1177</v>
      </c>
      <c r="D56" s="118">
        <f t="shared" ref="D56:N56" si="8">D55</f>
        <v>797.44</v>
      </c>
      <c r="E56" s="118">
        <f t="shared" si="8"/>
        <v>71105</v>
      </c>
      <c r="F56" s="118">
        <f t="shared" si="8"/>
        <v>48174.879999999997</v>
      </c>
      <c r="G56" s="118">
        <f t="shared" si="8"/>
        <v>4120</v>
      </c>
      <c r="H56" s="118">
        <f t="shared" si="8"/>
        <v>2791.37</v>
      </c>
      <c r="I56" s="118">
        <f t="shared" si="8"/>
        <v>2992</v>
      </c>
      <c r="J56" s="118">
        <f t="shared" si="8"/>
        <v>2027.13</v>
      </c>
      <c r="K56" s="118">
        <f t="shared" si="8"/>
        <v>0</v>
      </c>
      <c r="L56" s="118">
        <f t="shared" si="8"/>
        <v>0</v>
      </c>
      <c r="M56" s="118">
        <f t="shared" si="8"/>
        <v>10908</v>
      </c>
      <c r="N56" s="118">
        <f t="shared" si="8"/>
        <v>7390</v>
      </c>
      <c r="O56" s="118">
        <f t="shared" si="2"/>
        <v>90302</v>
      </c>
      <c r="P56" s="118">
        <f t="shared" si="3"/>
        <v>61180.82</v>
      </c>
      <c r="Q56" s="3"/>
      <c r="R56" s="3"/>
    </row>
    <row r="57" spans="1:18" ht="12.95" customHeight="1" x14ac:dyDescent="0.2">
      <c r="A57" s="36">
        <v>47</v>
      </c>
      <c r="B57" s="37" t="s">
        <v>419</v>
      </c>
      <c r="C57" s="71">
        <v>10</v>
      </c>
      <c r="D57" s="71">
        <v>89.88</v>
      </c>
      <c r="E57" s="71">
        <v>3259</v>
      </c>
      <c r="F57" s="71">
        <v>11672.35</v>
      </c>
      <c r="G57" s="71">
        <v>0</v>
      </c>
      <c r="H57" s="71">
        <v>0</v>
      </c>
      <c r="I57" s="71">
        <v>45</v>
      </c>
      <c r="J57" s="71">
        <v>390.02</v>
      </c>
      <c r="K57" s="71">
        <v>0</v>
      </c>
      <c r="L57" s="71">
        <v>0</v>
      </c>
      <c r="M57" s="71">
        <v>751</v>
      </c>
      <c r="N57" s="71">
        <v>7040.9</v>
      </c>
      <c r="O57" s="71">
        <f t="shared" si="2"/>
        <v>4065</v>
      </c>
      <c r="P57" s="71">
        <f t="shared" si="3"/>
        <v>19193.150000000001</v>
      </c>
    </row>
    <row r="58" spans="1:18" ht="12.95" customHeight="1" x14ac:dyDescent="0.2">
      <c r="A58" s="36">
        <v>48</v>
      </c>
      <c r="B58" s="37" t="s">
        <v>420</v>
      </c>
      <c r="C58" s="71">
        <v>136</v>
      </c>
      <c r="D58" s="71">
        <v>68</v>
      </c>
      <c r="E58" s="71">
        <v>3363</v>
      </c>
      <c r="F58" s="71">
        <v>5102</v>
      </c>
      <c r="G58" s="71">
        <v>143</v>
      </c>
      <c r="H58" s="71">
        <v>22</v>
      </c>
      <c r="I58" s="71">
        <v>59</v>
      </c>
      <c r="J58" s="71">
        <v>8</v>
      </c>
      <c r="K58" s="71">
        <v>9</v>
      </c>
      <c r="L58" s="71">
        <v>1</v>
      </c>
      <c r="M58" s="71">
        <v>45</v>
      </c>
      <c r="N58" s="71">
        <v>7</v>
      </c>
      <c r="O58" s="71">
        <f t="shared" si="2"/>
        <v>3755</v>
      </c>
      <c r="P58" s="71">
        <f t="shared" si="3"/>
        <v>5208</v>
      </c>
    </row>
    <row r="59" spans="1:18" ht="12.95" customHeight="1" x14ac:dyDescent="0.2">
      <c r="A59" s="36">
        <v>49</v>
      </c>
      <c r="B59" s="37" t="s">
        <v>421</v>
      </c>
      <c r="C59" s="71">
        <v>0</v>
      </c>
      <c r="D59" s="71">
        <v>0</v>
      </c>
      <c r="E59" s="71">
        <v>0</v>
      </c>
      <c r="F59" s="71">
        <v>0</v>
      </c>
      <c r="G59" s="71">
        <v>0</v>
      </c>
      <c r="H59" s="71">
        <v>0</v>
      </c>
      <c r="I59" s="71">
        <v>0</v>
      </c>
      <c r="J59" s="71">
        <v>0</v>
      </c>
      <c r="K59" s="71">
        <v>0</v>
      </c>
      <c r="L59" s="71">
        <v>0</v>
      </c>
      <c r="M59" s="71">
        <v>0</v>
      </c>
      <c r="N59" s="71">
        <v>0</v>
      </c>
      <c r="O59" s="71">
        <f t="shared" si="2"/>
        <v>0</v>
      </c>
      <c r="P59" s="71">
        <f t="shared" si="3"/>
        <v>0</v>
      </c>
    </row>
    <row r="60" spans="1:18" ht="12.95" customHeight="1" x14ac:dyDescent="0.2">
      <c r="A60" s="233">
        <v>50</v>
      </c>
      <c r="B60" s="234" t="s">
        <v>422</v>
      </c>
      <c r="C60" s="71">
        <v>223</v>
      </c>
      <c r="D60" s="71">
        <v>47</v>
      </c>
      <c r="E60" s="71">
        <v>24406</v>
      </c>
      <c r="F60" s="71">
        <v>5421</v>
      </c>
      <c r="G60" s="71">
        <v>0</v>
      </c>
      <c r="H60" s="71">
        <v>0</v>
      </c>
      <c r="I60" s="71">
        <v>171</v>
      </c>
      <c r="J60" s="71">
        <v>39</v>
      </c>
      <c r="K60" s="71">
        <v>0</v>
      </c>
      <c r="L60" s="71">
        <v>0</v>
      </c>
      <c r="M60" s="71">
        <v>166</v>
      </c>
      <c r="N60" s="71">
        <v>36</v>
      </c>
      <c r="O60" s="71">
        <f t="shared" si="2"/>
        <v>24966</v>
      </c>
      <c r="P60" s="71">
        <f t="shared" si="3"/>
        <v>5543</v>
      </c>
    </row>
    <row r="61" spans="1:18" ht="12.95" customHeight="1" x14ac:dyDescent="0.2">
      <c r="A61" s="233">
        <v>51</v>
      </c>
      <c r="B61" s="234" t="s">
        <v>423</v>
      </c>
      <c r="C61" s="71">
        <v>53</v>
      </c>
      <c r="D61" s="71">
        <v>8.31</v>
      </c>
      <c r="E61" s="71">
        <v>2644</v>
      </c>
      <c r="F61" s="71">
        <v>356.14</v>
      </c>
      <c r="G61" s="71">
        <v>1</v>
      </c>
      <c r="H61" s="71">
        <v>0.28000000000000003</v>
      </c>
      <c r="I61" s="71">
        <v>18</v>
      </c>
      <c r="J61" s="71">
        <v>2.2999999999999998</v>
      </c>
      <c r="K61" s="71">
        <v>1</v>
      </c>
      <c r="L61" s="71">
        <v>0.19</v>
      </c>
      <c r="M61" s="71">
        <v>3</v>
      </c>
      <c r="N61" s="71">
        <v>0.41</v>
      </c>
      <c r="O61" s="71">
        <f t="shared" si="2"/>
        <v>2720</v>
      </c>
      <c r="P61" s="71">
        <f t="shared" si="3"/>
        <v>367.63</v>
      </c>
    </row>
    <row r="62" spans="1:18" ht="12.95" customHeight="1" x14ac:dyDescent="0.2">
      <c r="A62" s="233">
        <v>52</v>
      </c>
      <c r="B62" s="234" t="s">
        <v>415</v>
      </c>
      <c r="C62" s="71">
        <v>1</v>
      </c>
      <c r="D62" s="71">
        <v>0.35</v>
      </c>
      <c r="E62" s="71">
        <v>636</v>
      </c>
      <c r="F62" s="71">
        <v>157.88</v>
      </c>
      <c r="G62" s="71">
        <v>32</v>
      </c>
      <c r="H62" s="71">
        <v>5.75</v>
      </c>
      <c r="I62" s="71">
        <v>3</v>
      </c>
      <c r="J62" s="71">
        <v>0.46</v>
      </c>
      <c r="K62" s="71">
        <v>0</v>
      </c>
      <c r="L62" s="71">
        <v>0</v>
      </c>
      <c r="M62" s="71">
        <v>0</v>
      </c>
      <c r="N62" s="71">
        <v>0</v>
      </c>
      <c r="O62" s="71">
        <f t="shared" si="2"/>
        <v>672</v>
      </c>
      <c r="P62" s="71">
        <f t="shared" si="3"/>
        <v>164.44</v>
      </c>
    </row>
    <row r="63" spans="1:18" ht="12.95" customHeight="1" x14ac:dyDescent="0.2">
      <c r="A63" s="233">
        <v>53</v>
      </c>
      <c r="B63" s="234" t="s">
        <v>424</v>
      </c>
      <c r="C63" s="71">
        <v>64</v>
      </c>
      <c r="D63" s="71">
        <v>12</v>
      </c>
      <c r="E63" s="71">
        <v>1761</v>
      </c>
      <c r="F63" s="71">
        <v>320</v>
      </c>
      <c r="G63" s="71">
        <v>0</v>
      </c>
      <c r="H63" s="71">
        <v>0</v>
      </c>
      <c r="I63" s="71">
        <v>22</v>
      </c>
      <c r="J63" s="71">
        <v>4</v>
      </c>
      <c r="K63" s="71">
        <v>2</v>
      </c>
      <c r="L63" s="71">
        <v>1</v>
      </c>
      <c r="M63" s="71">
        <v>11</v>
      </c>
      <c r="N63" s="71">
        <v>1</v>
      </c>
      <c r="O63" s="71">
        <f t="shared" si="2"/>
        <v>1860</v>
      </c>
      <c r="P63" s="71">
        <f t="shared" si="3"/>
        <v>338</v>
      </c>
    </row>
    <row r="64" spans="1:18" s="120" customFormat="1" ht="12.95" customHeight="1" x14ac:dyDescent="0.2">
      <c r="A64" s="235"/>
      <c r="B64" s="236" t="s">
        <v>425</v>
      </c>
      <c r="C64" s="118">
        <f>SUM(C57:C63)</f>
        <v>487</v>
      </c>
      <c r="D64" s="118">
        <f t="shared" ref="D64:N64" si="9">SUM(D57:D63)</f>
        <v>225.54</v>
      </c>
      <c r="E64" s="118">
        <f t="shared" si="9"/>
        <v>36069</v>
      </c>
      <c r="F64" s="118">
        <f t="shared" si="9"/>
        <v>23029.37</v>
      </c>
      <c r="G64" s="118">
        <f t="shared" si="9"/>
        <v>176</v>
      </c>
      <c r="H64" s="118">
        <f t="shared" si="9"/>
        <v>28.03</v>
      </c>
      <c r="I64" s="118">
        <f t="shared" si="9"/>
        <v>318</v>
      </c>
      <c r="J64" s="118">
        <f t="shared" si="9"/>
        <v>443.78</v>
      </c>
      <c r="K64" s="118">
        <f t="shared" si="9"/>
        <v>12</v>
      </c>
      <c r="L64" s="118">
        <f t="shared" si="9"/>
        <v>2.19</v>
      </c>
      <c r="M64" s="118">
        <f t="shared" si="9"/>
        <v>976</v>
      </c>
      <c r="N64" s="118">
        <f t="shared" si="9"/>
        <v>7085.3099999999995</v>
      </c>
      <c r="O64" s="118">
        <f t="shared" si="2"/>
        <v>38038</v>
      </c>
      <c r="P64" s="118">
        <f t="shared" si="3"/>
        <v>30814.219999999994</v>
      </c>
      <c r="Q64" s="3"/>
      <c r="R64" s="3"/>
    </row>
    <row r="65" spans="1:18" s="120" customFormat="1" ht="12.95" customHeight="1" x14ac:dyDescent="0.2">
      <c r="A65" s="235"/>
      <c r="B65" s="236" t="s">
        <v>0</v>
      </c>
      <c r="C65" s="118">
        <f>C64+C56+C54+C50</f>
        <v>25343</v>
      </c>
      <c r="D65" s="118">
        <f t="shared" ref="D65:N65" si="10">D64+D56+D54+D50</f>
        <v>44782.239999999998</v>
      </c>
      <c r="E65" s="118">
        <f t="shared" si="10"/>
        <v>495923</v>
      </c>
      <c r="F65" s="118">
        <f t="shared" si="10"/>
        <v>582611.47</v>
      </c>
      <c r="G65" s="118">
        <f t="shared" si="10"/>
        <v>11948</v>
      </c>
      <c r="H65" s="118">
        <f t="shared" si="10"/>
        <v>14578.43</v>
      </c>
      <c r="I65" s="118">
        <f t="shared" si="10"/>
        <v>44949</v>
      </c>
      <c r="J65" s="118">
        <f t="shared" si="10"/>
        <v>197180.22999999998</v>
      </c>
      <c r="K65" s="118">
        <f t="shared" si="10"/>
        <v>651</v>
      </c>
      <c r="L65" s="118">
        <f t="shared" si="10"/>
        <v>3626.1600000000003</v>
      </c>
      <c r="M65" s="118">
        <f t="shared" si="10"/>
        <v>112033</v>
      </c>
      <c r="N65" s="118">
        <f t="shared" si="10"/>
        <v>303149.08999999997</v>
      </c>
      <c r="O65" s="118">
        <f t="shared" si="2"/>
        <v>690847</v>
      </c>
      <c r="P65" s="118">
        <f t="shared" si="3"/>
        <v>1145927.6200000001</v>
      </c>
      <c r="Q65" s="3"/>
      <c r="R65" s="3"/>
    </row>
    <row r="66" spans="1:18" ht="25.5" x14ac:dyDescent="0.2">
      <c r="H66" s="129" t="s">
        <v>598</v>
      </c>
    </row>
    <row r="69" spans="1:18" s="324" customFormat="1" ht="15" x14ac:dyDescent="0.2">
      <c r="A69" s="323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0"/>
      <c r="P69" s="240"/>
      <c r="Q69" s="405"/>
      <c r="R69" s="405"/>
    </row>
    <row r="72" spans="1:18" x14ac:dyDescent="0.2"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</row>
  </sheetData>
  <mergeCells count="13">
    <mergeCell ref="K4:L4"/>
    <mergeCell ref="M4:N4"/>
    <mergeCell ref="O4:P4"/>
    <mergeCell ref="A1:P1"/>
    <mergeCell ref="B3:D3"/>
    <mergeCell ref="M3:N3"/>
    <mergeCell ref="A4:A5"/>
    <mergeCell ref="B4:B5"/>
    <mergeCell ref="C4:D4"/>
    <mergeCell ref="E4:F4"/>
    <mergeCell ref="G4:H4"/>
    <mergeCell ref="I4:J4"/>
    <mergeCell ref="A2:P2"/>
  </mergeCells>
  <conditionalFormatting sqref="M3">
    <cfRule type="cellIs" dxfId="5" priority="9" operator="lessThan">
      <formula>0</formula>
    </cfRule>
  </conditionalFormatting>
  <conditionalFormatting sqref="Q1:R1048576">
    <cfRule type="cellIs" dxfId="4" priority="1" operator="greaterThan">
      <formula>100</formula>
    </cfRule>
  </conditionalFormatting>
  <pageMargins left="0.7" right="0" top="1.25" bottom="0.5" header="0.3" footer="0.3"/>
  <pageSetup paperSize="9" scale="6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68"/>
  <sheetViews>
    <sheetView zoomScaleNormal="100" workbookViewId="0">
      <pane xSplit="2" ySplit="5" topLeftCell="C54" activePane="bottomRight" state="frozen"/>
      <selection pane="topRight" activeCell="C1" sqref="C1"/>
      <selection pane="bottomLeft" activeCell="A6" sqref="A6"/>
      <selection pane="bottomRight" activeCell="L71" sqref="L71"/>
    </sheetView>
  </sheetViews>
  <sheetFormatPr defaultColWidth="9.140625" defaultRowHeight="12.75" x14ac:dyDescent="0.2"/>
  <cols>
    <col min="1" max="1" width="4.85546875" style="78" customWidth="1"/>
    <col min="2" max="2" width="24.42578125" style="78" bestFit="1" customWidth="1"/>
    <col min="3" max="3" width="9.42578125" style="80" bestFit="1" customWidth="1"/>
    <col min="4" max="4" width="9.140625" style="80" customWidth="1"/>
    <col min="5" max="5" width="9.42578125" style="80" bestFit="1" customWidth="1"/>
    <col min="6" max="6" width="11.5703125" style="80" bestFit="1" customWidth="1"/>
    <col min="7" max="7" width="9.42578125" style="80" bestFit="1" customWidth="1"/>
    <col min="8" max="8" width="10.5703125" style="80" bestFit="1" customWidth="1"/>
    <col min="9" max="9" width="9.42578125" style="80" bestFit="1" customWidth="1"/>
    <col min="10" max="10" width="9.140625" style="80" customWidth="1"/>
    <col min="11" max="11" width="9.42578125" style="80" bestFit="1" customWidth="1"/>
    <col min="12" max="12" width="8.140625" style="80" customWidth="1"/>
    <col min="13" max="13" width="9.42578125" style="80" bestFit="1" customWidth="1"/>
    <col min="14" max="14" width="9.140625" style="80" customWidth="1"/>
    <col min="15" max="15" width="9.42578125" style="80" bestFit="1" customWidth="1"/>
    <col min="16" max="16" width="9.85546875" style="80" customWidth="1"/>
    <col min="17" max="18" width="9.140625" style="80"/>
    <col min="19" max="16384" width="9.140625" style="78"/>
  </cols>
  <sheetData>
    <row r="1" spans="1:16" ht="15.75" customHeight="1" x14ac:dyDescent="0.2">
      <c r="A1" s="531" t="s">
        <v>543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</row>
    <row r="2" spans="1:16" ht="14.25" x14ac:dyDescent="0.2">
      <c r="A2" s="30" t="s">
        <v>108</v>
      </c>
      <c r="B2" s="30"/>
      <c r="C2" s="75"/>
      <c r="D2" s="75"/>
      <c r="E2" s="75"/>
      <c r="F2" s="75"/>
    </row>
    <row r="3" spans="1:16" ht="15" customHeight="1" x14ac:dyDescent="0.2">
      <c r="A3" s="24"/>
      <c r="B3" s="569" t="s">
        <v>11</v>
      </c>
      <c r="C3" s="569"/>
      <c r="D3" s="569"/>
      <c r="M3" s="522" t="s">
        <v>167</v>
      </c>
      <c r="N3" s="522"/>
    </row>
    <row r="4" spans="1:16" x14ac:dyDescent="0.2">
      <c r="A4" s="570" t="s">
        <v>200</v>
      </c>
      <c r="B4" s="570" t="s">
        <v>2</v>
      </c>
      <c r="C4" s="573" t="s">
        <v>25</v>
      </c>
      <c r="D4" s="574"/>
      <c r="E4" s="568" t="s">
        <v>164</v>
      </c>
      <c r="F4" s="568"/>
      <c r="G4" s="573" t="s">
        <v>26</v>
      </c>
      <c r="H4" s="574"/>
      <c r="I4" s="568" t="s">
        <v>24</v>
      </c>
      <c r="J4" s="568"/>
      <c r="K4" s="573" t="s">
        <v>165</v>
      </c>
      <c r="L4" s="574"/>
      <c r="M4" s="568" t="s">
        <v>27</v>
      </c>
      <c r="N4" s="568"/>
      <c r="O4" s="568" t="s">
        <v>0</v>
      </c>
      <c r="P4" s="568"/>
    </row>
    <row r="5" spans="1:16" ht="13.5" x14ac:dyDescent="0.2">
      <c r="A5" s="571"/>
      <c r="B5" s="572"/>
      <c r="C5" s="226" t="s">
        <v>28</v>
      </c>
      <c r="D5" s="226" t="s">
        <v>15</v>
      </c>
      <c r="E5" s="226" t="s">
        <v>28</v>
      </c>
      <c r="F5" s="226" t="s">
        <v>15</v>
      </c>
      <c r="G5" s="226" t="s">
        <v>28</v>
      </c>
      <c r="H5" s="226" t="s">
        <v>15</v>
      </c>
      <c r="I5" s="226" t="s">
        <v>28</v>
      </c>
      <c r="J5" s="226" t="s">
        <v>15</v>
      </c>
      <c r="K5" s="226" t="s">
        <v>28</v>
      </c>
      <c r="L5" s="226" t="s">
        <v>15</v>
      </c>
      <c r="M5" s="226" t="s">
        <v>28</v>
      </c>
      <c r="N5" s="226" t="s">
        <v>15</v>
      </c>
      <c r="O5" s="229" t="s">
        <v>20</v>
      </c>
      <c r="P5" s="229" t="s">
        <v>21</v>
      </c>
    </row>
    <row r="6" spans="1:16" ht="12.95" customHeight="1" x14ac:dyDescent="0.2">
      <c r="A6" s="36">
        <v>1</v>
      </c>
      <c r="B6" s="37" t="s">
        <v>50</v>
      </c>
      <c r="C6" s="71">
        <v>402</v>
      </c>
      <c r="D6" s="71">
        <v>1465</v>
      </c>
      <c r="E6" s="71">
        <v>2255</v>
      </c>
      <c r="F6" s="71">
        <v>3284</v>
      </c>
      <c r="G6" s="71">
        <v>0</v>
      </c>
      <c r="H6" s="71">
        <v>0</v>
      </c>
      <c r="I6" s="71">
        <v>717</v>
      </c>
      <c r="J6" s="71">
        <v>1915</v>
      </c>
      <c r="K6" s="71">
        <v>0</v>
      </c>
      <c r="L6" s="71">
        <v>0</v>
      </c>
      <c r="M6" s="71">
        <v>739</v>
      </c>
      <c r="N6" s="71">
        <v>2253</v>
      </c>
      <c r="O6" s="71">
        <f t="shared" ref="O6" si="0">C6+E6+G6+I6+K6+M6</f>
        <v>4113</v>
      </c>
      <c r="P6" s="71">
        <f t="shared" ref="P6" si="1">D6+F6+H6+J6+L6+N6</f>
        <v>8917</v>
      </c>
    </row>
    <row r="7" spans="1:16" ht="12.95" customHeight="1" x14ac:dyDescent="0.2">
      <c r="A7" s="36">
        <v>2</v>
      </c>
      <c r="B7" s="37" t="s">
        <v>51</v>
      </c>
      <c r="C7" s="71">
        <v>59</v>
      </c>
      <c r="D7" s="71">
        <v>248</v>
      </c>
      <c r="E7" s="71">
        <v>355</v>
      </c>
      <c r="F7" s="71">
        <v>1025</v>
      </c>
      <c r="G7" s="71">
        <v>0</v>
      </c>
      <c r="H7" s="71">
        <v>0</v>
      </c>
      <c r="I7" s="71">
        <v>77</v>
      </c>
      <c r="J7" s="71">
        <v>546</v>
      </c>
      <c r="K7" s="71">
        <v>0</v>
      </c>
      <c r="L7" s="71">
        <v>0</v>
      </c>
      <c r="M7" s="71">
        <v>467</v>
      </c>
      <c r="N7" s="71">
        <v>2142</v>
      </c>
      <c r="O7" s="71">
        <f t="shared" ref="O7:O60" si="2">C7+E7+G7+I7+K7+M7</f>
        <v>958</v>
      </c>
      <c r="P7" s="71">
        <f t="shared" ref="P7:P60" si="3">D7+F7+H7+J7+L7+N7</f>
        <v>3961</v>
      </c>
    </row>
    <row r="8" spans="1:16" ht="12.95" customHeight="1" x14ac:dyDescent="0.2">
      <c r="A8" s="36">
        <v>3</v>
      </c>
      <c r="B8" s="37" t="s">
        <v>52</v>
      </c>
      <c r="C8" s="71">
        <v>82</v>
      </c>
      <c r="D8" s="71">
        <v>518</v>
      </c>
      <c r="E8" s="71">
        <v>1237</v>
      </c>
      <c r="F8" s="71">
        <v>4365</v>
      </c>
      <c r="G8" s="71">
        <v>33</v>
      </c>
      <c r="H8" s="71">
        <v>185</v>
      </c>
      <c r="I8" s="71">
        <v>183</v>
      </c>
      <c r="J8" s="71">
        <v>997</v>
      </c>
      <c r="K8" s="71">
        <v>0</v>
      </c>
      <c r="L8" s="71">
        <v>0</v>
      </c>
      <c r="M8" s="71">
        <v>837</v>
      </c>
      <c r="N8" s="71">
        <v>6072</v>
      </c>
      <c r="O8" s="71">
        <f t="shared" si="2"/>
        <v>2372</v>
      </c>
      <c r="P8" s="71">
        <f t="shared" si="3"/>
        <v>12137</v>
      </c>
    </row>
    <row r="9" spans="1:16" ht="12.95" customHeight="1" x14ac:dyDescent="0.2">
      <c r="A9" s="36">
        <v>4</v>
      </c>
      <c r="B9" s="37" t="s">
        <v>53</v>
      </c>
      <c r="C9" s="71">
        <v>338</v>
      </c>
      <c r="D9" s="71">
        <v>976</v>
      </c>
      <c r="E9" s="71">
        <v>12909</v>
      </c>
      <c r="F9" s="71">
        <v>27909</v>
      </c>
      <c r="G9" s="71">
        <v>19</v>
      </c>
      <c r="H9" s="71">
        <v>49</v>
      </c>
      <c r="I9" s="71">
        <v>618</v>
      </c>
      <c r="J9" s="71">
        <v>12634</v>
      </c>
      <c r="K9" s="71">
        <v>1</v>
      </c>
      <c r="L9" s="71">
        <v>4</v>
      </c>
      <c r="M9" s="71">
        <v>388</v>
      </c>
      <c r="N9" s="71">
        <v>2322</v>
      </c>
      <c r="O9" s="71">
        <f t="shared" si="2"/>
        <v>14273</v>
      </c>
      <c r="P9" s="71">
        <f t="shared" si="3"/>
        <v>43894</v>
      </c>
    </row>
    <row r="10" spans="1:16" ht="12.95" customHeight="1" x14ac:dyDescent="0.2">
      <c r="A10" s="36">
        <v>5</v>
      </c>
      <c r="B10" s="37" t="s">
        <v>54</v>
      </c>
      <c r="C10" s="71">
        <v>6</v>
      </c>
      <c r="D10" s="71">
        <v>7</v>
      </c>
      <c r="E10" s="71">
        <v>166</v>
      </c>
      <c r="F10" s="71">
        <v>231</v>
      </c>
      <c r="G10" s="71">
        <v>47</v>
      </c>
      <c r="H10" s="71">
        <v>30</v>
      </c>
      <c r="I10" s="71">
        <v>13</v>
      </c>
      <c r="J10" s="71">
        <v>52</v>
      </c>
      <c r="K10" s="71">
        <v>0</v>
      </c>
      <c r="L10" s="71">
        <v>0</v>
      </c>
      <c r="M10" s="71">
        <v>34</v>
      </c>
      <c r="N10" s="71">
        <v>221</v>
      </c>
      <c r="O10" s="71">
        <f t="shared" si="2"/>
        <v>266</v>
      </c>
      <c r="P10" s="71">
        <f t="shared" si="3"/>
        <v>541</v>
      </c>
    </row>
    <row r="11" spans="1:16" ht="12.95" customHeight="1" x14ac:dyDescent="0.2">
      <c r="A11" s="36">
        <v>6</v>
      </c>
      <c r="B11" s="37" t="s">
        <v>55</v>
      </c>
      <c r="C11" s="71">
        <v>38</v>
      </c>
      <c r="D11" s="71">
        <v>148</v>
      </c>
      <c r="E11" s="71">
        <v>253</v>
      </c>
      <c r="F11" s="71">
        <v>1631</v>
      </c>
      <c r="G11" s="71">
        <v>5</v>
      </c>
      <c r="H11" s="71">
        <v>7</v>
      </c>
      <c r="I11" s="71">
        <v>52</v>
      </c>
      <c r="J11" s="71">
        <v>347</v>
      </c>
      <c r="K11" s="71">
        <v>3</v>
      </c>
      <c r="L11" s="71">
        <v>4</v>
      </c>
      <c r="M11" s="71">
        <v>113</v>
      </c>
      <c r="N11" s="71">
        <v>677</v>
      </c>
      <c r="O11" s="71">
        <f t="shared" si="2"/>
        <v>464</v>
      </c>
      <c r="P11" s="71">
        <f t="shared" si="3"/>
        <v>2814</v>
      </c>
    </row>
    <row r="12" spans="1:16" ht="12.95" customHeight="1" x14ac:dyDescent="0.2">
      <c r="A12" s="36">
        <v>7</v>
      </c>
      <c r="B12" s="37" t="s">
        <v>56</v>
      </c>
      <c r="C12" s="71">
        <v>103</v>
      </c>
      <c r="D12" s="71">
        <v>101</v>
      </c>
      <c r="E12" s="71">
        <v>1129</v>
      </c>
      <c r="F12" s="71">
        <v>2013</v>
      </c>
      <c r="G12" s="71">
        <v>9</v>
      </c>
      <c r="H12" s="71">
        <v>16</v>
      </c>
      <c r="I12" s="71">
        <v>224</v>
      </c>
      <c r="J12" s="71">
        <v>319</v>
      </c>
      <c r="K12" s="71">
        <v>0</v>
      </c>
      <c r="L12" s="71">
        <v>0</v>
      </c>
      <c r="M12" s="71">
        <v>211</v>
      </c>
      <c r="N12" s="71">
        <v>1117</v>
      </c>
      <c r="O12" s="71">
        <f t="shared" si="2"/>
        <v>1676</v>
      </c>
      <c r="P12" s="71">
        <f t="shared" si="3"/>
        <v>3566</v>
      </c>
    </row>
    <row r="13" spans="1:16" ht="12.95" customHeight="1" x14ac:dyDescent="0.2">
      <c r="A13" s="36">
        <v>8</v>
      </c>
      <c r="B13" s="37" t="s">
        <v>43</v>
      </c>
      <c r="C13" s="71">
        <v>24</v>
      </c>
      <c r="D13" s="71">
        <v>77.66</v>
      </c>
      <c r="E13" s="71">
        <v>80</v>
      </c>
      <c r="F13" s="71">
        <v>174.09</v>
      </c>
      <c r="G13" s="71">
        <v>1</v>
      </c>
      <c r="H13" s="71">
        <v>0</v>
      </c>
      <c r="I13" s="71">
        <v>20</v>
      </c>
      <c r="J13" s="71">
        <v>41.33</v>
      </c>
      <c r="K13" s="71">
        <v>0</v>
      </c>
      <c r="L13" s="71">
        <v>0</v>
      </c>
      <c r="M13" s="71">
        <v>65</v>
      </c>
      <c r="N13" s="71">
        <v>307.45999999999998</v>
      </c>
      <c r="O13" s="71">
        <f t="shared" si="2"/>
        <v>190</v>
      </c>
      <c r="P13" s="71">
        <f t="shared" si="3"/>
        <v>600.54</v>
      </c>
    </row>
    <row r="14" spans="1:16" ht="12.95" customHeight="1" x14ac:dyDescent="0.2">
      <c r="A14" s="36">
        <v>9</v>
      </c>
      <c r="B14" s="37" t="s">
        <v>44</v>
      </c>
      <c r="C14" s="71">
        <v>1</v>
      </c>
      <c r="D14" s="71">
        <v>3</v>
      </c>
      <c r="E14" s="71">
        <v>52</v>
      </c>
      <c r="F14" s="71">
        <v>112</v>
      </c>
      <c r="G14" s="71">
        <v>0</v>
      </c>
      <c r="H14" s="71">
        <v>0</v>
      </c>
      <c r="I14" s="71">
        <v>8</v>
      </c>
      <c r="J14" s="71">
        <v>26</v>
      </c>
      <c r="K14" s="71">
        <v>0</v>
      </c>
      <c r="L14" s="71">
        <v>0</v>
      </c>
      <c r="M14" s="71">
        <v>14</v>
      </c>
      <c r="N14" s="71">
        <v>35</v>
      </c>
      <c r="O14" s="71">
        <f t="shared" si="2"/>
        <v>75</v>
      </c>
      <c r="P14" s="71">
        <f t="shared" si="3"/>
        <v>176</v>
      </c>
    </row>
    <row r="15" spans="1:16" ht="12.95" customHeight="1" x14ac:dyDescent="0.2">
      <c r="A15" s="36">
        <v>10</v>
      </c>
      <c r="B15" s="37" t="s">
        <v>76</v>
      </c>
      <c r="C15" s="71">
        <v>52</v>
      </c>
      <c r="D15" s="71">
        <v>216</v>
      </c>
      <c r="E15" s="71">
        <v>3091</v>
      </c>
      <c r="F15" s="71">
        <v>4086</v>
      </c>
      <c r="G15" s="71">
        <v>5</v>
      </c>
      <c r="H15" s="71">
        <v>41</v>
      </c>
      <c r="I15" s="71">
        <v>184</v>
      </c>
      <c r="J15" s="71">
        <v>1607</v>
      </c>
      <c r="K15" s="71">
        <v>0</v>
      </c>
      <c r="L15" s="71">
        <v>0</v>
      </c>
      <c r="M15" s="71">
        <v>532</v>
      </c>
      <c r="N15" s="71">
        <v>6959</v>
      </c>
      <c r="O15" s="71">
        <f t="shared" si="2"/>
        <v>3864</v>
      </c>
      <c r="P15" s="71">
        <f t="shared" si="3"/>
        <v>12909</v>
      </c>
    </row>
    <row r="16" spans="1:16" ht="12.95" customHeight="1" x14ac:dyDescent="0.2">
      <c r="A16" s="36">
        <v>11</v>
      </c>
      <c r="B16" s="37" t="s">
        <v>57</v>
      </c>
      <c r="C16" s="71">
        <v>67</v>
      </c>
      <c r="D16" s="71">
        <v>307</v>
      </c>
      <c r="E16" s="71">
        <v>1121</v>
      </c>
      <c r="F16" s="71">
        <v>3572.02</v>
      </c>
      <c r="G16" s="71">
        <v>0</v>
      </c>
      <c r="H16" s="71">
        <v>0</v>
      </c>
      <c r="I16" s="71">
        <v>78</v>
      </c>
      <c r="J16" s="71">
        <v>256.35000000000002</v>
      </c>
      <c r="K16" s="71">
        <v>0</v>
      </c>
      <c r="L16" s="71">
        <v>0</v>
      </c>
      <c r="M16" s="71">
        <v>0</v>
      </c>
      <c r="N16" s="71">
        <v>0</v>
      </c>
      <c r="O16" s="71">
        <f t="shared" si="2"/>
        <v>1266</v>
      </c>
      <c r="P16" s="71">
        <f t="shared" si="3"/>
        <v>4135.37</v>
      </c>
    </row>
    <row r="17" spans="1:18" ht="12.95" customHeight="1" x14ac:dyDescent="0.2">
      <c r="A17" s="36">
        <v>12</v>
      </c>
      <c r="B17" s="37" t="s">
        <v>58</v>
      </c>
      <c r="C17" s="71">
        <v>3</v>
      </c>
      <c r="D17" s="71">
        <v>2.15</v>
      </c>
      <c r="E17" s="71">
        <v>41</v>
      </c>
      <c r="F17" s="71">
        <v>101.8</v>
      </c>
      <c r="G17" s="71">
        <v>1</v>
      </c>
      <c r="H17" s="71">
        <v>2.4500000000000002</v>
      </c>
      <c r="I17" s="71">
        <v>6</v>
      </c>
      <c r="J17" s="71">
        <v>2.1800000000000002</v>
      </c>
      <c r="K17" s="71">
        <v>0</v>
      </c>
      <c r="L17" s="71">
        <v>0</v>
      </c>
      <c r="M17" s="71">
        <v>7</v>
      </c>
      <c r="N17" s="71">
        <v>8</v>
      </c>
      <c r="O17" s="71">
        <f t="shared" si="2"/>
        <v>58</v>
      </c>
      <c r="P17" s="71">
        <f t="shared" si="3"/>
        <v>116.58000000000001</v>
      </c>
    </row>
    <row r="18" spans="1:18" ht="12.95" customHeight="1" x14ac:dyDescent="0.2">
      <c r="A18" s="36">
        <v>13</v>
      </c>
      <c r="B18" s="37" t="s">
        <v>183</v>
      </c>
      <c r="C18" s="71">
        <v>18</v>
      </c>
      <c r="D18" s="71">
        <v>136</v>
      </c>
      <c r="E18" s="71">
        <v>519</v>
      </c>
      <c r="F18" s="71">
        <v>2402</v>
      </c>
      <c r="G18" s="71">
        <v>3</v>
      </c>
      <c r="H18" s="71">
        <v>11</v>
      </c>
      <c r="I18" s="71">
        <v>76</v>
      </c>
      <c r="J18" s="71">
        <v>367</v>
      </c>
      <c r="K18" s="71">
        <v>0</v>
      </c>
      <c r="L18" s="71">
        <v>0</v>
      </c>
      <c r="M18" s="71">
        <v>28</v>
      </c>
      <c r="N18" s="71">
        <v>97</v>
      </c>
      <c r="O18" s="71">
        <f t="shared" si="2"/>
        <v>644</v>
      </c>
      <c r="P18" s="71">
        <f t="shared" si="3"/>
        <v>3013</v>
      </c>
    </row>
    <row r="19" spans="1:18" ht="12.95" customHeight="1" x14ac:dyDescent="0.2">
      <c r="A19" s="36">
        <v>14</v>
      </c>
      <c r="B19" s="37" t="s">
        <v>184</v>
      </c>
      <c r="C19" s="71">
        <v>12</v>
      </c>
      <c r="D19" s="71">
        <v>35</v>
      </c>
      <c r="E19" s="71">
        <v>28</v>
      </c>
      <c r="F19" s="71">
        <v>163</v>
      </c>
      <c r="G19" s="71">
        <v>0</v>
      </c>
      <c r="H19" s="71">
        <v>0</v>
      </c>
      <c r="I19" s="71">
        <v>51</v>
      </c>
      <c r="J19" s="71">
        <v>216</v>
      </c>
      <c r="K19" s="71">
        <v>0</v>
      </c>
      <c r="L19" s="71">
        <v>0</v>
      </c>
      <c r="M19" s="71">
        <v>7</v>
      </c>
      <c r="N19" s="71">
        <v>32</v>
      </c>
      <c r="O19" s="71">
        <f t="shared" si="2"/>
        <v>98</v>
      </c>
      <c r="P19" s="71">
        <f t="shared" si="3"/>
        <v>446</v>
      </c>
    </row>
    <row r="20" spans="1:18" ht="12.95" customHeight="1" x14ac:dyDescent="0.2">
      <c r="A20" s="36">
        <v>15</v>
      </c>
      <c r="B20" s="37" t="s">
        <v>59</v>
      </c>
      <c r="C20" s="71">
        <v>150</v>
      </c>
      <c r="D20" s="71">
        <v>342.56</v>
      </c>
      <c r="E20" s="71">
        <v>2425</v>
      </c>
      <c r="F20" s="71">
        <v>6915.42</v>
      </c>
      <c r="G20" s="71">
        <v>18</v>
      </c>
      <c r="H20" s="71">
        <v>47.21</v>
      </c>
      <c r="I20" s="71">
        <v>378</v>
      </c>
      <c r="J20" s="71">
        <v>8329.65</v>
      </c>
      <c r="K20" s="71">
        <v>0</v>
      </c>
      <c r="L20" s="71">
        <v>0</v>
      </c>
      <c r="M20" s="71">
        <v>462</v>
      </c>
      <c r="N20" s="71">
        <v>2648.57</v>
      </c>
      <c r="O20" s="71">
        <f t="shared" si="2"/>
        <v>3433</v>
      </c>
      <c r="P20" s="71">
        <f t="shared" si="3"/>
        <v>18283.41</v>
      </c>
    </row>
    <row r="21" spans="1:18" ht="12.95" customHeight="1" x14ac:dyDescent="0.2">
      <c r="A21" s="36">
        <v>16</v>
      </c>
      <c r="B21" s="37" t="s">
        <v>65</v>
      </c>
      <c r="C21" s="71">
        <v>115</v>
      </c>
      <c r="D21" s="71">
        <v>212</v>
      </c>
      <c r="E21" s="71">
        <v>358</v>
      </c>
      <c r="F21" s="71">
        <v>578</v>
      </c>
      <c r="G21" s="71">
        <v>729</v>
      </c>
      <c r="H21" s="71">
        <v>28</v>
      </c>
      <c r="I21" s="71">
        <v>101</v>
      </c>
      <c r="J21" s="71">
        <v>215</v>
      </c>
      <c r="K21" s="71">
        <v>0</v>
      </c>
      <c r="L21" s="71">
        <v>0</v>
      </c>
      <c r="M21" s="71">
        <v>337</v>
      </c>
      <c r="N21" s="71">
        <v>612</v>
      </c>
      <c r="O21" s="71">
        <f t="shared" si="2"/>
        <v>1640</v>
      </c>
      <c r="P21" s="71">
        <f t="shared" si="3"/>
        <v>1645</v>
      </c>
    </row>
    <row r="22" spans="1:18" ht="12.95" customHeight="1" x14ac:dyDescent="0.2">
      <c r="A22" s="36">
        <v>17</v>
      </c>
      <c r="B22" s="37" t="s">
        <v>60</v>
      </c>
      <c r="C22" s="71">
        <v>22</v>
      </c>
      <c r="D22" s="71">
        <v>56</v>
      </c>
      <c r="E22" s="71">
        <v>378</v>
      </c>
      <c r="F22" s="71">
        <v>1023</v>
      </c>
      <c r="G22" s="71">
        <v>0</v>
      </c>
      <c r="H22" s="71">
        <v>0</v>
      </c>
      <c r="I22" s="71">
        <v>34</v>
      </c>
      <c r="J22" s="71">
        <v>65</v>
      </c>
      <c r="K22" s="71">
        <v>0</v>
      </c>
      <c r="L22" s="71">
        <v>0</v>
      </c>
      <c r="M22" s="71">
        <v>115</v>
      </c>
      <c r="N22" s="71">
        <v>372</v>
      </c>
      <c r="O22" s="71">
        <f t="shared" si="2"/>
        <v>549</v>
      </c>
      <c r="P22" s="71">
        <f t="shared" si="3"/>
        <v>1516</v>
      </c>
    </row>
    <row r="23" spans="1:18" ht="12.95" customHeight="1" x14ac:dyDescent="0.2">
      <c r="A23" s="36">
        <v>18</v>
      </c>
      <c r="B23" s="37" t="s">
        <v>185</v>
      </c>
      <c r="C23" s="71">
        <v>15</v>
      </c>
      <c r="D23" s="71">
        <v>24</v>
      </c>
      <c r="E23" s="71">
        <v>86</v>
      </c>
      <c r="F23" s="71">
        <v>103</v>
      </c>
      <c r="G23" s="71">
        <v>0</v>
      </c>
      <c r="H23" s="71">
        <v>0</v>
      </c>
      <c r="I23" s="71">
        <v>59</v>
      </c>
      <c r="J23" s="71">
        <v>76</v>
      </c>
      <c r="K23" s="71">
        <v>0</v>
      </c>
      <c r="L23" s="71">
        <v>0</v>
      </c>
      <c r="M23" s="71">
        <v>83</v>
      </c>
      <c r="N23" s="71">
        <v>92</v>
      </c>
      <c r="O23" s="71">
        <f t="shared" si="2"/>
        <v>243</v>
      </c>
      <c r="P23" s="71">
        <f t="shared" si="3"/>
        <v>295</v>
      </c>
    </row>
    <row r="24" spans="1:18" ht="12.95" customHeight="1" x14ac:dyDescent="0.2">
      <c r="A24" s="36">
        <v>19</v>
      </c>
      <c r="B24" s="37" t="s">
        <v>61</v>
      </c>
      <c r="C24" s="71">
        <v>69</v>
      </c>
      <c r="D24" s="71">
        <v>371</v>
      </c>
      <c r="E24" s="71">
        <v>804</v>
      </c>
      <c r="F24" s="71">
        <v>2037</v>
      </c>
      <c r="G24" s="71">
        <v>1</v>
      </c>
      <c r="H24" s="71">
        <v>1</v>
      </c>
      <c r="I24" s="71">
        <v>66</v>
      </c>
      <c r="J24" s="71">
        <v>343</v>
      </c>
      <c r="K24" s="71">
        <v>0</v>
      </c>
      <c r="L24" s="71">
        <v>0</v>
      </c>
      <c r="M24" s="71">
        <v>918</v>
      </c>
      <c r="N24" s="71">
        <v>3066</v>
      </c>
      <c r="O24" s="71">
        <f t="shared" si="2"/>
        <v>1858</v>
      </c>
      <c r="P24" s="71">
        <f t="shared" si="3"/>
        <v>5818</v>
      </c>
    </row>
    <row r="25" spans="1:18" ht="12.95" customHeight="1" x14ac:dyDescent="0.2">
      <c r="A25" s="36">
        <v>20</v>
      </c>
      <c r="B25" s="37" t="s">
        <v>62</v>
      </c>
      <c r="C25" s="71">
        <v>3</v>
      </c>
      <c r="D25" s="71">
        <v>6.82</v>
      </c>
      <c r="E25" s="71">
        <v>19</v>
      </c>
      <c r="F25" s="71">
        <v>32</v>
      </c>
      <c r="G25" s="71">
        <v>0</v>
      </c>
      <c r="H25" s="71">
        <v>0</v>
      </c>
      <c r="I25" s="71">
        <v>2</v>
      </c>
      <c r="J25" s="71">
        <v>3.16</v>
      </c>
      <c r="K25" s="71">
        <v>0</v>
      </c>
      <c r="L25" s="71">
        <v>0</v>
      </c>
      <c r="M25" s="71">
        <v>0</v>
      </c>
      <c r="N25" s="71">
        <v>0</v>
      </c>
      <c r="O25" s="71">
        <f t="shared" si="2"/>
        <v>24</v>
      </c>
      <c r="P25" s="71">
        <f t="shared" si="3"/>
        <v>41.980000000000004</v>
      </c>
    </row>
    <row r="26" spans="1:18" ht="12.95" customHeight="1" x14ac:dyDescent="0.2">
      <c r="A26" s="36">
        <v>21</v>
      </c>
      <c r="B26" s="37" t="s">
        <v>45</v>
      </c>
      <c r="C26" s="71">
        <v>134</v>
      </c>
      <c r="D26" s="71">
        <v>550</v>
      </c>
      <c r="E26" s="71">
        <v>1104</v>
      </c>
      <c r="F26" s="71">
        <v>2735</v>
      </c>
      <c r="G26" s="71">
        <v>1</v>
      </c>
      <c r="H26" s="71">
        <v>0.1</v>
      </c>
      <c r="I26" s="71">
        <v>214</v>
      </c>
      <c r="J26" s="71">
        <v>1501</v>
      </c>
      <c r="K26" s="71">
        <v>5</v>
      </c>
      <c r="L26" s="71">
        <v>10</v>
      </c>
      <c r="M26" s="71">
        <v>563</v>
      </c>
      <c r="N26" s="71">
        <v>3402</v>
      </c>
      <c r="O26" s="71">
        <f t="shared" si="2"/>
        <v>2021</v>
      </c>
      <c r="P26" s="71">
        <f t="shared" si="3"/>
        <v>8198.1</v>
      </c>
    </row>
    <row r="27" spans="1:18" s="238" customFormat="1" ht="12.95" customHeight="1" x14ac:dyDescent="0.2">
      <c r="A27" s="225"/>
      <c r="B27" s="101" t="s">
        <v>226</v>
      </c>
      <c r="C27" s="118">
        <f>SUM(C6:C26)</f>
        <v>1713</v>
      </c>
      <c r="D27" s="118">
        <f t="shared" ref="D27:N27" si="4">SUM(D6:D26)</f>
        <v>5802.19</v>
      </c>
      <c r="E27" s="118">
        <f t="shared" si="4"/>
        <v>28410</v>
      </c>
      <c r="F27" s="118">
        <f t="shared" si="4"/>
        <v>64492.329999999994</v>
      </c>
      <c r="G27" s="118">
        <f t="shared" si="4"/>
        <v>872</v>
      </c>
      <c r="H27" s="118">
        <f t="shared" si="4"/>
        <v>417.76</v>
      </c>
      <c r="I27" s="118">
        <f t="shared" si="4"/>
        <v>3161</v>
      </c>
      <c r="J27" s="118">
        <f t="shared" si="4"/>
        <v>29858.670000000002</v>
      </c>
      <c r="K27" s="118">
        <f t="shared" si="4"/>
        <v>9</v>
      </c>
      <c r="L27" s="118">
        <f t="shared" si="4"/>
        <v>18</v>
      </c>
      <c r="M27" s="118">
        <f t="shared" si="4"/>
        <v>5920</v>
      </c>
      <c r="N27" s="118">
        <f t="shared" si="4"/>
        <v>32435.03</v>
      </c>
      <c r="O27" s="118">
        <f t="shared" si="2"/>
        <v>40085</v>
      </c>
      <c r="P27" s="118">
        <f t="shared" si="3"/>
        <v>133023.97999999998</v>
      </c>
      <c r="Q27" s="80"/>
      <c r="R27" s="80"/>
    </row>
    <row r="28" spans="1:18" ht="12.95" customHeight="1" x14ac:dyDescent="0.2">
      <c r="A28" s="36">
        <v>22</v>
      </c>
      <c r="B28" s="37" t="s">
        <v>42</v>
      </c>
      <c r="C28" s="71">
        <v>64</v>
      </c>
      <c r="D28" s="71">
        <v>236.43</v>
      </c>
      <c r="E28" s="71">
        <v>4697</v>
      </c>
      <c r="F28" s="71">
        <v>7620.29</v>
      </c>
      <c r="G28" s="71">
        <v>1</v>
      </c>
      <c r="H28" s="71">
        <v>0</v>
      </c>
      <c r="I28" s="71">
        <v>544</v>
      </c>
      <c r="J28" s="71">
        <v>2451.2800000000002</v>
      </c>
      <c r="K28" s="71">
        <v>1</v>
      </c>
      <c r="L28" s="71">
        <v>6</v>
      </c>
      <c r="M28" s="71">
        <v>0</v>
      </c>
      <c r="N28" s="71">
        <v>0</v>
      </c>
      <c r="O28" s="71">
        <f t="shared" si="2"/>
        <v>5307</v>
      </c>
      <c r="P28" s="71">
        <f t="shared" si="3"/>
        <v>10314</v>
      </c>
    </row>
    <row r="29" spans="1:18" ht="12.95" customHeight="1" x14ac:dyDescent="0.2">
      <c r="A29" s="36">
        <v>23</v>
      </c>
      <c r="B29" s="37" t="s">
        <v>186</v>
      </c>
      <c r="C29" s="71">
        <v>251</v>
      </c>
      <c r="D29" s="71">
        <v>75</v>
      </c>
      <c r="E29" s="71">
        <v>82336</v>
      </c>
      <c r="F29" s="71">
        <v>28023</v>
      </c>
      <c r="G29" s="71">
        <v>8</v>
      </c>
      <c r="H29" s="71">
        <v>2</v>
      </c>
      <c r="I29" s="71">
        <v>119</v>
      </c>
      <c r="J29" s="71">
        <v>48</v>
      </c>
      <c r="K29" s="71">
        <v>1</v>
      </c>
      <c r="L29" s="71">
        <v>0.5</v>
      </c>
      <c r="M29" s="71">
        <v>42</v>
      </c>
      <c r="N29" s="71">
        <v>52</v>
      </c>
      <c r="O29" s="71">
        <f t="shared" si="2"/>
        <v>82757</v>
      </c>
      <c r="P29" s="71">
        <f t="shared" si="3"/>
        <v>28200.5</v>
      </c>
    </row>
    <row r="30" spans="1:18" ht="12.95" customHeight="1" x14ac:dyDescent="0.2">
      <c r="A30" s="36">
        <v>24</v>
      </c>
      <c r="B30" s="37" t="s">
        <v>187</v>
      </c>
      <c r="C30" s="71">
        <v>29</v>
      </c>
      <c r="D30" s="71">
        <v>278.3</v>
      </c>
      <c r="E30" s="71">
        <v>11</v>
      </c>
      <c r="F30" s="71">
        <v>23.3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2</v>
      </c>
      <c r="N30" s="71">
        <v>9.85</v>
      </c>
      <c r="O30" s="71">
        <f t="shared" si="2"/>
        <v>42</v>
      </c>
      <c r="P30" s="71">
        <f t="shared" si="3"/>
        <v>311.45000000000005</v>
      </c>
    </row>
    <row r="31" spans="1:18" ht="12.95" customHeight="1" x14ac:dyDescent="0.2">
      <c r="A31" s="36">
        <v>25</v>
      </c>
      <c r="B31" s="37" t="s">
        <v>46</v>
      </c>
      <c r="C31" s="71">
        <v>0</v>
      </c>
      <c r="D31" s="71">
        <v>0</v>
      </c>
      <c r="E31" s="71">
        <v>2</v>
      </c>
      <c r="F31" s="71">
        <v>42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f t="shared" si="2"/>
        <v>2</v>
      </c>
      <c r="P31" s="71">
        <f t="shared" si="3"/>
        <v>42</v>
      </c>
    </row>
    <row r="32" spans="1:18" ht="12.95" customHeight="1" x14ac:dyDescent="0.2">
      <c r="A32" s="36">
        <v>26</v>
      </c>
      <c r="B32" s="37" t="s">
        <v>188</v>
      </c>
      <c r="C32" s="71">
        <v>2</v>
      </c>
      <c r="D32" s="71">
        <v>1</v>
      </c>
      <c r="E32" s="71">
        <v>1811</v>
      </c>
      <c r="F32" s="71">
        <v>790</v>
      </c>
      <c r="G32" s="71">
        <v>0</v>
      </c>
      <c r="H32" s="71">
        <v>0</v>
      </c>
      <c r="I32" s="71">
        <v>9</v>
      </c>
      <c r="J32" s="71">
        <v>91</v>
      </c>
      <c r="K32" s="71">
        <v>0</v>
      </c>
      <c r="L32" s="71">
        <v>0</v>
      </c>
      <c r="M32" s="71">
        <v>9</v>
      </c>
      <c r="N32" s="71">
        <v>160</v>
      </c>
      <c r="O32" s="71">
        <f t="shared" si="2"/>
        <v>1831</v>
      </c>
      <c r="P32" s="71">
        <f t="shared" si="3"/>
        <v>1042</v>
      </c>
    </row>
    <row r="33" spans="1:16" ht="12.95" customHeight="1" x14ac:dyDescent="0.2">
      <c r="A33" s="36">
        <v>27</v>
      </c>
      <c r="B33" s="37" t="s">
        <v>189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O33" s="71">
        <f t="shared" si="2"/>
        <v>0</v>
      </c>
      <c r="P33" s="71">
        <f t="shared" si="3"/>
        <v>0</v>
      </c>
    </row>
    <row r="34" spans="1:16" ht="12.95" customHeight="1" x14ac:dyDescent="0.2">
      <c r="A34" s="36">
        <v>28</v>
      </c>
      <c r="B34" s="37" t="s">
        <v>190</v>
      </c>
      <c r="C34" s="71">
        <v>102</v>
      </c>
      <c r="D34" s="71">
        <v>354</v>
      </c>
      <c r="E34" s="71">
        <v>167</v>
      </c>
      <c r="F34" s="71">
        <v>443</v>
      </c>
      <c r="G34" s="71">
        <v>0</v>
      </c>
      <c r="H34" s="71">
        <v>0</v>
      </c>
      <c r="I34" s="71">
        <v>26</v>
      </c>
      <c r="J34" s="71">
        <v>93</v>
      </c>
      <c r="K34" s="71">
        <v>0</v>
      </c>
      <c r="L34" s="71">
        <v>0</v>
      </c>
      <c r="M34" s="71">
        <v>0</v>
      </c>
      <c r="N34" s="71">
        <v>0</v>
      </c>
      <c r="O34" s="71">
        <f t="shared" si="2"/>
        <v>295</v>
      </c>
      <c r="P34" s="71">
        <f t="shared" si="3"/>
        <v>890</v>
      </c>
    </row>
    <row r="35" spans="1:16" ht="12.95" customHeight="1" x14ac:dyDescent="0.2">
      <c r="A35" s="36">
        <v>29</v>
      </c>
      <c r="B35" s="37" t="s">
        <v>66</v>
      </c>
      <c r="C35" s="71">
        <v>53</v>
      </c>
      <c r="D35" s="71">
        <v>102.71</v>
      </c>
      <c r="E35" s="71">
        <v>5929</v>
      </c>
      <c r="F35" s="71">
        <v>8625.1</v>
      </c>
      <c r="G35" s="71">
        <v>0</v>
      </c>
      <c r="H35" s="71">
        <v>0</v>
      </c>
      <c r="I35" s="71">
        <v>292</v>
      </c>
      <c r="J35" s="71">
        <v>1637.42</v>
      </c>
      <c r="K35" s="71">
        <v>0</v>
      </c>
      <c r="L35" s="71">
        <v>0</v>
      </c>
      <c r="M35" s="71">
        <v>61</v>
      </c>
      <c r="N35" s="71">
        <v>340.52</v>
      </c>
      <c r="O35" s="71">
        <f t="shared" si="2"/>
        <v>6335</v>
      </c>
      <c r="P35" s="71">
        <f t="shared" si="3"/>
        <v>10705.75</v>
      </c>
    </row>
    <row r="36" spans="1:16" ht="12.95" customHeight="1" x14ac:dyDescent="0.2">
      <c r="A36" s="36">
        <v>30</v>
      </c>
      <c r="B36" s="37" t="s">
        <v>67</v>
      </c>
      <c r="C36" s="71">
        <v>155</v>
      </c>
      <c r="D36" s="71">
        <v>580</v>
      </c>
      <c r="E36" s="71">
        <v>7894</v>
      </c>
      <c r="F36" s="71">
        <v>19503</v>
      </c>
      <c r="G36" s="71">
        <v>31</v>
      </c>
      <c r="H36" s="71">
        <v>63</v>
      </c>
      <c r="I36" s="71">
        <v>686</v>
      </c>
      <c r="J36" s="71">
        <v>7627</v>
      </c>
      <c r="K36" s="71">
        <v>143</v>
      </c>
      <c r="L36" s="71">
        <v>141</v>
      </c>
      <c r="M36" s="71">
        <v>233</v>
      </c>
      <c r="N36" s="71">
        <v>3573</v>
      </c>
      <c r="O36" s="71">
        <f t="shared" si="2"/>
        <v>9142</v>
      </c>
      <c r="P36" s="71">
        <f t="shared" si="3"/>
        <v>31487</v>
      </c>
    </row>
    <row r="37" spans="1:16" ht="12.95" customHeight="1" x14ac:dyDescent="0.2">
      <c r="A37" s="36">
        <v>31</v>
      </c>
      <c r="B37" s="37" t="s">
        <v>553</v>
      </c>
      <c r="C37" s="71">
        <v>7</v>
      </c>
      <c r="D37" s="71">
        <v>20.89</v>
      </c>
      <c r="E37" s="71">
        <v>1611</v>
      </c>
      <c r="F37" s="71">
        <v>2120.73</v>
      </c>
      <c r="G37" s="71">
        <v>0</v>
      </c>
      <c r="H37" s="71">
        <v>0</v>
      </c>
      <c r="I37" s="71">
        <v>32</v>
      </c>
      <c r="J37" s="71">
        <v>76.92</v>
      </c>
      <c r="K37" s="71">
        <v>0</v>
      </c>
      <c r="L37" s="71">
        <v>0</v>
      </c>
      <c r="M37" s="71">
        <v>75</v>
      </c>
      <c r="N37" s="71">
        <v>196.48</v>
      </c>
      <c r="O37" s="71">
        <f t="shared" si="2"/>
        <v>1725</v>
      </c>
      <c r="P37" s="71">
        <f t="shared" si="3"/>
        <v>2415.02</v>
      </c>
    </row>
    <row r="38" spans="1:16" ht="12.95" customHeight="1" x14ac:dyDescent="0.2">
      <c r="A38" s="36">
        <v>32</v>
      </c>
      <c r="B38" s="37" t="s">
        <v>191</v>
      </c>
      <c r="C38" s="71">
        <v>2</v>
      </c>
      <c r="D38" s="71">
        <v>5</v>
      </c>
      <c r="E38" s="71">
        <v>539</v>
      </c>
      <c r="F38" s="71">
        <v>1988</v>
      </c>
      <c r="G38" s="71">
        <v>5</v>
      </c>
      <c r="H38" s="71">
        <v>2</v>
      </c>
      <c r="I38" s="71">
        <v>11</v>
      </c>
      <c r="J38" s="71">
        <v>81</v>
      </c>
      <c r="K38" s="71">
        <v>0</v>
      </c>
      <c r="L38" s="71">
        <v>0</v>
      </c>
      <c r="M38" s="71">
        <v>53</v>
      </c>
      <c r="N38" s="71">
        <v>331</v>
      </c>
      <c r="O38" s="71">
        <f t="shared" si="2"/>
        <v>610</v>
      </c>
      <c r="P38" s="71">
        <f t="shared" si="3"/>
        <v>2407</v>
      </c>
    </row>
    <row r="39" spans="1:16" ht="12.95" customHeight="1" x14ac:dyDescent="0.2">
      <c r="A39" s="36">
        <v>33</v>
      </c>
      <c r="B39" s="37" t="s">
        <v>192</v>
      </c>
      <c r="C39" s="71">
        <v>12</v>
      </c>
      <c r="D39" s="71">
        <v>93</v>
      </c>
      <c r="E39" s="71">
        <v>142</v>
      </c>
      <c r="F39" s="71">
        <v>619.5</v>
      </c>
      <c r="G39" s="71">
        <v>8</v>
      </c>
      <c r="H39" s="71">
        <v>74</v>
      </c>
      <c r="I39" s="71">
        <v>2</v>
      </c>
      <c r="J39" s="71">
        <v>21</v>
      </c>
      <c r="K39" s="71">
        <v>0</v>
      </c>
      <c r="L39" s="71">
        <v>0</v>
      </c>
      <c r="M39" s="71">
        <v>0</v>
      </c>
      <c r="N39" s="71">
        <v>0</v>
      </c>
      <c r="O39" s="71">
        <f t="shared" si="2"/>
        <v>164</v>
      </c>
      <c r="P39" s="71">
        <f t="shared" si="3"/>
        <v>807.5</v>
      </c>
    </row>
    <row r="40" spans="1:16" ht="12.95" customHeight="1" x14ac:dyDescent="0.2">
      <c r="A40" s="36">
        <v>34</v>
      </c>
      <c r="B40" s="37" t="s">
        <v>193</v>
      </c>
      <c r="C40" s="71">
        <v>0</v>
      </c>
      <c r="D40" s="71">
        <v>0</v>
      </c>
      <c r="E40" s="71">
        <v>2</v>
      </c>
      <c r="F40" s="71">
        <v>19.34</v>
      </c>
      <c r="G40" s="71">
        <v>0</v>
      </c>
      <c r="H40" s="71">
        <v>0</v>
      </c>
      <c r="I40" s="71">
        <v>0</v>
      </c>
      <c r="J40" s="71">
        <v>0</v>
      </c>
      <c r="K40" s="71">
        <v>0</v>
      </c>
      <c r="L40" s="71">
        <v>0</v>
      </c>
      <c r="M40" s="71">
        <v>0</v>
      </c>
      <c r="N40" s="71">
        <v>0</v>
      </c>
      <c r="O40" s="71">
        <f t="shared" si="2"/>
        <v>2</v>
      </c>
      <c r="P40" s="71">
        <f t="shared" si="3"/>
        <v>19.34</v>
      </c>
    </row>
    <row r="41" spans="1:16" ht="12.95" customHeight="1" x14ac:dyDescent="0.2">
      <c r="A41" s="36">
        <v>35</v>
      </c>
      <c r="B41" s="37" t="s">
        <v>194</v>
      </c>
      <c r="C41" s="71">
        <v>0</v>
      </c>
      <c r="D41" s="71">
        <v>0</v>
      </c>
      <c r="E41" s="71">
        <v>0</v>
      </c>
      <c r="F41" s="71">
        <v>0</v>
      </c>
      <c r="G41" s="71">
        <v>0</v>
      </c>
      <c r="H41" s="71">
        <v>0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71">
        <f t="shared" si="2"/>
        <v>0</v>
      </c>
      <c r="P41" s="71">
        <f t="shared" si="3"/>
        <v>0</v>
      </c>
    </row>
    <row r="42" spans="1:16" ht="12.95" customHeight="1" x14ac:dyDescent="0.2">
      <c r="A42" s="36">
        <v>36</v>
      </c>
      <c r="B42" s="37" t="s">
        <v>68</v>
      </c>
      <c r="C42" s="71">
        <v>40</v>
      </c>
      <c r="D42" s="71">
        <v>108.03</v>
      </c>
      <c r="E42" s="71">
        <v>1348</v>
      </c>
      <c r="F42" s="71">
        <v>6153.77</v>
      </c>
      <c r="G42" s="71">
        <v>19</v>
      </c>
      <c r="H42" s="71">
        <v>88.12</v>
      </c>
      <c r="I42" s="71">
        <v>379</v>
      </c>
      <c r="J42" s="71">
        <v>3284.91</v>
      </c>
      <c r="K42" s="71">
        <v>0</v>
      </c>
      <c r="L42" s="71">
        <v>0</v>
      </c>
      <c r="M42" s="71">
        <v>271</v>
      </c>
      <c r="N42" s="71">
        <v>4252.3100000000004</v>
      </c>
      <c r="O42" s="71">
        <f t="shared" si="2"/>
        <v>2057</v>
      </c>
      <c r="P42" s="71">
        <f t="shared" si="3"/>
        <v>13887.14</v>
      </c>
    </row>
    <row r="43" spans="1:16" ht="12.95" customHeight="1" x14ac:dyDescent="0.2">
      <c r="A43" s="36">
        <v>37</v>
      </c>
      <c r="B43" s="37" t="s">
        <v>195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1">
        <v>0</v>
      </c>
      <c r="O43" s="71">
        <f t="shared" si="2"/>
        <v>0</v>
      </c>
      <c r="P43" s="71">
        <f t="shared" si="3"/>
        <v>0</v>
      </c>
    </row>
    <row r="44" spans="1:16" ht="12.95" customHeight="1" x14ac:dyDescent="0.2">
      <c r="A44" s="36">
        <v>38</v>
      </c>
      <c r="B44" s="37" t="s">
        <v>196</v>
      </c>
      <c r="C44" s="71">
        <v>12</v>
      </c>
      <c r="D44" s="71">
        <v>7</v>
      </c>
      <c r="E44" s="71">
        <v>3460</v>
      </c>
      <c r="F44" s="71">
        <v>1349</v>
      </c>
      <c r="G44" s="71">
        <v>6</v>
      </c>
      <c r="H44" s="71">
        <v>2</v>
      </c>
      <c r="I44" s="71">
        <v>58</v>
      </c>
      <c r="J44" s="71">
        <v>35</v>
      </c>
      <c r="K44" s="71">
        <v>2</v>
      </c>
      <c r="L44" s="71">
        <v>12</v>
      </c>
      <c r="M44" s="71">
        <v>0</v>
      </c>
      <c r="N44" s="71">
        <v>0</v>
      </c>
      <c r="O44" s="71">
        <f t="shared" si="2"/>
        <v>3538</v>
      </c>
      <c r="P44" s="71">
        <f t="shared" si="3"/>
        <v>1405</v>
      </c>
    </row>
    <row r="45" spans="1:16" ht="12.95" customHeight="1" x14ac:dyDescent="0.2">
      <c r="A45" s="36">
        <v>39</v>
      </c>
      <c r="B45" s="37" t="s">
        <v>197</v>
      </c>
      <c r="C45" s="71">
        <v>60</v>
      </c>
      <c r="D45" s="71">
        <v>330</v>
      </c>
      <c r="E45" s="71">
        <v>3</v>
      </c>
      <c r="F45" s="71">
        <v>4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71">
        <v>0</v>
      </c>
      <c r="M45" s="71">
        <v>1</v>
      </c>
      <c r="N45" s="71">
        <v>0.37</v>
      </c>
      <c r="O45" s="71">
        <f t="shared" si="2"/>
        <v>64</v>
      </c>
      <c r="P45" s="71">
        <f t="shared" si="3"/>
        <v>334.37</v>
      </c>
    </row>
    <row r="46" spans="1:16" ht="12.95" customHeight="1" x14ac:dyDescent="0.2">
      <c r="A46" s="36">
        <v>40</v>
      </c>
      <c r="B46" s="37" t="s">
        <v>72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f t="shared" si="2"/>
        <v>0</v>
      </c>
      <c r="P46" s="71">
        <f t="shared" si="3"/>
        <v>0</v>
      </c>
    </row>
    <row r="47" spans="1:16" ht="12.95" customHeight="1" x14ac:dyDescent="0.2">
      <c r="A47" s="36">
        <v>41</v>
      </c>
      <c r="B47" s="37" t="s">
        <v>198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f t="shared" si="2"/>
        <v>0</v>
      </c>
      <c r="P47" s="71">
        <f t="shared" si="3"/>
        <v>0</v>
      </c>
    </row>
    <row r="48" spans="1:16" ht="12.95" customHeight="1" x14ac:dyDescent="0.2">
      <c r="A48" s="36">
        <v>42</v>
      </c>
      <c r="B48" s="37" t="s">
        <v>71</v>
      </c>
      <c r="C48" s="71">
        <v>2</v>
      </c>
      <c r="D48" s="71">
        <v>55</v>
      </c>
      <c r="E48" s="71">
        <v>145</v>
      </c>
      <c r="F48" s="71">
        <v>1141</v>
      </c>
      <c r="G48" s="71">
        <v>0</v>
      </c>
      <c r="H48" s="71">
        <v>0</v>
      </c>
      <c r="I48" s="71">
        <v>31</v>
      </c>
      <c r="J48" s="71">
        <v>603</v>
      </c>
      <c r="K48" s="71">
        <v>0</v>
      </c>
      <c r="L48" s="71">
        <v>0</v>
      </c>
      <c r="M48" s="71">
        <v>89</v>
      </c>
      <c r="N48" s="71">
        <v>1370</v>
      </c>
      <c r="O48" s="71">
        <f t="shared" si="2"/>
        <v>267</v>
      </c>
      <c r="P48" s="71">
        <f t="shared" si="3"/>
        <v>3169</v>
      </c>
    </row>
    <row r="49" spans="1:18" s="238" customFormat="1" ht="12.95" customHeight="1" x14ac:dyDescent="0.2">
      <c r="A49" s="225"/>
      <c r="B49" s="101" t="s">
        <v>223</v>
      </c>
      <c r="C49" s="118">
        <f>SUM(C28:C48)</f>
        <v>791</v>
      </c>
      <c r="D49" s="118">
        <f t="shared" ref="D49:N49" si="5">SUM(D28:D48)</f>
        <v>2246.36</v>
      </c>
      <c r="E49" s="118">
        <f t="shared" si="5"/>
        <v>110097</v>
      </c>
      <c r="F49" s="118">
        <f t="shared" si="5"/>
        <v>78465.03</v>
      </c>
      <c r="G49" s="118">
        <f t="shared" si="5"/>
        <v>78</v>
      </c>
      <c r="H49" s="118">
        <f t="shared" si="5"/>
        <v>231.12</v>
      </c>
      <c r="I49" s="118">
        <f t="shared" si="5"/>
        <v>2189</v>
      </c>
      <c r="J49" s="118">
        <f t="shared" si="5"/>
        <v>16049.53</v>
      </c>
      <c r="K49" s="118">
        <f t="shared" si="5"/>
        <v>147</v>
      </c>
      <c r="L49" s="118">
        <f t="shared" si="5"/>
        <v>159.5</v>
      </c>
      <c r="M49" s="118">
        <f t="shared" si="5"/>
        <v>836</v>
      </c>
      <c r="N49" s="118">
        <f t="shared" si="5"/>
        <v>10285.530000000001</v>
      </c>
      <c r="O49" s="118">
        <f t="shared" si="2"/>
        <v>114138</v>
      </c>
      <c r="P49" s="118">
        <f t="shared" si="3"/>
        <v>107437.06999999999</v>
      </c>
      <c r="Q49" s="80"/>
      <c r="R49" s="80"/>
    </row>
    <row r="50" spans="1:18" s="238" customFormat="1" ht="12.95" customHeight="1" x14ac:dyDescent="0.2">
      <c r="A50" s="225"/>
      <c r="B50" s="101" t="s">
        <v>426</v>
      </c>
      <c r="C50" s="118">
        <f>C49+C27</f>
        <v>2504</v>
      </c>
      <c r="D50" s="118">
        <f t="shared" ref="D50:N50" si="6">D49+D27</f>
        <v>8048.5499999999993</v>
      </c>
      <c r="E50" s="118">
        <f t="shared" si="6"/>
        <v>138507</v>
      </c>
      <c r="F50" s="118">
        <f t="shared" si="6"/>
        <v>142957.35999999999</v>
      </c>
      <c r="G50" s="118">
        <f t="shared" si="6"/>
        <v>950</v>
      </c>
      <c r="H50" s="118">
        <f t="shared" si="6"/>
        <v>648.88</v>
      </c>
      <c r="I50" s="118">
        <f t="shared" si="6"/>
        <v>5350</v>
      </c>
      <c r="J50" s="118">
        <f t="shared" si="6"/>
        <v>45908.200000000004</v>
      </c>
      <c r="K50" s="118">
        <f t="shared" si="6"/>
        <v>156</v>
      </c>
      <c r="L50" s="118">
        <f t="shared" si="6"/>
        <v>177.5</v>
      </c>
      <c r="M50" s="118">
        <f t="shared" si="6"/>
        <v>6756</v>
      </c>
      <c r="N50" s="118">
        <f t="shared" si="6"/>
        <v>42720.56</v>
      </c>
      <c r="O50" s="118">
        <f t="shared" si="2"/>
        <v>154223</v>
      </c>
      <c r="P50" s="118">
        <f t="shared" si="3"/>
        <v>240461.05</v>
      </c>
      <c r="Q50" s="80"/>
      <c r="R50" s="80"/>
    </row>
    <row r="51" spans="1:18" ht="12.95" customHeight="1" x14ac:dyDescent="0.2">
      <c r="A51" s="36">
        <v>43</v>
      </c>
      <c r="B51" s="37" t="s">
        <v>41</v>
      </c>
      <c r="C51" s="71">
        <v>182</v>
      </c>
      <c r="D51" s="71">
        <v>136</v>
      </c>
      <c r="E51" s="71">
        <v>2673</v>
      </c>
      <c r="F51" s="71">
        <v>169.23</v>
      </c>
      <c r="G51" s="71">
        <v>87</v>
      </c>
      <c r="H51" s="71">
        <v>94.75</v>
      </c>
      <c r="I51" s="71">
        <v>26</v>
      </c>
      <c r="J51" s="71">
        <v>49.55</v>
      </c>
      <c r="K51" s="71">
        <v>0</v>
      </c>
      <c r="L51" s="71">
        <v>0</v>
      </c>
      <c r="M51" s="71">
        <v>1487</v>
      </c>
      <c r="N51" s="71">
        <v>4265.47</v>
      </c>
      <c r="O51" s="71">
        <f t="shared" si="2"/>
        <v>4455</v>
      </c>
      <c r="P51" s="71">
        <f t="shared" si="3"/>
        <v>4715</v>
      </c>
    </row>
    <row r="52" spans="1:18" ht="12.95" customHeight="1" x14ac:dyDescent="0.2">
      <c r="A52" s="36">
        <v>44</v>
      </c>
      <c r="B52" s="37" t="s">
        <v>199</v>
      </c>
      <c r="C52" s="71">
        <v>0</v>
      </c>
      <c r="D52" s="71">
        <v>0</v>
      </c>
      <c r="E52" s="71">
        <v>89</v>
      </c>
      <c r="F52" s="71">
        <v>35</v>
      </c>
      <c r="G52" s="71">
        <v>0</v>
      </c>
      <c r="H52" s="71">
        <v>0</v>
      </c>
      <c r="I52" s="71">
        <v>11</v>
      </c>
      <c r="J52" s="71">
        <v>22</v>
      </c>
      <c r="K52" s="71">
        <v>0</v>
      </c>
      <c r="L52" s="71">
        <v>0</v>
      </c>
      <c r="M52" s="71">
        <v>713</v>
      </c>
      <c r="N52" s="71">
        <v>292</v>
      </c>
      <c r="O52" s="71">
        <f t="shared" si="2"/>
        <v>813</v>
      </c>
      <c r="P52" s="71">
        <f t="shared" si="3"/>
        <v>349</v>
      </c>
    </row>
    <row r="53" spans="1:18" ht="12.95" customHeight="1" x14ac:dyDescent="0.2">
      <c r="A53" s="36">
        <v>45</v>
      </c>
      <c r="B53" s="37" t="s">
        <v>47</v>
      </c>
      <c r="C53" s="71">
        <v>37</v>
      </c>
      <c r="D53" s="71">
        <v>89.35</v>
      </c>
      <c r="E53" s="71">
        <v>2160</v>
      </c>
      <c r="F53" s="71">
        <v>4004.08</v>
      </c>
      <c r="G53" s="71">
        <v>2</v>
      </c>
      <c r="H53" s="71">
        <v>1.33</v>
      </c>
      <c r="I53" s="71">
        <v>92</v>
      </c>
      <c r="J53" s="71">
        <v>152.62</v>
      </c>
      <c r="K53" s="71">
        <v>0</v>
      </c>
      <c r="L53" s="71">
        <v>0</v>
      </c>
      <c r="M53" s="71">
        <v>127</v>
      </c>
      <c r="N53" s="71">
        <v>555.51</v>
      </c>
      <c r="O53" s="71">
        <f t="shared" si="2"/>
        <v>2418</v>
      </c>
      <c r="P53" s="71">
        <f t="shared" si="3"/>
        <v>4802.8900000000003</v>
      </c>
    </row>
    <row r="54" spans="1:18" s="238" customFormat="1" ht="12.95" customHeight="1" x14ac:dyDescent="0.2">
      <c r="A54" s="225"/>
      <c r="B54" s="101" t="s">
        <v>227</v>
      </c>
      <c r="C54" s="118">
        <f>SUM(C51:C53)</f>
        <v>219</v>
      </c>
      <c r="D54" s="118">
        <f t="shared" ref="D54:N54" si="7">SUM(D51:D53)</f>
        <v>225.35</v>
      </c>
      <c r="E54" s="118">
        <f t="shared" si="7"/>
        <v>4922</v>
      </c>
      <c r="F54" s="118">
        <f t="shared" si="7"/>
        <v>4208.3099999999995</v>
      </c>
      <c r="G54" s="118">
        <f t="shared" si="7"/>
        <v>89</v>
      </c>
      <c r="H54" s="118">
        <f t="shared" si="7"/>
        <v>96.08</v>
      </c>
      <c r="I54" s="118">
        <f t="shared" si="7"/>
        <v>129</v>
      </c>
      <c r="J54" s="118">
        <f t="shared" si="7"/>
        <v>224.17000000000002</v>
      </c>
      <c r="K54" s="118">
        <f t="shared" si="7"/>
        <v>0</v>
      </c>
      <c r="L54" s="118">
        <f t="shared" si="7"/>
        <v>0</v>
      </c>
      <c r="M54" s="118">
        <f t="shared" si="7"/>
        <v>2327</v>
      </c>
      <c r="N54" s="118">
        <f t="shared" si="7"/>
        <v>5112.9800000000005</v>
      </c>
      <c r="O54" s="118">
        <f t="shared" si="2"/>
        <v>7686</v>
      </c>
      <c r="P54" s="118">
        <f t="shared" si="3"/>
        <v>9866.89</v>
      </c>
      <c r="Q54" s="80"/>
      <c r="R54" s="80"/>
    </row>
    <row r="55" spans="1:18" ht="12.95" customHeight="1" x14ac:dyDescent="0.2">
      <c r="A55" s="36">
        <v>46</v>
      </c>
      <c r="B55" s="37" t="s">
        <v>427</v>
      </c>
      <c r="C55" s="71">
        <v>1107</v>
      </c>
      <c r="D55" s="71">
        <v>442</v>
      </c>
      <c r="E55" s="71">
        <v>49242</v>
      </c>
      <c r="F55" s="71">
        <v>27948</v>
      </c>
      <c r="G55" s="71">
        <v>2654</v>
      </c>
      <c r="H55" s="71">
        <v>1062</v>
      </c>
      <c r="I55" s="71">
        <v>2715</v>
      </c>
      <c r="J55" s="71">
        <v>1766</v>
      </c>
      <c r="K55" s="71">
        <v>0</v>
      </c>
      <c r="L55" s="71">
        <v>0</v>
      </c>
      <c r="M55" s="71">
        <v>9229</v>
      </c>
      <c r="N55" s="71">
        <v>4936</v>
      </c>
      <c r="O55" s="71">
        <f t="shared" si="2"/>
        <v>64947</v>
      </c>
      <c r="P55" s="71">
        <f t="shared" si="3"/>
        <v>36154</v>
      </c>
    </row>
    <row r="56" spans="1:18" s="238" customFormat="1" ht="12.95" customHeight="1" x14ac:dyDescent="0.2">
      <c r="A56" s="225"/>
      <c r="B56" s="101" t="s">
        <v>225</v>
      </c>
      <c r="C56" s="118">
        <f>C55</f>
        <v>1107</v>
      </c>
      <c r="D56" s="118">
        <f t="shared" ref="D56:N56" si="8">D55</f>
        <v>442</v>
      </c>
      <c r="E56" s="118">
        <f t="shared" si="8"/>
        <v>49242</v>
      </c>
      <c r="F56" s="118">
        <f t="shared" si="8"/>
        <v>27948</v>
      </c>
      <c r="G56" s="118">
        <f t="shared" si="8"/>
        <v>2654</v>
      </c>
      <c r="H56" s="118">
        <f t="shared" si="8"/>
        <v>1062</v>
      </c>
      <c r="I56" s="118">
        <f t="shared" si="8"/>
        <v>2715</v>
      </c>
      <c r="J56" s="118">
        <f t="shared" si="8"/>
        <v>1766</v>
      </c>
      <c r="K56" s="118">
        <f t="shared" si="8"/>
        <v>0</v>
      </c>
      <c r="L56" s="118">
        <f t="shared" si="8"/>
        <v>0</v>
      </c>
      <c r="M56" s="118">
        <f t="shared" si="8"/>
        <v>9229</v>
      </c>
      <c r="N56" s="118">
        <f t="shared" si="8"/>
        <v>4936</v>
      </c>
      <c r="O56" s="118">
        <f t="shared" si="2"/>
        <v>64947</v>
      </c>
      <c r="P56" s="118">
        <f t="shared" si="3"/>
        <v>36154</v>
      </c>
      <c r="Q56" s="80"/>
      <c r="R56" s="80"/>
    </row>
    <row r="57" spans="1:18" ht="12.95" customHeight="1" x14ac:dyDescent="0.2">
      <c r="A57" s="36">
        <v>47</v>
      </c>
      <c r="B57" s="37" t="s">
        <v>419</v>
      </c>
      <c r="C57" s="71">
        <v>8</v>
      </c>
      <c r="D57" s="71">
        <v>67.8</v>
      </c>
      <c r="E57" s="71">
        <v>1770</v>
      </c>
      <c r="F57" s="71">
        <v>8954.24</v>
      </c>
      <c r="G57" s="71">
        <v>0</v>
      </c>
      <c r="H57" s="71">
        <v>0</v>
      </c>
      <c r="I57" s="71">
        <v>31</v>
      </c>
      <c r="J57" s="71">
        <v>277.60000000000002</v>
      </c>
      <c r="K57" s="71">
        <v>0</v>
      </c>
      <c r="L57" s="71">
        <v>0</v>
      </c>
      <c r="M57" s="71">
        <v>409</v>
      </c>
      <c r="N57" s="71">
        <v>3979.9</v>
      </c>
      <c r="O57" s="71">
        <f t="shared" si="2"/>
        <v>2218</v>
      </c>
      <c r="P57" s="71">
        <f t="shared" si="3"/>
        <v>13279.539999999999</v>
      </c>
    </row>
    <row r="58" spans="1:18" ht="12.95" customHeight="1" x14ac:dyDescent="0.2">
      <c r="A58" s="36">
        <v>48</v>
      </c>
      <c r="B58" s="37" t="s">
        <v>420</v>
      </c>
      <c r="C58" s="71">
        <v>65</v>
      </c>
      <c r="D58" s="71">
        <v>37</v>
      </c>
      <c r="E58" s="71">
        <v>2143</v>
      </c>
      <c r="F58" s="71">
        <v>3507</v>
      </c>
      <c r="G58" s="71">
        <v>57</v>
      </c>
      <c r="H58" s="71">
        <v>16</v>
      </c>
      <c r="I58" s="71">
        <v>18</v>
      </c>
      <c r="J58" s="71">
        <v>6</v>
      </c>
      <c r="K58" s="71">
        <v>0</v>
      </c>
      <c r="L58" s="71">
        <v>0</v>
      </c>
      <c r="M58" s="71">
        <v>14</v>
      </c>
      <c r="N58" s="71">
        <v>4</v>
      </c>
      <c r="O58" s="71">
        <f t="shared" si="2"/>
        <v>2297</v>
      </c>
      <c r="P58" s="71">
        <f t="shared" si="3"/>
        <v>3570</v>
      </c>
    </row>
    <row r="59" spans="1:18" ht="12.95" customHeight="1" x14ac:dyDescent="0.2">
      <c r="A59" s="36">
        <v>49</v>
      </c>
      <c r="B59" s="37" t="s">
        <v>421</v>
      </c>
      <c r="C59" s="71">
        <v>0</v>
      </c>
      <c r="D59" s="71">
        <v>0</v>
      </c>
      <c r="E59" s="71">
        <v>0</v>
      </c>
      <c r="F59" s="71">
        <v>0</v>
      </c>
      <c r="G59" s="71">
        <v>0</v>
      </c>
      <c r="H59" s="71">
        <v>0</v>
      </c>
      <c r="I59" s="71">
        <v>0</v>
      </c>
      <c r="J59" s="71">
        <v>0</v>
      </c>
      <c r="K59" s="71">
        <v>0</v>
      </c>
      <c r="L59" s="71">
        <v>0</v>
      </c>
      <c r="M59" s="71">
        <v>0</v>
      </c>
      <c r="N59" s="71">
        <v>0</v>
      </c>
      <c r="O59" s="71">
        <f t="shared" si="2"/>
        <v>0</v>
      </c>
      <c r="P59" s="71">
        <f t="shared" si="3"/>
        <v>0</v>
      </c>
    </row>
    <row r="60" spans="1:18" ht="12.95" customHeight="1" x14ac:dyDescent="0.2">
      <c r="A60" s="233">
        <v>50</v>
      </c>
      <c r="B60" s="234" t="s">
        <v>422</v>
      </c>
      <c r="C60" s="71">
        <v>21</v>
      </c>
      <c r="D60" s="71">
        <v>9</v>
      </c>
      <c r="E60" s="71">
        <v>4286</v>
      </c>
      <c r="F60" s="71">
        <v>1500</v>
      </c>
      <c r="G60" s="71">
        <v>0</v>
      </c>
      <c r="H60" s="71">
        <v>0</v>
      </c>
      <c r="I60" s="71">
        <v>16</v>
      </c>
      <c r="J60" s="71">
        <v>7</v>
      </c>
      <c r="K60" s="71">
        <v>0</v>
      </c>
      <c r="L60" s="71">
        <v>0</v>
      </c>
      <c r="M60" s="71">
        <v>24</v>
      </c>
      <c r="N60" s="71">
        <v>9</v>
      </c>
      <c r="O60" s="71">
        <f t="shared" si="2"/>
        <v>4347</v>
      </c>
      <c r="P60" s="71">
        <f t="shared" si="3"/>
        <v>1525</v>
      </c>
    </row>
    <row r="61" spans="1:18" ht="12.95" customHeight="1" x14ac:dyDescent="0.2">
      <c r="A61" s="233">
        <v>51</v>
      </c>
      <c r="B61" s="234" t="s">
        <v>423</v>
      </c>
      <c r="C61" s="71">
        <v>24</v>
      </c>
      <c r="D61" s="71">
        <v>5.91</v>
      </c>
      <c r="E61" s="71">
        <v>768</v>
      </c>
      <c r="F61" s="71">
        <v>199.9</v>
      </c>
      <c r="G61" s="71">
        <v>1</v>
      </c>
      <c r="H61" s="71">
        <v>0.28000000000000003</v>
      </c>
      <c r="I61" s="71">
        <v>4</v>
      </c>
      <c r="J61" s="71">
        <v>1.36</v>
      </c>
      <c r="K61" s="71">
        <v>0</v>
      </c>
      <c r="L61" s="71">
        <v>0</v>
      </c>
      <c r="M61" s="71">
        <v>1</v>
      </c>
      <c r="N61" s="71">
        <v>0.28000000000000003</v>
      </c>
      <c r="O61" s="71">
        <f t="shared" ref="O61:O65" si="9">C61+E61+G61+I61+K61+M61</f>
        <v>798</v>
      </c>
      <c r="P61" s="71">
        <f t="shared" ref="P61:P65" si="10">D61+F61+H61+J61+L61+N61</f>
        <v>207.73000000000002</v>
      </c>
    </row>
    <row r="62" spans="1:18" ht="12.95" customHeight="1" x14ac:dyDescent="0.2">
      <c r="A62" s="233">
        <v>52</v>
      </c>
      <c r="B62" s="234" t="s">
        <v>415</v>
      </c>
      <c r="C62" s="71">
        <v>1</v>
      </c>
      <c r="D62" s="71">
        <v>0.35</v>
      </c>
      <c r="E62" s="71">
        <v>501</v>
      </c>
      <c r="F62" s="71">
        <v>157.06</v>
      </c>
      <c r="G62" s="71">
        <v>24</v>
      </c>
      <c r="H62" s="71">
        <v>4</v>
      </c>
      <c r="I62" s="71">
        <v>2</v>
      </c>
      <c r="J62" s="71">
        <v>0.44</v>
      </c>
      <c r="K62" s="71">
        <v>0</v>
      </c>
      <c r="L62" s="71">
        <v>0</v>
      </c>
      <c r="M62" s="71">
        <v>0</v>
      </c>
      <c r="N62" s="71">
        <v>0</v>
      </c>
      <c r="O62" s="71">
        <f t="shared" si="9"/>
        <v>528</v>
      </c>
      <c r="P62" s="71">
        <f t="shared" si="10"/>
        <v>161.85</v>
      </c>
    </row>
    <row r="63" spans="1:18" ht="12.95" customHeight="1" x14ac:dyDescent="0.2">
      <c r="A63" s="233">
        <v>53</v>
      </c>
      <c r="B63" s="234" t="s">
        <v>424</v>
      </c>
      <c r="C63" s="71">
        <v>64</v>
      </c>
      <c r="D63" s="71">
        <v>12</v>
      </c>
      <c r="E63" s="71">
        <v>1761</v>
      </c>
      <c r="F63" s="71">
        <v>320</v>
      </c>
      <c r="G63" s="71">
        <v>0</v>
      </c>
      <c r="H63" s="71">
        <v>0</v>
      </c>
      <c r="I63" s="71">
        <v>22</v>
      </c>
      <c r="J63" s="71">
        <v>4</v>
      </c>
      <c r="K63" s="71">
        <v>2</v>
      </c>
      <c r="L63" s="71">
        <v>1</v>
      </c>
      <c r="M63" s="71">
        <v>11</v>
      </c>
      <c r="N63" s="71">
        <v>1</v>
      </c>
      <c r="O63" s="71">
        <f t="shared" si="9"/>
        <v>1860</v>
      </c>
      <c r="P63" s="71">
        <f t="shared" si="10"/>
        <v>338</v>
      </c>
    </row>
    <row r="64" spans="1:18" s="238" customFormat="1" ht="12.95" customHeight="1" x14ac:dyDescent="0.2">
      <c r="A64" s="235"/>
      <c r="B64" s="236" t="s">
        <v>425</v>
      </c>
      <c r="C64" s="118">
        <f>SUM(C57:C63)</f>
        <v>183</v>
      </c>
      <c r="D64" s="118">
        <f t="shared" ref="D64:N64" si="11">SUM(D57:D63)</f>
        <v>132.06</v>
      </c>
      <c r="E64" s="118">
        <f t="shared" si="11"/>
        <v>11229</v>
      </c>
      <c r="F64" s="118">
        <f t="shared" si="11"/>
        <v>14638.199999999999</v>
      </c>
      <c r="G64" s="118">
        <f t="shared" si="11"/>
        <v>82</v>
      </c>
      <c r="H64" s="118">
        <f t="shared" si="11"/>
        <v>20.28</v>
      </c>
      <c r="I64" s="118">
        <f t="shared" si="11"/>
        <v>93</v>
      </c>
      <c r="J64" s="118">
        <f t="shared" si="11"/>
        <v>296.40000000000003</v>
      </c>
      <c r="K64" s="118">
        <f t="shared" si="11"/>
        <v>2</v>
      </c>
      <c r="L64" s="118">
        <f t="shared" si="11"/>
        <v>1</v>
      </c>
      <c r="M64" s="118">
        <f t="shared" si="11"/>
        <v>459</v>
      </c>
      <c r="N64" s="118">
        <f t="shared" si="11"/>
        <v>3994.1800000000003</v>
      </c>
      <c r="O64" s="118">
        <f t="shared" si="9"/>
        <v>12048</v>
      </c>
      <c r="P64" s="118">
        <f t="shared" si="10"/>
        <v>19082.12</v>
      </c>
      <c r="Q64" s="80"/>
      <c r="R64" s="80"/>
    </row>
    <row r="65" spans="1:18" s="238" customFormat="1" ht="12.95" customHeight="1" x14ac:dyDescent="0.2">
      <c r="A65" s="235"/>
      <c r="B65" s="236" t="s">
        <v>0</v>
      </c>
      <c r="C65" s="118">
        <f>C64+C56+C54+C50</f>
        <v>4013</v>
      </c>
      <c r="D65" s="118">
        <f t="shared" ref="D65:N65" si="12">D64+D56+D54+D50</f>
        <v>8847.9599999999991</v>
      </c>
      <c r="E65" s="118">
        <f t="shared" si="12"/>
        <v>203900</v>
      </c>
      <c r="F65" s="118">
        <f t="shared" si="12"/>
        <v>189751.87</v>
      </c>
      <c r="G65" s="118">
        <f t="shared" si="12"/>
        <v>3775</v>
      </c>
      <c r="H65" s="118">
        <f t="shared" si="12"/>
        <v>1827.2399999999998</v>
      </c>
      <c r="I65" s="118">
        <f t="shared" si="12"/>
        <v>8287</v>
      </c>
      <c r="J65" s="118">
        <f t="shared" si="12"/>
        <v>48194.770000000004</v>
      </c>
      <c r="K65" s="118">
        <f t="shared" si="12"/>
        <v>158</v>
      </c>
      <c r="L65" s="118">
        <f t="shared" si="12"/>
        <v>178.5</v>
      </c>
      <c r="M65" s="118">
        <f t="shared" si="12"/>
        <v>18771</v>
      </c>
      <c r="N65" s="118">
        <f t="shared" si="12"/>
        <v>56763.72</v>
      </c>
      <c r="O65" s="118">
        <f t="shared" si="9"/>
        <v>238904</v>
      </c>
      <c r="P65" s="118">
        <f t="shared" si="10"/>
        <v>305564.05999999994</v>
      </c>
      <c r="Q65" s="80"/>
      <c r="R65" s="80"/>
    </row>
    <row r="66" spans="1:18" x14ac:dyDescent="0.2">
      <c r="A66" s="239"/>
      <c r="H66" s="129" t="s">
        <v>599</v>
      </c>
    </row>
    <row r="68" spans="1:18" ht="14.25" x14ac:dyDescent="0.2"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</row>
  </sheetData>
  <mergeCells count="12">
    <mergeCell ref="M4:N4"/>
    <mergeCell ref="O4:P4"/>
    <mergeCell ref="A1:P1"/>
    <mergeCell ref="B3:D3"/>
    <mergeCell ref="M3:N3"/>
    <mergeCell ref="A4:A5"/>
    <mergeCell ref="B4:B5"/>
    <mergeCell ref="C4:D4"/>
    <mergeCell ref="E4:F4"/>
    <mergeCell ref="G4:H4"/>
    <mergeCell ref="I4:J4"/>
    <mergeCell ref="K4:L4"/>
  </mergeCells>
  <conditionalFormatting sqref="M3">
    <cfRule type="cellIs" dxfId="3" priority="18" operator="lessThan">
      <formula>0</formula>
    </cfRule>
  </conditionalFormatting>
  <conditionalFormatting sqref="Q1:R1048576">
    <cfRule type="cellIs" dxfId="2" priority="1" operator="greaterThan">
      <formula>100</formula>
    </cfRule>
  </conditionalFormatting>
  <pageMargins left="0.5" right="0" top="1.25" bottom="0.75" header="0.3" footer="0.3"/>
  <pageSetup paperSize="9" scale="6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0"/>
  <sheetViews>
    <sheetView zoomScaleNormal="100" workbookViewId="0">
      <pane xSplit="2" ySplit="5" topLeftCell="C60" activePane="bottomRight" state="frozen"/>
      <selection pane="topRight" activeCell="C1" sqref="C1"/>
      <selection pane="bottomLeft" activeCell="A6" sqref="A6"/>
      <selection pane="bottomRight" activeCell="D66" sqref="D66"/>
    </sheetView>
  </sheetViews>
  <sheetFormatPr defaultColWidth="9.140625" defaultRowHeight="12.75" x14ac:dyDescent="0.2"/>
  <cols>
    <col min="1" max="1" width="6" style="2" customWidth="1"/>
    <col min="2" max="2" width="24.42578125" style="2" bestFit="1" customWidth="1"/>
    <col min="3" max="3" width="13.140625" style="3" customWidth="1"/>
    <col min="4" max="4" width="14.85546875" style="3" customWidth="1"/>
    <col min="5" max="5" width="13.42578125" style="3" customWidth="1"/>
    <col min="6" max="6" width="14.5703125" style="3" customWidth="1"/>
    <col min="7" max="8" width="9.140625" style="2"/>
    <col min="9" max="9" width="10" style="3" bestFit="1" customWidth="1"/>
    <col min="10" max="16384" width="9.140625" style="2"/>
  </cols>
  <sheetData>
    <row r="1" spans="1:6" ht="15.75" customHeight="1" x14ac:dyDescent="0.2">
      <c r="A1" s="531" t="s">
        <v>544</v>
      </c>
      <c r="B1" s="531"/>
      <c r="C1" s="531"/>
      <c r="D1" s="531"/>
      <c r="E1" s="531"/>
      <c r="F1" s="531"/>
    </row>
    <row r="2" spans="1:6" ht="14.25" x14ac:dyDescent="0.2">
      <c r="A2" s="30"/>
      <c r="B2" s="30"/>
      <c r="C2" s="75"/>
      <c r="D2" s="75"/>
      <c r="E2" s="75"/>
      <c r="F2" s="75"/>
    </row>
    <row r="3" spans="1:6" ht="15" customHeight="1" x14ac:dyDescent="0.2">
      <c r="A3" s="24"/>
      <c r="B3" s="575" t="s">
        <v>11</v>
      </c>
      <c r="C3" s="575"/>
      <c r="D3" s="575"/>
      <c r="F3" s="79" t="s">
        <v>170</v>
      </c>
    </row>
    <row r="4" spans="1:6" ht="14.25" customHeight="1" x14ac:dyDescent="0.2">
      <c r="A4" s="559" t="s">
        <v>200</v>
      </c>
      <c r="B4" s="559" t="s">
        <v>2</v>
      </c>
      <c r="C4" s="576" t="s">
        <v>168</v>
      </c>
      <c r="D4" s="577"/>
      <c r="E4" s="523" t="s">
        <v>169</v>
      </c>
      <c r="F4" s="523"/>
    </row>
    <row r="5" spans="1:6" ht="13.5" x14ac:dyDescent="0.2">
      <c r="A5" s="560"/>
      <c r="B5" s="562"/>
      <c r="C5" s="226" t="s">
        <v>28</v>
      </c>
      <c r="D5" s="227" t="s">
        <v>15</v>
      </c>
      <c r="E5" s="226" t="s">
        <v>28</v>
      </c>
      <c r="F5" s="226" t="s">
        <v>15</v>
      </c>
    </row>
    <row r="6" spans="1:6" ht="12.95" customHeight="1" x14ac:dyDescent="0.2">
      <c r="A6" s="36">
        <v>1</v>
      </c>
      <c r="B6" s="37" t="s">
        <v>50</v>
      </c>
      <c r="C6" s="71">
        <v>50354</v>
      </c>
      <c r="D6" s="71">
        <v>84694</v>
      </c>
      <c r="E6" s="71">
        <v>19463</v>
      </c>
      <c r="F6" s="71">
        <v>22842</v>
      </c>
    </row>
    <row r="7" spans="1:6" ht="12.95" customHeight="1" x14ac:dyDescent="0.2">
      <c r="A7" s="36">
        <v>2</v>
      </c>
      <c r="B7" s="37" t="s">
        <v>51</v>
      </c>
      <c r="C7" s="71">
        <v>482</v>
      </c>
      <c r="D7" s="71">
        <v>1524</v>
      </c>
      <c r="E7" s="71">
        <v>387</v>
      </c>
      <c r="F7" s="71">
        <v>998</v>
      </c>
    </row>
    <row r="8" spans="1:6" ht="12.95" customHeight="1" x14ac:dyDescent="0.2">
      <c r="A8" s="36">
        <v>3</v>
      </c>
      <c r="B8" s="37" t="s">
        <v>52</v>
      </c>
      <c r="C8" s="71">
        <v>12854</v>
      </c>
      <c r="D8" s="71">
        <v>15702</v>
      </c>
      <c r="E8" s="71">
        <v>19874</v>
      </c>
      <c r="F8" s="71">
        <v>27637</v>
      </c>
    </row>
    <row r="9" spans="1:6" ht="12.95" customHeight="1" x14ac:dyDescent="0.2">
      <c r="A9" s="36">
        <v>4</v>
      </c>
      <c r="B9" s="37" t="s">
        <v>53</v>
      </c>
      <c r="C9" s="71">
        <v>89238</v>
      </c>
      <c r="D9" s="71">
        <v>112892</v>
      </c>
      <c r="E9" s="71">
        <v>17958</v>
      </c>
      <c r="F9" s="71">
        <v>21946</v>
      </c>
    </row>
    <row r="10" spans="1:6" ht="12.95" customHeight="1" x14ac:dyDescent="0.2">
      <c r="A10" s="36">
        <v>5</v>
      </c>
      <c r="B10" s="37" t="s">
        <v>54</v>
      </c>
      <c r="C10" s="71">
        <v>4467</v>
      </c>
      <c r="D10" s="71">
        <v>3486</v>
      </c>
      <c r="E10" s="71">
        <v>3156</v>
      </c>
      <c r="F10" s="71">
        <v>4254</v>
      </c>
    </row>
    <row r="11" spans="1:6" ht="12.95" customHeight="1" x14ac:dyDescent="0.2">
      <c r="A11" s="36">
        <v>6</v>
      </c>
      <c r="B11" s="37" t="s">
        <v>55</v>
      </c>
      <c r="C11" s="71">
        <v>6385</v>
      </c>
      <c r="D11" s="71">
        <v>11100</v>
      </c>
      <c r="E11" s="71">
        <v>2736</v>
      </c>
      <c r="F11" s="71">
        <v>8250</v>
      </c>
    </row>
    <row r="12" spans="1:6" ht="12.95" customHeight="1" x14ac:dyDescent="0.2">
      <c r="A12" s="36">
        <v>7</v>
      </c>
      <c r="B12" s="37" t="s">
        <v>56</v>
      </c>
      <c r="C12" s="71">
        <v>42939</v>
      </c>
      <c r="D12" s="71">
        <v>51522</v>
      </c>
      <c r="E12" s="71">
        <v>56541</v>
      </c>
      <c r="F12" s="71">
        <v>66138</v>
      </c>
    </row>
    <row r="13" spans="1:6" ht="12.95" customHeight="1" x14ac:dyDescent="0.2">
      <c r="A13" s="36">
        <v>8</v>
      </c>
      <c r="B13" s="37" t="s">
        <v>43</v>
      </c>
      <c r="C13" s="71">
        <v>1290</v>
      </c>
      <c r="D13" s="71">
        <v>2856.75</v>
      </c>
      <c r="E13" s="71">
        <v>849</v>
      </c>
      <c r="F13" s="71">
        <v>2110.04</v>
      </c>
    </row>
    <row r="14" spans="1:6" ht="12.95" customHeight="1" x14ac:dyDescent="0.2">
      <c r="A14" s="36">
        <v>9</v>
      </c>
      <c r="B14" s="37" t="s">
        <v>44</v>
      </c>
      <c r="C14" s="71">
        <v>2173</v>
      </c>
      <c r="D14" s="71">
        <v>1982</v>
      </c>
      <c r="E14" s="71">
        <v>1215</v>
      </c>
      <c r="F14" s="71">
        <v>1361</v>
      </c>
    </row>
    <row r="15" spans="1:6" ht="12.95" customHeight="1" x14ac:dyDescent="0.2">
      <c r="A15" s="36">
        <v>10</v>
      </c>
      <c r="B15" s="37" t="s">
        <v>76</v>
      </c>
      <c r="C15" s="71">
        <v>5862</v>
      </c>
      <c r="D15" s="71">
        <v>6164</v>
      </c>
      <c r="E15" s="71">
        <v>3807</v>
      </c>
      <c r="F15" s="71">
        <v>4297</v>
      </c>
    </row>
    <row r="16" spans="1:6" ht="12.95" customHeight="1" x14ac:dyDescent="0.2">
      <c r="A16" s="36">
        <v>11</v>
      </c>
      <c r="B16" s="37" t="s">
        <v>57</v>
      </c>
      <c r="C16" s="71">
        <v>1156</v>
      </c>
      <c r="D16" s="71">
        <v>2321.7199999999998</v>
      </c>
      <c r="E16" s="71">
        <v>422</v>
      </c>
      <c r="F16" s="71">
        <v>937.79</v>
      </c>
    </row>
    <row r="17" spans="1:6" ht="12.95" customHeight="1" x14ac:dyDescent="0.2">
      <c r="A17" s="36">
        <v>12</v>
      </c>
      <c r="B17" s="37" t="s">
        <v>58</v>
      </c>
      <c r="C17" s="71">
        <v>1482</v>
      </c>
      <c r="D17" s="71">
        <v>3049</v>
      </c>
      <c r="E17" s="71">
        <v>992</v>
      </c>
      <c r="F17" s="71">
        <v>1594</v>
      </c>
    </row>
    <row r="18" spans="1:6" ht="12.95" customHeight="1" x14ac:dyDescent="0.2">
      <c r="A18" s="36">
        <v>13</v>
      </c>
      <c r="B18" s="37" t="s">
        <v>183</v>
      </c>
      <c r="C18" s="71">
        <v>3329</v>
      </c>
      <c r="D18" s="71">
        <v>9036</v>
      </c>
      <c r="E18" s="71">
        <v>1556</v>
      </c>
      <c r="F18" s="71">
        <v>3762</v>
      </c>
    </row>
    <row r="19" spans="1:6" ht="12.95" customHeight="1" x14ac:dyDescent="0.2">
      <c r="A19" s="36">
        <v>14</v>
      </c>
      <c r="B19" s="37" t="s">
        <v>184</v>
      </c>
      <c r="C19" s="71">
        <v>1217</v>
      </c>
      <c r="D19" s="71">
        <v>1327</v>
      </c>
      <c r="E19" s="71">
        <v>1136</v>
      </c>
      <c r="F19" s="71">
        <v>1287</v>
      </c>
    </row>
    <row r="20" spans="1:6" ht="12.95" customHeight="1" x14ac:dyDescent="0.2">
      <c r="A20" s="36">
        <v>15</v>
      </c>
      <c r="B20" s="37" t="s">
        <v>59</v>
      </c>
      <c r="C20" s="71">
        <v>17451</v>
      </c>
      <c r="D20" s="71">
        <v>23972</v>
      </c>
      <c r="E20" s="71">
        <v>13181</v>
      </c>
      <c r="F20" s="71">
        <v>18963.23</v>
      </c>
    </row>
    <row r="21" spans="1:6" ht="12.95" customHeight="1" x14ac:dyDescent="0.2">
      <c r="A21" s="36">
        <v>16</v>
      </c>
      <c r="B21" s="37" t="s">
        <v>65</v>
      </c>
      <c r="C21" s="71">
        <v>79746</v>
      </c>
      <c r="D21" s="71">
        <v>211262</v>
      </c>
      <c r="E21" s="71">
        <v>57830</v>
      </c>
      <c r="F21" s="71">
        <v>155314</v>
      </c>
    </row>
    <row r="22" spans="1:6" ht="12.95" customHeight="1" x14ac:dyDescent="0.2">
      <c r="A22" s="36">
        <v>17</v>
      </c>
      <c r="B22" s="37" t="s">
        <v>60</v>
      </c>
      <c r="C22" s="71">
        <v>2224</v>
      </c>
      <c r="D22" s="71">
        <v>3215</v>
      </c>
      <c r="E22" s="71">
        <v>1736</v>
      </c>
      <c r="F22" s="71">
        <v>2478</v>
      </c>
    </row>
    <row r="23" spans="1:6" ht="12.95" customHeight="1" x14ac:dyDescent="0.2">
      <c r="A23" s="36">
        <v>18</v>
      </c>
      <c r="B23" s="37" t="s">
        <v>185</v>
      </c>
      <c r="C23" s="71">
        <v>15779</v>
      </c>
      <c r="D23" s="71">
        <v>17539.68</v>
      </c>
      <c r="E23" s="71">
        <v>10143</v>
      </c>
      <c r="F23" s="71">
        <v>2675.81</v>
      </c>
    </row>
    <row r="24" spans="1:6" ht="12.95" customHeight="1" x14ac:dyDescent="0.2">
      <c r="A24" s="36">
        <v>19</v>
      </c>
      <c r="B24" s="37" t="s">
        <v>61</v>
      </c>
      <c r="C24" s="71">
        <v>20592</v>
      </c>
      <c r="D24" s="71">
        <v>31867</v>
      </c>
      <c r="E24" s="71">
        <v>15231</v>
      </c>
      <c r="F24" s="71">
        <v>21176</v>
      </c>
    </row>
    <row r="25" spans="1:6" ht="12.95" customHeight="1" x14ac:dyDescent="0.2">
      <c r="A25" s="36">
        <v>20</v>
      </c>
      <c r="B25" s="37" t="s">
        <v>62</v>
      </c>
      <c r="C25" s="71">
        <v>170</v>
      </c>
      <c r="D25" s="71">
        <v>1786</v>
      </c>
      <c r="E25" s="71">
        <v>73</v>
      </c>
      <c r="F25" s="71">
        <v>771</v>
      </c>
    </row>
    <row r="26" spans="1:6" ht="12.95" customHeight="1" x14ac:dyDescent="0.2">
      <c r="A26" s="36">
        <v>21</v>
      </c>
      <c r="B26" s="37" t="s">
        <v>45</v>
      </c>
      <c r="C26" s="71">
        <v>746</v>
      </c>
      <c r="D26" s="71">
        <v>1405</v>
      </c>
      <c r="E26" s="71">
        <v>511</v>
      </c>
      <c r="F26" s="71">
        <v>1067</v>
      </c>
    </row>
    <row r="27" spans="1:6" ht="12.95" customHeight="1" x14ac:dyDescent="0.2">
      <c r="A27" s="225"/>
      <c r="B27" s="101" t="s">
        <v>226</v>
      </c>
      <c r="C27" s="118">
        <f>SUM(C6:C26)</f>
        <v>359936</v>
      </c>
      <c r="D27" s="118">
        <f t="shared" ref="D27:F27" si="0">SUM(D6:D26)</f>
        <v>598703.15</v>
      </c>
      <c r="E27" s="118">
        <f t="shared" si="0"/>
        <v>228797</v>
      </c>
      <c r="F27" s="118">
        <f t="shared" si="0"/>
        <v>369858.87000000005</v>
      </c>
    </row>
    <row r="28" spans="1:6" ht="12.95" customHeight="1" x14ac:dyDescent="0.2">
      <c r="A28" s="36">
        <v>22</v>
      </c>
      <c r="B28" s="37" t="s">
        <v>42</v>
      </c>
      <c r="C28" s="71">
        <v>35214</v>
      </c>
      <c r="D28" s="71">
        <v>9872.4599999999991</v>
      </c>
      <c r="E28" s="71">
        <v>14566</v>
      </c>
      <c r="F28" s="71">
        <v>5312.39</v>
      </c>
    </row>
    <row r="29" spans="1:6" ht="12.95" customHeight="1" x14ac:dyDescent="0.2">
      <c r="A29" s="36">
        <v>23</v>
      </c>
      <c r="B29" s="37" t="s">
        <v>186</v>
      </c>
      <c r="C29" s="71">
        <v>39623</v>
      </c>
      <c r="D29" s="71">
        <v>14303.2</v>
      </c>
      <c r="E29" s="71">
        <v>28896</v>
      </c>
      <c r="F29" s="71">
        <v>9054.92</v>
      </c>
    </row>
    <row r="30" spans="1:6" ht="12.95" customHeight="1" x14ac:dyDescent="0.2">
      <c r="A30" s="36">
        <v>24</v>
      </c>
      <c r="B30" s="37" t="s">
        <v>187</v>
      </c>
      <c r="C30" s="71">
        <v>0</v>
      </c>
      <c r="D30" s="71">
        <v>0</v>
      </c>
      <c r="E30" s="71">
        <v>0</v>
      </c>
      <c r="F30" s="71">
        <v>0</v>
      </c>
    </row>
    <row r="31" spans="1:6" ht="12.95" customHeight="1" x14ac:dyDescent="0.2">
      <c r="A31" s="36">
        <v>25</v>
      </c>
      <c r="B31" s="37" t="s">
        <v>46</v>
      </c>
      <c r="C31" s="71">
        <v>0</v>
      </c>
      <c r="D31" s="71">
        <v>0</v>
      </c>
      <c r="E31" s="71">
        <v>0</v>
      </c>
      <c r="F31" s="71">
        <v>0</v>
      </c>
    </row>
    <row r="32" spans="1:6" ht="12.95" customHeight="1" x14ac:dyDescent="0.2">
      <c r="A32" s="36">
        <v>26</v>
      </c>
      <c r="B32" s="37" t="s">
        <v>188</v>
      </c>
      <c r="C32" s="71">
        <v>63</v>
      </c>
      <c r="D32" s="71">
        <v>136</v>
      </c>
      <c r="E32" s="71">
        <v>7</v>
      </c>
      <c r="F32" s="71">
        <v>14</v>
      </c>
    </row>
    <row r="33" spans="1:6" ht="12.95" customHeight="1" x14ac:dyDescent="0.2">
      <c r="A33" s="36">
        <v>27</v>
      </c>
      <c r="B33" s="37" t="s">
        <v>189</v>
      </c>
      <c r="C33" s="71">
        <v>0</v>
      </c>
      <c r="D33" s="71">
        <v>0</v>
      </c>
      <c r="E33" s="71">
        <v>0</v>
      </c>
      <c r="F33" s="71">
        <v>0</v>
      </c>
    </row>
    <row r="34" spans="1:6" ht="12.95" customHeight="1" x14ac:dyDescent="0.2">
      <c r="A34" s="36">
        <v>28</v>
      </c>
      <c r="B34" s="37" t="s">
        <v>190</v>
      </c>
      <c r="C34" s="71">
        <v>159</v>
      </c>
      <c r="D34" s="71">
        <v>321</v>
      </c>
      <c r="E34" s="71">
        <v>31</v>
      </c>
      <c r="F34" s="71">
        <v>38</v>
      </c>
    </row>
    <row r="35" spans="1:6" ht="12.95" customHeight="1" x14ac:dyDescent="0.2">
      <c r="A35" s="36">
        <v>29</v>
      </c>
      <c r="B35" s="37" t="s">
        <v>66</v>
      </c>
      <c r="C35" s="71">
        <v>2279</v>
      </c>
      <c r="D35" s="71">
        <v>7315.55</v>
      </c>
      <c r="E35" s="71">
        <v>1218</v>
      </c>
      <c r="F35" s="71">
        <v>2943.74</v>
      </c>
    </row>
    <row r="36" spans="1:6" ht="12.95" customHeight="1" x14ac:dyDescent="0.2">
      <c r="A36" s="36">
        <v>30</v>
      </c>
      <c r="B36" s="37" t="s">
        <v>67</v>
      </c>
      <c r="C36" s="71">
        <v>14763</v>
      </c>
      <c r="D36" s="71">
        <v>24156</v>
      </c>
      <c r="E36" s="71">
        <v>6458</v>
      </c>
      <c r="F36" s="71">
        <v>14799</v>
      </c>
    </row>
    <row r="37" spans="1:6" ht="12.95" customHeight="1" x14ac:dyDescent="0.2">
      <c r="A37" s="36">
        <v>31</v>
      </c>
      <c r="B37" s="37" t="s">
        <v>553</v>
      </c>
      <c r="C37" s="71">
        <v>621</v>
      </c>
      <c r="D37" s="71">
        <v>522.84</v>
      </c>
      <c r="E37" s="71">
        <v>528</v>
      </c>
      <c r="F37" s="71">
        <v>438.33</v>
      </c>
    </row>
    <row r="38" spans="1:6" ht="12.95" customHeight="1" x14ac:dyDescent="0.2">
      <c r="A38" s="36">
        <v>32</v>
      </c>
      <c r="B38" s="37" t="s">
        <v>191</v>
      </c>
      <c r="C38" s="71">
        <v>6351</v>
      </c>
      <c r="D38" s="71">
        <v>4684</v>
      </c>
      <c r="E38" s="71">
        <v>4793</v>
      </c>
      <c r="F38" s="71">
        <v>3870</v>
      </c>
    </row>
    <row r="39" spans="1:6" ht="12.95" customHeight="1" x14ac:dyDescent="0.2">
      <c r="A39" s="36">
        <v>33</v>
      </c>
      <c r="B39" s="37" t="s">
        <v>192</v>
      </c>
      <c r="C39" s="71">
        <v>7</v>
      </c>
      <c r="D39" s="71">
        <v>12</v>
      </c>
      <c r="E39" s="71">
        <v>7</v>
      </c>
      <c r="F39" s="71">
        <v>1.5</v>
      </c>
    </row>
    <row r="40" spans="1:6" ht="12.95" customHeight="1" x14ac:dyDescent="0.2">
      <c r="A40" s="36">
        <v>34</v>
      </c>
      <c r="B40" s="37" t="s">
        <v>193</v>
      </c>
      <c r="C40" s="71">
        <v>0</v>
      </c>
      <c r="D40" s="71">
        <v>0</v>
      </c>
      <c r="E40" s="71">
        <v>0</v>
      </c>
      <c r="F40" s="71">
        <v>0</v>
      </c>
    </row>
    <row r="41" spans="1:6" ht="12.95" customHeight="1" x14ac:dyDescent="0.2">
      <c r="A41" s="36">
        <v>35</v>
      </c>
      <c r="B41" s="37" t="s">
        <v>194</v>
      </c>
      <c r="C41" s="71">
        <v>0</v>
      </c>
      <c r="D41" s="71">
        <v>0</v>
      </c>
      <c r="E41" s="71">
        <v>0</v>
      </c>
      <c r="F41" s="71">
        <v>0</v>
      </c>
    </row>
    <row r="42" spans="1:6" ht="12.95" customHeight="1" x14ac:dyDescent="0.2">
      <c r="A42" s="36">
        <v>36</v>
      </c>
      <c r="B42" s="37" t="s">
        <v>68</v>
      </c>
      <c r="C42" s="71">
        <v>6962</v>
      </c>
      <c r="D42" s="71">
        <v>5814.41</v>
      </c>
      <c r="E42" s="71">
        <v>2023</v>
      </c>
      <c r="F42" s="71">
        <v>5606.25</v>
      </c>
    </row>
    <row r="43" spans="1:6" ht="12.95" customHeight="1" x14ac:dyDescent="0.2">
      <c r="A43" s="36">
        <v>37</v>
      </c>
      <c r="B43" s="37" t="s">
        <v>195</v>
      </c>
      <c r="C43" s="71">
        <v>0</v>
      </c>
      <c r="D43" s="71">
        <v>0</v>
      </c>
      <c r="E43" s="71">
        <v>3</v>
      </c>
      <c r="F43" s="71">
        <v>1.6</v>
      </c>
    </row>
    <row r="44" spans="1:6" ht="12.95" customHeight="1" x14ac:dyDescent="0.2">
      <c r="A44" s="36">
        <v>38</v>
      </c>
      <c r="B44" s="37" t="s">
        <v>196</v>
      </c>
      <c r="C44" s="71">
        <v>6732</v>
      </c>
      <c r="D44" s="71">
        <v>1542</v>
      </c>
      <c r="E44" s="71">
        <v>5219</v>
      </c>
      <c r="F44" s="71">
        <v>1079</v>
      </c>
    </row>
    <row r="45" spans="1:6" ht="12.95" customHeight="1" x14ac:dyDescent="0.2">
      <c r="A45" s="36">
        <v>39</v>
      </c>
      <c r="B45" s="37" t="s">
        <v>197</v>
      </c>
      <c r="C45" s="71">
        <v>4</v>
      </c>
      <c r="D45" s="71">
        <v>15</v>
      </c>
      <c r="E45" s="71">
        <v>0</v>
      </c>
      <c r="F45" s="71">
        <v>0</v>
      </c>
    </row>
    <row r="46" spans="1:6" ht="12.95" customHeight="1" x14ac:dyDescent="0.2">
      <c r="A46" s="36">
        <v>40</v>
      </c>
      <c r="B46" s="37" t="s">
        <v>72</v>
      </c>
      <c r="C46" s="71">
        <v>0</v>
      </c>
      <c r="D46" s="71">
        <v>0</v>
      </c>
      <c r="E46" s="71">
        <v>0</v>
      </c>
      <c r="F46" s="71">
        <v>0</v>
      </c>
    </row>
    <row r="47" spans="1:6" ht="12.95" customHeight="1" x14ac:dyDescent="0.2">
      <c r="A47" s="36">
        <v>41</v>
      </c>
      <c r="B47" s="37" t="s">
        <v>198</v>
      </c>
      <c r="C47" s="71">
        <v>0</v>
      </c>
      <c r="D47" s="71">
        <v>0</v>
      </c>
      <c r="E47" s="71">
        <v>0</v>
      </c>
      <c r="F47" s="71">
        <v>0</v>
      </c>
    </row>
    <row r="48" spans="1:6" ht="12.95" customHeight="1" x14ac:dyDescent="0.2">
      <c r="A48" s="36">
        <v>42</v>
      </c>
      <c r="B48" s="37" t="s">
        <v>71</v>
      </c>
      <c r="C48" s="71">
        <v>92</v>
      </c>
      <c r="D48" s="71">
        <v>476</v>
      </c>
      <c r="E48" s="71">
        <v>22</v>
      </c>
      <c r="F48" s="71">
        <v>118</v>
      </c>
    </row>
    <row r="49" spans="1:9" ht="12.95" customHeight="1" x14ac:dyDescent="0.2">
      <c r="A49" s="225"/>
      <c r="B49" s="101" t="s">
        <v>223</v>
      </c>
      <c r="C49" s="118">
        <f>SUM(C28:C48)</f>
        <v>112870</v>
      </c>
      <c r="D49" s="118">
        <f t="shared" ref="D49:F49" si="1">SUM(D28:D48)</f>
        <v>69170.459999999992</v>
      </c>
      <c r="E49" s="118">
        <f t="shared" si="1"/>
        <v>63771</v>
      </c>
      <c r="F49" s="118">
        <f t="shared" si="1"/>
        <v>43276.73</v>
      </c>
    </row>
    <row r="50" spans="1:9" s="120" customFormat="1" ht="12.95" customHeight="1" x14ac:dyDescent="0.2">
      <c r="A50" s="225"/>
      <c r="B50" s="101" t="s">
        <v>426</v>
      </c>
      <c r="C50" s="118">
        <f>C49+C27</f>
        <v>472806</v>
      </c>
      <c r="D50" s="118">
        <f t="shared" ref="D50:F50" si="2">D49+D27</f>
        <v>667873.61</v>
      </c>
      <c r="E50" s="118">
        <f t="shared" si="2"/>
        <v>292568</v>
      </c>
      <c r="F50" s="118">
        <f t="shared" si="2"/>
        <v>413135.60000000003</v>
      </c>
      <c r="I50" s="3"/>
    </row>
    <row r="51" spans="1:9" ht="12.95" customHeight="1" x14ac:dyDescent="0.2">
      <c r="A51" s="36">
        <v>43</v>
      </c>
      <c r="B51" s="37" t="s">
        <v>41</v>
      </c>
      <c r="C51" s="71">
        <v>24629</v>
      </c>
      <c r="D51" s="71">
        <v>27437.13</v>
      </c>
      <c r="E51" s="71">
        <v>33802</v>
      </c>
      <c r="F51" s="71">
        <v>37715.300000000003</v>
      </c>
    </row>
    <row r="52" spans="1:9" ht="12.95" customHeight="1" x14ac:dyDescent="0.2">
      <c r="A52" s="36">
        <v>44</v>
      </c>
      <c r="B52" s="37" t="s">
        <v>199</v>
      </c>
      <c r="C52" s="71">
        <v>21895</v>
      </c>
      <c r="D52" s="71">
        <v>19721</v>
      </c>
      <c r="E52" s="71">
        <v>8372</v>
      </c>
      <c r="F52" s="71">
        <v>7470</v>
      </c>
    </row>
    <row r="53" spans="1:9" ht="12.95" customHeight="1" x14ac:dyDescent="0.2">
      <c r="A53" s="36">
        <v>45</v>
      </c>
      <c r="B53" s="37" t="s">
        <v>47</v>
      </c>
      <c r="C53" s="71">
        <v>24102</v>
      </c>
      <c r="D53" s="71">
        <v>22273.73</v>
      </c>
      <c r="E53" s="71">
        <v>64670</v>
      </c>
      <c r="F53" s="71">
        <v>55778.54</v>
      </c>
    </row>
    <row r="54" spans="1:9" s="120" customFormat="1" ht="12.95" customHeight="1" x14ac:dyDescent="0.2">
      <c r="A54" s="225"/>
      <c r="B54" s="101" t="s">
        <v>227</v>
      </c>
      <c r="C54" s="118">
        <f>SUM(C51:C53)</f>
        <v>70626</v>
      </c>
      <c r="D54" s="118">
        <f t="shared" ref="D54:F54" si="3">SUM(D51:D53)</f>
        <v>69431.86</v>
      </c>
      <c r="E54" s="118">
        <f t="shared" si="3"/>
        <v>106844</v>
      </c>
      <c r="F54" s="118">
        <f t="shared" si="3"/>
        <v>100963.84</v>
      </c>
      <c r="I54" s="3"/>
    </row>
    <row r="55" spans="1:9" ht="12.95" customHeight="1" x14ac:dyDescent="0.2">
      <c r="A55" s="36">
        <v>46</v>
      </c>
      <c r="B55" s="37" t="s">
        <v>427</v>
      </c>
      <c r="C55" s="71">
        <v>332809</v>
      </c>
      <c r="D55" s="71">
        <v>150323</v>
      </c>
      <c r="E55" s="71">
        <v>665618</v>
      </c>
      <c r="F55" s="71">
        <v>350753</v>
      </c>
    </row>
    <row r="56" spans="1:9" s="120" customFormat="1" ht="12.95" customHeight="1" x14ac:dyDescent="0.2">
      <c r="A56" s="225"/>
      <c r="B56" s="101" t="s">
        <v>225</v>
      </c>
      <c r="C56" s="118">
        <f>C55</f>
        <v>332809</v>
      </c>
      <c r="D56" s="118">
        <f t="shared" ref="D56:F56" si="4">D55</f>
        <v>150323</v>
      </c>
      <c r="E56" s="118">
        <f t="shared" si="4"/>
        <v>665618</v>
      </c>
      <c r="F56" s="118">
        <f t="shared" si="4"/>
        <v>350753</v>
      </c>
      <c r="I56" s="3"/>
    </row>
    <row r="57" spans="1:9" ht="12.95" customHeight="1" x14ac:dyDescent="0.2">
      <c r="A57" s="36">
        <v>47</v>
      </c>
      <c r="B57" s="37" t="s">
        <v>419</v>
      </c>
      <c r="C57" s="71">
        <v>347</v>
      </c>
      <c r="D57" s="71">
        <v>1165.29</v>
      </c>
      <c r="E57" s="71">
        <v>230</v>
      </c>
      <c r="F57" s="71">
        <v>798.45</v>
      </c>
    </row>
    <row r="58" spans="1:9" ht="12.95" customHeight="1" x14ac:dyDescent="0.2">
      <c r="A58" s="36">
        <v>48</v>
      </c>
      <c r="B58" s="37" t="s">
        <v>420</v>
      </c>
      <c r="C58" s="241">
        <v>15460</v>
      </c>
      <c r="D58" s="241">
        <v>2146</v>
      </c>
      <c r="E58" s="241">
        <v>4536</v>
      </c>
      <c r="F58" s="241">
        <v>674</v>
      </c>
    </row>
    <row r="59" spans="1:9" ht="12.95" customHeight="1" x14ac:dyDescent="0.2">
      <c r="A59" s="36">
        <v>49</v>
      </c>
      <c r="B59" s="37" t="s">
        <v>421</v>
      </c>
      <c r="C59" s="241">
        <v>20276</v>
      </c>
      <c r="D59" s="241">
        <v>2949</v>
      </c>
      <c r="E59" s="241">
        <v>17957</v>
      </c>
      <c r="F59" s="241">
        <v>2529</v>
      </c>
    </row>
    <row r="60" spans="1:9" ht="12.95" customHeight="1" x14ac:dyDescent="0.2">
      <c r="A60" s="233">
        <v>50</v>
      </c>
      <c r="B60" s="234" t="s">
        <v>422</v>
      </c>
      <c r="C60" s="241">
        <v>22107</v>
      </c>
      <c r="D60" s="241">
        <v>5518</v>
      </c>
      <c r="E60" s="241">
        <v>16734</v>
      </c>
      <c r="F60" s="241">
        <v>4156</v>
      </c>
    </row>
    <row r="61" spans="1:9" ht="12.95" customHeight="1" x14ac:dyDescent="0.2">
      <c r="A61" s="233">
        <v>51</v>
      </c>
      <c r="B61" s="234" t="s">
        <v>423</v>
      </c>
      <c r="C61" s="241">
        <v>10494</v>
      </c>
      <c r="D61" s="241">
        <v>1750.09</v>
      </c>
      <c r="E61" s="241">
        <v>5666</v>
      </c>
      <c r="F61" s="241">
        <v>918.82</v>
      </c>
    </row>
    <row r="62" spans="1:9" ht="12.95" customHeight="1" x14ac:dyDescent="0.2">
      <c r="A62" s="233">
        <v>52</v>
      </c>
      <c r="B62" s="234" t="s">
        <v>415</v>
      </c>
      <c r="C62" s="71">
        <v>11882</v>
      </c>
      <c r="D62" s="71">
        <v>2623.08</v>
      </c>
      <c r="E62" s="71">
        <v>5853</v>
      </c>
      <c r="F62" s="71">
        <v>1238.29</v>
      </c>
    </row>
    <row r="63" spans="1:9" ht="12.95" customHeight="1" x14ac:dyDescent="0.2">
      <c r="A63" s="233">
        <v>53</v>
      </c>
      <c r="B63" s="234" t="s">
        <v>424</v>
      </c>
      <c r="C63" s="71">
        <v>19882</v>
      </c>
      <c r="D63" s="71">
        <v>3524</v>
      </c>
      <c r="E63" s="71">
        <v>24782</v>
      </c>
      <c r="F63" s="71">
        <v>4368</v>
      </c>
    </row>
    <row r="64" spans="1:9" s="120" customFormat="1" ht="12.95" customHeight="1" x14ac:dyDescent="0.2">
      <c r="A64" s="235"/>
      <c r="B64" s="236" t="s">
        <v>425</v>
      </c>
      <c r="C64" s="118">
        <f>SUM(C57:C63)</f>
        <v>100448</v>
      </c>
      <c r="D64" s="118">
        <f t="shared" ref="D64:F64" si="5">SUM(D57:D63)</f>
        <v>19675.46</v>
      </c>
      <c r="E64" s="118">
        <f t="shared" si="5"/>
        <v>75758</v>
      </c>
      <c r="F64" s="118">
        <f t="shared" si="5"/>
        <v>14682.560000000001</v>
      </c>
      <c r="I64" s="3"/>
    </row>
    <row r="65" spans="1:9" s="120" customFormat="1" ht="12.95" customHeight="1" x14ac:dyDescent="0.2">
      <c r="A65" s="235"/>
      <c r="B65" s="236" t="s">
        <v>0</v>
      </c>
      <c r="C65" s="118">
        <f>C64+C56+C54+C50</f>
        <v>976689</v>
      </c>
      <c r="D65" s="118">
        <f t="shared" ref="D65:F65" si="6">D64+D56+D54+D50</f>
        <v>907303.92999999993</v>
      </c>
      <c r="E65" s="118">
        <f t="shared" si="6"/>
        <v>1140788</v>
      </c>
      <c r="F65" s="118">
        <f t="shared" si="6"/>
        <v>879535</v>
      </c>
      <c r="I65" s="3"/>
    </row>
    <row r="66" spans="1:9" x14ac:dyDescent="0.2">
      <c r="D66" s="129" t="s">
        <v>509</v>
      </c>
    </row>
    <row r="68" spans="1:9" ht="14.25" x14ac:dyDescent="0.2">
      <c r="C68" s="240"/>
      <c r="D68" s="240"/>
      <c r="E68" s="240"/>
      <c r="F68" s="240"/>
    </row>
    <row r="70" spans="1:9" x14ac:dyDescent="0.2">
      <c r="C70" s="22"/>
      <c r="D70" s="22"/>
      <c r="E70" s="22"/>
      <c r="F70" s="22"/>
    </row>
  </sheetData>
  <mergeCells count="6">
    <mergeCell ref="A1:F1"/>
    <mergeCell ref="B3:D3"/>
    <mergeCell ref="A4:A5"/>
    <mergeCell ref="B4:B5"/>
    <mergeCell ref="C4:D4"/>
    <mergeCell ref="E4:F4"/>
  </mergeCells>
  <pageMargins left="1.45" right="0.7" top="0.25" bottom="0.25" header="0.3" footer="0.3"/>
  <pageSetup paperSize="9" scale="9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7"/>
  <sheetViews>
    <sheetView zoomScaleNormal="100" workbookViewId="0">
      <pane xSplit="2" ySplit="5" topLeftCell="C60" activePane="bottomRight" state="frozen"/>
      <selection pane="topRight" activeCell="C1" sqref="C1"/>
      <selection pane="bottomLeft" activeCell="A6" sqref="A6"/>
      <selection pane="bottomRight" activeCell="D66" sqref="D66"/>
    </sheetView>
  </sheetViews>
  <sheetFormatPr defaultColWidth="9.140625" defaultRowHeight="12.75" x14ac:dyDescent="0.2"/>
  <cols>
    <col min="1" max="1" width="5" style="2" customWidth="1"/>
    <col min="2" max="2" width="24.42578125" style="2" bestFit="1" customWidth="1"/>
    <col min="3" max="3" width="15" style="3" customWidth="1"/>
    <col min="4" max="4" width="12.42578125" style="3" customWidth="1"/>
    <col min="5" max="5" width="15.85546875" style="3" customWidth="1"/>
    <col min="6" max="6" width="14" style="3" customWidth="1"/>
    <col min="7" max="8" width="9.140625" style="3"/>
    <col min="9" max="16384" width="9.140625" style="2"/>
  </cols>
  <sheetData>
    <row r="1" spans="1:6" ht="18.75" x14ac:dyDescent="0.2">
      <c r="A1" s="531" t="s">
        <v>545</v>
      </c>
      <c r="B1" s="531"/>
      <c r="C1" s="531"/>
      <c r="D1" s="531"/>
      <c r="E1" s="531"/>
      <c r="F1" s="531"/>
    </row>
    <row r="2" spans="1:6" ht="14.25" x14ac:dyDescent="0.2">
      <c r="A2" s="30"/>
      <c r="B2" s="30"/>
      <c r="C2" s="75"/>
      <c r="D2" s="75"/>
      <c r="E2" s="75"/>
      <c r="F2" s="75"/>
    </row>
    <row r="3" spans="1:6" ht="15.75" x14ac:dyDescent="0.2">
      <c r="A3" s="24"/>
      <c r="B3" s="567" t="s">
        <v>11</v>
      </c>
      <c r="C3" s="567"/>
      <c r="D3" s="567"/>
      <c r="F3" s="79" t="s">
        <v>171</v>
      </c>
    </row>
    <row r="4" spans="1:6" ht="15" customHeight="1" x14ac:dyDescent="0.2">
      <c r="A4" s="453" t="s">
        <v>200</v>
      </c>
      <c r="B4" s="453" t="s">
        <v>2</v>
      </c>
      <c r="C4" s="523" t="s">
        <v>168</v>
      </c>
      <c r="D4" s="523"/>
      <c r="E4" s="523" t="s">
        <v>169</v>
      </c>
      <c r="F4" s="523"/>
    </row>
    <row r="5" spans="1:6" ht="15" customHeight="1" x14ac:dyDescent="0.2">
      <c r="A5" s="453"/>
      <c r="B5" s="453"/>
      <c r="C5" s="226" t="s">
        <v>28</v>
      </c>
      <c r="D5" s="226" t="s">
        <v>15</v>
      </c>
      <c r="E5" s="226" t="s">
        <v>28</v>
      </c>
      <c r="F5" s="226" t="s">
        <v>15</v>
      </c>
    </row>
    <row r="6" spans="1:6" ht="12.95" customHeight="1" x14ac:dyDescent="0.2">
      <c r="A6" s="242">
        <v>1</v>
      </c>
      <c r="B6" s="243" t="s">
        <v>50</v>
      </c>
      <c r="C6" s="244">
        <v>7954</v>
      </c>
      <c r="D6" s="244">
        <v>14158</v>
      </c>
      <c r="E6" s="244">
        <v>3864</v>
      </c>
      <c r="F6" s="244">
        <v>3366</v>
      </c>
    </row>
    <row r="7" spans="1:6" ht="12.95" customHeight="1" x14ac:dyDescent="0.2">
      <c r="A7" s="242">
        <v>2</v>
      </c>
      <c r="B7" s="243" t="s">
        <v>51</v>
      </c>
      <c r="C7" s="244">
        <v>348</v>
      </c>
      <c r="D7" s="244">
        <v>867</v>
      </c>
      <c r="E7" s="244">
        <v>224</v>
      </c>
      <c r="F7" s="244">
        <v>458</v>
      </c>
    </row>
    <row r="8" spans="1:6" ht="12.95" customHeight="1" x14ac:dyDescent="0.2">
      <c r="A8" s="242">
        <v>3</v>
      </c>
      <c r="B8" s="243" t="s">
        <v>52</v>
      </c>
      <c r="C8" s="244">
        <v>1168</v>
      </c>
      <c r="D8" s="244">
        <v>3834</v>
      </c>
      <c r="E8" s="244">
        <v>1852</v>
      </c>
      <c r="F8" s="244">
        <v>5425</v>
      </c>
    </row>
    <row r="9" spans="1:6" ht="12.95" customHeight="1" x14ac:dyDescent="0.2">
      <c r="A9" s="242">
        <v>4</v>
      </c>
      <c r="B9" s="243" t="s">
        <v>53</v>
      </c>
      <c r="C9" s="244">
        <v>5162</v>
      </c>
      <c r="D9" s="244">
        <v>20934</v>
      </c>
      <c r="E9" s="244">
        <v>4892</v>
      </c>
      <c r="F9" s="244">
        <v>12445</v>
      </c>
    </row>
    <row r="10" spans="1:6" ht="12.95" customHeight="1" x14ac:dyDescent="0.2">
      <c r="A10" s="242">
        <v>5</v>
      </c>
      <c r="B10" s="243" t="s">
        <v>54</v>
      </c>
      <c r="C10" s="244">
        <v>441</v>
      </c>
      <c r="D10" s="244">
        <v>268</v>
      </c>
      <c r="E10" s="244">
        <v>381</v>
      </c>
      <c r="F10" s="244">
        <v>327</v>
      </c>
    </row>
    <row r="11" spans="1:6" ht="12.95" customHeight="1" x14ac:dyDescent="0.2">
      <c r="A11" s="242">
        <v>6</v>
      </c>
      <c r="B11" s="243" t="s">
        <v>55</v>
      </c>
      <c r="C11" s="244">
        <v>708</v>
      </c>
      <c r="D11" s="244">
        <v>1696</v>
      </c>
      <c r="E11" s="244">
        <v>324</v>
      </c>
      <c r="F11" s="244">
        <v>773</v>
      </c>
    </row>
    <row r="12" spans="1:6" ht="12.95" customHeight="1" x14ac:dyDescent="0.2">
      <c r="A12" s="242">
        <v>7</v>
      </c>
      <c r="B12" s="243" t="s">
        <v>56</v>
      </c>
      <c r="C12" s="244">
        <v>12608</v>
      </c>
      <c r="D12" s="244">
        <v>7686</v>
      </c>
      <c r="E12" s="244">
        <v>6421</v>
      </c>
      <c r="F12" s="244">
        <v>9595</v>
      </c>
    </row>
    <row r="13" spans="1:6" ht="12.95" customHeight="1" x14ac:dyDescent="0.2">
      <c r="A13" s="242">
        <v>8</v>
      </c>
      <c r="B13" s="243" t="s">
        <v>43</v>
      </c>
      <c r="C13" s="244">
        <v>93</v>
      </c>
      <c r="D13" s="244">
        <v>124.03</v>
      </c>
      <c r="E13" s="244">
        <v>32</v>
      </c>
      <c r="F13" s="244">
        <v>40.85</v>
      </c>
    </row>
    <row r="14" spans="1:6" ht="12.95" customHeight="1" x14ac:dyDescent="0.2">
      <c r="A14" s="242">
        <v>9</v>
      </c>
      <c r="B14" s="243" t="s">
        <v>44</v>
      </c>
      <c r="C14" s="244">
        <v>15</v>
      </c>
      <c r="D14" s="244">
        <v>50</v>
      </c>
      <c r="E14" s="244">
        <v>6</v>
      </c>
      <c r="F14" s="244">
        <v>15</v>
      </c>
    </row>
    <row r="15" spans="1:6" ht="12.95" customHeight="1" x14ac:dyDescent="0.2">
      <c r="A15" s="242">
        <v>10</v>
      </c>
      <c r="B15" s="243" t="s">
        <v>76</v>
      </c>
      <c r="C15" s="244">
        <v>3261</v>
      </c>
      <c r="D15" s="244">
        <v>2860</v>
      </c>
      <c r="E15" s="244">
        <v>1898</v>
      </c>
      <c r="F15" s="244">
        <v>1870</v>
      </c>
    </row>
    <row r="16" spans="1:6" ht="12.95" customHeight="1" x14ac:dyDescent="0.2">
      <c r="A16" s="242">
        <v>11</v>
      </c>
      <c r="B16" s="243" t="s">
        <v>57</v>
      </c>
      <c r="C16" s="244">
        <v>1156</v>
      </c>
      <c r="D16" s="244">
        <v>2321.7199999999998</v>
      </c>
      <c r="E16" s="244">
        <v>422</v>
      </c>
      <c r="F16" s="244">
        <v>937.79</v>
      </c>
    </row>
    <row r="17" spans="1:6" ht="12.95" customHeight="1" x14ac:dyDescent="0.2">
      <c r="A17" s="242">
        <v>12</v>
      </c>
      <c r="B17" s="243" t="s">
        <v>58</v>
      </c>
      <c r="C17" s="244">
        <v>151</v>
      </c>
      <c r="D17" s="244">
        <v>428</v>
      </c>
      <c r="E17" s="244">
        <v>90</v>
      </c>
      <c r="F17" s="244">
        <v>215</v>
      </c>
    </row>
    <row r="18" spans="1:6" ht="12.95" customHeight="1" x14ac:dyDescent="0.2">
      <c r="A18" s="242">
        <v>13</v>
      </c>
      <c r="B18" s="243" t="s">
        <v>183</v>
      </c>
      <c r="C18" s="244">
        <v>825</v>
      </c>
      <c r="D18" s="244">
        <v>2511</v>
      </c>
      <c r="E18" s="244">
        <v>276</v>
      </c>
      <c r="F18" s="244">
        <v>946</v>
      </c>
    </row>
    <row r="19" spans="1:6" ht="12.95" customHeight="1" x14ac:dyDescent="0.2">
      <c r="A19" s="242">
        <v>14</v>
      </c>
      <c r="B19" s="243" t="s">
        <v>184</v>
      </c>
      <c r="C19" s="244">
        <v>1165</v>
      </c>
      <c r="D19" s="244">
        <v>1228</v>
      </c>
      <c r="E19" s="244">
        <v>1135</v>
      </c>
      <c r="F19" s="244">
        <v>1269</v>
      </c>
    </row>
    <row r="20" spans="1:6" ht="12.95" customHeight="1" x14ac:dyDescent="0.2">
      <c r="A20" s="242">
        <v>15</v>
      </c>
      <c r="B20" s="243" t="s">
        <v>59</v>
      </c>
      <c r="C20" s="244">
        <v>7581</v>
      </c>
      <c r="D20" s="244">
        <v>7967.3</v>
      </c>
      <c r="E20" s="244">
        <v>5552</v>
      </c>
      <c r="F20" s="244">
        <v>7086.98</v>
      </c>
    </row>
    <row r="21" spans="1:6" ht="12.95" customHeight="1" x14ac:dyDescent="0.2">
      <c r="A21" s="242">
        <v>16</v>
      </c>
      <c r="B21" s="243" t="s">
        <v>65</v>
      </c>
      <c r="C21" s="244">
        <v>63463</v>
      </c>
      <c r="D21" s="244">
        <v>102307</v>
      </c>
      <c r="E21" s="244">
        <v>42011</v>
      </c>
      <c r="F21" s="244">
        <v>73224</v>
      </c>
    </row>
    <row r="22" spans="1:6" ht="12.95" customHeight="1" x14ac:dyDescent="0.2">
      <c r="A22" s="242">
        <v>17</v>
      </c>
      <c r="B22" s="243" t="s">
        <v>60</v>
      </c>
      <c r="C22" s="244">
        <v>625</v>
      </c>
      <c r="D22" s="244">
        <v>924</v>
      </c>
      <c r="E22" s="244">
        <v>385</v>
      </c>
      <c r="F22" s="244">
        <v>421</v>
      </c>
    </row>
    <row r="23" spans="1:6" ht="12.95" customHeight="1" x14ac:dyDescent="0.2">
      <c r="A23" s="242">
        <v>18</v>
      </c>
      <c r="B23" s="243" t="s">
        <v>185</v>
      </c>
      <c r="C23" s="244">
        <v>176</v>
      </c>
      <c r="D23" s="244">
        <v>297</v>
      </c>
      <c r="E23" s="244">
        <v>54</v>
      </c>
      <c r="F23" s="244">
        <v>61</v>
      </c>
    </row>
    <row r="24" spans="1:6" ht="12.95" customHeight="1" x14ac:dyDescent="0.2">
      <c r="A24" s="242">
        <v>19</v>
      </c>
      <c r="B24" s="243" t="s">
        <v>61</v>
      </c>
      <c r="C24" s="244">
        <v>2447</v>
      </c>
      <c r="D24" s="244">
        <v>2706</v>
      </c>
      <c r="E24" s="244">
        <v>808</v>
      </c>
      <c r="F24" s="244">
        <v>902</v>
      </c>
    </row>
    <row r="25" spans="1:6" ht="12.95" customHeight="1" x14ac:dyDescent="0.2">
      <c r="A25" s="242">
        <v>20</v>
      </c>
      <c r="B25" s="243" t="s">
        <v>62</v>
      </c>
      <c r="C25" s="244">
        <v>7</v>
      </c>
      <c r="D25" s="244">
        <v>55</v>
      </c>
      <c r="E25" s="244">
        <v>4</v>
      </c>
      <c r="F25" s="244">
        <v>23</v>
      </c>
    </row>
    <row r="26" spans="1:6" ht="12.95" customHeight="1" x14ac:dyDescent="0.2">
      <c r="A26" s="242">
        <v>21</v>
      </c>
      <c r="B26" s="243" t="s">
        <v>45</v>
      </c>
      <c r="C26" s="244">
        <v>746</v>
      </c>
      <c r="D26" s="244">
        <v>1302</v>
      </c>
      <c r="E26" s="244">
        <v>511</v>
      </c>
      <c r="F26" s="244">
        <v>925</v>
      </c>
    </row>
    <row r="27" spans="1:6" ht="12.95" customHeight="1" x14ac:dyDescent="0.2">
      <c r="A27" s="245"/>
      <c r="B27" s="246" t="s">
        <v>226</v>
      </c>
      <c r="C27" s="247">
        <f>SUM(C6:C26)</f>
        <v>110100</v>
      </c>
      <c r="D27" s="247">
        <f t="shared" ref="D27:F27" si="0">SUM(D6:D26)</f>
        <v>174524.05</v>
      </c>
      <c r="E27" s="247">
        <f t="shared" si="0"/>
        <v>71142</v>
      </c>
      <c r="F27" s="247">
        <f t="shared" si="0"/>
        <v>120325.62</v>
      </c>
    </row>
    <row r="28" spans="1:6" ht="12.95" customHeight="1" x14ac:dyDescent="0.2">
      <c r="A28" s="242">
        <v>22</v>
      </c>
      <c r="B28" s="243" t="s">
        <v>42</v>
      </c>
      <c r="C28" s="244">
        <v>6428</v>
      </c>
      <c r="D28" s="244">
        <v>2344.9</v>
      </c>
      <c r="E28" s="244">
        <v>2608</v>
      </c>
      <c r="F28" s="244">
        <v>1142.95</v>
      </c>
    </row>
    <row r="29" spans="1:6" ht="12.95" customHeight="1" x14ac:dyDescent="0.2">
      <c r="A29" s="242">
        <v>23</v>
      </c>
      <c r="B29" s="243" t="s">
        <v>186</v>
      </c>
      <c r="C29" s="244">
        <v>38290</v>
      </c>
      <c r="D29" s="244">
        <v>11404</v>
      </c>
      <c r="E29" s="244">
        <v>28497</v>
      </c>
      <c r="F29" s="244">
        <v>8683</v>
      </c>
    </row>
    <row r="30" spans="1:6" ht="12.95" customHeight="1" x14ac:dyDescent="0.2">
      <c r="A30" s="242">
        <v>24</v>
      </c>
      <c r="B30" s="243" t="s">
        <v>187</v>
      </c>
      <c r="C30" s="244">
        <v>0</v>
      </c>
      <c r="D30" s="244">
        <v>0</v>
      </c>
      <c r="E30" s="244">
        <v>0</v>
      </c>
      <c r="F30" s="244">
        <v>0</v>
      </c>
    </row>
    <row r="31" spans="1:6" ht="12.95" customHeight="1" x14ac:dyDescent="0.2">
      <c r="A31" s="242">
        <v>25</v>
      </c>
      <c r="B31" s="243" t="s">
        <v>46</v>
      </c>
      <c r="C31" s="244">
        <v>0</v>
      </c>
      <c r="D31" s="244">
        <v>0</v>
      </c>
      <c r="E31" s="244">
        <v>0</v>
      </c>
      <c r="F31" s="244">
        <v>0</v>
      </c>
    </row>
    <row r="32" spans="1:6" ht="12.95" customHeight="1" x14ac:dyDescent="0.2">
      <c r="A32" s="242">
        <v>26</v>
      </c>
      <c r="B32" s="243" t="s">
        <v>188</v>
      </c>
      <c r="C32" s="244">
        <v>57</v>
      </c>
      <c r="D32" s="244">
        <v>98</v>
      </c>
      <c r="E32" s="244">
        <v>7</v>
      </c>
      <c r="F32" s="244">
        <v>12</v>
      </c>
    </row>
    <row r="33" spans="1:6" ht="12.95" customHeight="1" x14ac:dyDescent="0.2">
      <c r="A33" s="242">
        <v>27</v>
      </c>
      <c r="B33" s="243" t="s">
        <v>189</v>
      </c>
      <c r="C33" s="244">
        <v>0</v>
      </c>
      <c r="D33" s="244">
        <v>0</v>
      </c>
      <c r="E33" s="244">
        <v>0</v>
      </c>
      <c r="F33" s="244">
        <v>0</v>
      </c>
    </row>
    <row r="34" spans="1:6" ht="12.95" customHeight="1" x14ac:dyDescent="0.2">
      <c r="A34" s="242">
        <v>28</v>
      </c>
      <c r="B34" s="243" t="s">
        <v>190</v>
      </c>
      <c r="C34" s="244">
        <v>124</v>
      </c>
      <c r="D34" s="244">
        <v>286</v>
      </c>
      <c r="E34" s="244">
        <v>25</v>
      </c>
      <c r="F34" s="244">
        <v>25</v>
      </c>
    </row>
    <row r="35" spans="1:6" ht="12.95" customHeight="1" x14ac:dyDescent="0.2">
      <c r="A35" s="242">
        <v>29</v>
      </c>
      <c r="B35" s="243" t="s">
        <v>66</v>
      </c>
      <c r="C35" s="244">
        <v>449</v>
      </c>
      <c r="D35" s="244">
        <v>1606.27</v>
      </c>
      <c r="E35" s="244">
        <v>270</v>
      </c>
      <c r="F35" s="244">
        <v>849.99</v>
      </c>
    </row>
    <row r="36" spans="1:6" ht="12.95" customHeight="1" x14ac:dyDescent="0.2">
      <c r="A36" s="242">
        <v>30</v>
      </c>
      <c r="B36" s="243" t="s">
        <v>67</v>
      </c>
      <c r="C36" s="244">
        <v>11424</v>
      </c>
      <c r="D36" s="244">
        <v>11931</v>
      </c>
      <c r="E36" s="244">
        <v>5028</v>
      </c>
      <c r="F36" s="244">
        <v>5162</v>
      </c>
    </row>
    <row r="37" spans="1:6" ht="12.95" customHeight="1" x14ac:dyDescent="0.2">
      <c r="A37" s="242">
        <v>31</v>
      </c>
      <c r="B37" s="37" t="s">
        <v>553</v>
      </c>
      <c r="C37" s="244">
        <v>453</v>
      </c>
      <c r="D37" s="244">
        <v>476.04</v>
      </c>
      <c r="E37" s="244">
        <v>407</v>
      </c>
      <c r="F37" s="244">
        <v>423.23</v>
      </c>
    </row>
    <row r="38" spans="1:6" ht="12.95" customHeight="1" x14ac:dyDescent="0.2">
      <c r="A38" s="242">
        <v>32</v>
      </c>
      <c r="B38" s="243" t="s">
        <v>191</v>
      </c>
      <c r="C38" s="244">
        <v>853</v>
      </c>
      <c r="D38" s="244">
        <v>681</v>
      </c>
      <c r="E38" s="244">
        <v>750</v>
      </c>
      <c r="F38" s="244">
        <v>474</v>
      </c>
    </row>
    <row r="39" spans="1:6" ht="12.95" customHeight="1" x14ac:dyDescent="0.2">
      <c r="A39" s="242">
        <v>33</v>
      </c>
      <c r="B39" s="243" t="s">
        <v>192</v>
      </c>
      <c r="C39" s="244">
        <v>7</v>
      </c>
      <c r="D39" s="244">
        <v>8</v>
      </c>
      <c r="E39" s="244">
        <v>0</v>
      </c>
      <c r="F39" s="244">
        <v>0</v>
      </c>
    </row>
    <row r="40" spans="1:6" ht="12.95" customHeight="1" x14ac:dyDescent="0.2">
      <c r="A40" s="242">
        <v>34</v>
      </c>
      <c r="B40" s="243" t="s">
        <v>193</v>
      </c>
      <c r="C40" s="244">
        <v>0</v>
      </c>
      <c r="D40" s="244">
        <v>0</v>
      </c>
      <c r="E40" s="244">
        <v>0</v>
      </c>
      <c r="F40" s="244">
        <v>0</v>
      </c>
    </row>
    <row r="41" spans="1:6" ht="12.95" customHeight="1" x14ac:dyDescent="0.2">
      <c r="A41" s="242">
        <v>35</v>
      </c>
      <c r="B41" s="243" t="s">
        <v>194</v>
      </c>
      <c r="C41" s="244">
        <v>0</v>
      </c>
      <c r="D41" s="244">
        <v>0</v>
      </c>
      <c r="E41" s="244">
        <v>0</v>
      </c>
      <c r="F41" s="244">
        <v>0</v>
      </c>
    </row>
    <row r="42" spans="1:6" ht="12.95" customHeight="1" x14ac:dyDescent="0.2">
      <c r="A42" s="242">
        <v>36</v>
      </c>
      <c r="B42" s="243" t="s">
        <v>68</v>
      </c>
      <c r="C42" s="244">
        <v>2903</v>
      </c>
      <c r="D42" s="244">
        <v>2827</v>
      </c>
      <c r="E42" s="244">
        <v>1007</v>
      </c>
      <c r="F42" s="244">
        <v>2722.92</v>
      </c>
    </row>
    <row r="43" spans="1:6" ht="12.95" customHeight="1" x14ac:dyDescent="0.2">
      <c r="A43" s="242">
        <v>37</v>
      </c>
      <c r="B43" s="243" t="s">
        <v>195</v>
      </c>
      <c r="C43" s="244">
        <v>0</v>
      </c>
      <c r="D43" s="244">
        <v>0</v>
      </c>
      <c r="E43" s="244">
        <v>1</v>
      </c>
      <c r="F43" s="244">
        <v>0.5</v>
      </c>
    </row>
    <row r="44" spans="1:6" ht="12.95" customHeight="1" x14ac:dyDescent="0.2">
      <c r="A44" s="242">
        <v>38</v>
      </c>
      <c r="B44" s="243" t="s">
        <v>196</v>
      </c>
      <c r="C44" s="244">
        <v>5059</v>
      </c>
      <c r="D44" s="244">
        <v>1409</v>
      </c>
      <c r="E44" s="244">
        <v>3862</v>
      </c>
      <c r="F44" s="244">
        <v>978</v>
      </c>
    </row>
    <row r="45" spans="1:6" ht="12.95" customHeight="1" x14ac:dyDescent="0.2">
      <c r="A45" s="242">
        <v>39</v>
      </c>
      <c r="B45" s="243" t="s">
        <v>197</v>
      </c>
      <c r="C45" s="244">
        <v>0</v>
      </c>
      <c r="D45" s="244">
        <v>0</v>
      </c>
      <c r="E45" s="244">
        <v>0</v>
      </c>
      <c r="F45" s="244">
        <v>0</v>
      </c>
    </row>
    <row r="46" spans="1:6" ht="12.95" customHeight="1" x14ac:dyDescent="0.2">
      <c r="A46" s="242">
        <v>40</v>
      </c>
      <c r="B46" s="243" t="s">
        <v>72</v>
      </c>
      <c r="C46" s="244">
        <v>0</v>
      </c>
      <c r="D46" s="244">
        <v>0</v>
      </c>
      <c r="E46" s="244">
        <v>0</v>
      </c>
      <c r="F46" s="244">
        <v>0</v>
      </c>
    </row>
    <row r="47" spans="1:6" ht="12.95" customHeight="1" x14ac:dyDescent="0.2">
      <c r="A47" s="242">
        <v>41</v>
      </c>
      <c r="B47" s="243" t="s">
        <v>198</v>
      </c>
      <c r="C47" s="244">
        <v>0</v>
      </c>
      <c r="D47" s="244">
        <v>0</v>
      </c>
      <c r="E47" s="244">
        <v>0</v>
      </c>
      <c r="F47" s="244">
        <v>0</v>
      </c>
    </row>
    <row r="48" spans="1:6" ht="12.95" customHeight="1" x14ac:dyDescent="0.2">
      <c r="A48" s="242">
        <v>42</v>
      </c>
      <c r="B48" s="243" t="s">
        <v>71</v>
      </c>
      <c r="C48" s="244">
        <v>14</v>
      </c>
      <c r="D48" s="244">
        <v>107</v>
      </c>
      <c r="E48" s="244">
        <v>4</v>
      </c>
      <c r="F48" s="244">
        <v>18</v>
      </c>
    </row>
    <row r="49" spans="1:6" ht="12.95" customHeight="1" x14ac:dyDescent="0.2">
      <c r="A49" s="245"/>
      <c r="B49" s="246" t="s">
        <v>223</v>
      </c>
      <c r="C49" s="247">
        <f>SUM(C28:C48)</f>
        <v>66061</v>
      </c>
      <c r="D49" s="247">
        <f t="shared" ref="D49:F49" si="1">SUM(D28:D48)</f>
        <v>33178.21</v>
      </c>
      <c r="E49" s="247">
        <f t="shared" si="1"/>
        <v>42466</v>
      </c>
      <c r="F49" s="247">
        <f t="shared" si="1"/>
        <v>20491.589999999997</v>
      </c>
    </row>
    <row r="50" spans="1:6" ht="12.95" customHeight="1" x14ac:dyDescent="0.2">
      <c r="A50" s="245"/>
      <c r="B50" s="246" t="s">
        <v>426</v>
      </c>
      <c r="C50" s="247">
        <f>C49+C27</f>
        <v>176161</v>
      </c>
      <c r="D50" s="247">
        <f t="shared" ref="D50:F50" si="2">D49+D27</f>
        <v>207702.25999999998</v>
      </c>
      <c r="E50" s="247">
        <f t="shared" si="2"/>
        <v>113608</v>
      </c>
      <c r="F50" s="247">
        <f t="shared" si="2"/>
        <v>140817.21</v>
      </c>
    </row>
    <row r="51" spans="1:6" ht="12.95" customHeight="1" x14ac:dyDescent="0.2">
      <c r="A51" s="242">
        <v>43</v>
      </c>
      <c r="B51" s="243" t="s">
        <v>41</v>
      </c>
      <c r="C51" s="244">
        <v>4782</v>
      </c>
      <c r="D51" s="244">
        <v>6791</v>
      </c>
      <c r="E51" s="244">
        <v>6793</v>
      </c>
      <c r="F51" s="244">
        <v>8276</v>
      </c>
    </row>
    <row r="52" spans="1:6" ht="12.95" customHeight="1" x14ac:dyDescent="0.2">
      <c r="A52" s="242">
        <v>44</v>
      </c>
      <c r="B52" s="243" t="s">
        <v>199</v>
      </c>
      <c r="C52" s="244">
        <v>21211</v>
      </c>
      <c r="D52" s="244">
        <v>3132</v>
      </c>
      <c r="E52" s="244">
        <v>1192</v>
      </c>
      <c r="F52" s="244">
        <v>1170</v>
      </c>
    </row>
    <row r="53" spans="1:6" ht="12.95" customHeight="1" x14ac:dyDescent="0.2">
      <c r="A53" s="242">
        <v>45</v>
      </c>
      <c r="B53" s="243" t="s">
        <v>47</v>
      </c>
      <c r="C53" s="244">
        <v>2719</v>
      </c>
      <c r="D53" s="244">
        <v>4015.09</v>
      </c>
      <c r="E53" s="244">
        <v>5720</v>
      </c>
      <c r="F53" s="244">
        <v>8002.2</v>
      </c>
    </row>
    <row r="54" spans="1:6" ht="12.95" customHeight="1" x14ac:dyDescent="0.2">
      <c r="A54" s="245"/>
      <c r="B54" s="246" t="s">
        <v>227</v>
      </c>
      <c r="C54" s="247">
        <f>SUM(C51:C53)</f>
        <v>28712</v>
      </c>
      <c r="D54" s="247">
        <f t="shared" ref="D54:F54" si="3">SUM(D51:D53)</f>
        <v>13938.09</v>
      </c>
      <c r="E54" s="247">
        <f t="shared" si="3"/>
        <v>13705</v>
      </c>
      <c r="F54" s="247">
        <f t="shared" si="3"/>
        <v>17448.2</v>
      </c>
    </row>
    <row r="55" spans="1:6" ht="12.95" customHeight="1" x14ac:dyDescent="0.2">
      <c r="A55" s="242">
        <v>46</v>
      </c>
      <c r="B55" s="243" t="s">
        <v>427</v>
      </c>
      <c r="C55" s="244">
        <v>289492</v>
      </c>
      <c r="D55" s="244">
        <v>95532</v>
      </c>
      <c r="E55" s="244">
        <v>439384</v>
      </c>
      <c r="F55" s="244">
        <v>208156</v>
      </c>
    </row>
    <row r="56" spans="1:6" ht="12.95" customHeight="1" x14ac:dyDescent="0.2">
      <c r="A56" s="245"/>
      <c r="B56" s="246" t="s">
        <v>225</v>
      </c>
      <c r="C56" s="247">
        <f>C55</f>
        <v>289492</v>
      </c>
      <c r="D56" s="247">
        <f t="shared" ref="D56:F56" si="4">D55</f>
        <v>95532</v>
      </c>
      <c r="E56" s="247">
        <f t="shared" si="4"/>
        <v>439384</v>
      </c>
      <c r="F56" s="247">
        <f t="shared" si="4"/>
        <v>208156</v>
      </c>
    </row>
    <row r="57" spans="1:6" ht="12.95" customHeight="1" x14ac:dyDescent="0.2">
      <c r="A57" s="242">
        <v>47</v>
      </c>
      <c r="B57" s="243" t="s">
        <v>419</v>
      </c>
      <c r="C57" s="244">
        <v>231</v>
      </c>
      <c r="D57" s="244">
        <v>929.08</v>
      </c>
      <c r="E57" s="244">
        <v>134</v>
      </c>
      <c r="F57" s="244">
        <v>627.77</v>
      </c>
    </row>
    <row r="58" spans="1:6" ht="12.95" customHeight="1" x14ac:dyDescent="0.2">
      <c r="A58" s="242">
        <v>48</v>
      </c>
      <c r="B58" s="243" t="s">
        <v>420</v>
      </c>
      <c r="C58" s="244">
        <v>5273</v>
      </c>
      <c r="D58" s="244">
        <v>1475</v>
      </c>
      <c r="E58" s="244">
        <v>1576</v>
      </c>
      <c r="F58" s="244">
        <v>431</v>
      </c>
    </row>
    <row r="59" spans="1:6" ht="12.95" customHeight="1" x14ac:dyDescent="0.2">
      <c r="A59" s="242">
        <v>49</v>
      </c>
      <c r="B59" s="243" t="s">
        <v>421</v>
      </c>
      <c r="C59" s="244">
        <v>20276</v>
      </c>
      <c r="D59" s="244">
        <v>2552</v>
      </c>
      <c r="E59" s="244">
        <v>17957</v>
      </c>
      <c r="F59" s="244">
        <v>1924</v>
      </c>
    </row>
    <row r="60" spans="1:6" ht="12.95" customHeight="1" x14ac:dyDescent="0.2">
      <c r="A60" s="248">
        <v>50</v>
      </c>
      <c r="B60" s="249" t="s">
        <v>422</v>
      </c>
      <c r="C60" s="244">
        <v>4596</v>
      </c>
      <c r="D60" s="244">
        <v>1705</v>
      </c>
      <c r="E60" s="244">
        <v>3029</v>
      </c>
      <c r="F60" s="244">
        <v>1173</v>
      </c>
    </row>
    <row r="61" spans="1:6" ht="12.95" customHeight="1" x14ac:dyDescent="0.2">
      <c r="A61" s="248">
        <v>51</v>
      </c>
      <c r="B61" s="249" t="s">
        <v>423</v>
      </c>
      <c r="C61" s="244">
        <v>2095</v>
      </c>
      <c r="D61" s="244">
        <v>590.70000000000005</v>
      </c>
      <c r="E61" s="244">
        <v>1033</v>
      </c>
      <c r="F61" s="244">
        <v>269.14999999999998</v>
      </c>
    </row>
    <row r="62" spans="1:6" ht="12.95" customHeight="1" x14ac:dyDescent="0.2">
      <c r="A62" s="248">
        <v>52</v>
      </c>
      <c r="B62" s="249" t="s">
        <v>415</v>
      </c>
      <c r="C62" s="244">
        <v>8210</v>
      </c>
      <c r="D62" s="244">
        <v>2509</v>
      </c>
      <c r="E62" s="244">
        <v>3975</v>
      </c>
      <c r="F62" s="244">
        <v>982</v>
      </c>
    </row>
    <row r="63" spans="1:6" ht="12.95" customHeight="1" x14ac:dyDescent="0.2">
      <c r="A63" s="248">
        <v>53</v>
      </c>
      <c r="B63" s="249" t="s">
        <v>424</v>
      </c>
      <c r="C63" s="244">
        <v>12339</v>
      </c>
      <c r="D63" s="244">
        <v>3087</v>
      </c>
      <c r="E63" s="244">
        <v>3823</v>
      </c>
      <c r="F63" s="244">
        <v>1048</v>
      </c>
    </row>
    <row r="64" spans="1:6" ht="12.95" customHeight="1" x14ac:dyDescent="0.2">
      <c r="A64" s="250"/>
      <c r="B64" s="251" t="s">
        <v>425</v>
      </c>
      <c r="C64" s="247">
        <f>SUM(C57:C63)</f>
        <v>53020</v>
      </c>
      <c r="D64" s="247">
        <f t="shared" ref="D64:F64" si="5">SUM(D57:D63)</f>
        <v>12847.779999999999</v>
      </c>
      <c r="E64" s="247">
        <f t="shared" si="5"/>
        <v>31527</v>
      </c>
      <c r="F64" s="247">
        <f t="shared" si="5"/>
        <v>6454.92</v>
      </c>
    </row>
    <row r="65" spans="1:6" ht="12.95" customHeight="1" x14ac:dyDescent="0.2">
      <c r="A65" s="250"/>
      <c r="B65" s="251" t="s">
        <v>0</v>
      </c>
      <c r="C65" s="247">
        <f>C64+C56+C54+C50</f>
        <v>547385</v>
      </c>
      <c r="D65" s="247">
        <f t="shared" ref="D65:F65" si="6">D64+D56+D54+D50</f>
        <v>330020.13</v>
      </c>
      <c r="E65" s="247">
        <f t="shared" si="6"/>
        <v>598224</v>
      </c>
      <c r="F65" s="247">
        <f t="shared" si="6"/>
        <v>372876.33</v>
      </c>
    </row>
    <row r="66" spans="1:6" x14ac:dyDescent="0.2">
      <c r="D66" s="129" t="s">
        <v>600</v>
      </c>
    </row>
    <row r="67" spans="1:6" ht="14.25" x14ac:dyDescent="0.2">
      <c r="C67" s="240"/>
      <c r="D67" s="240"/>
      <c r="E67" s="240"/>
      <c r="F67" s="240"/>
    </row>
  </sheetData>
  <mergeCells count="6">
    <mergeCell ref="A1:F1"/>
    <mergeCell ref="B3:D3"/>
    <mergeCell ref="A4:A5"/>
    <mergeCell ref="B4:B5"/>
    <mergeCell ref="C4:D4"/>
    <mergeCell ref="E4:F4"/>
  </mergeCells>
  <conditionalFormatting sqref="G1:H1048576">
    <cfRule type="cellIs" dxfId="1" priority="1" operator="greaterThan">
      <formula>100</formula>
    </cfRule>
  </conditionalFormatting>
  <pageMargins left="1.45" right="0.7" top="0.25" bottom="0.25" header="0.3" footer="0.3"/>
  <pageSetup paperSize="9" scale="8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70"/>
  <sheetViews>
    <sheetView zoomScaleNormal="100" workbookViewId="0">
      <pane xSplit="2" ySplit="5" topLeftCell="C51" activePane="bottomRight" state="frozen"/>
      <selection pane="topRight" activeCell="C1" sqref="C1"/>
      <selection pane="bottomLeft" activeCell="A6" sqref="A6"/>
      <selection pane="bottomRight" activeCell="K55" sqref="K55"/>
    </sheetView>
  </sheetViews>
  <sheetFormatPr defaultColWidth="9.140625" defaultRowHeight="12.75" x14ac:dyDescent="0.2"/>
  <cols>
    <col min="1" max="1" width="5.140625" style="2" customWidth="1"/>
    <col min="2" max="2" width="24.42578125" style="2" bestFit="1" customWidth="1"/>
    <col min="3" max="3" width="15" style="2" customWidth="1"/>
    <col min="4" max="6" width="12.42578125" style="2" customWidth="1"/>
    <col min="7" max="7" width="13" style="2" customWidth="1"/>
    <col min="8" max="8" width="11.85546875" style="2" customWidth="1"/>
    <col min="9" max="12" width="9.140625" style="3"/>
    <col min="13" max="16384" width="9.140625" style="2"/>
  </cols>
  <sheetData>
    <row r="1" spans="1:8" ht="18.75" x14ac:dyDescent="0.2">
      <c r="A1" s="531" t="s">
        <v>546</v>
      </c>
      <c r="B1" s="531"/>
      <c r="C1" s="531"/>
      <c r="D1" s="531"/>
      <c r="E1" s="531"/>
      <c r="F1" s="531"/>
      <c r="G1" s="531"/>
      <c r="H1" s="531"/>
    </row>
    <row r="2" spans="1:8" ht="14.25" x14ac:dyDescent="0.2">
      <c r="A2" s="30"/>
      <c r="B2" s="30"/>
      <c r="C2" s="30"/>
      <c r="D2" s="30"/>
      <c r="E2" s="30"/>
      <c r="F2" s="30"/>
      <c r="G2" s="30"/>
      <c r="H2" s="30"/>
    </row>
    <row r="3" spans="1:8" ht="15.75" x14ac:dyDescent="0.2">
      <c r="A3" s="24"/>
      <c r="B3" s="569" t="s">
        <v>11</v>
      </c>
      <c r="C3" s="569"/>
      <c r="D3" s="569"/>
      <c r="E3" s="228"/>
      <c r="F3" s="228"/>
      <c r="H3" s="77" t="s">
        <v>178</v>
      </c>
    </row>
    <row r="4" spans="1:8" ht="54.95" customHeight="1" x14ac:dyDescent="0.2">
      <c r="A4" s="578" t="s">
        <v>200</v>
      </c>
      <c r="B4" s="578" t="s">
        <v>2</v>
      </c>
      <c r="C4" s="576" t="s">
        <v>179</v>
      </c>
      <c r="D4" s="577"/>
      <c r="E4" s="576" t="s">
        <v>230</v>
      </c>
      <c r="F4" s="577"/>
      <c r="G4" s="523" t="s">
        <v>547</v>
      </c>
      <c r="H4" s="523"/>
    </row>
    <row r="5" spans="1:8" ht="13.5" x14ac:dyDescent="0.2">
      <c r="A5" s="579"/>
      <c r="B5" s="580"/>
      <c r="C5" s="226" t="s">
        <v>28</v>
      </c>
      <c r="D5" s="226" t="s">
        <v>15</v>
      </c>
      <c r="E5" s="226" t="s">
        <v>28</v>
      </c>
      <c r="F5" s="226" t="s">
        <v>15</v>
      </c>
      <c r="G5" s="226" t="s">
        <v>28</v>
      </c>
      <c r="H5" s="226" t="s">
        <v>15</v>
      </c>
    </row>
    <row r="6" spans="1:8" ht="12.95" customHeight="1" x14ac:dyDescent="0.2">
      <c r="A6" s="36">
        <v>1</v>
      </c>
      <c r="B6" s="37" t="s">
        <v>50</v>
      </c>
      <c r="C6" s="71">
        <v>36416</v>
      </c>
      <c r="D6" s="71">
        <v>48992</v>
      </c>
      <c r="E6" s="71">
        <v>20146</v>
      </c>
      <c r="F6" s="71">
        <v>17335</v>
      </c>
      <c r="G6" s="71">
        <v>3485</v>
      </c>
      <c r="H6" s="71">
        <v>6839</v>
      </c>
    </row>
    <row r="7" spans="1:8" ht="12.95" customHeight="1" x14ac:dyDescent="0.2">
      <c r="A7" s="36">
        <v>2</v>
      </c>
      <c r="B7" s="37" t="s">
        <v>51</v>
      </c>
      <c r="C7" s="71">
        <v>2413</v>
      </c>
      <c r="D7" s="71">
        <v>9579</v>
      </c>
      <c r="E7" s="71">
        <v>1324</v>
      </c>
      <c r="F7" s="71">
        <v>1217</v>
      </c>
      <c r="G7" s="71">
        <v>102</v>
      </c>
      <c r="H7" s="71">
        <v>738</v>
      </c>
    </row>
    <row r="8" spans="1:8" ht="12.95" customHeight="1" x14ac:dyDescent="0.2">
      <c r="A8" s="36">
        <v>3</v>
      </c>
      <c r="B8" s="37" t="s">
        <v>52</v>
      </c>
      <c r="C8" s="71">
        <v>54069</v>
      </c>
      <c r="D8" s="71">
        <v>84567</v>
      </c>
      <c r="E8" s="71">
        <v>17124</v>
      </c>
      <c r="F8" s="71">
        <v>14186</v>
      </c>
      <c r="G8" s="71">
        <v>5492</v>
      </c>
      <c r="H8" s="71">
        <v>22983</v>
      </c>
    </row>
    <row r="9" spans="1:8" ht="12.95" customHeight="1" x14ac:dyDescent="0.2">
      <c r="A9" s="36">
        <v>4</v>
      </c>
      <c r="B9" s="37" t="s">
        <v>53</v>
      </c>
      <c r="C9" s="71">
        <v>91423</v>
      </c>
      <c r="D9" s="71">
        <v>186356</v>
      </c>
      <c r="E9" s="71">
        <v>19056</v>
      </c>
      <c r="F9" s="71">
        <v>58953</v>
      </c>
      <c r="G9" s="71">
        <v>6523</v>
      </c>
      <c r="H9" s="71">
        <v>14426</v>
      </c>
    </row>
    <row r="10" spans="1:8" ht="12.95" customHeight="1" x14ac:dyDescent="0.2">
      <c r="A10" s="36">
        <v>5</v>
      </c>
      <c r="B10" s="37" t="s">
        <v>54</v>
      </c>
      <c r="C10" s="71">
        <v>15648</v>
      </c>
      <c r="D10" s="71">
        <v>28938</v>
      </c>
      <c r="E10" s="71">
        <v>3956</v>
      </c>
      <c r="F10" s="71">
        <v>3744</v>
      </c>
      <c r="G10" s="71">
        <v>133</v>
      </c>
      <c r="H10" s="71">
        <v>91</v>
      </c>
    </row>
    <row r="11" spans="1:8" ht="12.95" customHeight="1" x14ac:dyDescent="0.2">
      <c r="A11" s="36">
        <v>6</v>
      </c>
      <c r="B11" s="37" t="s">
        <v>55</v>
      </c>
      <c r="C11" s="71">
        <v>34745</v>
      </c>
      <c r="D11" s="71">
        <v>167176</v>
      </c>
      <c r="E11" s="71">
        <v>20847</v>
      </c>
      <c r="F11" s="71">
        <v>20061</v>
      </c>
      <c r="G11" s="71">
        <v>1773</v>
      </c>
      <c r="H11" s="71">
        <v>3931</v>
      </c>
    </row>
    <row r="12" spans="1:8" ht="12.95" customHeight="1" x14ac:dyDescent="0.2">
      <c r="A12" s="36">
        <v>7</v>
      </c>
      <c r="B12" s="37" t="s">
        <v>56</v>
      </c>
      <c r="C12" s="71">
        <v>94865</v>
      </c>
      <c r="D12" s="71">
        <v>144787</v>
      </c>
      <c r="E12" s="71">
        <v>63401</v>
      </c>
      <c r="F12" s="71">
        <v>41247</v>
      </c>
      <c r="G12" s="71">
        <v>16045</v>
      </c>
      <c r="H12" s="71">
        <v>27225</v>
      </c>
    </row>
    <row r="13" spans="1:8" ht="12.95" customHeight="1" x14ac:dyDescent="0.2">
      <c r="A13" s="36">
        <v>8</v>
      </c>
      <c r="B13" s="37" t="s">
        <v>43</v>
      </c>
      <c r="C13" s="71">
        <v>3348</v>
      </c>
      <c r="D13" s="71">
        <v>10773.76</v>
      </c>
      <c r="E13" s="71">
        <v>1026</v>
      </c>
      <c r="F13" s="71">
        <v>379.55</v>
      </c>
      <c r="G13" s="71">
        <v>610</v>
      </c>
      <c r="H13" s="71">
        <v>1447.79</v>
      </c>
    </row>
    <row r="14" spans="1:8" ht="12.95" customHeight="1" x14ac:dyDescent="0.2">
      <c r="A14" s="36">
        <v>9</v>
      </c>
      <c r="B14" s="37" t="s">
        <v>44</v>
      </c>
      <c r="C14" s="71">
        <v>5627</v>
      </c>
      <c r="D14" s="71">
        <v>13094</v>
      </c>
      <c r="E14" s="71">
        <v>5532</v>
      </c>
      <c r="F14" s="71">
        <v>12879</v>
      </c>
      <c r="G14" s="71">
        <v>161</v>
      </c>
      <c r="H14" s="71">
        <v>536</v>
      </c>
    </row>
    <row r="15" spans="1:8" ht="12.95" customHeight="1" x14ac:dyDescent="0.2">
      <c r="A15" s="36">
        <v>10</v>
      </c>
      <c r="B15" s="37" t="s">
        <v>76</v>
      </c>
      <c r="C15" s="71">
        <v>39155</v>
      </c>
      <c r="D15" s="71">
        <v>47625</v>
      </c>
      <c r="E15" s="71">
        <v>9750</v>
      </c>
      <c r="F15" s="71">
        <v>5546</v>
      </c>
      <c r="G15" s="71">
        <v>13303</v>
      </c>
      <c r="H15" s="71">
        <v>15973</v>
      </c>
    </row>
    <row r="16" spans="1:8" ht="12.95" customHeight="1" x14ac:dyDescent="0.2">
      <c r="A16" s="36">
        <v>11</v>
      </c>
      <c r="B16" s="37" t="s">
        <v>57</v>
      </c>
      <c r="C16" s="71">
        <v>1800</v>
      </c>
      <c r="D16" s="71">
        <v>10139.870000000001</v>
      </c>
      <c r="E16" s="71">
        <v>271</v>
      </c>
      <c r="F16" s="71">
        <v>400.11</v>
      </c>
      <c r="G16" s="71">
        <v>1316</v>
      </c>
      <c r="H16" s="71">
        <v>5381.66</v>
      </c>
    </row>
    <row r="17" spans="1:8" ht="12.95" customHeight="1" x14ac:dyDescent="0.2">
      <c r="A17" s="36">
        <v>12</v>
      </c>
      <c r="B17" s="37" t="s">
        <v>58</v>
      </c>
      <c r="C17" s="71">
        <v>3390</v>
      </c>
      <c r="D17" s="71">
        <v>15586</v>
      </c>
      <c r="E17" s="71">
        <v>771</v>
      </c>
      <c r="F17" s="71">
        <v>679</v>
      </c>
      <c r="G17" s="71">
        <v>247</v>
      </c>
      <c r="H17" s="71">
        <v>458</v>
      </c>
    </row>
    <row r="18" spans="1:8" ht="12.95" customHeight="1" x14ac:dyDescent="0.2">
      <c r="A18" s="36">
        <v>13</v>
      </c>
      <c r="B18" s="37" t="s">
        <v>183</v>
      </c>
      <c r="C18" s="71">
        <v>6424</v>
      </c>
      <c r="D18" s="71">
        <v>20570</v>
      </c>
      <c r="E18" s="71">
        <v>2250</v>
      </c>
      <c r="F18" s="71">
        <v>1275</v>
      </c>
      <c r="G18" s="71">
        <v>2060</v>
      </c>
      <c r="H18" s="71">
        <v>7167</v>
      </c>
    </row>
    <row r="19" spans="1:8" ht="12.95" customHeight="1" x14ac:dyDescent="0.2">
      <c r="A19" s="36">
        <v>14</v>
      </c>
      <c r="B19" s="37" t="s">
        <v>184</v>
      </c>
      <c r="C19" s="71">
        <v>2795</v>
      </c>
      <c r="D19" s="71">
        <v>7885</v>
      </c>
      <c r="E19" s="71">
        <v>1218</v>
      </c>
      <c r="F19" s="71">
        <v>311</v>
      </c>
      <c r="G19" s="71">
        <v>501</v>
      </c>
      <c r="H19" s="71">
        <v>2651</v>
      </c>
    </row>
    <row r="20" spans="1:8" ht="12.95" customHeight="1" x14ac:dyDescent="0.2">
      <c r="A20" s="36">
        <v>15</v>
      </c>
      <c r="B20" s="37" t="s">
        <v>59</v>
      </c>
      <c r="C20" s="71">
        <v>63358</v>
      </c>
      <c r="D20" s="71">
        <v>159115.9</v>
      </c>
      <c r="E20" s="71">
        <v>34160</v>
      </c>
      <c r="F20" s="71">
        <v>19155.939999999999</v>
      </c>
      <c r="G20" s="71">
        <v>30279</v>
      </c>
      <c r="H20" s="71">
        <v>68787.520000000004</v>
      </c>
    </row>
    <row r="21" spans="1:8" ht="12.95" customHeight="1" x14ac:dyDescent="0.2">
      <c r="A21" s="36">
        <v>16</v>
      </c>
      <c r="B21" s="37" t="s">
        <v>65</v>
      </c>
      <c r="C21" s="71">
        <v>212998</v>
      </c>
      <c r="D21" s="71">
        <v>670799</v>
      </c>
      <c r="E21" s="71">
        <v>78687</v>
      </c>
      <c r="F21" s="71">
        <v>38791</v>
      </c>
      <c r="G21" s="71">
        <v>49009</v>
      </c>
      <c r="H21" s="71">
        <v>130539</v>
      </c>
    </row>
    <row r="22" spans="1:8" ht="12.95" customHeight="1" x14ac:dyDescent="0.2">
      <c r="A22" s="36">
        <v>17</v>
      </c>
      <c r="B22" s="37" t="s">
        <v>60</v>
      </c>
      <c r="C22" s="71">
        <v>11765</v>
      </c>
      <c r="D22" s="71">
        <v>47863</v>
      </c>
      <c r="E22" s="71">
        <v>4075</v>
      </c>
      <c r="F22" s="71">
        <v>3547</v>
      </c>
      <c r="G22" s="71">
        <v>1954</v>
      </c>
      <c r="H22" s="71">
        <v>7451</v>
      </c>
    </row>
    <row r="23" spans="1:8" ht="12.95" customHeight="1" x14ac:dyDescent="0.2">
      <c r="A23" s="36">
        <v>18</v>
      </c>
      <c r="B23" s="37" t="s">
        <v>185</v>
      </c>
      <c r="C23" s="71">
        <v>28991</v>
      </c>
      <c r="D23" s="71">
        <v>46926</v>
      </c>
      <c r="E23" s="71">
        <v>12409</v>
      </c>
      <c r="F23" s="71">
        <v>11531</v>
      </c>
      <c r="G23" s="71">
        <v>506</v>
      </c>
      <c r="H23" s="71">
        <v>1239</v>
      </c>
    </row>
    <row r="24" spans="1:8" ht="12.95" customHeight="1" x14ac:dyDescent="0.2">
      <c r="A24" s="36">
        <v>19</v>
      </c>
      <c r="B24" s="37" t="s">
        <v>61</v>
      </c>
      <c r="C24" s="71">
        <v>42203</v>
      </c>
      <c r="D24" s="71">
        <v>103751</v>
      </c>
      <c r="E24" s="71">
        <v>12346</v>
      </c>
      <c r="F24" s="71">
        <v>7836</v>
      </c>
      <c r="G24" s="71">
        <v>7824</v>
      </c>
      <c r="H24" s="71">
        <v>21775</v>
      </c>
    </row>
    <row r="25" spans="1:8" ht="12.95" customHeight="1" x14ac:dyDescent="0.2">
      <c r="A25" s="36">
        <v>20</v>
      </c>
      <c r="B25" s="37" t="s">
        <v>62</v>
      </c>
      <c r="C25" s="71">
        <v>168</v>
      </c>
      <c r="D25" s="71">
        <v>2901</v>
      </c>
      <c r="E25" s="71">
        <v>35</v>
      </c>
      <c r="F25" s="71">
        <v>78</v>
      </c>
      <c r="G25" s="71">
        <v>22</v>
      </c>
      <c r="H25" s="71">
        <v>235</v>
      </c>
    </row>
    <row r="26" spans="1:8" ht="12.95" customHeight="1" x14ac:dyDescent="0.2">
      <c r="A26" s="36">
        <v>21</v>
      </c>
      <c r="B26" s="37" t="s">
        <v>45</v>
      </c>
      <c r="C26" s="71">
        <v>7164</v>
      </c>
      <c r="D26" s="71">
        <v>20873</v>
      </c>
      <c r="E26" s="71">
        <v>2303</v>
      </c>
      <c r="F26" s="71">
        <v>11798</v>
      </c>
      <c r="G26" s="71">
        <v>3119</v>
      </c>
      <c r="H26" s="71">
        <v>12723</v>
      </c>
    </row>
    <row r="27" spans="1:8" ht="12.95" customHeight="1" x14ac:dyDescent="0.2">
      <c r="A27" s="232"/>
      <c r="B27" s="101" t="s">
        <v>226</v>
      </c>
      <c r="C27" s="118">
        <f>SUM(C6:C26)</f>
        <v>758765</v>
      </c>
      <c r="D27" s="118">
        <f t="shared" ref="D27:H27" si="0">SUM(D6:D26)</f>
        <v>1848297.53</v>
      </c>
      <c r="E27" s="118">
        <f t="shared" si="0"/>
        <v>310687</v>
      </c>
      <c r="F27" s="118">
        <f t="shared" si="0"/>
        <v>270949.59999999998</v>
      </c>
      <c r="G27" s="118">
        <f t="shared" si="0"/>
        <v>144464</v>
      </c>
      <c r="H27" s="118">
        <f t="shared" si="0"/>
        <v>352596.97</v>
      </c>
    </row>
    <row r="28" spans="1:8" ht="12.95" customHeight="1" x14ac:dyDescent="0.2">
      <c r="A28" s="36">
        <v>22</v>
      </c>
      <c r="B28" s="37" t="s">
        <v>42</v>
      </c>
      <c r="C28" s="71">
        <v>144236</v>
      </c>
      <c r="D28" s="71">
        <v>41602.65</v>
      </c>
      <c r="E28" s="71">
        <v>136239</v>
      </c>
      <c r="F28" s="71">
        <v>20982.11</v>
      </c>
      <c r="G28" s="71">
        <v>23683</v>
      </c>
      <c r="H28" s="71">
        <v>12226.71</v>
      </c>
    </row>
    <row r="29" spans="1:8" ht="12.95" customHeight="1" x14ac:dyDescent="0.2">
      <c r="A29" s="36">
        <v>23</v>
      </c>
      <c r="B29" s="37" t="s">
        <v>186</v>
      </c>
      <c r="C29" s="71">
        <v>415352</v>
      </c>
      <c r="D29" s="71">
        <v>143853.99</v>
      </c>
      <c r="E29" s="71">
        <v>415352</v>
      </c>
      <c r="F29" s="71">
        <v>143853.99</v>
      </c>
      <c r="G29" s="71">
        <v>0</v>
      </c>
      <c r="H29" s="71">
        <v>0</v>
      </c>
    </row>
    <row r="30" spans="1:8" ht="12.95" customHeight="1" x14ac:dyDescent="0.2">
      <c r="A30" s="36">
        <v>24</v>
      </c>
      <c r="B30" s="37" t="s">
        <v>187</v>
      </c>
      <c r="C30" s="71">
        <v>31</v>
      </c>
      <c r="D30" s="71">
        <v>68.64</v>
      </c>
      <c r="E30" s="71">
        <v>18</v>
      </c>
      <c r="F30" s="71">
        <v>28.24</v>
      </c>
      <c r="G30" s="71">
        <v>8</v>
      </c>
      <c r="H30" s="71">
        <v>26.69</v>
      </c>
    </row>
    <row r="31" spans="1:8" ht="12.95" customHeight="1" x14ac:dyDescent="0.2">
      <c r="A31" s="36">
        <v>25</v>
      </c>
      <c r="B31" s="37" t="s">
        <v>46</v>
      </c>
      <c r="C31" s="71">
        <v>19</v>
      </c>
      <c r="D31" s="71">
        <v>343</v>
      </c>
      <c r="E31" s="71">
        <v>1</v>
      </c>
      <c r="F31" s="71">
        <v>0</v>
      </c>
      <c r="G31" s="71">
        <v>3</v>
      </c>
      <c r="H31" s="71">
        <v>59</v>
      </c>
    </row>
    <row r="32" spans="1:8" ht="12.95" customHeight="1" x14ac:dyDescent="0.2">
      <c r="A32" s="36">
        <v>26</v>
      </c>
      <c r="B32" s="37" t="s">
        <v>188</v>
      </c>
      <c r="C32" s="71">
        <v>85805</v>
      </c>
      <c r="D32" s="71">
        <v>17345</v>
      </c>
      <c r="E32" s="71">
        <v>0</v>
      </c>
      <c r="F32" s="71">
        <v>0</v>
      </c>
      <c r="G32" s="71">
        <v>61076</v>
      </c>
      <c r="H32" s="71">
        <v>11475</v>
      </c>
    </row>
    <row r="33" spans="1:8" ht="12.95" customHeight="1" x14ac:dyDescent="0.2">
      <c r="A33" s="36">
        <v>27</v>
      </c>
      <c r="B33" s="37" t="s">
        <v>189</v>
      </c>
      <c r="C33" s="71">
        <v>0</v>
      </c>
      <c r="D33" s="71">
        <v>0</v>
      </c>
      <c r="E33" s="71">
        <v>20</v>
      </c>
      <c r="F33" s="71">
        <v>8</v>
      </c>
      <c r="G33" s="71">
        <v>5</v>
      </c>
      <c r="H33" s="71">
        <v>2</v>
      </c>
    </row>
    <row r="34" spans="1:8" ht="12.95" customHeight="1" x14ac:dyDescent="0.2">
      <c r="A34" s="36">
        <v>28</v>
      </c>
      <c r="B34" s="37" t="s">
        <v>190</v>
      </c>
      <c r="C34" s="71">
        <v>1390</v>
      </c>
      <c r="D34" s="71">
        <v>2903</v>
      </c>
      <c r="E34" s="71">
        <v>2</v>
      </c>
      <c r="F34" s="71">
        <v>1</v>
      </c>
      <c r="G34" s="71">
        <v>437</v>
      </c>
      <c r="H34" s="71">
        <v>567</v>
      </c>
    </row>
    <row r="35" spans="1:8" ht="12.95" customHeight="1" x14ac:dyDescent="0.2">
      <c r="A35" s="36">
        <v>29</v>
      </c>
      <c r="B35" s="37" t="s">
        <v>66</v>
      </c>
      <c r="C35" s="71">
        <v>209614</v>
      </c>
      <c r="D35" s="71">
        <v>79518.98</v>
      </c>
      <c r="E35" s="71">
        <v>168413</v>
      </c>
      <c r="F35" s="71">
        <v>27233.21</v>
      </c>
      <c r="G35" s="71">
        <v>134658</v>
      </c>
      <c r="H35" s="71">
        <v>58440.99</v>
      </c>
    </row>
    <row r="36" spans="1:8" ht="12.95" customHeight="1" x14ac:dyDescent="0.2">
      <c r="A36" s="36">
        <v>30</v>
      </c>
      <c r="B36" s="37" t="s">
        <v>67</v>
      </c>
      <c r="C36" s="71">
        <v>54583</v>
      </c>
      <c r="D36" s="71">
        <v>286390</v>
      </c>
      <c r="E36" s="71">
        <v>27344</v>
      </c>
      <c r="F36" s="71">
        <v>89482</v>
      </c>
      <c r="G36" s="71">
        <v>31117</v>
      </c>
      <c r="H36" s="71">
        <v>130851</v>
      </c>
    </row>
    <row r="37" spans="1:8" ht="12.95" customHeight="1" x14ac:dyDescent="0.2">
      <c r="A37" s="36">
        <v>31</v>
      </c>
      <c r="B37" s="37" t="s">
        <v>553</v>
      </c>
      <c r="C37" s="71">
        <v>152059</v>
      </c>
      <c r="D37" s="71">
        <v>30690.29</v>
      </c>
      <c r="E37" s="71">
        <v>151794</v>
      </c>
      <c r="F37" s="71">
        <v>29726.54</v>
      </c>
      <c r="G37" s="71">
        <v>83718</v>
      </c>
      <c r="H37" s="71">
        <v>29928.21</v>
      </c>
    </row>
    <row r="38" spans="1:8" ht="12.95" customHeight="1" x14ac:dyDescent="0.2">
      <c r="A38" s="36">
        <v>32</v>
      </c>
      <c r="B38" s="37" t="s">
        <v>191</v>
      </c>
      <c r="C38" s="71">
        <v>9797</v>
      </c>
      <c r="D38" s="71">
        <v>13755</v>
      </c>
      <c r="E38" s="71">
        <v>0</v>
      </c>
      <c r="F38" s="71">
        <v>0</v>
      </c>
      <c r="G38" s="71">
        <v>0</v>
      </c>
      <c r="H38" s="71">
        <v>0</v>
      </c>
    </row>
    <row r="39" spans="1:8" ht="12.95" customHeight="1" x14ac:dyDescent="0.2">
      <c r="A39" s="36">
        <v>33</v>
      </c>
      <c r="B39" s="37" t="s">
        <v>192</v>
      </c>
      <c r="C39" s="71">
        <v>78</v>
      </c>
      <c r="D39" s="71">
        <v>98</v>
      </c>
      <c r="E39" s="71">
        <v>19</v>
      </c>
      <c r="F39" s="71">
        <v>18</v>
      </c>
      <c r="G39" s="71">
        <v>2</v>
      </c>
      <c r="H39" s="71">
        <v>10</v>
      </c>
    </row>
    <row r="40" spans="1:8" ht="12.95" customHeight="1" x14ac:dyDescent="0.2">
      <c r="A40" s="36">
        <v>34</v>
      </c>
      <c r="B40" s="37" t="s">
        <v>193</v>
      </c>
      <c r="C40" s="71">
        <v>0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</row>
    <row r="41" spans="1:8" ht="12.95" customHeight="1" x14ac:dyDescent="0.2">
      <c r="A41" s="36">
        <v>35</v>
      </c>
      <c r="B41" s="37" t="s">
        <v>194</v>
      </c>
      <c r="C41" s="71">
        <v>0</v>
      </c>
      <c r="D41" s="71">
        <v>0</v>
      </c>
      <c r="E41" s="71">
        <v>0</v>
      </c>
      <c r="F41" s="71">
        <v>0</v>
      </c>
      <c r="G41" s="71">
        <v>0</v>
      </c>
      <c r="H41" s="71">
        <v>0</v>
      </c>
    </row>
    <row r="42" spans="1:8" ht="12.95" customHeight="1" x14ac:dyDescent="0.2">
      <c r="A42" s="36">
        <v>36</v>
      </c>
      <c r="B42" s="37" t="s">
        <v>68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</row>
    <row r="43" spans="1:8" ht="12.95" customHeight="1" x14ac:dyDescent="0.2">
      <c r="A43" s="36">
        <v>37</v>
      </c>
      <c r="B43" s="37" t="s">
        <v>195</v>
      </c>
      <c r="C43" s="71">
        <v>62</v>
      </c>
      <c r="D43" s="71">
        <v>625</v>
      </c>
      <c r="E43" s="71">
        <v>36</v>
      </c>
      <c r="F43" s="71">
        <v>248.4</v>
      </c>
      <c r="G43" s="71">
        <v>0</v>
      </c>
      <c r="H43" s="71">
        <v>0</v>
      </c>
    </row>
    <row r="44" spans="1:8" ht="12.95" customHeight="1" x14ac:dyDescent="0.2">
      <c r="A44" s="36">
        <v>38</v>
      </c>
      <c r="B44" s="37" t="s">
        <v>196</v>
      </c>
      <c r="C44" s="71">
        <v>159908</v>
      </c>
      <c r="D44" s="71">
        <v>26286</v>
      </c>
      <c r="E44" s="71">
        <v>159592</v>
      </c>
      <c r="F44" s="71">
        <v>24849</v>
      </c>
      <c r="G44" s="71">
        <v>18520</v>
      </c>
      <c r="H44" s="71">
        <v>7788</v>
      </c>
    </row>
    <row r="45" spans="1:8" ht="12.95" customHeight="1" x14ac:dyDescent="0.2">
      <c r="A45" s="36">
        <v>39</v>
      </c>
      <c r="B45" s="37" t="s">
        <v>197</v>
      </c>
      <c r="C45" s="71">
        <v>35</v>
      </c>
      <c r="D45" s="71">
        <v>70</v>
      </c>
      <c r="E45" s="71">
        <v>12</v>
      </c>
      <c r="F45" s="71">
        <v>15</v>
      </c>
      <c r="G45" s="71">
        <v>5</v>
      </c>
      <c r="H45" s="71">
        <v>15</v>
      </c>
    </row>
    <row r="46" spans="1:8" ht="12.95" customHeight="1" x14ac:dyDescent="0.2">
      <c r="A46" s="36">
        <v>40</v>
      </c>
      <c r="B46" s="37" t="s">
        <v>72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</row>
    <row r="47" spans="1:8" ht="12.95" customHeight="1" x14ac:dyDescent="0.2">
      <c r="A47" s="36">
        <v>41</v>
      </c>
      <c r="B47" s="37" t="s">
        <v>198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</row>
    <row r="48" spans="1:8" ht="12.95" customHeight="1" x14ac:dyDescent="0.2">
      <c r="A48" s="36">
        <v>42</v>
      </c>
      <c r="B48" s="37" t="s">
        <v>71</v>
      </c>
      <c r="C48" s="71">
        <v>86603</v>
      </c>
      <c r="D48" s="71">
        <v>16595</v>
      </c>
      <c r="E48" s="71">
        <v>0</v>
      </c>
      <c r="F48" s="71">
        <v>0</v>
      </c>
      <c r="G48" s="71">
        <v>22572</v>
      </c>
      <c r="H48" s="71">
        <v>6583</v>
      </c>
    </row>
    <row r="49" spans="1:8" ht="12.95" customHeight="1" x14ac:dyDescent="0.2">
      <c r="A49" s="232"/>
      <c r="B49" s="101" t="s">
        <v>223</v>
      </c>
      <c r="C49" s="118">
        <f>SUM(C28:C48)</f>
        <v>1319572</v>
      </c>
      <c r="D49" s="118">
        <f t="shared" ref="D49:H49" si="1">SUM(D28:D48)</f>
        <v>660144.55000000005</v>
      </c>
      <c r="E49" s="118">
        <f t="shared" si="1"/>
        <v>1058842</v>
      </c>
      <c r="F49" s="118">
        <f t="shared" si="1"/>
        <v>336445.48999999993</v>
      </c>
      <c r="G49" s="118">
        <f t="shared" si="1"/>
        <v>375804</v>
      </c>
      <c r="H49" s="118">
        <f t="shared" si="1"/>
        <v>257972.6</v>
      </c>
    </row>
    <row r="50" spans="1:8" ht="12.95" customHeight="1" x14ac:dyDescent="0.2">
      <c r="A50" s="232"/>
      <c r="B50" s="101" t="s">
        <v>426</v>
      </c>
      <c r="C50" s="118">
        <f>C49+C27</f>
        <v>2078337</v>
      </c>
      <c r="D50" s="118">
        <f t="shared" ref="D50:H50" si="2">D49+D27</f>
        <v>2508442.08</v>
      </c>
      <c r="E50" s="118">
        <f t="shared" si="2"/>
        <v>1369529</v>
      </c>
      <c r="F50" s="118">
        <f t="shared" si="2"/>
        <v>607395.08999999985</v>
      </c>
      <c r="G50" s="118">
        <f t="shared" si="2"/>
        <v>520268</v>
      </c>
      <c r="H50" s="118">
        <f t="shared" si="2"/>
        <v>610569.56999999995</v>
      </c>
    </row>
    <row r="51" spans="1:8" ht="12.95" customHeight="1" x14ac:dyDescent="0.2">
      <c r="A51" s="36">
        <v>43</v>
      </c>
      <c r="B51" s="37" t="s">
        <v>41</v>
      </c>
      <c r="C51" s="71">
        <v>126148</v>
      </c>
      <c r="D51" s="71">
        <v>95796</v>
      </c>
      <c r="E51" s="71">
        <v>124337</v>
      </c>
      <c r="F51" s="71">
        <v>89670</v>
      </c>
      <c r="G51" s="71">
        <v>7798</v>
      </c>
      <c r="H51" s="71">
        <v>11041</v>
      </c>
    </row>
    <row r="52" spans="1:8" ht="12.95" customHeight="1" x14ac:dyDescent="0.2">
      <c r="A52" s="36">
        <v>44</v>
      </c>
      <c r="B52" s="37" t="s">
        <v>199</v>
      </c>
      <c r="C52" s="71">
        <v>30237</v>
      </c>
      <c r="D52" s="71">
        <v>14630</v>
      </c>
      <c r="E52" s="71">
        <v>5273</v>
      </c>
      <c r="F52" s="71">
        <v>3271</v>
      </c>
      <c r="G52" s="71">
        <v>3469</v>
      </c>
      <c r="H52" s="71">
        <v>4764</v>
      </c>
    </row>
    <row r="53" spans="1:8" ht="12.95" customHeight="1" x14ac:dyDescent="0.2">
      <c r="A53" s="36">
        <v>45</v>
      </c>
      <c r="B53" s="37" t="s">
        <v>47</v>
      </c>
      <c r="C53" s="71">
        <v>68888</v>
      </c>
      <c r="D53" s="71">
        <v>76491.73</v>
      </c>
      <c r="E53" s="71">
        <v>46835</v>
      </c>
      <c r="F53" s="71">
        <v>20408.060000000001</v>
      </c>
      <c r="G53" s="71">
        <v>12225</v>
      </c>
      <c r="H53" s="71">
        <v>19072.900000000001</v>
      </c>
    </row>
    <row r="54" spans="1:8" ht="12.95" customHeight="1" x14ac:dyDescent="0.2">
      <c r="A54" s="232"/>
      <c r="B54" s="101" t="s">
        <v>227</v>
      </c>
      <c r="C54" s="118">
        <f>SUM(C51:C53)</f>
        <v>225273</v>
      </c>
      <c r="D54" s="118">
        <f t="shared" ref="D54:H54" si="3">SUM(D51:D53)</f>
        <v>186917.72999999998</v>
      </c>
      <c r="E54" s="118">
        <f t="shared" si="3"/>
        <v>176445</v>
      </c>
      <c r="F54" s="118">
        <f t="shared" si="3"/>
        <v>113349.06</v>
      </c>
      <c r="G54" s="118">
        <f t="shared" si="3"/>
        <v>23492</v>
      </c>
      <c r="H54" s="118">
        <f t="shared" si="3"/>
        <v>34877.9</v>
      </c>
    </row>
    <row r="55" spans="1:8" ht="12.95" customHeight="1" x14ac:dyDescent="0.2">
      <c r="A55" s="36">
        <v>46</v>
      </c>
      <c r="B55" s="37" t="s">
        <v>427</v>
      </c>
      <c r="C55" s="71">
        <v>591660</v>
      </c>
      <c r="D55" s="71">
        <v>375807</v>
      </c>
      <c r="E55" s="71">
        <v>148056</v>
      </c>
      <c r="F55" s="71">
        <v>154598.71</v>
      </c>
      <c r="G55" s="71">
        <v>548584</v>
      </c>
      <c r="H55" s="71">
        <v>58189</v>
      </c>
    </row>
    <row r="56" spans="1:8" ht="12.95" customHeight="1" x14ac:dyDescent="0.2">
      <c r="A56" s="232"/>
      <c r="B56" s="101" t="s">
        <v>225</v>
      </c>
      <c r="C56" s="118">
        <f>C55</f>
        <v>591660</v>
      </c>
      <c r="D56" s="118">
        <f t="shared" ref="D56:H56" si="4">D55</f>
        <v>375807</v>
      </c>
      <c r="E56" s="118">
        <f t="shared" si="4"/>
        <v>148056</v>
      </c>
      <c r="F56" s="118">
        <f t="shared" si="4"/>
        <v>154598.71</v>
      </c>
      <c r="G56" s="118">
        <f t="shared" si="4"/>
        <v>548584</v>
      </c>
      <c r="H56" s="118">
        <f t="shared" si="4"/>
        <v>58189</v>
      </c>
    </row>
    <row r="57" spans="1:8" ht="12.95" customHeight="1" x14ac:dyDescent="0.2">
      <c r="A57" s="36">
        <v>47</v>
      </c>
      <c r="B57" s="37" t="s">
        <v>419</v>
      </c>
      <c r="C57" s="71">
        <v>2149</v>
      </c>
      <c r="D57" s="71">
        <v>9156</v>
      </c>
      <c r="E57" s="71">
        <v>1</v>
      </c>
      <c r="F57" s="71">
        <v>0</v>
      </c>
      <c r="G57" s="71">
        <v>1495</v>
      </c>
      <c r="H57" s="71">
        <v>6450</v>
      </c>
    </row>
    <row r="58" spans="1:8" ht="12.95" customHeight="1" x14ac:dyDescent="0.2">
      <c r="A58" s="36">
        <v>48</v>
      </c>
      <c r="B58" s="37" t="s">
        <v>420</v>
      </c>
      <c r="C58" s="71">
        <v>55079</v>
      </c>
      <c r="D58" s="71">
        <v>12670</v>
      </c>
      <c r="E58" s="71">
        <v>52534</v>
      </c>
      <c r="F58" s="71">
        <v>8678</v>
      </c>
      <c r="G58" s="71">
        <v>32841</v>
      </c>
      <c r="H58" s="71">
        <v>9818</v>
      </c>
    </row>
    <row r="59" spans="1:8" ht="12.95" customHeight="1" x14ac:dyDescent="0.2">
      <c r="A59" s="36">
        <v>49</v>
      </c>
      <c r="B59" s="37" t="s">
        <v>421</v>
      </c>
      <c r="C59" s="71">
        <v>128270</v>
      </c>
      <c r="D59" s="71">
        <v>23506</v>
      </c>
      <c r="E59" s="71">
        <v>126569</v>
      </c>
      <c r="F59" s="71">
        <v>23503</v>
      </c>
      <c r="G59" s="71">
        <v>128270</v>
      </c>
      <c r="H59" s="71">
        <v>15362</v>
      </c>
    </row>
    <row r="60" spans="1:8" ht="12.95" customHeight="1" x14ac:dyDescent="0.2">
      <c r="A60" s="233">
        <v>50</v>
      </c>
      <c r="B60" s="234" t="s">
        <v>422</v>
      </c>
      <c r="C60" s="71">
        <v>221109</v>
      </c>
      <c r="D60" s="71">
        <v>50806</v>
      </c>
      <c r="E60" s="71">
        <v>201526</v>
      </c>
      <c r="F60" s="71">
        <v>42055</v>
      </c>
      <c r="G60" s="71">
        <v>31305</v>
      </c>
      <c r="H60" s="71">
        <v>12620</v>
      </c>
    </row>
    <row r="61" spans="1:8" ht="12.95" customHeight="1" x14ac:dyDescent="0.2">
      <c r="A61" s="233">
        <v>51</v>
      </c>
      <c r="B61" s="234" t="s">
        <v>423</v>
      </c>
      <c r="C61" s="71">
        <v>61421</v>
      </c>
      <c r="D61" s="71">
        <v>11520.27</v>
      </c>
      <c r="E61" s="71">
        <v>11792</v>
      </c>
      <c r="F61" s="71">
        <v>3635.96</v>
      </c>
      <c r="G61" s="71">
        <v>39745</v>
      </c>
      <c r="H61" s="71">
        <v>11293.21</v>
      </c>
    </row>
    <row r="62" spans="1:8" ht="12.95" customHeight="1" x14ac:dyDescent="0.2">
      <c r="A62" s="233">
        <v>52</v>
      </c>
      <c r="B62" s="234" t="s">
        <v>415</v>
      </c>
      <c r="C62" s="71">
        <v>42880</v>
      </c>
      <c r="D62" s="71">
        <v>9668.74</v>
      </c>
      <c r="E62" s="71">
        <v>0</v>
      </c>
      <c r="F62" s="71">
        <v>0</v>
      </c>
      <c r="G62" s="71">
        <v>0</v>
      </c>
      <c r="H62" s="71">
        <v>0</v>
      </c>
    </row>
    <row r="63" spans="1:8" ht="12.95" customHeight="1" x14ac:dyDescent="0.2">
      <c r="A63" s="233">
        <v>53</v>
      </c>
      <c r="B63" s="234" t="s">
        <v>424</v>
      </c>
      <c r="C63" s="71">
        <v>85505</v>
      </c>
      <c r="D63" s="71">
        <v>15449</v>
      </c>
      <c r="E63" s="71">
        <v>85505</v>
      </c>
      <c r="F63" s="71">
        <v>15449</v>
      </c>
      <c r="G63" s="71">
        <v>53267</v>
      </c>
      <c r="H63" s="71">
        <v>13408</v>
      </c>
    </row>
    <row r="64" spans="1:8" ht="12.95" customHeight="1" x14ac:dyDescent="0.2">
      <c r="A64" s="235"/>
      <c r="B64" s="236" t="s">
        <v>425</v>
      </c>
      <c r="C64" s="118">
        <f>SUM(C57:C63)</f>
        <v>596413</v>
      </c>
      <c r="D64" s="118">
        <f t="shared" ref="D64:H64" si="5">SUM(D57:D63)</f>
        <v>132776.01</v>
      </c>
      <c r="E64" s="118">
        <f t="shared" si="5"/>
        <v>477927</v>
      </c>
      <c r="F64" s="118">
        <f t="shared" si="5"/>
        <v>93320.960000000006</v>
      </c>
      <c r="G64" s="118">
        <f t="shared" si="5"/>
        <v>286923</v>
      </c>
      <c r="H64" s="118">
        <f t="shared" si="5"/>
        <v>68951.209999999992</v>
      </c>
    </row>
    <row r="65" spans="1:8" ht="12.95" customHeight="1" x14ac:dyDescent="0.2">
      <c r="A65" s="235"/>
      <c r="B65" s="236" t="s">
        <v>0</v>
      </c>
      <c r="C65" s="118">
        <f>C64+C56+C54+C50</f>
        <v>3491683</v>
      </c>
      <c r="D65" s="118">
        <f t="shared" ref="D65:H65" si="6">D64+D56+D54+D50</f>
        <v>3203942.8200000003</v>
      </c>
      <c r="E65" s="118">
        <f t="shared" si="6"/>
        <v>2171957</v>
      </c>
      <c r="F65" s="118">
        <f t="shared" si="6"/>
        <v>968663.81999999983</v>
      </c>
      <c r="G65" s="118">
        <f t="shared" si="6"/>
        <v>1379267</v>
      </c>
      <c r="H65" s="118">
        <f t="shared" si="6"/>
        <v>772587.67999999993</v>
      </c>
    </row>
    <row r="66" spans="1:8" x14ac:dyDescent="0.2">
      <c r="D66" s="306" t="s">
        <v>601</v>
      </c>
    </row>
    <row r="67" spans="1:8" x14ac:dyDescent="0.2">
      <c r="D67" s="22">
        <f>D27/C27</f>
        <v>2.4359288185406549</v>
      </c>
    </row>
    <row r="68" spans="1:8" ht="14.25" x14ac:dyDescent="0.2">
      <c r="C68" s="240"/>
      <c r="D68" s="240"/>
      <c r="E68" s="240"/>
      <c r="F68" s="240"/>
      <c r="G68" s="240"/>
      <c r="H68" s="240"/>
    </row>
    <row r="70" spans="1:8" x14ac:dyDescent="0.2">
      <c r="C70" s="129"/>
      <c r="D70" s="129"/>
      <c r="E70" s="129"/>
      <c r="F70" s="129"/>
      <c r="G70" s="129"/>
      <c r="H70" s="129"/>
    </row>
  </sheetData>
  <mergeCells count="7">
    <mergeCell ref="A1:H1"/>
    <mergeCell ref="B3:D3"/>
    <mergeCell ref="A4:A5"/>
    <mergeCell ref="B4:B5"/>
    <mergeCell ref="C4:D4"/>
    <mergeCell ref="G4:H4"/>
    <mergeCell ref="E4:F4"/>
  </mergeCells>
  <conditionalFormatting sqref="K1:L1048576">
    <cfRule type="cellIs" dxfId="0" priority="9" operator="greaterThan">
      <formula>100</formula>
    </cfRule>
  </conditionalFormatting>
  <pageMargins left="1.45" right="0.7" top="0.75" bottom="0.75" header="0.3" footer="0.3"/>
  <pageSetup paperSize="9" scale="7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zoomScale="60" zoomScaleNormal="100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D57" sqref="D57"/>
    </sheetView>
  </sheetViews>
  <sheetFormatPr defaultColWidth="9.140625" defaultRowHeight="12.75" x14ac:dyDescent="0.2"/>
  <cols>
    <col min="1" max="1" width="4.140625" style="154" customWidth="1"/>
    <col min="2" max="2" width="16" style="154" customWidth="1"/>
    <col min="3" max="3" width="13.28515625" style="154" bestFit="1" customWidth="1"/>
    <col min="4" max="4" width="9" style="154" bestFit="1" customWidth="1"/>
    <col min="5" max="5" width="9.28515625" style="154" bestFit="1" customWidth="1"/>
    <col min="6" max="6" width="11.7109375" style="154" customWidth="1"/>
    <col min="7" max="8" width="10.140625" style="154" bestFit="1" customWidth="1"/>
    <col min="9" max="9" width="9.28515625" style="154" bestFit="1" customWidth="1"/>
    <col min="10" max="16384" width="9.140625" style="154"/>
  </cols>
  <sheetData>
    <row r="1" spans="1:9" ht="18.75" x14ac:dyDescent="0.3">
      <c r="A1" s="583" t="s">
        <v>557</v>
      </c>
      <c r="B1" s="583"/>
      <c r="C1" s="583"/>
      <c r="D1" s="583"/>
      <c r="E1" s="583"/>
      <c r="F1" s="583"/>
      <c r="G1" s="583"/>
      <c r="H1" s="583"/>
      <c r="I1" s="583"/>
    </row>
    <row r="2" spans="1:9" ht="20.100000000000001" customHeight="1" x14ac:dyDescent="0.25">
      <c r="B2" s="429" t="s">
        <v>558</v>
      </c>
      <c r="C2" s="581"/>
      <c r="D2" s="581"/>
      <c r="E2" s="588" t="s">
        <v>556</v>
      </c>
      <c r="F2" s="588"/>
      <c r="G2" s="588"/>
      <c r="H2" s="588"/>
      <c r="I2" s="193"/>
    </row>
    <row r="3" spans="1:9" s="155" customFormat="1" ht="15" customHeight="1" x14ac:dyDescent="0.2">
      <c r="A3" s="584" t="s">
        <v>111</v>
      </c>
      <c r="B3" s="584" t="s">
        <v>355</v>
      </c>
      <c r="C3" s="582" t="s">
        <v>555</v>
      </c>
      <c r="D3" s="582"/>
      <c r="E3" s="582"/>
      <c r="F3" s="586" t="s">
        <v>359</v>
      </c>
      <c r="G3" s="586" t="s">
        <v>360</v>
      </c>
      <c r="H3" s="586" t="s">
        <v>361</v>
      </c>
      <c r="I3" s="586" t="s">
        <v>362</v>
      </c>
    </row>
    <row r="4" spans="1:9" ht="42.75" x14ac:dyDescent="0.2">
      <c r="A4" s="585"/>
      <c r="B4" s="585"/>
      <c r="C4" s="185" t="s">
        <v>356</v>
      </c>
      <c r="D4" s="185" t="s">
        <v>357</v>
      </c>
      <c r="E4" s="185" t="s">
        <v>358</v>
      </c>
      <c r="F4" s="587"/>
      <c r="G4" s="587"/>
      <c r="H4" s="587"/>
      <c r="I4" s="587"/>
    </row>
    <row r="5" spans="1:9" ht="15" x14ac:dyDescent="0.2">
      <c r="A5" s="186">
        <v>1</v>
      </c>
      <c r="B5" s="189" t="s">
        <v>363</v>
      </c>
      <c r="C5" s="426">
        <v>164942</v>
      </c>
      <c r="D5" s="426">
        <v>22461</v>
      </c>
      <c r="E5" s="184">
        <f>D5*100/C5</f>
        <v>13.61751403523663</v>
      </c>
      <c r="F5" s="184">
        <v>16.806665963999997</v>
      </c>
      <c r="G5" s="426">
        <v>146734</v>
      </c>
      <c r="H5" s="426">
        <v>114890</v>
      </c>
      <c r="I5" s="188">
        <f>H5*100/C5</f>
        <v>69.654787743570466</v>
      </c>
    </row>
    <row r="6" spans="1:9" ht="15" x14ac:dyDescent="0.2">
      <c r="A6" s="186">
        <v>2</v>
      </c>
      <c r="B6" s="189" t="s">
        <v>364</v>
      </c>
      <c r="C6" s="426">
        <v>335818</v>
      </c>
      <c r="D6" s="426">
        <v>87012</v>
      </c>
      <c r="E6" s="184">
        <f t="shared" ref="E6:E56" si="0">D6*100/C6</f>
        <v>25.910463405773367</v>
      </c>
      <c r="F6" s="184">
        <v>51.321439997000006</v>
      </c>
      <c r="G6" s="426">
        <v>212858</v>
      </c>
      <c r="H6" s="426">
        <v>275501</v>
      </c>
      <c r="I6" s="188">
        <f t="shared" ref="I6:I56" si="1">H6*100/C6</f>
        <v>82.038782912172664</v>
      </c>
    </row>
    <row r="7" spans="1:9" ht="15" x14ac:dyDescent="0.2">
      <c r="A7" s="186">
        <v>3</v>
      </c>
      <c r="B7" s="189" t="s">
        <v>365</v>
      </c>
      <c r="C7" s="426">
        <v>266355</v>
      </c>
      <c r="D7" s="426">
        <v>25489</v>
      </c>
      <c r="E7" s="184">
        <f t="shared" si="0"/>
        <v>9.5695594225751339</v>
      </c>
      <c r="F7" s="184">
        <v>52.874502831000001</v>
      </c>
      <c r="G7" s="426">
        <v>235735</v>
      </c>
      <c r="H7" s="426">
        <v>208485</v>
      </c>
      <c r="I7" s="188">
        <f t="shared" si="1"/>
        <v>78.273356985977358</v>
      </c>
    </row>
    <row r="8" spans="1:9" ht="15" x14ac:dyDescent="0.2">
      <c r="A8" s="186">
        <v>4</v>
      </c>
      <c r="B8" s="189" t="s">
        <v>366</v>
      </c>
      <c r="C8" s="426">
        <v>410757</v>
      </c>
      <c r="D8" s="426">
        <v>110146</v>
      </c>
      <c r="E8" s="184">
        <f t="shared" si="0"/>
        <v>26.815367723495886</v>
      </c>
      <c r="F8" s="184">
        <v>38.286432542999997</v>
      </c>
      <c r="G8" s="426">
        <v>341488</v>
      </c>
      <c r="H8" s="426">
        <v>334981</v>
      </c>
      <c r="I8" s="188">
        <f t="shared" si="1"/>
        <v>81.552109884919801</v>
      </c>
    </row>
    <row r="9" spans="1:9" ht="15" x14ac:dyDescent="0.2">
      <c r="A9" s="186">
        <v>5</v>
      </c>
      <c r="B9" s="187" t="s">
        <v>367</v>
      </c>
      <c r="C9" s="426">
        <v>586730</v>
      </c>
      <c r="D9" s="426">
        <v>73853</v>
      </c>
      <c r="E9" s="184">
        <f t="shared" si="0"/>
        <v>12.587220697765582</v>
      </c>
      <c r="F9" s="184">
        <v>107.037245215</v>
      </c>
      <c r="G9" s="426">
        <v>446564</v>
      </c>
      <c r="H9" s="426">
        <v>483376</v>
      </c>
      <c r="I9" s="188">
        <f t="shared" si="1"/>
        <v>82.384742556201317</v>
      </c>
    </row>
    <row r="10" spans="1:9" ht="15" x14ac:dyDescent="0.2">
      <c r="A10" s="186">
        <v>6</v>
      </c>
      <c r="B10" s="189" t="s">
        <v>368</v>
      </c>
      <c r="C10" s="427">
        <v>627124</v>
      </c>
      <c r="D10" s="427">
        <v>155523</v>
      </c>
      <c r="E10" s="184">
        <f t="shared" si="0"/>
        <v>24.799401713217801</v>
      </c>
      <c r="F10" s="184">
        <v>56.560713254000007</v>
      </c>
      <c r="G10" s="427">
        <v>510445</v>
      </c>
      <c r="H10" s="427">
        <v>470863</v>
      </c>
      <c r="I10" s="188">
        <f t="shared" si="1"/>
        <v>75.082918210752581</v>
      </c>
    </row>
    <row r="11" spans="1:9" ht="15" x14ac:dyDescent="0.2">
      <c r="A11" s="186">
        <v>7</v>
      </c>
      <c r="B11" s="189" t="s">
        <v>369</v>
      </c>
      <c r="C11" s="426">
        <v>456843</v>
      </c>
      <c r="D11" s="426">
        <v>70614</v>
      </c>
      <c r="E11" s="184">
        <f t="shared" si="0"/>
        <v>15.456951293989402</v>
      </c>
      <c r="F11" s="184">
        <v>88.574678883999994</v>
      </c>
      <c r="G11" s="426">
        <v>360831</v>
      </c>
      <c r="H11" s="426">
        <v>372067</v>
      </c>
      <c r="I11" s="188">
        <f t="shared" si="1"/>
        <v>81.443077818856807</v>
      </c>
    </row>
    <row r="12" spans="1:9" ht="15" x14ac:dyDescent="0.2">
      <c r="A12" s="186">
        <v>8</v>
      </c>
      <c r="B12" s="189" t="s">
        <v>370</v>
      </c>
      <c r="C12" s="426">
        <v>562389</v>
      </c>
      <c r="D12" s="426">
        <v>84490</v>
      </c>
      <c r="E12" s="184">
        <f t="shared" si="0"/>
        <v>15.023409063833041</v>
      </c>
      <c r="F12" s="184">
        <v>91.747355628999998</v>
      </c>
      <c r="G12" s="426">
        <v>465732</v>
      </c>
      <c r="H12" s="426">
        <v>401773</v>
      </c>
      <c r="I12" s="188">
        <f t="shared" si="1"/>
        <v>71.44040868509164</v>
      </c>
    </row>
    <row r="13" spans="1:9" ht="15" x14ac:dyDescent="0.2">
      <c r="A13" s="186">
        <v>9</v>
      </c>
      <c r="B13" s="189" t="s">
        <v>371</v>
      </c>
      <c r="C13" s="426">
        <v>823261</v>
      </c>
      <c r="D13" s="426">
        <v>141910</v>
      </c>
      <c r="E13" s="184">
        <f t="shared" si="0"/>
        <v>17.237546780425649</v>
      </c>
      <c r="F13" s="184">
        <v>167.493710499</v>
      </c>
      <c r="G13" s="426">
        <v>647207</v>
      </c>
      <c r="H13" s="426">
        <v>655302</v>
      </c>
      <c r="I13" s="188">
        <f t="shared" si="1"/>
        <v>79.59832908397216</v>
      </c>
    </row>
    <row r="14" spans="1:9" ht="15" x14ac:dyDescent="0.2">
      <c r="A14" s="186">
        <v>10</v>
      </c>
      <c r="B14" s="189" t="s">
        <v>372</v>
      </c>
      <c r="C14" s="426">
        <v>293257</v>
      </c>
      <c r="D14" s="426">
        <v>48850</v>
      </c>
      <c r="E14" s="184">
        <f t="shared" si="0"/>
        <v>16.657743890171421</v>
      </c>
      <c r="F14" s="184">
        <v>32.356128321000007</v>
      </c>
      <c r="G14" s="426">
        <v>249080</v>
      </c>
      <c r="H14" s="426">
        <v>238414</v>
      </c>
      <c r="I14" s="188">
        <f t="shared" si="1"/>
        <v>81.298656127560463</v>
      </c>
    </row>
    <row r="15" spans="1:9" ht="15" x14ac:dyDescent="0.2">
      <c r="A15" s="186">
        <v>11</v>
      </c>
      <c r="B15" s="189" t="s">
        <v>373</v>
      </c>
      <c r="C15" s="426">
        <v>796390</v>
      </c>
      <c r="D15" s="426">
        <v>113381</v>
      </c>
      <c r="E15" s="184">
        <f t="shared" si="0"/>
        <v>14.236868870779393</v>
      </c>
      <c r="F15" s="184">
        <v>147.40995448599998</v>
      </c>
      <c r="G15" s="426">
        <v>648236</v>
      </c>
      <c r="H15" s="426">
        <v>569778</v>
      </c>
      <c r="I15" s="188">
        <f t="shared" si="1"/>
        <v>71.545097251346704</v>
      </c>
    </row>
    <row r="16" spans="1:9" ht="15" x14ac:dyDescent="0.2">
      <c r="A16" s="186">
        <v>12</v>
      </c>
      <c r="B16" s="189" t="s">
        <v>374</v>
      </c>
      <c r="C16" s="426">
        <v>784375</v>
      </c>
      <c r="D16" s="426">
        <v>101428</v>
      </c>
      <c r="E16" s="184">
        <f t="shared" si="0"/>
        <v>12.931059760956176</v>
      </c>
      <c r="F16" s="184">
        <v>174.01335369099999</v>
      </c>
      <c r="G16" s="426">
        <v>612310</v>
      </c>
      <c r="H16" s="426">
        <v>648695</v>
      </c>
      <c r="I16" s="188">
        <f t="shared" si="1"/>
        <v>82.702151394422316</v>
      </c>
    </row>
    <row r="17" spans="1:9" ht="15" x14ac:dyDescent="0.2">
      <c r="A17" s="186">
        <v>13</v>
      </c>
      <c r="B17" s="189" t="s">
        <v>375</v>
      </c>
      <c r="C17" s="426">
        <v>752614</v>
      </c>
      <c r="D17" s="426">
        <v>176087</v>
      </c>
      <c r="E17" s="184">
        <f t="shared" si="0"/>
        <v>23.396721294049804</v>
      </c>
      <c r="F17" s="184">
        <v>74.146399388999995</v>
      </c>
      <c r="G17" s="426">
        <v>639456</v>
      </c>
      <c r="H17" s="426">
        <v>597687</v>
      </c>
      <c r="I17" s="188">
        <f t="shared" si="1"/>
        <v>79.414812905420305</v>
      </c>
    </row>
    <row r="18" spans="1:9" ht="15" x14ac:dyDescent="0.2">
      <c r="A18" s="186">
        <v>14</v>
      </c>
      <c r="B18" s="189" t="s">
        <v>376</v>
      </c>
      <c r="C18" s="426">
        <v>326358</v>
      </c>
      <c r="D18" s="426">
        <v>51614</v>
      </c>
      <c r="E18" s="184">
        <f t="shared" si="0"/>
        <v>15.815147782496522</v>
      </c>
      <c r="F18" s="184">
        <v>52.751161208000006</v>
      </c>
      <c r="G18" s="426">
        <v>273829</v>
      </c>
      <c r="H18" s="426">
        <v>258295</v>
      </c>
      <c r="I18" s="188">
        <f t="shared" si="1"/>
        <v>79.144681607314666</v>
      </c>
    </row>
    <row r="19" spans="1:9" ht="15" x14ac:dyDescent="0.2">
      <c r="A19" s="186">
        <v>15</v>
      </c>
      <c r="B19" s="189" t="s">
        <v>377</v>
      </c>
      <c r="C19" s="426">
        <v>763486</v>
      </c>
      <c r="D19" s="426">
        <v>134349</v>
      </c>
      <c r="E19" s="184">
        <f t="shared" si="0"/>
        <v>17.596786319591978</v>
      </c>
      <c r="F19" s="184">
        <v>107.77426446400001</v>
      </c>
      <c r="G19" s="426">
        <v>650738</v>
      </c>
      <c r="H19" s="426">
        <v>592092</v>
      </c>
      <c r="I19" s="188">
        <f t="shared" si="1"/>
        <v>77.551127329119325</v>
      </c>
    </row>
    <row r="20" spans="1:9" ht="15" x14ac:dyDescent="0.2">
      <c r="A20" s="186">
        <v>16</v>
      </c>
      <c r="B20" s="189" t="s">
        <v>378</v>
      </c>
      <c r="C20" s="426">
        <v>1200898</v>
      </c>
      <c r="D20" s="426">
        <v>244408</v>
      </c>
      <c r="E20" s="184">
        <f t="shared" si="0"/>
        <v>20.352103176123201</v>
      </c>
      <c r="F20" s="184">
        <v>178.556473979</v>
      </c>
      <c r="G20" s="426">
        <v>992518</v>
      </c>
      <c r="H20" s="426">
        <v>907765</v>
      </c>
      <c r="I20" s="188">
        <f t="shared" si="1"/>
        <v>75.59051643020473</v>
      </c>
    </row>
    <row r="21" spans="1:9" ht="15" x14ac:dyDescent="0.2">
      <c r="A21" s="186">
        <v>17</v>
      </c>
      <c r="B21" s="189" t="s">
        <v>379</v>
      </c>
      <c r="C21" s="426">
        <v>391614</v>
      </c>
      <c r="D21" s="426">
        <v>35646</v>
      </c>
      <c r="E21" s="184">
        <f t="shared" si="0"/>
        <v>9.1023303559116879</v>
      </c>
      <c r="F21" s="184">
        <v>54.262134317999994</v>
      </c>
      <c r="G21" s="426">
        <v>328827</v>
      </c>
      <c r="H21" s="426">
        <v>329797</v>
      </c>
      <c r="I21" s="188">
        <f t="shared" si="1"/>
        <v>84.214813566419991</v>
      </c>
    </row>
    <row r="22" spans="1:9" ht="15" x14ac:dyDescent="0.2">
      <c r="A22" s="186">
        <v>18</v>
      </c>
      <c r="B22" s="189" t="s">
        <v>380</v>
      </c>
      <c r="C22" s="426">
        <v>618457</v>
      </c>
      <c r="D22" s="426">
        <v>140326</v>
      </c>
      <c r="E22" s="184">
        <f t="shared" si="0"/>
        <v>22.689693867156489</v>
      </c>
      <c r="F22" s="184">
        <v>53.402725272999994</v>
      </c>
      <c r="G22" s="426">
        <v>499486</v>
      </c>
      <c r="H22" s="426">
        <v>468844</v>
      </c>
      <c r="I22" s="188">
        <f t="shared" si="1"/>
        <v>75.808665760109434</v>
      </c>
    </row>
    <row r="23" spans="1:9" ht="15" x14ac:dyDescent="0.2">
      <c r="A23" s="186">
        <v>19</v>
      </c>
      <c r="B23" s="189" t="s">
        <v>381</v>
      </c>
      <c r="C23" s="426">
        <v>693437</v>
      </c>
      <c r="D23" s="426">
        <v>108221</v>
      </c>
      <c r="E23" s="184">
        <f t="shared" si="0"/>
        <v>15.606464610339511</v>
      </c>
      <c r="F23" s="184">
        <v>139.666256514</v>
      </c>
      <c r="G23" s="426">
        <v>561204</v>
      </c>
      <c r="H23" s="426">
        <v>500047</v>
      </c>
      <c r="I23" s="188">
        <f t="shared" si="1"/>
        <v>72.111381423258351</v>
      </c>
    </row>
    <row r="24" spans="1:9" ht="15" x14ac:dyDescent="0.2">
      <c r="A24" s="186">
        <v>20</v>
      </c>
      <c r="B24" s="189" t="s">
        <v>382</v>
      </c>
      <c r="C24" s="426">
        <v>202430</v>
      </c>
      <c r="D24" s="426">
        <v>49678</v>
      </c>
      <c r="E24" s="184">
        <f t="shared" si="0"/>
        <v>24.540828928518501</v>
      </c>
      <c r="F24" s="184">
        <v>28.525942956000005</v>
      </c>
      <c r="G24" s="426">
        <v>166127</v>
      </c>
      <c r="H24" s="426">
        <v>175131</v>
      </c>
      <c r="I24" s="188">
        <f t="shared" si="1"/>
        <v>86.514350639727311</v>
      </c>
    </row>
    <row r="25" spans="1:9" ht="15" x14ac:dyDescent="0.2">
      <c r="A25" s="186">
        <v>21</v>
      </c>
      <c r="B25" s="189" t="s">
        <v>383</v>
      </c>
      <c r="C25" s="426">
        <v>434903</v>
      </c>
      <c r="D25" s="426">
        <v>66081</v>
      </c>
      <c r="E25" s="184">
        <f t="shared" si="0"/>
        <v>15.194422664364238</v>
      </c>
      <c r="F25" s="184">
        <v>87.011238761999991</v>
      </c>
      <c r="G25" s="426">
        <v>369379</v>
      </c>
      <c r="H25" s="426">
        <v>369387</v>
      </c>
      <c r="I25" s="188">
        <f t="shared" si="1"/>
        <v>84.935491362441738</v>
      </c>
    </row>
    <row r="26" spans="1:9" ht="15" x14ac:dyDescent="0.2">
      <c r="A26" s="186">
        <v>22</v>
      </c>
      <c r="B26" s="189" t="s">
        <v>384</v>
      </c>
      <c r="C26" s="426">
        <v>1169395</v>
      </c>
      <c r="D26" s="426">
        <v>185086</v>
      </c>
      <c r="E26" s="184">
        <f t="shared" si="0"/>
        <v>15.82750054515369</v>
      </c>
      <c r="F26" s="184">
        <v>255.31782453299999</v>
      </c>
      <c r="G26" s="426">
        <v>979425</v>
      </c>
      <c r="H26" s="426">
        <v>912894</v>
      </c>
      <c r="I26" s="188">
        <f t="shared" si="1"/>
        <v>78.065495405744002</v>
      </c>
    </row>
    <row r="27" spans="1:9" ht="15" x14ac:dyDescent="0.2">
      <c r="A27" s="186">
        <v>23</v>
      </c>
      <c r="B27" s="189" t="s">
        <v>385</v>
      </c>
      <c r="C27" s="426">
        <v>864247</v>
      </c>
      <c r="D27" s="426">
        <v>128773</v>
      </c>
      <c r="E27" s="184">
        <f t="shared" si="0"/>
        <v>14.900022794409468</v>
      </c>
      <c r="F27" s="184">
        <v>201.761578786</v>
      </c>
      <c r="G27" s="426">
        <v>704853</v>
      </c>
      <c r="H27" s="426">
        <v>717121</v>
      </c>
      <c r="I27" s="188">
        <f t="shared" si="1"/>
        <v>82.97639447981885</v>
      </c>
    </row>
    <row r="28" spans="1:9" ht="15" x14ac:dyDescent="0.2">
      <c r="A28" s="186">
        <v>24</v>
      </c>
      <c r="B28" s="189" t="s">
        <v>386</v>
      </c>
      <c r="C28" s="426">
        <v>721073</v>
      </c>
      <c r="D28" s="426">
        <v>155976</v>
      </c>
      <c r="E28" s="184">
        <f t="shared" si="0"/>
        <v>21.631096990179913</v>
      </c>
      <c r="F28" s="184">
        <v>78.168030498000007</v>
      </c>
      <c r="G28" s="426">
        <v>485382</v>
      </c>
      <c r="H28" s="426">
        <v>576254</v>
      </c>
      <c r="I28" s="188">
        <f t="shared" si="1"/>
        <v>79.916180469938553</v>
      </c>
    </row>
    <row r="29" spans="1:9" ht="15" x14ac:dyDescent="0.2">
      <c r="A29" s="186">
        <v>25</v>
      </c>
      <c r="B29" s="189" t="s">
        <v>387</v>
      </c>
      <c r="C29" s="426">
        <v>439682</v>
      </c>
      <c r="D29" s="426">
        <v>52353</v>
      </c>
      <c r="E29" s="184">
        <f t="shared" si="0"/>
        <v>11.907014615108192</v>
      </c>
      <c r="F29" s="184">
        <v>98.683563874000015</v>
      </c>
      <c r="G29" s="426">
        <v>378231</v>
      </c>
      <c r="H29" s="426">
        <v>338972</v>
      </c>
      <c r="I29" s="188">
        <f t="shared" si="1"/>
        <v>77.094809430452003</v>
      </c>
    </row>
    <row r="30" spans="1:9" ht="15" x14ac:dyDescent="0.2">
      <c r="A30" s="186">
        <v>26</v>
      </c>
      <c r="B30" s="189" t="s">
        <v>388</v>
      </c>
      <c r="C30" s="426">
        <v>514824</v>
      </c>
      <c r="D30" s="426">
        <v>86892</v>
      </c>
      <c r="E30" s="184">
        <f t="shared" si="0"/>
        <v>16.878001025593214</v>
      </c>
      <c r="F30" s="184">
        <v>58.271635182999994</v>
      </c>
      <c r="G30" s="426">
        <v>415208</v>
      </c>
      <c r="H30" s="426">
        <v>390460</v>
      </c>
      <c r="I30" s="188">
        <f t="shared" si="1"/>
        <v>75.843395024318994</v>
      </c>
    </row>
    <row r="31" spans="1:9" ht="15" x14ac:dyDescent="0.2">
      <c r="A31" s="186">
        <v>27</v>
      </c>
      <c r="B31" s="189" t="s">
        <v>389</v>
      </c>
      <c r="C31" s="426">
        <v>392034</v>
      </c>
      <c r="D31" s="426">
        <v>40014</v>
      </c>
      <c r="E31" s="184">
        <f t="shared" si="0"/>
        <v>10.206767780345583</v>
      </c>
      <c r="F31" s="184">
        <v>74.561823732999997</v>
      </c>
      <c r="G31" s="426">
        <v>345291</v>
      </c>
      <c r="H31" s="426">
        <v>325791</v>
      </c>
      <c r="I31" s="188">
        <f t="shared" si="1"/>
        <v>83.102741088783119</v>
      </c>
    </row>
    <row r="32" spans="1:9" ht="15" x14ac:dyDescent="0.2">
      <c r="A32" s="186">
        <v>28</v>
      </c>
      <c r="B32" s="189" t="s">
        <v>390</v>
      </c>
      <c r="C32" s="426">
        <v>615937</v>
      </c>
      <c r="D32" s="426">
        <v>99100</v>
      </c>
      <c r="E32" s="184">
        <f t="shared" si="0"/>
        <v>16.089307835054559</v>
      </c>
      <c r="F32" s="184">
        <v>87.605789228999996</v>
      </c>
      <c r="G32" s="426">
        <v>524755</v>
      </c>
      <c r="H32" s="426">
        <v>494348</v>
      </c>
      <c r="I32" s="188">
        <f t="shared" si="1"/>
        <v>80.259507059975292</v>
      </c>
    </row>
    <row r="33" spans="1:9" ht="15" x14ac:dyDescent="0.2">
      <c r="A33" s="186">
        <v>29</v>
      </c>
      <c r="B33" s="189" t="s">
        <v>391</v>
      </c>
      <c r="C33" s="426">
        <v>704697</v>
      </c>
      <c r="D33" s="426">
        <v>130647</v>
      </c>
      <c r="E33" s="184">
        <f t="shared" si="0"/>
        <v>18.539457383811765</v>
      </c>
      <c r="F33" s="184">
        <v>90.956051650000006</v>
      </c>
      <c r="G33" s="426">
        <v>564910</v>
      </c>
      <c r="H33" s="426">
        <v>529485</v>
      </c>
      <c r="I33" s="188">
        <f t="shared" si="1"/>
        <v>75.136548048310118</v>
      </c>
    </row>
    <row r="34" spans="1:9" ht="15" x14ac:dyDescent="0.2">
      <c r="A34" s="186">
        <v>30</v>
      </c>
      <c r="B34" s="189" t="s">
        <v>392</v>
      </c>
      <c r="C34" s="426">
        <v>463614</v>
      </c>
      <c r="D34" s="426">
        <v>76444</v>
      </c>
      <c r="E34" s="184">
        <f t="shared" si="0"/>
        <v>16.488716906737071</v>
      </c>
      <c r="F34" s="184">
        <v>68.027344747000001</v>
      </c>
      <c r="G34" s="426">
        <v>391913</v>
      </c>
      <c r="H34" s="426">
        <v>366849</v>
      </c>
      <c r="I34" s="188">
        <f t="shared" si="1"/>
        <v>79.12811088534859</v>
      </c>
    </row>
    <row r="35" spans="1:9" ht="15" x14ac:dyDescent="0.2">
      <c r="A35" s="186">
        <v>31</v>
      </c>
      <c r="B35" s="189" t="s">
        <v>393</v>
      </c>
      <c r="C35" s="426">
        <v>332076</v>
      </c>
      <c r="D35" s="426">
        <v>52094</v>
      </c>
      <c r="E35" s="184">
        <f t="shared" si="0"/>
        <v>15.687372770088775</v>
      </c>
      <c r="F35" s="184">
        <v>63.819804259999991</v>
      </c>
      <c r="G35" s="426">
        <v>265095</v>
      </c>
      <c r="H35" s="426">
        <v>257135</v>
      </c>
      <c r="I35" s="188">
        <f t="shared" si="1"/>
        <v>77.432575675447794</v>
      </c>
    </row>
    <row r="36" spans="1:9" ht="15" x14ac:dyDescent="0.2">
      <c r="A36" s="186">
        <v>32</v>
      </c>
      <c r="B36" s="189" t="s">
        <v>394</v>
      </c>
      <c r="C36" s="426">
        <v>410619</v>
      </c>
      <c r="D36" s="426">
        <v>72586</v>
      </c>
      <c r="E36" s="184">
        <f t="shared" si="0"/>
        <v>17.677214157162723</v>
      </c>
      <c r="F36" s="184">
        <v>59.404361667000011</v>
      </c>
      <c r="G36" s="426">
        <v>342898</v>
      </c>
      <c r="H36" s="426">
        <v>302006</v>
      </c>
      <c r="I36" s="188">
        <f t="shared" si="1"/>
        <v>73.54895901066439</v>
      </c>
    </row>
    <row r="37" spans="1:9" ht="15" x14ac:dyDescent="0.2">
      <c r="A37" s="186">
        <v>33</v>
      </c>
      <c r="B37" s="189" t="s">
        <v>395</v>
      </c>
      <c r="C37" s="426">
        <v>556467</v>
      </c>
      <c r="D37" s="426">
        <v>98808</v>
      </c>
      <c r="E37" s="184">
        <f t="shared" si="0"/>
        <v>17.756308999455495</v>
      </c>
      <c r="F37" s="184">
        <v>77.754933797000021</v>
      </c>
      <c r="G37" s="426">
        <v>448399</v>
      </c>
      <c r="H37" s="426">
        <v>432942</v>
      </c>
      <c r="I37" s="188">
        <f t="shared" si="1"/>
        <v>77.801918173045308</v>
      </c>
    </row>
    <row r="38" spans="1:9" ht="15" x14ac:dyDescent="0.2">
      <c r="A38" s="186">
        <v>34</v>
      </c>
      <c r="B38" s="189" t="s">
        <v>396</v>
      </c>
      <c r="C38" s="426">
        <v>900939</v>
      </c>
      <c r="D38" s="426">
        <v>166101</v>
      </c>
      <c r="E38" s="184">
        <f t="shared" si="0"/>
        <v>18.436431323319336</v>
      </c>
      <c r="F38" s="184">
        <v>98.530016511999989</v>
      </c>
      <c r="G38" s="426">
        <v>808639</v>
      </c>
      <c r="H38" s="426">
        <v>679844</v>
      </c>
      <c r="I38" s="188">
        <f t="shared" si="1"/>
        <v>75.45949281804873</v>
      </c>
    </row>
    <row r="39" spans="1:9" ht="15" x14ac:dyDescent="0.2">
      <c r="A39" s="186">
        <v>35</v>
      </c>
      <c r="B39" s="189" t="s">
        <v>397</v>
      </c>
      <c r="C39" s="426">
        <v>657645</v>
      </c>
      <c r="D39" s="426">
        <v>92024</v>
      </c>
      <c r="E39" s="184">
        <f t="shared" si="0"/>
        <v>13.992959727512563</v>
      </c>
      <c r="F39" s="184">
        <v>91.667993791000001</v>
      </c>
      <c r="G39" s="426">
        <v>519743</v>
      </c>
      <c r="H39" s="426">
        <v>531222</v>
      </c>
      <c r="I39" s="188">
        <f t="shared" si="1"/>
        <v>80.776406723992423</v>
      </c>
    </row>
    <row r="40" spans="1:9" ht="15" x14ac:dyDescent="0.2">
      <c r="A40" s="186">
        <v>36</v>
      </c>
      <c r="B40" s="189" t="s">
        <v>398</v>
      </c>
      <c r="C40" s="426">
        <v>854392</v>
      </c>
      <c r="D40" s="426">
        <v>148552</v>
      </c>
      <c r="E40" s="184">
        <f t="shared" si="0"/>
        <v>17.386866918229572</v>
      </c>
      <c r="F40" s="184">
        <v>185.67964456200005</v>
      </c>
      <c r="G40" s="426">
        <v>641417</v>
      </c>
      <c r="H40" s="426">
        <v>688601</v>
      </c>
      <c r="I40" s="188">
        <f t="shared" si="1"/>
        <v>80.595440968548388</v>
      </c>
    </row>
    <row r="41" spans="1:9" ht="15" x14ac:dyDescent="0.2">
      <c r="A41" s="186">
        <v>37</v>
      </c>
      <c r="B41" s="189" t="s">
        <v>399</v>
      </c>
      <c r="C41" s="426">
        <v>1190120</v>
      </c>
      <c r="D41" s="426">
        <v>207805</v>
      </c>
      <c r="E41" s="184">
        <f t="shared" si="0"/>
        <v>17.460844284609955</v>
      </c>
      <c r="F41" s="184">
        <v>150.15131582599997</v>
      </c>
      <c r="G41" s="426">
        <v>1003517</v>
      </c>
      <c r="H41" s="426">
        <v>943564</v>
      </c>
      <c r="I41" s="188">
        <f t="shared" si="1"/>
        <v>79.283097502772833</v>
      </c>
    </row>
    <row r="42" spans="1:9" ht="15" x14ac:dyDescent="0.2">
      <c r="A42" s="186">
        <v>38</v>
      </c>
      <c r="B42" s="189" t="s">
        <v>400</v>
      </c>
      <c r="C42" s="426">
        <v>723051</v>
      </c>
      <c r="D42" s="426">
        <v>102671</v>
      </c>
      <c r="E42" s="184">
        <f t="shared" si="0"/>
        <v>14.199689925053695</v>
      </c>
      <c r="F42" s="184">
        <v>181.243522566</v>
      </c>
      <c r="G42" s="426">
        <v>527654</v>
      </c>
      <c r="H42" s="426">
        <v>602966</v>
      </c>
      <c r="I42" s="188">
        <f t="shared" si="1"/>
        <v>83.391904582111081</v>
      </c>
    </row>
    <row r="43" spans="1:9" ht="15" x14ac:dyDescent="0.2">
      <c r="A43" s="186">
        <v>39</v>
      </c>
      <c r="B43" s="189" t="s">
        <v>401</v>
      </c>
      <c r="C43" s="426">
        <v>596095</v>
      </c>
      <c r="D43" s="426">
        <v>91675</v>
      </c>
      <c r="E43" s="184">
        <f t="shared" si="0"/>
        <v>15.379260017279124</v>
      </c>
      <c r="F43" s="184">
        <v>93.636214453999997</v>
      </c>
      <c r="G43" s="426">
        <v>481605</v>
      </c>
      <c r="H43" s="426">
        <v>459047</v>
      </c>
      <c r="I43" s="188">
        <f t="shared" si="1"/>
        <v>77.009033794948792</v>
      </c>
    </row>
    <row r="44" spans="1:9" ht="15" x14ac:dyDescent="0.2">
      <c r="A44" s="186">
        <v>40</v>
      </c>
      <c r="B44" s="189" t="s">
        <v>402</v>
      </c>
      <c r="C44" s="426">
        <v>645145</v>
      </c>
      <c r="D44" s="426">
        <v>72028</v>
      </c>
      <c r="E44" s="184">
        <f t="shared" si="0"/>
        <v>11.164621906703145</v>
      </c>
      <c r="F44" s="184">
        <v>113.33488092500002</v>
      </c>
      <c r="G44" s="426">
        <v>509922</v>
      </c>
      <c r="H44" s="426">
        <v>553895</v>
      </c>
      <c r="I44" s="188">
        <f t="shared" si="1"/>
        <v>85.855892861294748</v>
      </c>
    </row>
    <row r="45" spans="1:9" ht="15" x14ac:dyDescent="0.2">
      <c r="A45" s="186">
        <v>41</v>
      </c>
      <c r="B45" s="189" t="s">
        <v>403</v>
      </c>
      <c r="C45" s="426">
        <v>417833</v>
      </c>
      <c r="D45" s="426">
        <v>34768</v>
      </c>
      <c r="E45" s="184">
        <f t="shared" si="0"/>
        <v>8.3210277790409091</v>
      </c>
      <c r="F45" s="184">
        <v>85.808315477000022</v>
      </c>
      <c r="G45" s="426">
        <v>335763</v>
      </c>
      <c r="H45" s="426">
        <v>327261</v>
      </c>
      <c r="I45" s="188">
        <f t="shared" si="1"/>
        <v>78.323397146706938</v>
      </c>
    </row>
    <row r="46" spans="1:9" ht="15" x14ac:dyDescent="0.2">
      <c r="A46" s="186">
        <v>42</v>
      </c>
      <c r="B46" s="189" t="s">
        <v>404</v>
      </c>
      <c r="C46" s="426">
        <v>709155</v>
      </c>
      <c r="D46" s="426">
        <v>117105</v>
      </c>
      <c r="E46" s="184">
        <f t="shared" si="0"/>
        <v>16.513315142669796</v>
      </c>
      <c r="F46" s="184">
        <v>73.955426214999989</v>
      </c>
      <c r="G46" s="426">
        <v>628367</v>
      </c>
      <c r="H46" s="426">
        <v>530087</v>
      </c>
      <c r="I46" s="188">
        <f t="shared" si="1"/>
        <v>74.749102805451557</v>
      </c>
    </row>
    <row r="47" spans="1:9" ht="15" x14ac:dyDescent="0.2">
      <c r="A47" s="186">
        <v>43</v>
      </c>
      <c r="B47" s="189" t="s">
        <v>405</v>
      </c>
      <c r="C47" s="426">
        <v>327415</v>
      </c>
      <c r="D47" s="426">
        <v>55200</v>
      </c>
      <c r="E47" s="184">
        <f t="shared" si="0"/>
        <v>16.85933753798696</v>
      </c>
      <c r="F47" s="184">
        <v>31.616218780000001</v>
      </c>
      <c r="G47" s="426">
        <v>267391</v>
      </c>
      <c r="H47" s="426">
        <v>246580</v>
      </c>
      <c r="I47" s="188">
        <f t="shared" si="1"/>
        <v>75.311149458638113</v>
      </c>
    </row>
    <row r="48" spans="1:9" ht="15" x14ac:dyDescent="0.2">
      <c r="A48" s="186">
        <v>44</v>
      </c>
      <c r="B48" s="189" t="s">
        <v>406</v>
      </c>
      <c r="C48" s="426">
        <v>828752</v>
      </c>
      <c r="D48" s="426">
        <v>145554</v>
      </c>
      <c r="E48" s="184">
        <f t="shared" si="0"/>
        <v>17.563034538679847</v>
      </c>
      <c r="F48" s="184">
        <v>107.60239378499999</v>
      </c>
      <c r="G48" s="426">
        <v>661901</v>
      </c>
      <c r="H48" s="426">
        <v>611248</v>
      </c>
      <c r="I48" s="188">
        <f t="shared" si="1"/>
        <v>73.755236789775466</v>
      </c>
    </row>
    <row r="49" spans="1:9" ht="15" x14ac:dyDescent="0.2">
      <c r="A49" s="186">
        <v>45</v>
      </c>
      <c r="B49" s="189" t="s">
        <v>407</v>
      </c>
      <c r="C49" s="426">
        <v>546923</v>
      </c>
      <c r="D49" s="426">
        <v>72711</v>
      </c>
      <c r="E49" s="184">
        <f t="shared" si="0"/>
        <v>13.294558831864814</v>
      </c>
      <c r="F49" s="184">
        <v>120.041913279</v>
      </c>
      <c r="G49" s="426">
        <v>388679</v>
      </c>
      <c r="H49" s="426">
        <v>438331</v>
      </c>
      <c r="I49" s="188">
        <f t="shared" si="1"/>
        <v>80.144919851606161</v>
      </c>
    </row>
    <row r="50" spans="1:9" ht="15" x14ac:dyDescent="0.2">
      <c r="A50" s="186">
        <v>46</v>
      </c>
      <c r="B50" s="189" t="s">
        <v>408</v>
      </c>
      <c r="C50" s="426">
        <v>297147</v>
      </c>
      <c r="D50" s="426">
        <v>53657</v>
      </c>
      <c r="E50" s="184">
        <f t="shared" si="0"/>
        <v>18.057392469047308</v>
      </c>
      <c r="F50" s="184">
        <v>97.622883229999999</v>
      </c>
      <c r="G50" s="426">
        <v>195046</v>
      </c>
      <c r="H50" s="426">
        <v>242432</v>
      </c>
      <c r="I50" s="188">
        <f t="shared" si="1"/>
        <v>81.58655480284169</v>
      </c>
    </row>
    <row r="51" spans="1:9" ht="15" x14ac:dyDescent="0.2">
      <c r="A51" s="186">
        <v>47</v>
      </c>
      <c r="B51" s="189" t="s">
        <v>409</v>
      </c>
      <c r="C51" s="426">
        <v>613229</v>
      </c>
      <c r="D51" s="426">
        <v>111545</v>
      </c>
      <c r="E51" s="184">
        <f t="shared" si="0"/>
        <v>18.189779022192361</v>
      </c>
      <c r="F51" s="184">
        <v>104.151642901</v>
      </c>
      <c r="G51" s="426">
        <v>448897</v>
      </c>
      <c r="H51" s="426">
        <v>445057</v>
      </c>
      <c r="I51" s="188">
        <f t="shared" si="1"/>
        <v>72.575987110850917</v>
      </c>
    </row>
    <row r="52" spans="1:9" ht="15" x14ac:dyDescent="0.2">
      <c r="A52" s="186">
        <v>48</v>
      </c>
      <c r="B52" s="189" t="s">
        <v>410</v>
      </c>
      <c r="C52" s="426">
        <v>855929</v>
      </c>
      <c r="D52" s="426">
        <v>142293</v>
      </c>
      <c r="E52" s="184">
        <f t="shared" si="0"/>
        <v>16.624392911094262</v>
      </c>
      <c r="F52" s="184">
        <v>119.65952676499997</v>
      </c>
      <c r="G52" s="426">
        <v>704462</v>
      </c>
      <c r="H52" s="426">
        <v>660037</v>
      </c>
      <c r="I52" s="188">
        <f t="shared" si="1"/>
        <v>77.113522266449664</v>
      </c>
    </row>
    <row r="53" spans="1:9" ht="15" x14ac:dyDescent="0.2">
      <c r="A53" s="186">
        <v>49</v>
      </c>
      <c r="B53" s="189" t="s">
        <v>411</v>
      </c>
      <c r="C53" s="426">
        <v>216553</v>
      </c>
      <c r="D53" s="426">
        <v>23208</v>
      </c>
      <c r="E53" s="184">
        <f t="shared" si="0"/>
        <v>10.717006922092976</v>
      </c>
      <c r="F53" s="184">
        <v>49.808626240999992</v>
      </c>
      <c r="G53" s="426">
        <v>183948</v>
      </c>
      <c r="H53" s="426">
        <v>166205</v>
      </c>
      <c r="I53" s="188">
        <f t="shared" si="1"/>
        <v>76.750264369461519</v>
      </c>
    </row>
    <row r="54" spans="1:9" ht="15" x14ac:dyDescent="0.2">
      <c r="A54" s="186">
        <v>50</v>
      </c>
      <c r="B54" s="189" t="s">
        <v>412</v>
      </c>
      <c r="C54" s="426">
        <v>684172</v>
      </c>
      <c r="D54" s="426">
        <v>128866</v>
      </c>
      <c r="E54" s="184">
        <f t="shared" si="0"/>
        <v>18.835322111983537</v>
      </c>
      <c r="F54" s="184">
        <v>75.66872579999999</v>
      </c>
      <c r="G54" s="426">
        <v>550496</v>
      </c>
      <c r="H54" s="426">
        <v>533044</v>
      </c>
      <c r="I54" s="188">
        <f t="shared" si="1"/>
        <v>77.910817747583934</v>
      </c>
    </row>
    <row r="55" spans="1:9" ht="15" x14ac:dyDescent="0.2">
      <c r="A55" s="186">
        <v>51</v>
      </c>
      <c r="B55" s="189" t="s">
        <v>413</v>
      </c>
      <c r="C55" s="426">
        <v>923524</v>
      </c>
      <c r="D55" s="426">
        <v>158881</v>
      </c>
      <c r="E55" s="184">
        <f t="shared" si="0"/>
        <v>17.203775971171297</v>
      </c>
      <c r="F55" s="184">
        <v>104.430430419</v>
      </c>
      <c r="G55" s="426">
        <v>743474</v>
      </c>
      <c r="H55" s="426">
        <v>686964</v>
      </c>
      <c r="I55" s="188">
        <f t="shared" si="1"/>
        <v>74.385072829726141</v>
      </c>
    </row>
    <row r="56" spans="1:9" ht="15" x14ac:dyDescent="0.2">
      <c r="A56" s="186"/>
      <c r="B56" s="190" t="s">
        <v>218</v>
      </c>
      <c r="C56" s="428">
        <f t="shared" ref="C56:D56" si="2">SUM(C5:C55)</f>
        <v>30665122</v>
      </c>
      <c r="D56" s="428">
        <f t="shared" si="2"/>
        <v>5144984</v>
      </c>
      <c r="E56" s="191">
        <f t="shared" si="0"/>
        <v>16.777966838025296</v>
      </c>
      <c r="F56" s="191">
        <f>SUM(F5:F55)</f>
        <v>4899.5212116620005</v>
      </c>
      <c r="G56" s="428">
        <f t="shared" ref="G56:H56" si="3">SUM(G5:G55)</f>
        <v>24806065</v>
      </c>
      <c r="H56" s="428">
        <f t="shared" si="3"/>
        <v>23963812</v>
      </c>
      <c r="I56" s="192">
        <f t="shared" si="1"/>
        <v>78.14680143780285</v>
      </c>
    </row>
    <row r="57" spans="1:9" x14ac:dyDescent="0.2">
      <c r="D57" s="306" t="s">
        <v>602</v>
      </c>
    </row>
    <row r="58" spans="1:9" x14ac:dyDescent="0.2">
      <c r="C58" s="156"/>
      <c r="G58" s="430"/>
      <c r="H58" s="430"/>
    </row>
    <row r="59" spans="1:9" x14ac:dyDescent="0.2">
      <c r="C59" s="156"/>
    </row>
  </sheetData>
  <mergeCells count="10">
    <mergeCell ref="C2:D2"/>
    <mergeCell ref="C3:E3"/>
    <mergeCell ref="A1:I1"/>
    <mergeCell ref="A3:A4"/>
    <mergeCell ref="B3:B4"/>
    <mergeCell ref="F3:F4"/>
    <mergeCell ref="G3:G4"/>
    <mergeCell ref="H3:H4"/>
    <mergeCell ref="I3:I4"/>
    <mergeCell ref="E2:H2"/>
  </mergeCells>
  <pageMargins left="1.2" right="0.45" top="0.75" bottom="0.75" header="0.3" footer="0.3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2" tint="-0.499984740745262"/>
  </sheetPr>
  <dimension ref="A1:X71"/>
  <sheetViews>
    <sheetView zoomScaleNormal="100" workbookViewId="0">
      <pane xSplit="2" ySplit="5" topLeftCell="C60" activePane="bottomRight" state="frozen"/>
      <selection pane="topRight" activeCell="C1" sqref="C1"/>
      <selection pane="bottomLeft" activeCell="A6" sqref="A6"/>
      <selection pane="bottomRight" activeCell="Y24" sqref="Y24"/>
    </sheetView>
  </sheetViews>
  <sheetFormatPr defaultColWidth="9.140625" defaultRowHeight="18.75" x14ac:dyDescent="0.2"/>
  <cols>
    <col min="1" max="1" width="4.85546875" style="356" customWidth="1"/>
    <col min="2" max="2" width="35.5703125" style="333" bestFit="1" customWidth="1"/>
    <col min="3" max="3" width="12.42578125" style="337" customWidth="1"/>
    <col min="4" max="4" width="12" style="337" customWidth="1"/>
    <col min="5" max="5" width="11.42578125" style="337" customWidth="1"/>
    <col min="6" max="6" width="10.42578125" style="338" customWidth="1"/>
    <col min="7" max="7" width="11.140625" style="338" customWidth="1"/>
    <col min="8" max="8" width="11.7109375" style="333" customWidth="1"/>
    <col min="9" max="9" width="11.28515625" style="333" customWidth="1"/>
    <col min="10" max="10" width="11.85546875" style="333" customWidth="1"/>
    <col min="11" max="11" width="13.85546875" style="331" hidden="1" customWidth="1"/>
    <col min="12" max="13" width="10.140625" style="331" hidden="1" customWidth="1"/>
    <col min="14" max="14" width="9.140625" style="330" hidden="1" customWidth="1"/>
    <col min="15" max="16" width="9.85546875" style="332" hidden="1" customWidth="1"/>
    <col min="17" max="17" width="9.140625" style="392" hidden="1" customWidth="1"/>
    <col min="18" max="18" width="9.140625" style="390" hidden="1" customWidth="1"/>
    <col min="19" max="20" width="0" style="338" hidden="1" customWidth="1"/>
    <col min="21" max="22" width="9.140625" style="338"/>
    <col min="23" max="16384" width="9.140625" style="333"/>
  </cols>
  <sheetData>
    <row r="1" spans="1:24" ht="12.75" customHeight="1" x14ac:dyDescent="0.2">
      <c r="A1" s="458" t="s">
        <v>521</v>
      </c>
      <c r="B1" s="458"/>
      <c r="C1" s="458"/>
      <c r="D1" s="458"/>
      <c r="E1" s="458"/>
      <c r="F1" s="458"/>
      <c r="G1" s="458"/>
      <c r="H1" s="458"/>
      <c r="I1" s="458"/>
      <c r="J1" s="458"/>
      <c r="K1" s="330"/>
    </row>
    <row r="2" spans="1:24" x14ac:dyDescent="0.2">
      <c r="A2" s="460" t="s">
        <v>201</v>
      </c>
      <c r="B2" s="460"/>
      <c r="C2" s="460"/>
      <c r="D2" s="460"/>
      <c r="E2" s="460"/>
      <c r="F2" s="460"/>
      <c r="G2" s="460"/>
      <c r="H2" s="460"/>
      <c r="I2" s="460"/>
      <c r="J2" s="460"/>
    </row>
    <row r="3" spans="1:24" ht="14.25" customHeight="1" x14ac:dyDescent="0.2">
      <c r="A3" s="334"/>
      <c r="B3" s="335" t="s">
        <v>11</v>
      </c>
      <c r="C3" s="336"/>
      <c r="E3" s="336"/>
      <c r="H3" s="459" t="s">
        <v>180</v>
      </c>
      <c r="I3" s="459"/>
      <c r="J3" s="459"/>
    </row>
    <row r="4" spans="1:24" x14ac:dyDescent="0.2">
      <c r="A4" s="461" t="s">
        <v>200</v>
      </c>
      <c r="B4" s="461" t="s">
        <v>2</v>
      </c>
      <c r="C4" s="462" t="s">
        <v>13</v>
      </c>
      <c r="D4" s="462"/>
      <c r="E4" s="463" t="s">
        <v>8</v>
      </c>
      <c r="F4" s="464"/>
      <c r="G4" s="465"/>
      <c r="H4" s="461" t="s">
        <v>9</v>
      </c>
      <c r="I4" s="461"/>
      <c r="J4" s="461"/>
      <c r="K4" s="457" t="s">
        <v>431</v>
      </c>
      <c r="L4" s="457"/>
      <c r="M4" s="457"/>
      <c r="N4" s="457"/>
      <c r="O4" s="456" t="s">
        <v>430</v>
      </c>
      <c r="P4" s="456"/>
    </row>
    <row r="5" spans="1:24" ht="65.099999999999994" customHeight="1" x14ac:dyDescent="0.2">
      <c r="A5" s="461"/>
      <c r="B5" s="461"/>
      <c r="C5" s="384" t="s">
        <v>519</v>
      </c>
      <c r="D5" s="384" t="s">
        <v>520</v>
      </c>
      <c r="E5" s="384" t="s">
        <v>519</v>
      </c>
      <c r="F5" s="384" t="s">
        <v>520</v>
      </c>
      <c r="G5" s="384" t="s">
        <v>522</v>
      </c>
      <c r="H5" s="384" t="s">
        <v>519</v>
      </c>
      <c r="I5" s="384" t="s">
        <v>520</v>
      </c>
      <c r="J5" s="384" t="s">
        <v>327</v>
      </c>
      <c r="K5" s="383" t="s">
        <v>219</v>
      </c>
      <c r="L5" s="383" t="s">
        <v>206</v>
      </c>
      <c r="M5" s="383" t="s">
        <v>220</v>
      </c>
      <c r="N5" s="382" t="s">
        <v>206</v>
      </c>
      <c r="O5" s="382" t="s">
        <v>428</v>
      </c>
      <c r="P5" s="382" t="s">
        <v>429</v>
      </c>
      <c r="S5" s="393" t="s">
        <v>550</v>
      </c>
      <c r="T5" s="393" t="s">
        <v>551</v>
      </c>
    </row>
    <row r="6" spans="1:24" s="331" customFormat="1" ht="14.1" customHeight="1" x14ac:dyDescent="0.2">
      <c r="A6" s="339">
        <v>1</v>
      </c>
      <c r="B6" s="340" t="s">
        <v>50</v>
      </c>
      <c r="C6" s="66">
        <v>1183500</v>
      </c>
      <c r="D6" s="66">
        <v>1218004</v>
      </c>
      <c r="E6" s="66">
        <v>639271</v>
      </c>
      <c r="F6" s="66">
        <v>771274</v>
      </c>
      <c r="G6" s="66">
        <v>0</v>
      </c>
      <c r="H6" s="341">
        <f t="shared" ref="H6:H56" si="0">E6*100/C6</f>
        <v>54.015293620616816</v>
      </c>
      <c r="I6" s="341">
        <f>F6*100/D6</f>
        <v>63.322780549160761</v>
      </c>
      <c r="J6" s="341">
        <f>(F6+G6)*100/D6</f>
        <v>63.322780549160761</v>
      </c>
      <c r="K6" s="342">
        <f>'CD Ratio_2'!C6+'CD Ratio_2'!D6+'CD Ratio_2'!E6</f>
        <v>1218004</v>
      </c>
      <c r="L6" s="342">
        <f>D6-K6</f>
        <v>0</v>
      </c>
      <c r="M6" s="342">
        <f>'CD Ratio_2'!F6+'CD Ratio_2'!G6+'CD Ratio_2'!H6</f>
        <v>771274</v>
      </c>
      <c r="N6" s="342">
        <f>F6-M6</f>
        <v>0</v>
      </c>
      <c r="O6" s="343">
        <f>(D6-C6)*100/C6</f>
        <v>2.9154203633291087</v>
      </c>
      <c r="P6" s="343">
        <f>(F6-E6)*100/E6</f>
        <v>20.648989239305397</v>
      </c>
      <c r="Q6" s="359">
        <f>D6-C6</f>
        <v>34504</v>
      </c>
      <c r="R6" s="391">
        <f>F6-E6</f>
        <v>132003</v>
      </c>
      <c r="S6" s="330">
        <f>Q6/100</f>
        <v>345.04</v>
      </c>
      <c r="T6" s="330">
        <f>R6/100</f>
        <v>1320.03</v>
      </c>
      <c r="U6" s="330">
        <f>D6/'Branch ATM_1'!F4</f>
        <v>5941.4829268292679</v>
      </c>
      <c r="V6" s="330">
        <f>F6/'Branch ATM_1'!F4</f>
        <v>3762.3121951219514</v>
      </c>
      <c r="W6" s="330">
        <f>U6/100</f>
        <v>59.414829268292678</v>
      </c>
      <c r="X6" s="330">
        <f>V6/100</f>
        <v>37.623121951219517</v>
      </c>
    </row>
    <row r="7" spans="1:24" s="331" customFormat="1" ht="14.1" customHeight="1" x14ac:dyDescent="0.2">
      <c r="A7" s="344">
        <v>2</v>
      </c>
      <c r="B7" s="345" t="s">
        <v>51</v>
      </c>
      <c r="C7" s="346">
        <v>147446</v>
      </c>
      <c r="D7" s="346">
        <v>155676</v>
      </c>
      <c r="E7" s="342">
        <v>95892</v>
      </c>
      <c r="F7" s="342">
        <v>99188</v>
      </c>
      <c r="G7" s="342">
        <v>0</v>
      </c>
      <c r="H7" s="341">
        <f t="shared" si="0"/>
        <v>65.035334970090744</v>
      </c>
      <c r="I7" s="341">
        <f t="shared" ref="I7:I56" si="1">F7*100/D7</f>
        <v>63.714381150594825</v>
      </c>
      <c r="J7" s="341">
        <f t="shared" ref="J7:J65" si="2">(F7+G7)*100/D7</f>
        <v>63.714381150594825</v>
      </c>
      <c r="K7" s="342">
        <f>'CD Ratio_2'!C7+'CD Ratio_2'!D7+'CD Ratio_2'!E7</f>
        <v>155676</v>
      </c>
      <c r="L7" s="342">
        <f t="shared" ref="L7:L65" si="3">D7-K7</f>
        <v>0</v>
      </c>
      <c r="M7" s="342">
        <f>'CD Ratio_2'!F7+'CD Ratio_2'!G7+'CD Ratio_2'!H7</f>
        <v>99188</v>
      </c>
      <c r="N7" s="342">
        <f t="shared" ref="N7:N65" si="4">F7-M7</f>
        <v>0</v>
      </c>
      <c r="O7" s="343">
        <f t="shared" ref="O7:O65" si="5">(D7-C7)*100/C7</f>
        <v>5.5817044884228801</v>
      </c>
      <c r="P7" s="343">
        <f t="shared" ref="P7:P65" si="6">(F7-E7)*100/E7</f>
        <v>3.4372001835398156</v>
      </c>
      <c r="Q7" s="359">
        <f t="shared" ref="Q7:Q65" si="7">D7-C7</f>
        <v>8230</v>
      </c>
      <c r="R7" s="391">
        <f t="shared" ref="R7:R65" si="8">F7-E7</f>
        <v>3296</v>
      </c>
      <c r="S7" s="330">
        <f t="shared" ref="S7:S65" si="9">Q7/100</f>
        <v>82.3</v>
      </c>
      <c r="T7" s="330">
        <f t="shared" ref="T7:T65" si="10">R7/100</f>
        <v>32.96</v>
      </c>
      <c r="U7" s="330">
        <f>D7/'Branch ATM_1'!F5</f>
        <v>3459.4666666666667</v>
      </c>
      <c r="V7" s="330">
        <f>F7/'Branch ATM_1'!F5</f>
        <v>2204.1777777777779</v>
      </c>
      <c r="W7" s="330">
        <f t="shared" ref="W7:W65" si="11">U7/100</f>
        <v>34.594666666666669</v>
      </c>
      <c r="X7" s="330">
        <f t="shared" ref="X7:X65" si="12">V7/100</f>
        <v>22.041777777777778</v>
      </c>
    </row>
    <row r="8" spans="1:24" s="331" customFormat="1" ht="14.1" customHeight="1" x14ac:dyDescent="0.2">
      <c r="A8" s="339">
        <v>3</v>
      </c>
      <c r="B8" s="345" t="s">
        <v>52</v>
      </c>
      <c r="C8" s="346">
        <v>1186906</v>
      </c>
      <c r="D8" s="346">
        <v>1231721</v>
      </c>
      <c r="E8" s="342">
        <v>1104666</v>
      </c>
      <c r="F8" s="342">
        <v>1131107</v>
      </c>
      <c r="G8" s="342">
        <v>0</v>
      </c>
      <c r="H8" s="341">
        <f t="shared" si="0"/>
        <v>93.071060387258967</v>
      </c>
      <c r="I8" s="341">
        <f t="shared" si="1"/>
        <v>91.831429357784756</v>
      </c>
      <c r="J8" s="341">
        <f t="shared" si="2"/>
        <v>91.831429357784756</v>
      </c>
      <c r="K8" s="342">
        <f>'CD Ratio_2'!C8+'CD Ratio_2'!D8+'CD Ratio_2'!E8</f>
        <v>1231721</v>
      </c>
      <c r="L8" s="342">
        <f t="shared" si="3"/>
        <v>0</v>
      </c>
      <c r="M8" s="342">
        <f>'CD Ratio_2'!F8+'CD Ratio_2'!G8+'CD Ratio_2'!H8</f>
        <v>1131107</v>
      </c>
      <c r="N8" s="342">
        <f t="shared" si="4"/>
        <v>0</v>
      </c>
      <c r="O8" s="343">
        <f t="shared" si="5"/>
        <v>3.7757834234556062</v>
      </c>
      <c r="P8" s="343">
        <f t="shared" si="6"/>
        <v>2.3935741663090924</v>
      </c>
      <c r="Q8" s="359">
        <f t="shared" si="7"/>
        <v>44815</v>
      </c>
      <c r="R8" s="391">
        <f t="shared" si="8"/>
        <v>26441</v>
      </c>
      <c r="S8" s="330">
        <f t="shared" si="9"/>
        <v>448.15</v>
      </c>
      <c r="T8" s="330">
        <f t="shared" si="10"/>
        <v>264.41000000000003</v>
      </c>
      <c r="U8" s="330">
        <f>D8/'Branch ATM_1'!F6</f>
        <v>6158.6049999999996</v>
      </c>
      <c r="V8" s="330">
        <f>F8/'Branch ATM_1'!F6</f>
        <v>5655.5349999999999</v>
      </c>
      <c r="W8" s="330">
        <f t="shared" si="11"/>
        <v>61.586049999999993</v>
      </c>
      <c r="X8" s="330">
        <f t="shared" si="12"/>
        <v>56.555349999999997</v>
      </c>
    </row>
    <row r="9" spans="1:24" s="331" customFormat="1" ht="14.1" customHeight="1" x14ac:dyDescent="0.2">
      <c r="A9" s="344">
        <v>4</v>
      </c>
      <c r="B9" s="345" t="s">
        <v>53</v>
      </c>
      <c r="C9" s="346">
        <v>2615812</v>
      </c>
      <c r="D9" s="346">
        <v>2634800</v>
      </c>
      <c r="E9" s="342">
        <v>1992682</v>
      </c>
      <c r="F9" s="342">
        <v>2086144</v>
      </c>
      <c r="G9" s="342">
        <v>0</v>
      </c>
      <c r="H9" s="341">
        <f t="shared" si="0"/>
        <v>76.178333916963453</v>
      </c>
      <c r="I9" s="341">
        <f t="shared" si="1"/>
        <v>79.176559890693795</v>
      </c>
      <c r="J9" s="341">
        <f t="shared" si="2"/>
        <v>79.176559890693795</v>
      </c>
      <c r="K9" s="342">
        <f>'CD Ratio_2'!C9+'CD Ratio_2'!D9+'CD Ratio_2'!E9</f>
        <v>2634800</v>
      </c>
      <c r="L9" s="342">
        <f t="shared" si="3"/>
        <v>0</v>
      </c>
      <c r="M9" s="342">
        <f>'CD Ratio_2'!F9+'CD Ratio_2'!G9+'CD Ratio_2'!H9</f>
        <v>2086144</v>
      </c>
      <c r="N9" s="342">
        <f t="shared" si="4"/>
        <v>0</v>
      </c>
      <c r="O9" s="343">
        <f t="shared" si="5"/>
        <v>0.7258931452260331</v>
      </c>
      <c r="P9" s="343">
        <f t="shared" si="6"/>
        <v>4.6902616674411668</v>
      </c>
      <c r="Q9" s="359">
        <f t="shared" si="7"/>
        <v>18988</v>
      </c>
      <c r="R9" s="391">
        <f t="shared" si="8"/>
        <v>93462</v>
      </c>
      <c r="S9" s="330">
        <f t="shared" si="9"/>
        <v>189.88</v>
      </c>
      <c r="T9" s="330">
        <f t="shared" si="10"/>
        <v>934.62</v>
      </c>
      <c r="U9" s="330">
        <f>D9/'Branch ATM_1'!F7</f>
        <v>5988.181818181818</v>
      </c>
      <c r="V9" s="330">
        <f>F9/'Branch ATM_1'!F7</f>
        <v>4741.2363636363634</v>
      </c>
      <c r="W9" s="330">
        <f t="shared" si="11"/>
        <v>59.881818181818183</v>
      </c>
      <c r="X9" s="330">
        <f t="shared" si="12"/>
        <v>47.412363636363636</v>
      </c>
    </row>
    <row r="10" spans="1:24" s="331" customFormat="1" ht="14.1" customHeight="1" x14ac:dyDescent="0.2">
      <c r="A10" s="339">
        <v>5</v>
      </c>
      <c r="B10" s="345" t="s">
        <v>54</v>
      </c>
      <c r="C10" s="346">
        <v>582865</v>
      </c>
      <c r="D10" s="346">
        <v>609616</v>
      </c>
      <c r="E10" s="342">
        <v>318532</v>
      </c>
      <c r="F10" s="342">
        <v>323747</v>
      </c>
      <c r="G10" s="342">
        <v>0</v>
      </c>
      <c r="H10" s="341">
        <f t="shared" si="0"/>
        <v>54.64936134439364</v>
      </c>
      <c r="I10" s="341">
        <f t="shared" si="1"/>
        <v>53.106709797643106</v>
      </c>
      <c r="J10" s="341">
        <f t="shared" si="2"/>
        <v>53.106709797643106</v>
      </c>
      <c r="K10" s="342">
        <f>'CD Ratio_2'!C10+'CD Ratio_2'!D10+'CD Ratio_2'!E10</f>
        <v>609616</v>
      </c>
      <c r="L10" s="342">
        <f t="shared" si="3"/>
        <v>0</v>
      </c>
      <c r="M10" s="342">
        <f>'CD Ratio_2'!F10+'CD Ratio_2'!G10+'CD Ratio_2'!H10</f>
        <v>323747</v>
      </c>
      <c r="N10" s="342">
        <f t="shared" si="4"/>
        <v>0</v>
      </c>
      <c r="O10" s="343">
        <f t="shared" si="5"/>
        <v>4.5895704837312241</v>
      </c>
      <c r="P10" s="343">
        <f t="shared" si="6"/>
        <v>1.6371981464970553</v>
      </c>
      <c r="Q10" s="359">
        <f t="shared" si="7"/>
        <v>26751</v>
      </c>
      <c r="R10" s="391">
        <f t="shared" si="8"/>
        <v>5215</v>
      </c>
      <c r="S10" s="330">
        <f t="shared" si="9"/>
        <v>267.51</v>
      </c>
      <c r="T10" s="330">
        <f t="shared" si="10"/>
        <v>52.15</v>
      </c>
      <c r="U10" s="330">
        <f>D10/'Branch ATM_1'!F8</f>
        <v>4204.248275862069</v>
      </c>
      <c r="V10" s="330">
        <f>F10/'Branch ATM_1'!F8</f>
        <v>2232.7379310344827</v>
      </c>
      <c r="W10" s="330">
        <f t="shared" si="11"/>
        <v>42.042482758620693</v>
      </c>
      <c r="X10" s="330">
        <f t="shared" si="12"/>
        <v>22.327379310344828</v>
      </c>
    </row>
    <row r="11" spans="1:24" s="331" customFormat="1" ht="14.1" customHeight="1" x14ac:dyDescent="0.2">
      <c r="A11" s="344">
        <v>6</v>
      </c>
      <c r="B11" s="345" t="s">
        <v>55</v>
      </c>
      <c r="C11" s="346">
        <v>802925</v>
      </c>
      <c r="D11" s="346">
        <v>828858</v>
      </c>
      <c r="E11" s="342">
        <v>687577</v>
      </c>
      <c r="F11" s="342">
        <v>622761</v>
      </c>
      <c r="G11" s="342">
        <v>0</v>
      </c>
      <c r="H11" s="341">
        <f t="shared" si="0"/>
        <v>85.634025593922217</v>
      </c>
      <c r="I11" s="341">
        <f t="shared" si="1"/>
        <v>75.134824059127141</v>
      </c>
      <c r="J11" s="341">
        <f t="shared" si="2"/>
        <v>75.134824059127141</v>
      </c>
      <c r="K11" s="342">
        <f>'CD Ratio_2'!C11+'CD Ratio_2'!D11+'CD Ratio_2'!E11</f>
        <v>828858</v>
      </c>
      <c r="L11" s="342">
        <f t="shared" si="3"/>
        <v>0</v>
      </c>
      <c r="M11" s="342">
        <f>'CD Ratio_2'!F11+'CD Ratio_2'!G11+'CD Ratio_2'!H11</f>
        <v>622761</v>
      </c>
      <c r="N11" s="342">
        <f t="shared" si="4"/>
        <v>0</v>
      </c>
      <c r="O11" s="343">
        <f t="shared" si="5"/>
        <v>3.2298159853037332</v>
      </c>
      <c r="P11" s="343">
        <f t="shared" si="6"/>
        <v>-9.4267260248670333</v>
      </c>
      <c r="Q11" s="359">
        <f t="shared" si="7"/>
        <v>25933</v>
      </c>
      <c r="R11" s="391">
        <f t="shared" si="8"/>
        <v>-64816</v>
      </c>
      <c r="S11" s="330">
        <f t="shared" si="9"/>
        <v>259.33</v>
      </c>
      <c r="T11" s="330">
        <f t="shared" si="10"/>
        <v>-648.16</v>
      </c>
      <c r="U11" s="330">
        <f>D11/'Branch ATM_1'!F9</f>
        <v>3651.3568281938328</v>
      </c>
      <c r="V11" s="330">
        <f>F11/'Branch ATM_1'!F9</f>
        <v>2743.4405286343613</v>
      </c>
      <c r="W11" s="330">
        <f t="shared" si="11"/>
        <v>36.513568281938326</v>
      </c>
      <c r="X11" s="330">
        <f t="shared" si="12"/>
        <v>27.434405286343612</v>
      </c>
    </row>
    <row r="12" spans="1:24" s="331" customFormat="1" ht="14.1" customHeight="1" x14ac:dyDescent="0.2">
      <c r="A12" s="339">
        <v>7</v>
      </c>
      <c r="B12" s="345" t="s">
        <v>56</v>
      </c>
      <c r="C12" s="346">
        <v>2936995</v>
      </c>
      <c r="D12" s="346">
        <v>2909442</v>
      </c>
      <c r="E12" s="342">
        <v>1421678</v>
      </c>
      <c r="F12" s="342">
        <v>1414937</v>
      </c>
      <c r="G12" s="342">
        <v>0</v>
      </c>
      <c r="H12" s="341">
        <f t="shared" si="0"/>
        <v>48.405870626269369</v>
      </c>
      <c r="I12" s="341">
        <f t="shared" si="1"/>
        <v>48.632590029290839</v>
      </c>
      <c r="J12" s="341">
        <f t="shared" si="2"/>
        <v>48.632590029290839</v>
      </c>
      <c r="K12" s="342">
        <f>'CD Ratio_2'!C12+'CD Ratio_2'!D12+'CD Ratio_2'!E12</f>
        <v>2909442</v>
      </c>
      <c r="L12" s="342">
        <f t="shared" si="3"/>
        <v>0</v>
      </c>
      <c r="M12" s="342">
        <f>'CD Ratio_2'!F12+'CD Ratio_2'!G12+'CD Ratio_2'!H12</f>
        <v>1414937</v>
      </c>
      <c r="N12" s="342">
        <f t="shared" si="4"/>
        <v>0</v>
      </c>
      <c r="O12" s="343">
        <f t="shared" si="5"/>
        <v>-0.93813574759235208</v>
      </c>
      <c r="P12" s="343">
        <f t="shared" si="6"/>
        <v>-0.4741580020229616</v>
      </c>
      <c r="Q12" s="359">
        <f t="shared" si="7"/>
        <v>-27553</v>
      </c>
      <c r="R12" s="391">
        <f t="shared" si="8"/>
        <v>-6741</v>
      </c>
      <c r="S12" s="330">
        <f t="shared" si="9"/>
        <v>-275.52999999999997</v>
      </c>
      <c r="T12" s="330">
        <f t="shared" si="10"/>
        <v>-67.41</v>
      </c>
      <c r="U12" s="330">
        <f>D12/'Branch ATM_1'!F10</f>
        <v>6297.4935064935062</v>
      </c>
      <c r="V12" s="330">
        <f>F12/'Branch ATM_1'!F10</f>
        <v>3062.6341991341992</v>
      </c>
      <c r="W12" s="330">
        <f t="shared" si="11"/>
        <v>62.97493506493506</v>
      </c>
      <c r="X12" s="330">
        <f t="shared" si="12"/>
        <v>30.626341991341992</v>
      </c>
    </row>
    <row r="13" spans="1:24" s="331" customFormat="1" ht="14.1" customHeight="1" x14ac:dyDescent="0.2">
      <c r="A13" s="344">
        <v>8</v>
      </c>
      <c r="B13" s="345" t="s">
        <v>43</v>
      </c>
      <c r="C13" s="346">
        <v>181000.43</v>
      </c>
      <c r="D13" s="346">
        <v>196240.5</v>
      </c>
      <c r="E13" s="342">
        <v>129891.59</v>
      </c>
      <c r="F13" s="342">
        <v>130206.77</v>
      </c>
      <c r="G13" s="342">
        <v>0</v>
      </c>
      <c r="H13" s="341">
        <f t="shared" si="0"/>
        <v>71.763138905250116</v>
      </c>
      <c r="I13" s="341">
        <f t="shared" si="1"/>
        <v>66.350610602806256</v>
      </c>
      <c r="J13" s="341">
        <f t="shared" si="2"/>
        <v>66.350610602806256</v>
      </c>
      <c r="K13" s="342">
        <f>'CD Ratio_2'!C13+'CD Ratio_2'!D13+'CD Ratio_2'!E13</f>
        <v>196240.5</v>
      </c>
      <c r="L13" s="342">
        <f t="shared" si="3"/>
        <v>0</v>
      </c>
      <c r="M13" s="342">
        <f>'CD Ratio_2'!F13+'CD Ratio_2'!G13+'CD Ratio_2'!H13</f>
        <v>130206.76999999999</v>
      </c>
      <c r="N13" s="342">
        <f t="shared" si="4"/>
        <v>0</v>
      </c>
      <c r="O13" s="343">
        <f t="shared" si="5"/>
        <v>8.4199081736988184</v>
      </c>
      <c r="P13" s="343">
        <f t="shared" si="6"/>
        <v>0.24264850403325386</v>
      </c>
      <c r="Q13" s="359">
        <f t="shared" si="7"/>
        <v>15240.070000000007</v>
      </c>
      <c r="R13" s="391">
        <f t="shared" si="8"/>
        <v>315.18000000000757</v>
      </c>
      <c r="S13" s="330">
        <f t="shared" si="9"/>
        <v>152.40070000000006</v>
      </c>
      <c r="T13" s="330">
        <f t="shared" si="10"/>
        <v>3.1518000000000757</v>
      </c>
      <c r="U13" s="330">
        <f>D13/'Branch ATM_1'!F11</f>
        <v>3114.9285714285716</v>
      </c>
      <c r="V13" s="330">
        <f>F13/'Branch ATM_1'!F11</f>
        <v>2066.7741269841272</v>
      </c>
      <c r="W13" s="330">
        <f t="shared" si="11"/>
        <v>31.149285714285714</v>
      </c>
      <c r="X13" s="330">
        <f t="shared" si="12"/>
        <v>20.667741269841272</v>
      </c>
    </row>
    <row r="14" spans="1:24" s="331" customFormat="1" ht="14.1" customHeight="1" x14ac:dyDescent="0.2">
      <c r="A14" s="339">
        <v>9</v>
      </c>
      <c r="B14" s="345" t="s">
        <v>44</v>
      </c>
      <c r="C14" s="346">
        <v>291210.17</v>
      </c>
      <c r="D14" s="346">
        <v>291855.53000000003</v>
      </c>
      <c r="E14" s="342">
        <v>199420.02</v>
      </c>
      <c r="F14" s="342">
        <v>192033.52</v>
      </c>
      <c r="G14" s="342">
        <v>0</v>
      </c>
      <c r="H14" s="341">
        <f t="shared" si="0"/>
        <v>68.47975810734907</v>
      </c>
      <c r="I14" s="341">
        <f t="shared" si="1"/>
        <v>65.797458077974397</v>
      </c>
      <c r="J14" s="341">
        <f t="shared" si="2"/>
        <v>65.797458077974397</v>
      </c>
      <c r="K14" s="342">
        <f>'CD Ratio_2'!C14+'CD Ratio_2'!D14+'CD Ratio_2'!E14</f>
        <v>291855.53000000003</v>
      </c>
      <c r="L14" s="342">
        <f t="shared" si="3"/>
        <v>0</v>
      </c>
      <c r="M14" s="342">
        <f>'CD Ratio_2'!F14+'CD Ratio_2'!G14+'CD Ratio_2'!H14</f>
        <v>192033.52000000002</v>
      </c>
      <c r="N14" s="342">
        <f t="shared" si="4"/>
        <v>0</v>
      </c>
      <c r="O14" s="343">
        <f t="shared" si="5"/>
        <v>0.22161313940376612</v>
      </c>
      <c r="P14" s="343">
        <f t="shared" si="6"/>
        <v>-3.7039912040927487</v>
      </c>
      <c r="Q14" s="359">
        <f t="shared" si="7"/>
        <v>645.36000000004424</v>
      </c>
      <c r="R14" s="391">
        <f t="shared" si="8"/>
        <v>-7386.5</v>
      </c>
      <c r="S14" s="330">
        <f t="shared" si="9"/>
        <v>6.4536000000004421</v>
      </c>
      <c r="T14" s="330">
        <f t="shared" si="10"/>
        <v>-73.864999999999995</v>
      </c>
      <c r="U14" s="330">
        <f>D14/'Branch ATM_1'!F12</f>
        <v>4291.9930882352946</v>
      </c>
      <c r="V14" s="330">
        <f>F14/'Branch ATM_1'!F12</f>
        <v>2824.0223529411765</v>
      </c>
      <c r="W14" s="330">
        <f t="shared" si="11"/>
        <v>42.919930882352944</v>
      </c>
      <c r="X14" s="330">
        <f t="shared" si="12"/>
        <v>28.240223529411765</v>
      </c>
    </row>
    <row r="15" spans="1:24" s="331" customFormat="1" ht="14.1" customHeight="1" x14ac:dyDescent="0.2">
      <c r="A15" s="344">
        <v>10</v>
      </c>
      <c r="B15" s="345" t="s">
        <v>76</v>
      </c>
      <c r="C15" s="346">
        <v>861900</v>
      </c>
      <c r="D15" s="346">
        <v>885800</v>
      </c>
      <c r="E15" s="342">
        <v>440650</v>
      </c>
      <c r="F15" s="342">
        <v>464872</v>
      </c>
      <c r="G15" s="342">
        <v>0</v>
      </c>
      <c r="H15" s="341">
        <f t="shared" si="0"/>
        <v>51.12542058243416</v>
      </c>
      <c r="I15" s="341">
        <f t="shared" si="1"/>
        <v>52.480469631971097</v>
      </c>
      <c r="J15" s="341">
        <f t="shared" si="2"/>
        <v>52.480469631971097</v>
      </c>
      <c r="K15" s="342">
        <f>'CD Ratio_2'!C15+'CD Ratio_2'!D15+'CD Ratio_2'!E15</f>
        <v>885800</v>
      </c>
      <c r="L15" s="342">
        <f t="shared" si="3"/>
        <v>0</v>
      </c>
      <c r="M15" s="342">
        <f>'CD Ratio_2'!F15+'CD Ratio_2'!G15+'CD Ratio_2'!H15</f>
        <v>464872</v>
      </c>
      <c r="N15" s="342">
        <f t="shared" si="4"/>
        <v>0</v>
      </c>
      <c r="O15" s="343">
        <f t="shared" si="5"/>
        <v>2.7729434969253974</v>
      </c>
      <c r="P15" s="343">
        <f t="shared" si="6"/>
        <v>5.4968796096675367</v>
      </c>
      <c r="Q15" s="359">
        <f t="shared" si="7"/>
        <v>23900</v>
      </c>
      <c r="R15" s="391">
        <f t="shared" si="8"/>
        <v>24222</v>
      </c>
      <c r="S15" s="330">
        <f t="shared" si="9"/>
        <v>239</v>
      </c>
      <c r="T15" s="330">
        <f t="shared" si="10"/>
        <v>242.22</v>
      </c>
      <c r="U15" s="330">
        <f>D15/'Branch ATM_1'!F13</f>
        <v>8356.6037735849059</v>
      </c>
      <c r="V15" s="330">
        <f>F15/'Branch ATM_1'!F13</f>
        <v>4385.5849056603774</v>
      </c>
      <c r="W15" s="330">
        <f t="shared" si="11"/>
        <v>83.566037735849065</v>
      </c>
      <c r="X15" s="330">
        <f t="shared" si="12"/>
        <v>43.855849056603773</v>
      </c>
    </row>
    <row r="16" spans="1:24" s="331" customFormat="1" ht="14.1" customHeight="1" x14ac:dyDescent="0.2">
      <c r="A16" s="339">
        <v>11</v>
      </c>
      <c r="B16" s="345" t="s">
        <v>57</v>
      </c>
      <c r="C16" s="346">
        <v>107552</v>
      </c>
      <c r="D16" s="346">
        <v>124340</v>
      </c>
      <c r="E16" s="342">
        <v>83218</v>
      </c>
      <c r="F16" s="342">
        <v>80405</v>
      </c>
      <c r="G16" s="342">
        <v>0</v>
      </c>
      <c r="H16" s="341">
        <f t="shared" si="0"/>
        <v>77.374665278191017</v>
      </c>
      <c r="I16" s="341">
        <f t="shared" si="1"/>
        <v>64.66543348882098</v>
      </c>
      <c r="J16" s="341">
        <f t="shared" si="2"/>
        <v>64.66543348882098</v>
      </c>
      <c r="K16" s="342">
        <f>'CD Ratio_2'!C16+'CD Ratio_2'!D16+'CD Ratio_2'!E16</f>
        <v>124340</v>
      </c>
      <c r="L16" s="342">
        <f t="shared" si="3"/>
        <v>0</v>
      </c>
      <c r="M16" s="342">
        <f>'CD Ratio_2'!F16+'CD Ratio_2'!G16+'CD Ratio_2'!H16</f>
        <v>80405</v>
      </c>
      <c r="N16" s="342">
        <f t="shared" si="4"/>
        <v>0</v>
      </c>
      <c r="O16" s="343">
        <f t="shared" si="5"/>
        <v>15.609193692353466</v>
      </c>
      <c r="P16" s="343">
        <f t="shared" si="6"/>
        <v>-3.3802783051743615</v>
      </c>
      <c r="Q16" s="359">
        <f t="shared" si="7"/>
        <v>16788</v>
      </c>
      <c r="R16" s="391">
        <f t="shared" si="8"/>
        <v>-2813</v>
      </c>
      <c r="S16" s="330">
        <f t="shared" si="9"/>
        <v>167.88</v>
      </c>
      <c r="T16" s="330">
        <f t="shared" si="10"/>
        <v>-28.13</v>
      </c>
      <c r="U16" s="330">
        <f>D16/'Branch ATM_1'!F14</f>
        <v>2960.4761904761904</v>
      </c>
      <c r="V16" s="330">
        <f>F16/'Branch ATM_1'!F14</f>
        <v>1914.4047619047619</v>
      </c>
      <c r="W16" s="330">
        <f t="shared" si="11"/>
        <v>29.604761904761904</v>
      </c>
      <c r="X16" s="330">
        <f t="shared" si="12"/>
        <v>19.144047619047619</v>
      </c>
    </row>
    <row r="17" spans="1:24" s="331" customFormat="1" ht="14.1" customHeight="1" x14ac:dyDescent="0.2">
      <c r="A17" s="344">
        <v>12</v>
      </c>
      <c r="B17" s="345" t="s">
        <v>58</v>
      </c>
      <c r="C17" s="346">
        <v>161907</v>
      </c>
      <c r="D17" s="346">
        <v>181096</v>
      </c>
      <c r="E17" s="342">
        <v>105118</v>
      </c>
      <c r="F17" s="342">
        <v>116405</v>
      </c>
      <c r="G17" s="342">
        <v>0</v>
      </c>
      <c r="H17" s="341">
        <f t="shared" si="0"/>
        <v>64.924926037787131</v>
      </c>
      <c r="I17" s="341">
        <f t="shared" si="1"/>
        <v>64.278062464107435</v>
      </c>
      <c r="J17" s="341">
        <f t="shared" si="2"/>
        <v>64.278062464107435</v>
      </c>
      <c r="K17" s="342">
        <f>'CD Ratio_2'!C17+'CD Ratio_2'!D17+'CD Ratio_2'!E17</f>
        <v>181096</v>
      </c>
      <c r="L17" s="342">
        <f t="shared" si="3"/>
        <v>0</v>
      </c>
      <c r="M17" s="342">
        <f>'CD Ratio_2'!F17+'CD Ratio_2'!G17+'CD Ratio_2'!H17</f>
        <v>116405</v>
      </c>
      <c r="N17" s="342">
        <f t="shared" si="4"/>
        <v>0</v>
      </c>
      <c r="O17" s="343">
        <f t="shared" si="5"/>
        <v>11.851865577152315</v>
      </c>
      <c r="P17" s="343">
        <f t="shared" si="6"/>
        <v>10.737456953138377</v>
      </c>
      <c r="Q17" s="359">
        <f t="shared" si="7"/>
        <v>19189</v>
      </c>
      <c r="R17" s="391">
        <f t="shared" si="8"/>
        <v>11287</v>
      </c>
      <c r="S17" s="330">
        <f t="shared" si="9"/>
        <v>191.89</v>
      </c>
      <c r="T17" s="330">
        <f t="shared" si="10"/>
        <v>112.87</v>
      </c>
      <c r="U17" s="330">
        <f>D17/'Branch ATM_1'!F15</f>
        <v>3018.2666666666669</v>
      </c>
      <c r="V17" s="330">
        <f>F17/'Branch ATM_1'!F15</f>
        <v>1940.0833333333333</v>
      </c>
      <c r="W17" s="330">
        <f t="shared" si="11"/>
        <v>30.18266666666667</v>
      </c>
      <c r="X17" s="330">
        <f t="shared" si="12"/>
        <v>19.400833333333331</v>
      </c>
    </row>
    <row r="18" spans="1:24" s="331" customFormat="1" ht="14.1" customHeight="1" x14ac:dyDescent="0.2">
      <c r="A18" s="339">
        <v>13</v>
      </c>
      <c r="B18" s="345" t="s">
        <v>183</v>
      </c>
      <c r="C18" s="346">
        <v>554050</v>
      </c>
      <c r="D18" s="346">
        <v>569217</v>
      </c>
      <c r="E18" s="342">
        <v>247577</v>
      </c>
      <c r="F18" s="342">
        <v>247006</v>
      </c>
      <c r="G18" s="342">
        <v>0</v>
      </c>
      <c r="H18" s="341">
        <f t="shared" si="0"/>
        <v>44.684956231387062</v>
      </c>
      <c r="I18" s="341">
        <f t="shared" si="1"/>
        <v>43.393995611515464</v>
      </c>
      <c r="J18" s="341">
        <f t="shared" si="2"/>
        <v>43.393995611515464</v>
      </c>
      <c r="K18" s="342">
        <f>'CD Ratio_2'!C18+'CD Ratio_2'!D18+'CD Ratio_2'!E18</f>
        <v>569217</v>
      </c>
      <c r="L18" s="342">
        <f t="shared" si="3"/>
        <v>0</v>
      </c>
      <c r="M18" s="342">
        <f>'CD Ratio_2'!F18+'CD Ratio_2'!G18+'CD Ratio_2'!H18</f>
        <v>247006</v>
      </c>
      <c r="N18" s="342">
        <f t="shared" si="4"/>
        <v>0</v>
      </c>
      <c r="O18" s="343">
        <f t="shared" si="5"/>
        <v>2.7374785669163435</v>
      </c>
      <c r="P18" s="343">
        <f t="shared" si="6"/>
        <v>-0.23063531749718269</v>
      </c>
      <c r="Q18" s="359">
        <f t="shared" si="7"/>
        <v>15167</v>
      </c>
      <c r="R18" s="391">
        <f t="shared" si="8"/>
        <v>-571</v>
      </c>
      <c r="S18" s="330">
        <f t="shared" si="9"/>
        <v>151.66999999999999</v>
      </c>
      <c r="T18" s="330">
        <f t="shared" si="10"/>
        <v>-5.71</v>
      </c>
      <c r="U18" s="330">
        <f>D18/'Branch ATM_1'!F16</f>
        <v>7297.6538461538457</v>
      </c>
      <c r="V18" s="330">
        <f>F18/'Branch ATM_1'!F16</f>
        <v>3166.7435897435898</v>
      </c>
      <c r="W18" s="330">
        <f t="shared" si="11"/>
        <v>72.976538461538453</v>
      </c>
      <c r="X18" s="330">
        <f t="shared" si="12"/>
        <v>31.667435897435897</v>
      </c>
    </row>
    <row r="19" spans="1:24" s="331" customFormat="1" ht="14.1" customHeight="1" x14ac:dyDescent="0.2">
      <c r="A19" s="344">
        <v>14</v>
      </c>
      <c r="B19" s="345" t="s">
        <v>184</v>
      </c>
      <c r="C19" s="346">
        <v>232344</v>
      </c>
      <c r="D19" s="346">
        <v>231658</v>
      </c>
      <c r="E19" s="342">
        <v>78042</v>
      </c>
      <c r="F19" s="342">
        <v>81118</v>
      </c>
      <c r="G19" s="342">
        <v>0</v>
      </c>
      <c r="H19" s="341">
        <f t="shared" si="0"/>
        <v>33.588988740832562</v>
      </c>
      <c r="I19" s="341">
        <f t="shared" si="1"/>
        <v>35.016273990106107</v>
      </c>
      <c r="J19" s="341">
        <f t="shared" si="2"/>
        <v>35.016273990106107</v>
      </c>
      <c r="K19" s="342">
        <f>'CD Ratio_2'!C19+'CD Ratio_2'!D19+'CD Ratio_2'!E19</f>
        <v>231658</v>
      </c>
      <c r="L19" s="342">
        <f t="shared" si="3"/>
        <v>0</v>
      </c>
      <c r="M19" s="342">
        <f>'CD Ratio_2'!F19+'CD Ratio_2'!G19+'CD Ratio_2'!H19</f>
        <v>81118</v>
      </c>
      <c r="N19" s="342">
        <f t="shared" si="4"/>
        <v>0</v>
      </c>
      <c r="O19" s="343">
        <f t="shared" si="5"/>
        <v>-0.2952518679199807</v>
      </c>
      <c r="P19" s="343">
        <f t="shared" si="6"/>
        <v>3.9414674149816764</v>
      </c>
      <c r="Q19" s="359">
        <f t="shared" si="7"/>
        <v>-686</v>
      </c>
      <c r="R19" s="391">
        <f t="shared" si="8"/>
        <v>3076</v>
      </c>
      <c r="S19" s="330">
        <f t="shared" si="9"/>
        <v>-6.86</v>
      </c>
      <c r="T19" s="330">
        <f t="shared" si="10"/>
        <v>30.76</v>
      </c>
      <c r="U19" s="330">
        <f>D19/'Branch ATM_1'!F17</f>
        <v>5791.45</v>
      </c>
      <c r="V19" s="330">
        <f>F19/'Branch ATM_1'!F17</f>
        <v>2027.95</v>
      </c>
      <c r="W19" s="330">
        <f t="shared" si="11"/>
        <v>57.914499999999997</v>
      </c>
      <c r="X19" s="330">
        <f t="shared" si="12"/>
        <v>20.279499999999999</v>
      </c>
    </row>
    <row r="20" spans="1:24" s="331" customFormat="1" ht="14.1" customHeight="1" x14ac:dyDescent="0.2">
      <c r="A20" s="339">
        <v>15</v>
      </c>
      <c r="B20" s="345" t="s">
        <v>59</v>
      </c>
      <c r="C20" s="346">
        <v>2225623.2200000002</v>
      </c>
      <c r="D20" s="346">
        <v>2270133.4900000002</v>
      </c>
      <c r="E20" s="342">
        <v>1929564.02</v>
      </c>
      <c r="F20" s="342">
        <v>1960397.6</v>
      </c>
      <c r="G20" s="342">
        <v>0</v>
      </c>
      <c r="H20" s="341">
        <f t="shared" si="0"/>
        <v>86.697694500149936</v>
      </c>
      <c r="I20" s="341">
        <f t="shared" si="1"/>
        <v>86.356049485001861</v>
      </c>
      <c r="J20" s="341">
        <f t="shared" si="2"/>
        <v>86.356049485001861</v>
      </c>
      <c r="K20" s="342">
        <f>'CD Ratio_2'!C20+'CD Ratio_2'!D20+'CD Ratio_2'!E20</f>
        <v>2270133.4900000002</v>
      </c>
      <c r="L20" s="342">
        <f t="shared" si="3"/>
        <v>0</v>
      </c>
      <c r="M20" s="342">
        <f>'CD Ratio_2'!F20+'CD Ratio_2'!G20+'CD Ratio_2'!H20</f>
        <v>1960397.6</v>
      </c>
      <c r="N20" s="342">
        <f t="shared" si="4"/>
        <v>0</v>
      </c>
      <c r="O20" s="343">
        <f t="shared" si="5"/>
        <v>1.999901402897837</v>
      </c>
      <c r="P20" s="343">
        <f t="shared" si="6"/>
        <v>1.5979557910703619</v>
      </c>
      <c r="Q20" s="359">
        <f t="shared" si="7"/>
        <v>44510.270000000019</v>
      </c>
      <c r="R20" s="391">
        <f t="shared" si="8"/>
        <v>30833.580000000075</v>
      </c>
      <c r="S20" s="330">
        <f t="shared" si="9"/>
        <v>445.1027000000002</v>
      </c>
      <c r="T20" s="330">
        <f t="shared" si="10"/>
        <v>308.33580000000075</v>
      </c>
      <c r="U20" s="330">
        <f>D20/'Branch ATM_1'!F18</f>
        <v>7721.5424829931981</v>
      </c>
      <c r="V20" s="330">
        <f>F20/'Branch ATM_1'!F18</f>
        <v>6668.0190476190483</v>
      </c>
      <c r="W20" s="330">
        <f t="shared" si="11"/>
        <v>77.215424829931976</v>
      </c>
      <c r="X20" s="330">
        <f t="shared" si="12"/>
        <v>66.680190476190489</v>
      </c>
    </row>
    <row r="21" spans="1:24" s="331" customFormat="1" ht="14.1" customHeight="1" x14ac:dyDescent="0.2">
      <c r="A21" s="344">
        <v>16</v>
      </c>
      <c r="B21" s="345" t="s">
        <v>65</v>
      </c>
      <c r="C21" s="346">
        <v>11670780</v>
      </c>
      <c r="D21" s="346">
        <v>11834153</v>
      </c>
      <c r="E21" s="342">
        <v>6701355</v>
      </c>
      <c r="F21" s="342">
        <v>6855243</v>
      </c>
      <c r="G21" s="342">
        <v>498988</v>
      </c>
      <c r="H21" s="341">
        <f t="shared" si="0"/>
        <v>57.419941083629375</v>
      </c>
      <c r="I21" s="341">
        <f t="shared" si="1"/>
        <v>57.927618478483417</v>
      </c>
      <c r="J21" s="341">
        <f t="shared" si="2"/>
        <v>62.144126411074794</v>
      </c>
      <c r="K21" s="342">
        <f>'CD Ratio_2'!C21+'CD Ratio_2'!D21+'CD Ratio_2'!E21</f>
        <v>11834153</v>
      </c>
      <c r="L21" s="342">
        <f t="shared" si="3"/>
        <v>0</v>
      </c>
      <c r="M21" s="342">
        <f>'CD Ratio_2'!F21+'CD Ratio_2'!G21+'CD Ratio_2'!H21</f>
        <v>6855243</v>
      </c>
      <c r="N21" s="342">
        <f t="shared" si="4"/>
        <v>0</v>
      </c>
      <c r="O21" s="343">
        <f t="shared" si="5"/>
        <v>1.3998464541358846</v>
      </c>
      <c r="P21" s="343">
        <f t="shared" si="6"/>
        <v>2.2963714054844133</v>
      </c>
      <c r="Q21" s="359">
        <f t="shared" si="7"/>
        <v>163373</v>
      </c>
      <c r="R21" s="391">
        <f t="shared" si="8"/>
        <v>153888</v>
      </c>
      <c r="S21" s="330">
        <f t="shared" si="9"/>
        <v>1633.73</v>
      </c>
      <c r="T21" s="330">
        <f t="shared" si="10"/>
        <v>1538.88</v>
      </c>
      <c r="U21" s="330">
        <f>D21/'Branch ATM_1'!F19</f>
        <v>10907.053456221198</v>
      </c>
      <c r="V21" s="330">
        <f>F21/'Branch ATM_1'!F19</f>
        <v>6318.1963133640556</v>
      </c>
      <c r="W21" s="330">
        <f t="shared" si="11"/>
        <v>109.07053456221198</v>
      </c>
      <c r="X21" s="330">
        <f t="shared" si="12"/>
        <v>63.181963133640558</v>
      </c>
    </row>
    <row r="22" spans="1:24" s="331" customFormat="1" ht="14.1" customHeight="1" x14ac:dyDescent="0.2">
      <c r="A22" s="339">
        <v>17</v>
      </c>
      <c r="B22" s="345" t="s">
        <v>60</v>
      </c>
      <c r="C22" s="346">
        <v>304413.58</v>
      </c>
      <c r="D22" s="346">
        <v>281465</v>
      </c>
      <c r="E22" s="342">
        <v>169086.07</v>
      </c>
      <c r="F22" s="342">
        <v>321879</v>
      </c>
      <c r="G22" s="342">
        <v>0</v>
      </c>
      <c r="H22" s="341">
        <f t="shared" si="0"/>
        <v>55.54485118567969</v>
      </c>
      <c r="I22" s="341">
        <f t="shared" si="1"/>
        <v>114.35844598795588</v>
      </c>
      <c r="J22" s="341">
        <f t="shared" si="2"/>
        <v>114.35844598795588</v>
      </c>
      <c r="K22" s="342">
        <f>'CD Ratio_2'!C22+'CD Ratio_2'!D22+'CD Ratio_2'!E22</f>
        <v>281465</v>
      </c>
      <c r="L22" s="342">
        <f t="shared" si="3"/>
        <v>0</v>
      </c>
      <c r="M22" s="342">
        <f>'CD Ratio_2'!F22+'CD Ratio_2'!G22+'CD Ratio_2'!H22</f>
        <v>321879</v>
      </c>
      <c r="N22" s="342">
        <f t="shared" si="4"/>
        <v>0</v>
      </c>
      <c r="O22" s="343">
        <f t="shared" si="5"/>
        <v>-7.5386190064188385</v>
      </c>
      <c r="P22" s="343">
        <f t="shared" si="6"/>
        <v>90.363996277162272</v>
      </c>
      <c r="Q22" s="359">
        <f t="shared" si="7"/>
        <v>-22948.580000000016</v>
      </c>
      <c r="R22" s="391">
        <f t="shared" si="8"/>
        <v>152792.93</v>
      </c>
      <c r="S22" s="330">
        <f t="shared" si="9"/>
        <v>-229.48580000000015</v>
      </c>
      <c r="T22" s="330">
        <f t="shared" si="10"/>
        <v>1527.9293</v>
      </c>
      <c r="U22" s="330">
        <f>D22/'Branch ATM_1'!F20</f>
        <v>2513.0803571428573</v>
      </c>
      <c r="V22" s="330">
        <f>F22/'Branch ATM_1'!F20</f>
        <v>2873.9196428571427</v>
      </c>
      <c r="W22" s="330">
        <f t="shared" si="11"/>
        <v>25.130803571428572</v>
      </c>
      <c r="X22" s="330">
        <f t="shared" si="12"/>
        <v>28.739196428571425</v>
      </c>
    </row>
    <row r="23" spans="1:24" s="331" customFormat="1" ht="14.1" customHeight="1" x14ac:dyDescent="0.2">
      <c r="A23" s="344">
        <v>18</v>
      </c>
      <c r="B23" s="345" t="s">
        <v>185</v>
      </c>
      <c r="C23" s="346">
        <v>738167.19</v>
      </c>
      <c r="D23" s="346">
        <v>739312.49</v>
      </c>
      <c r="E23" s="342">
        <v>432676.16</v>
      </c>
      <c r="F23" s="342">
        <v>457236.71</v>
      </c>
      <c r="G23" s="342">
        <v>0</v>
      </c>
      <c r="H23" s="341">
        <f t="shared" si="0"/>
        <v>58.614927060087844</v>
      </c>
      <c r="I23" s="341">
        <f t="shared" si="1"/>
        <v>61.846203896812291</v>
      </c>
      <c r="J23" s="341">
        <f t="shared" si="2"/>
        <v>61.846203896812291</v>
      </c>
      <c r="K23" s="342">
        <f>'CD Ratio_2'!C23+'CD Ratio_2'!D23+'CD Ratio_2'!E23</f>
        <v>739312.49</v>
      </c>
      <c r="L23" s="342">
        <f t="shared" si="3"/>
        <v>0</v>
      </c>
      <c r="M23" s="342">
        <f>'CD Ratio_2'!F23+'CD Ratio_2'!G23+'CD Ratio_2'!H23</f>
        <v>457236.71</v>
      </c>
      <c r="N23" s="342">
        <f t="shared" si="4"/>
        <v>0</v>
      </c>
      <c r="O23" s="343">
        <f t="shared" si="5"/>
        <v>0.15515455245308948</v>
      </c>
      <c r="P23" s="343">
        <f t="shared" si="6"/>
        <v>5.6764278392412582</v>
      </c>
      <c r="Q23" s="359">
        <f t="shared" si="7"/>
        <v>1145.3000000000466</v>
      </c>
      <c r="R23" s="391">
        <f t="shared" si="8"/>
        <v>24560.550000000047</v>
      </c>
      <c r="S23" s="330">
        <f t="shared" si="9"/>
        <v>11.453000000000465</v>
      </c>
      <c r="T23" s="330">
        <f t="shared" si="10"/>
        <v>245.60550000000046</v>
      </c>
      <c r="U23" s="330">
        <f>D23/'Branch ATM_1'!F21</f>
        <v>4427.0208982035929</v>
      </c>
      <c r="V23" s="330">
        <f>F23/'Branch ATM_1'!F21</f>
        <v>2737.9443712574853</v>
      </c>
      <c r="W23" s="330">
        <f t="shared" si="11"/>
        <v>44.270208982035932</v>
      </c>
      <c r="X23" s="330">
        <f t="shared" si="12"/>
        <v>27.379443712574854</v>
      </c>
    </row>
    <row r="24" spans="1:24" s="331" customFormat="1" ht="14.1" customHeight="1" x14ac:dyDescent="0.2">
      <c r="A24" s="339">
        <v>19</v>
      </c>
      <c r="B24" s="345" t="s">
        <v>61</v>
      </c>
      <c r="C24" s="346">
        <v>2532550</v>
      </c>
      <c r="D24" s="346">
        <v>2605372</v>
      </c>
      <c r="E24" s="342">
        <v>1502448</v>
      </c>
      <c r="F24" s="342">
        <v>1586136</v>
      </c>
      <c r="G24" s="342">
        <v>511010</v>
      </c>
      <c r="H24" s="341">
        <f t="shared" si="0"/>
        <v>59.325501964423211</v>
      </c>
      <c r="I24" s="341">
        <f t="shared" si="1"/>
        <v>60.879444470885538</v>
      </c>
      <c r="J24" s="341">
        <f t="shared" si="2"/>
        <v>80.493150306366999</v>
      </c>
      <c r="K24" s="342">
        <f>'CD Ratio_2'!C24+'CD Ratio_2'!D24+'CD Ratio_2'!E24</f>
        <v>2605372</v>
      </c>
      <c r="L24" s="342">
        <f t="shared" si="3"/>
        <v>0</v>
      </c>
      <c r="M24" s="342">
        <f>'CD Ratio_2'!F24+'CD Ratio_2'!G24+'CD Ratio_2'!H24</f>
        <v>1586136</v>
      </c>
      <c r="N24" s="342">
        <f t="shared" si="4"/>
        <v>0</v>
      </c>
      <c r="O24" s="343">
        <f t="shared" si="5"/>
        <v>2.8754417484353714</v>
      </c>
      <c r="P24" s="343">
        <f t="shared" si="6"/>
        <v>5.5701095811635408</v>
      </c>
      <c r="Q24" s="359">
        <f t="shared" si="7"/>
        <v>72822</v>
      </c>
      <c r="R24" s="391">
        <f t="shared" si="8"/>
        <v>83688</v>
      </c>
      <c r="S24" s="330">
        <f t="shared" si="9"/>
        <v>728.22</v>
      </c>
      <c r="T24" s="330">
        <f t="shared" si="10"/>
        <v>836.88</v>
      </c>
      <c r="U24" s="330">
        <f>D24/'Branch ATM_1'!F22</f>
        <v>9173.8450704225361</v>
      </c>
      <c r="V24" s="330">
        <f>F24/'Branch ATM_1'!F22</f>
        <v>5584.9859154929582</v>
      </c>
      <c r="W24" s="330">
        <f t="shared" si="11"/>
        <v>91.738450704225357</v>
      </c>
      <c r="X24" s="330">
        <f t="shared" si="12"/>
        <v>55.849859154929582</v>
      </c>
    </row>
    <row r="25" spans="1:24" s="331" customFormat="1" ht="14.1" customHeight="1" x14ac:dyDescent="0.2">
      <c r="A25" s="344">
        <v>20</v>
      </c>
      <c r="B25" s="345" t="s">
        <v>62</v>
      </c>
      <c r="C25" s="346">
        <v>30582</v>
      </c>
      <c r="D25" s="346">
        <v>32561</v>
      </c>
      <c r="E25" s="342">
        <v>35312.86</v>
      </c>
      <c r="F25" s="342">
        <v>32403</v>
      </c>
      <c r="G25" s="342">
        <v>0</v>
      </c>
      <c r="H25" s="341">
        <f t="shared" si="0"/>
        <v>115.46942646000916</v>
      </c>
      <c r="I25" s="341">
        <f t="shared" si="1"/>
        <v>99.514756917785078</v>
      </c>
      <c r="J25" s="341">
        <f t="shared" si="2"/>
        <v>99.514756917785078</v>
      </c>
      <c r="K25" s="342">
        <f>'CD Ratio_2'!C25+'CD Ratio_2'!D25+'CD Ratio_2'!E25</f>
        <v>32561</v>
      </c>
      <c r="L25" s="342">
        <f t="shared" si="3"/>
        <v>0</v>
      </c>
      <c r="M25" s="342">
        <f>'CD Ratio_2'!F25+'CD Ratio_2'!G25+'CD Ratio_2'!H25</f>
        <v>32403</v>
      </c>
      <c r="N25" s="342">
        <f t="shared" si="4"/>
        <v>0</v>
      </c>
      <c r="O25" s="343">
        <f t="shared" si="5"/>
        <v>6.4711268066182726</v>
      </c>
      <c r="P25" s="343">
        <f t="shared" si="6"/>
        <v>-8.2402274978577221</v>
      </c>
      <c r="Q25" s="359">
        <f t="shared" si="7"/>
        <v>1979</v>
      </c>
      <c r="R25" s="391">
        <f t="shared" si="8"/>
        <v>-2909.8600000000006</v>
      </c>
      <c r="S25" s="330">
        <f t="shared" si="9"/>
        <v>19.79</v>
      </c>
      <c r="T25" s="330">
        <f t="shared" si="10"/>
        <v>-29.098600000000005</v>
      </c>
      <c r="U25" s="330">
        <f>D25/'Branch ATM_1'!F23</f>
        <v>2170.7333333333331</v>
      </c>
      <c r="V25" s="330">
        <f>F25/'Branch ATM_1'!F23</f>
        <v>2160.1999999999998</v>
      </c>
      <c r="W25" s="330">
        <f t="shared" si="11"/>
        <v>21.707333333333331</v>
      </c>
      <c r="X25" s="330">
        <f t="shared" si="12"/>
        <v>21.601999999999997</v>
      </c>
    </row>
    <row r="26" spans="1:24" s="331" customFormat="1" ht="14.1" customHeight="1" x14ac:dyDescent="0.2">
      <c r="A26" s="339">
        <v>21</v>
      </c>
      <c r="B26" s="345" t="s">
        <v>45</v>
      </c>
      <c r="C26" s="346">
        <v>169304</v>
      </c>
      <c r="D26" s="346">
        <v>186343</v>
      </c>
      <c r="E26" s="342">
        <v>176386</v>
      </c>
      <c r="F26" s="342">
        <v>180561</v>
      </c>
      <c r="G26" s="342">
        <v>0</v>
      </c>
      <c r="H26" s="341">
        <f t="shared" si="0"/>
        <v>104.18300808013987</v>
      </c>
      <c r="I26" s="341">
        <f t="shared" si="1"/>
        <v>96.89711982741504</v>
      </c>
      <c r="J26" s="341">
        <f t="shared" si="2"/>
        <v>96.89711982741504</v>
      </c>
      <c r="K26" s="342">
        <f>'CD Ratio_2'!C26+'CD Ratio_2'!D26+'CD Ratio_2'!E26</f>
        <v>186343</v>
      </c>
      <c r="L26" s="342">
        <f t="shared" si="3"/>
        <v>0</v>
      </c>
      <c r="M26" s="342">
        <f>'CD Ratio_2'!F26+'CD Ratio_2'!G26+'CD Ratio_2'!H26</f>
        <v>180561</v>
      </c>
      <c r="N26" s="342">
        <f t="shared" si="4"/>
        <v>0</v>
      </c>
      <c r="O26" s="343">
        <f t="shared" si="5"/>
        <v>10.064144969994802</v>
      </c>
      <c r="P26" s="343">
        <f t="shared" si="6"/>
        <v>2.3669678999467076</v>
      </c>
      <c r="Q26" s="359">
        <f t="shared" si="7"/>
        <v>17039</v>
      </c>
      <c r="R26" s="391">
        <f t="shared" si="8"/>
        <v>4175</v>
      </c>
      <c r="S26" s="330">
        <f t="shared" si="9"/>
        <v>170.39</v>
      </c>
      <c r="T26" s="330">
        <f t="shared" si="10"/>
        <v>41.75</v>
      </c>
      <c r="U26" s="330">
        <f>D26/'Branch ATM_1'!F24</f>
        <v>2588.0972222222222</v>
      </c>
      <c r="V26" s="330">
        <f>F26/'Branch ATM_1'!F24</f>
        <v>2507.7916666666665</v>
      </c>
      <c r="W26" s="330">
        <f t="shared" si="11"/>
        <v>25.880972222222223</v>
      </c>
      <c r="X26" s="330">
        <f t="shared" si="12"/>
        <v>25.077916666666667</v>
      </c>
    </row>
    <row r="27" spans="1:24" s="350" customFormat="1" ht="14.1" customHeight="1" x14ac:dyDescent="0.2">
      <c r="A27" s="347"/>
      <c r="B27" s="11" t="s">
        <v>226</v>
      </c>
      <c r="C27" s="348">
        <f>SUM(C6:C26)</f>
        <v>29517832.59</v>
      </c>
      <c r="D27" s="348">
        <f t="shared" ref="D27:G27" si="13">SUM(D6:D26)</f>
        <v>30017664.009999998</v>
      </c>
      <c r="E27" s="348">
        <f t="shared" si="13"/>
        <v>18491042.719999999</v>
      </c>
      <c r="F27" s="348">
        <f t="shared" si="13"/>
        <v>19155060.600000001</v>
      </c>
      <c r="G27" s="348">
        <f t="shared" si="13"/>
        <v>1009998</v>
      </c>
      <c r="H27" s="349">
        <f t="shared" si="0"/>
        <v>62.643633009370625</v>
      </c>
      <c r="I27" s="349">
        <f t="shared" si="1"/>
        <v>63.812629102713458</v>
      </c>
      <c r="J27" s="349">
        <f t="shared" si="2"/>
        <v>67.177307978669731</v>
      </c>
      <c r="K27" s="342">
        <f>'CD Ratio_2'!C27+'CD Ratio_2'!D27+'CD Ratio_2'!E27</f>
        <v>30017664.010000002</v>
      </c>
      <c r="L27" s="342">
        <f t="shared" si="3"/>
        <v>0</v>
      </c>
      <c r="M27" s="342">
        <f>'CD Ratio_2'!F27+'CD Ratio_2'!G27+'CD Ratio_2'!H27</f>
        <v>19155060.600000001</v>
      </c>
      <c r="N27" s="342">
        <f t="shared" si="4"/>
        <v>0</v>
      </c>
      <c r="O27" s="343">
        <f t="shared" si="5"/>
        <v>1.6933201937371583</v>
      </c>
      <c r="P27" s="343">
        <f t="shared" si="6"/>
        <v>3.5910245303895048</v>
      </c>
      <c r="Q27" s="359">
        <f t="shared" si="7"/>
        <v>499831.41999999806</v>
      </c>
      <c r="R27" s="391">
        <f t="shared" si="8"/>
        <v>664017.88000000268</v>
      </c>
      <c r="S27" s="330">
        <f t="shared" si="9"/>
        <v>4998.3141999999807</v>
      </c>
      <c r="T27" s="330">
        <f t="shared" si="10"/>
        <v>6640.178800000027</v>
      </c>
      <c r="U27" s="445">
        <f>D27/'Branch ATM_1'!F25</f>
        <v>7130.0864631828972</v>
      </c>
      <c r="V27" s="445">
        <f>F27/'Branch ATM_1'!F25</f>
        <v>4549.895629453682</v>
      </c>
      <c r="W27" s="445">
        <f t="shared" si="11"/>
        <v>71.300864631828972</v>
      </c>
      <c r="X27" s="445">
        <f t="shared" si="12"/>
        <v>45.498956294536818</v>
      </c>
    </row>
    <row r="28" spans="1:24" s="331" customFormat="1" ht="14.1" customHeight="1" x14ac:dyDescent="0.2">
      <c r="A28" s="339">
        <v>22</v>
      </c>
      <c r="B28" s="345" t="s">
        <v>42</v>
      </c>
      <c r="C28" s="346">
        <v>954700.74</v>
      </c>
      <c r="D28" s="346">
        <v>1021235.8</v>
      </c>
      <c r="E28" s="342">
        <v>862348.87</v>
      </c>
      <c r="F28" s="342">
        <v>921754.31</v>
      </c>
      <c r="G28" s="342">
        <v>61810.11</v>
      </c>
      <c r="H28" s="341">
        <f t="shared" si="0"/>
        <v>90.32661585660864</v>
      </c>
      <c r="I28" s="341">
        <f t="shared" si="1"/>
        <v>90.258714980418816</v>
      </c>
      <c r="J28" s="341">
        <f t="shared" si="2"/>
        <v>96.311196689344413</v>
      </c>
      <c r="K28" s="342">
        <f>'CD Ratio_2'!C28+'CD Ratio_2'!D28+'CD Ratio_2'!E28</f>
        <v>1021235.7999999999</v>
      </c>
      <c r="L28" s="342">
        <f t="shared" si="3"/>
        <v>0</v>
      </c>
      <c r="M28" s="342">
        <f>'CD Ratio_2'!F28+'CD Ratio_2'!G28+'CD Ratio_2'!H28</f>
        <v>921754.29999999993</v>
      </c>
      <c r="N28" s="342">
        <f t="shared" si="4"/>
        <v>1.0000000125728548E-2</v>
      </c>
      <c r="O28" s="343">
        <f t="shared" si="5"/>
        <v>6.9692058686369149</v>
      </c>
      <c r="P28" s="343">
        <f t="shared" si="6"/>
        <v>6.8887943228823456</v>
      </c>
      <c r="Q28" s="359">
        <f t="shared" si="7"/>
        <v>66535.060000000056</v>
      </c>
      <c r="R28" s="391">
        <f t="shared" si="8"/>
        <v>59405.440000000061</v>
      </c>
      <c r="S28" s="330">
        <f t="shared" si="9"/>
        <v>665.35060000000055</v>
      </c>
      <c r="T28" s="330">
        <f t="shared" si="10"/>
        <v>594.05440000000056</v>
      </c>
      <c r="U28" s="330">
        <f>D28/'Branch ATM_1'!F26</f>
        <v>6343.0795031055904</v>
      </c>
      <c r="V28" s="330">
        <f>F28/'Branch ATM_1'!F26</f>
        <v>5725.1820496894416</v>
      </c>
      <c r="W28" s="330">
        <f t="shared" si="11"/>
        <v>63.430795031055908</v>
      </c>
      <c r="X28" s="330">
        <f t="shared" si="12"/>
        <v>57.251820496894418</v>
      </c>
    </row>
    <row r="29" spans="1:24" s="331" customFormat="1" ht="14.1" customHeight="1" x14ac:dyDescent="0.2">
      <c r="A29" s="344">
        <v>23</v>
      </c>
      <c r="B29" s="345" t="s">
        <v>186</v>
      </c>
      <c r="C29" s="346">
        <v>64370.48</v>
      </c>
      <c r="D29" s="346">
        <v>84286.91</v>
      </c>
      <c r="E29" s="342">
        <v>122990.9</v>
      </c>
      <c r="F29" s="342">
        <v>154415.73000000001</v>
      </c>
      <c r="G29" s="342">
        <v>0</v>
      </c>
      <c r="H29" s="341">
        <f t="shared" si="0"/>
        <v>191.06724076005025</v>
      </c>
      <c r="I29" s="341">
        <f t="shared" si="1"/>
        <v>183.20250439836983</v>
      </c>
      <c r="J29" s="341">
        <f t="shared" si="2"/>
        <v>183.20250439836983</v>
      </c>
      <c r="K29" s="342">
        <f>'CD Ratio_2'!C29+'CD Ratio_2'!D29+'CD Ratio_2'!E29</f>
        <v>84286.91</v>
      </c>
      <c r="L29" s="342">
        <f t="shared" si="3"/>
        <v>0</v>
      </c>
      <c r="M29" s="342">
        <f>'CD Ratio_2'!F29+'CD Ratio_2'!G29+'CD Ratio_2'!H29</f>
        <v>154415.72</v>
      </c>
      <c r="N29" s="342">
        <f t="shared" si="4"/>
        <v>1.0000000009313226E-2</v>
      </c>
      <c r="O29" s="343">
        <f t="shared" si="5"/>
        <v>30.94031612006</v>
      </c>
      <c r="P29" s="343">
        <f t="shared" si="6"/>
        <v>25.550532600379395</v>
      </c>
      <c r="Q29" s="359">
        <f t="shared" si="7"/>
        <v>19916.43</v>
      </c>
      <c r="R29" s="391">
        <f t="shared" si="8"/>
        <v>31424.830000000016</v>
      </c>
      <c r="S29" s="330">
        <f t="shared" si="9"/>
        <v>199.1643</v>
      </c>
      <c r="T29" s="330">
        <f t="shared" si="10"/>
        <v>314.24830000000014</v>
      </c>
      <c r="U29" s="330">
        <f>D29/'Branch ATM_1'!F27</f>
        <v>409.15975728155342</v>
      </c>
      <c r="V29" s="330">
        <f>F29/'Branch ATM_1'!F27</f>
        <v>749.5909223300971</v>
      </c>
      <c r="W29" s="330">
        <f t="shared" si="11"/>
        <v>4.0915975728155338</v>
      </c>
      <c r="X29" s="330">
        <f t="shared" si="12"/>
        <v>7.4959092233009708</v>
      </c>
    </row>
    <row r="30" spans="1:24" s="331" customFormat="1" ht="14.1" customHeight="1" x14ac:dyDescent="0.2">
      <c r="A30" s="339">
        <v>24</v>
      </c>
      <c r="B30" s="345" t="s">
        <v>187</v>
      </c>
      <c r="C30" s="346">
        <v>4608.42</v>
      </c>
      <c r="D30" s="346">
        <v>5045.29</v>
      </c>
      <c r="E30" s="342">
        <v>1108.51</v>
      </c>
      <c r="F30" s="342">
        <v>1188.6099999999999</v>
      </c>
      <c r="G30" s="342">
        <v>0</v>
      </c>
      <c r="H30" s="341">
        <f t="shared" si="0"/>
        <v>24.054014174055315</v>
      </c>
      <c r="I30" s="341">
        <f t="shared" si="1"/>
        <v>23.558804350195924</v>
      </c>
      <c r="J30" s="341">
        <f t="shared" si="2"/>
        <v>23.558804350195924</v>
      </c>
      <c r="K30" s="342">
        <f>'CD Ratio_2'!C30+'CD Ratio_2'!D30+'CD Ratio_2'!E30</f>
        <v>5045.29</v>
      </c>
      <c r="L30" s="342">
        <f t="shared" si="3"/>
        <v>0</v>
      </c>
      <c r="M30" s="342">
        <f>'CD Ratio_2'!F30+'CD Ratio_2'!G30+'CD Ratio_2'!H30</f>
        <v>1188.6099999999999</v>
      </c>
      <c r="N30" s="342">
        <f t="shared" si="4"/>
        <v>0</v>
      </c>
      <c r="O30" s="343">
        <f t="shared" si="5"/>
        <v>9.4798217176385808</v>
      </c>
      <c r="P30" s="343">
        <f t="shared" si="6"/>
        <v>7.2259158690494365</v>
      </c>
      <c r="Q30" s="359">
        <f t="shared" si="7"/>
        <v>436.86999999999989</v>
      </c>
      <c r="R30" s="391">
        <f t="shared" si="8"/>
        <v>80.099999999999909</v>
      </c>
      <c r="S30" s="330">
        <f t="shared" si="9"/>
        <v>4.3686999999999987</v>
      </c>
      <c r="T30" s="330">
        <f t="shared" si="10"/>
        <v>0.80099999999999905</v>
      </c>
      <c r="U30" s="330">
        <f>D30/'Branch ATM_1'!F28</f>
        <v>5045.29</v>
      </c>
      <c r="V30" s="330">
        <f>F30/'Branch ATM_1'!F28</f>
        <v>1188.6099999999999</v>
      </c>
      <c r="W30" s="330">
        <f t="shared" si="11"/>
        <v>50.4529</v>
      </c>
      <c r="X30" s="330">
        <f t="shared" si="12"/>
        <v>11.886099999999999</v>
      </c>
    </row>
    <row r="31" spans="1:24" s="331" customFormat="1" ht="14.1" customHeight="1" x14ac:dyDescent="0.2">
      <c r="A31" s="344">
        <v>25</v>
      </c>
      <c r="B31" s="345" t="s">
        <v>46</v>
      </c>
      <c r="C31" s="346">
        <v>6147.7</v>
      </c>
      <c r="D31" s="346">
        <v>6701.63</v>
      </c>
      <c r="E31" s="342">
        <v>9377.2800000000007</v>
      </c>
      <c r="F31" s="342">
        <v>10146.120000000001</v>
      </c>
      <c r="G31" s="342">
        <v>0</v>
      </c>
      <c r="H31" s="341">
        <f t="shared" si="0"/>
        <v>152.53314247604797</v>
      </c>
      <c r="I31" s="341">
        <f t="shared" si="1"/>
        <v>151.3977942679617</v>
      </c>
      <c r="J31" s="341">
        <f t="shared" si="2"/>
        <v>151.3977942679617</v>
      </c>
      <c r="K31" s="342">
        <f>'CD Ratio_2'!C31+'CD Ratio_2'!D31+'CD Ratio_2'!E31</f>
        <v>6701.63</v>
      </c>
      <c r="L31" s="342">
        <f t="shared" si="3"/>
        <v>0</v>
      </c>
      <c r="M31" s="342">
        <f>'CD Ratio_2'!F31+'CD Ratio_2'!G31+'CD Ratio_2'!H31</f>
        <v>10146.120000000001</v>
      </c>
      <c r="N31" s="342">
        <f t="shared" si="4"/>
        <v>0</v>
      </c>
      <c r="O31" s="343">
        <f t="shared" si="5"/>
        <v>9.0103615986466536</v>
      </c>
      <c r="P31" s="343">
        <f t="shared" si="6"/>
        <v>8.1989660114660126</v>
      </c>
      <c r="Q31" s="359">
        <f t="shared" si="7"/>
        <v>553.93000000000029</v>
      </c>
      <c r="R31" s="391">
        <f t="shared" si="8"/>
        <v>768.84000000000015</v>
      </c>
      <c r="S31" s="330">
        <f t="shared" si="9"/>
        <v>5.5393000000000026</v>
      </c>
      <c r="T31" s="330">
        <f t="shared" si="10"/>
        <v>7.6884000000000015</v>
      </c>
      <c r="U31" s="330">
        <f>D31/'Branch ATM_1'!F29</f>
        <v>3350.8150000000001</v>
      </c>
      <c r="V31" s="330">
        <f>F31/'Branch ATM_1'!F29</f>
        <v>5073.0600000000004</v>
      </c>
      <c r="W31" s="330">
        <f t="shared" si="11"/>
        <v>33.508150000000001</v>
      </c>
      <c r="X31" s="330">
        <f t="shared" si="12"/>
        <v>50.730600000000003</v>
      </c>
    </row>
    <row r="32" spans="1:24" s="331" customFormat="1" ht="14.1" customHeight="1" x14ac:dyDescent="0.2">
      <c r="A32" s="339">
        <v>26</v>
      </c>
      <c r="B32" s="345" t="s">
        <v>188</v>
      </c>
      <c r="C32" s="346">
        <v>30587</v>
      </c>
      <c r="D32" s="346">
        <v>41004</v>
      </c>
      <c r="E32" s="342">
        <v>99678</v>
      </c>
      <c r="F32" s="342">
        <v>108191</v>
      </c>
      <c r="G32" s="342">
        <v>0</v>
      </c>
      <c r="H32" s="341">
        <f t="shared" si="0"/>
        <v>325.88354529702161</v>
      </c>
      <c r="I32" s="341">
        <f t="shared" si="1"/>
        <v>263.8547458784509</v>
      </c>
      <c r="J32" s="341">
        <f t="shared" si="2"/>
        <v>263.8547458784509</v>
      </c>
      <c r="K32" s="342">
        <f>'CD Ratio_2'!C32+'CD Ratio_2'!D32+'CD Ratio_2'!E32</f>
        <v>41004</v>
      </c>
      <c r="L32" s="342">
        <f t="shared" si="3"/>
        <v>0</v>
      </c>
      <c r="M32" s="342">
        <f>'CD Ratio_2'!F32+'CD Ratio_2'!G32+'CD Ratio_2'!H32</f>
        <v>108191</v>
      </c>
      <c r="N32" s="342">
        <f t="shared" si="4"/>
        <v>0</v>
      </c>
      <c r="O32" s="343">
        <f t="shared" si="5"/>
        <v>34.05695229999673</v>
      </c>
      <c r="P32" s="343">
        <f t="shared" si="6"/>
        <v>8.540500411324464</v>
      </c>
      <c r="Q32" s="359">
        <f t="shared" si="7"/>
        <v>10417</v>
      </c>
      <c r="R32" s="391">
        <f t="shared" si="8"/>
        <v>8513</v>
      </c>
      <c r="S32" s="330">
        <f t="shared" si="9"/>
        <v>104.17</v>
      </c>
      <c r="T32" s="330">
        <f t="shared" si="10"/>
        <v>85.13</v>
      </c>
      <c r="U32" s="330">
        <f>D32/'Branch ATM_1'!F30</f>
        <v>1366.8</v>
      </c>
      <c r="V32" s="330">
        <f>F32/'Branch ATM_1'!F30</f>
        <v>3606.3666666666668</v>
      </c>
      <c r="W32" s="330">
        <f t="shared" si="11"/>
        <v>13.667999999999999</v>
      </c>
      <c r="X32" s="330">
        <f t="shared" si="12"/>
        <v>36.06366666666667</v>
      </c>
    </row>
    <row r="33" spans="1:24" s="331" customFormat="1" ht="14.1" customHeight="1" x14ac:dyDescent="0.2">
      <c r="A33" s="344">
        <v>27</v>
      </c>
      <c r="B33" s="345" t="s">
        <v>189</v>
      </c>
      <c r="C33" s="346">
        <v>1527</v>
      </c>
      <c r="D33" s="346">
        <v>1655</v>
      </c>
      <c r="E33" s="342">
        <v>165</v>
      </c>
      <c r="F33" s="342">
        <v>205</v>
      </c>
      <c r="G33" s="342">
        <v>0</v>
      </c>
      <c r="H33" s="341">
        <f t="shared" si="0"/>
        <v>10.805500982318271</v>
      </c>
      <c r="I33" s="341">
        <f t="shared" si="1"/>
        <v>12.386706948640484</v>
      </c>
      <c r="J33" s="341">
        <f t="shared" si="2"/>
        <v>12.386706948640484</v>
      </c>
      <c r="K33" s="342">
        <f>'CD Ratio_2'!C33+'CD Ratio_2'!D33+'CD Ratio_2'!E33</f>
        <v>1655</v>
      </c>
      <c r="L33" s="342">
        <f t="shared" si="3"/>
        <v>0</v>
      </c>
      <c r="M33" s="342">
        <f>'CD Ratio_2'!F33+'CD Ratio_2'!G33+'CD Ratio_2'!H33</f>
        <v>205</v>
      </c>
      <c r="N33" s="342">
        <f t="shared" si="4"/>
        <v>0</v>
      </c>
      <c r="O33" s="343">
        <f t="shared" si="5"/>
        <v>8.3824492468893261</v>
      </c>
      <c r="P33" s="343">
        <f t="shared" si="6"/>
        <v>24.242424242424242</v>
      </c>
      <c r="Q33" s="359">
        <f t="shared" si="7"/>
        <v>128</v>
      </c>
      <c r="R33" s="391">
        <f t="shared" si="8"/>
        <v>40</v>
      </c>
      <c r="S33" s="330">
        <f t="shared" si="9"/>
        <v>1.28</v>
      </c>
      <c r="T33" s="330">
        <f t="shared" si="10"/>
        <v>0.4</v>
      </c>
      <c r="U33" s="330">
        <f>D33/'Branch ATM_1'!F31</f>
        <v>1655</v>
      </c>
      <c r="V33" s="330">
        <f>F33/'Branch ATM_1'!F31</f>
        <v>205</v>
      </c>
      <c r="W33" s="330">
        <f t="shared" si="11"/>
        <v>16.55</v>
      </c>
      <c r="X33" s="330">
        <f t="shared" si="12"/>
        <v>2.0499999999999998</v>
      </c>
    </row>
    <row r="34" spans="1:24" s="331" customFormat="1" ht="14.1" customHeight="1" x14ac:dyDescent="0.2">
      <c r="A34" s="339">
        <v>28</v>
      </c>
      <c r="B34" s="345" t="s">
        <v>190</v>
      </c>
      <c r="C34" s="346">
        <v>61670</v>
      </c>
      <c r="D34" s="346">
        <v>65194</v>
      </c>
      <c r="E34" s="342">
        <v>28856</v>
      </c>
      <c r="F34" s="342">
        <v>31269</v>
      </c>
      <c r="G34" s="342">
        <v>0</v>
      </c>
      <c r="H34" s="341">
        <f t="shared" si="0"/>
        <v>46.790984271120479</v>
      </c>
      <c r="I34" s="341">
        <f t="shared" si="1"/>
        <v>47.963002730312603</v>
      </c>
      <c r="J34" s="341">
        <f t="shared" si="2"/>
        <v>47.963002730312603</v>
      </c>
      <c r="K34" s="342">
        <f>'CD Ratio_2'!C34+'CD Ratio_2'!D34+'CD Ratio_2'!E34</f>
        <v>65194</v>
      </c>
      <c r="L34" s="342">
        <f t="shared" si="3"/>
        <v>0</v>
      </c>
      <c r="M34" s="342">
        <f>'CD Ratio_2'!F34+'CD Ratio_2'!G34+'CD Ratio_2'!H34</f>
        <v>31269</v>
      </c>
      <c r="N34" s="342">
        <f t="shared" si="4"/>
        <v>0</v>
      </c>
      <c r="O34" s="343">
        <f t="shared" si="5"/>
        <v>5.7142857142857144</v>
      </c>
      <c r="P34" s="343">
        <f t="shared" si="6"/>
        <v>8.3622123648461333</v>
      </c>
      <c r="Q34" s="359">
        <f t="shared" si="7"/>
        <v>3524</v>
      </c>
      <c r="R34" s="391">
        <f t="shared" si="8"/>
        <v>2413</v>
      </c>
      <c r="S34" s="330">
        <f t="shared" si="9"/>
        <v>35.24</v>
      </c>
      <c r="T34" s="330">
        <f t="shared" si="10"/>
        <v>24.13</v>
      </c>
      <c r="U34" s="330">
        <f>D34/'Branch ATM_1'!F32</f>
        <v>5926.727272727273</v>
      </c>
      <c r="V34" s="330">
        <f>F34/'Branch ATM_1'!F32</f>
        <v>2842.6363636363635</v>
      </c>
      <c r="W34" s="330">
        <f t="shared" si="11"/>
        <v>59.267272727272733</v>
      </c>
      <c r="X34" s="330">
        <f t="shared" si="12"/>
        <v>28.426363636363636</v>
      </c>
    </row>
    <row r="35" spans="1:24" s="331" customFormat="1" ht="14.1" customHeight="1" x14ac:dyDescent="0.2">
      <c r="A35" s="344">
        <v>29</v>
      </c>
      <c r="B35" s="345" t="s">
        <v>66</v>
      </c>
      <c r="C35" s="346">
        <v>1234692.32</v>
      </c>
      <c r="D35" s="346">
        <v>1242584.3400000001</v>
      </c>
      <c r="E35" s="342">
        <v>1823294.04</v>
      </c>
      <c r="F35" s="342">
        <v>1939818.05</v>
      </c>
      <c r="G35" s="342">
        <v>0</v>
      </c>
      <c r="H35" s="341">
        <f t="shared" si="0"/>
        <v>147.67193498053021</v>
      </c>
      <c r="I35" s="341">
        <f t="shared" si="1"/>
        <v>156.11158032138084</v>
      </c>
      <c r="J35" s="341">
        <f t="shared" si="2"/>
        <v>156.11158032138084</v>
      </c>
      <c r="K35" s="342">
        <f>'CD Ratio_2'!C35+'CD Ratio_2'!D35+'CD Ratio_2'!E35</f>
        <v>1242584.3299999998</v>
      </c>
      <c r="L35" s="342">
        <f t="shared" si="3"/>
        <v>1.0000000242143869E-2</v>
      </c>
      <c r="M35" s="342">
        <f>'CD Ratio_2'!F35+'CD Ratio_2'!G35+'CD Ratio_2'!H35</f>
        <v>1939818.0499999998</v>
      </c>
      <c r="N35" s="342">
        <f t="shared" si="4"/>
        <v>0</v>
      </c>
      <c r="O35" s="343">
        <f t="shared" si="5"/>
        <v>0.63918920302347215</v>
      </c>
      <c r="P35" s="343">
        <f t="shared" si="6"/>
        <v>6.3908512529333992</v>
      </c>
      <c r="Q35" s="359">
        <f t="shared" si="7"/>
        <v>7892.0200000000186</v>
      </c>
      <c r="R35" s="391">
        <f t="shared" si="8"/>
        <v>116524.01000000001</v>
      </c>
      <c r="S35" s="330">
        <f t="shared" si="9"/>
        <v>78.920200000000193</v>
      </c>
      <c r="T35" s="330">
        <f t="shared" si="10"/>
        <v>1165.2401</v>
      </c>
      <c r="U35" s="330">
        <f>D35/'Branch ATM_1'!F33</f>
        <v>8569.5471724137933</v>
      </c>
      <c r="V35" s="330">
        <f>F35/'Branch ATM_1'!F33</f>
        <v>13378.055517241379</v>
      </c>
      <c r="W35" s="330">
        <f t="shared" si="11"/>
        <v>85.695471724137931</v>
      </c>
      <c r="X35" s="330">
        <f t="shared" si="12"/>
        <v>133.78055517241378</v>
      </c>
    </row>
    <row r="36" spans="1:24" s="331" customFormat="1" ht="14.1" customHeight="1" x14ac:dyDescent="0.2">
      <c r="A36" s="339">
        <v>30</v>
      </c>
      <c r="B36" s="345" t="s">
        <v>67</v>
      </c>
      <c r="C36" s="346">
        <v>839144</v>
      </c>
      <c r="D36" s="346">
        <v>1043762</v>
      </c>
      <c r="E36" s="342">
        <v>1523617</v>
      </c>
      <c r="F36" s="342">
        <v>1745354</v>
      </c>
      <c r="G36" s="342">
        <v>0</v>
      </c>
      <c r="H36" s="341">
        <f t="shared" si="0"/>
        <v>181.5680026312528</v>
      </c>
      <c r="I36" s="341">
        <f t="shared" si="1"/>
        <v>167.2176224081735</v>
      </c>
      <c r="J36" s="341">
        <f t="shared" si="2"/>
        <v>167.2176224081735</v>
      </c>
      <c r="K36" s="342">
        <f>'CD Ratio_2'!C36+'CD Ratio_2'!D36+'CD Ratio_2'!E36</f>
        <v>1043762</v>
      </c>
      <c r="L36" s="342">
        <f t="shared" si="3"/>
        <v>0</v>
      </c>
      <c r="M36" s="342">
        <f>'CD Ratio_2'!F36+'CD Ratio_2'!G36+'CD Ratio_2'!H36</f>
        <v>1745354</v>
      </c>
      <c r="N36" s="342">
        <f t="shared" si="4"/>
        <v>0</v>
      </c>
      <c r="O36" s="343">
        <f t="shared" si="5"/>
        <v>24.384134308295121</v>
      </c>
      <c r="P36" s="343">
        <f t="shared" si="6"/>
        <v>14.553329347204711</v>
      </c>
      <c r="Q36" s="359">
        <f t="shared" si="7"/>
        <v>204618</v>
      </c>
      <c r="R36" s="391">
        <f t="shared" si="8"/>
        <v>221737</v>
      </c>
      <c r="S36" s="330">
        <f t="shared" si="9"/>
        <v>2046.18</v>
      </c>
      <c r="T36" s="330">
        <f t="shared" si="10"/>
        <v>2217.37</v>
      </c>
      <c r="U36" s="330">
        <f>D36/'Branch ATM_1'!F34</f>
        <v>4367.2050209205017</v>
      </c>
      <c r="V36" s="330">
        <f>F36/'Branch ATM_1'!F34</f>
        <v>7302.7364016736401</v>
      </c>
      <c r="W36" s="330">
        <f t="shared" si="11"/>
        <v>43.672050209205018</v>
      </c>
      <c r="X36" s="330">
        <f t="shared" si="12"/>
        <v>73.027364016736399</v>
      </c>
    </row>
    <row r="37" spans="1:24" s="331" customFormat="1" ht="14.1" customHeight="1" x14ac:dyDescent="0.2">
      <c r="A37" s="344">
        <v>31</v>
      </c>
      <c r="B37" s="37" t="s">
        <v>553</v>
      </c>
      <c r="C37" s="346">
        <v>72960</v>
      </c>
      <c r="D37" s="346">
        <v>79460</v>
      </c>
      <c r="E37" s="342">
        <v>75067</v>
      </c>
      <c r="F37" s="342">
        <v>88485.86</v>
      </c>
      <c r="G37" s="342">
        <v>0</v>
      </c>
      <c r="H37" s="341">
        <f t="shared" si="0"/>
        <v>102.88788377192982</v>
      </c>
      <c r="I37" s="341">
        <f t="shared" si="1"/>
        <v>111.35899823810722</v>
      </c>
      <c r="J37" s="341">
        <f t="shared" si="2"/>
        <v>111.35899823810722</v>
      </c>
      <c r="K37" s="342">
        <f>'CD Ratio_2'!C37+'CD Ratio_2'!D37+'CD Ratio_2'!E37</f>
        <v>79460</v>
      </c>
      <c r="L37" s="342">
        <f t="shared" si="3"/>
        <v>0</v>
      </c>
      <c r="M37" s="342">
        <f>'CD Ratio_2'!F37+'CD Ratio_2'!G37+'CD Ratio_2'!H37</f>
        <v>88485.86</v>
      </c>
      <c r="N37" s="342">
        <f t="shared" si="4"/>
        <v>0</v>
      </c>
      <c r="O37" s="343">
        <f t="shared" si="5"/>
        <v>8.9089912280701746</v>
      </c>
      <c r="P37" s="343">
        <f t="shared" si="6"/>
        <v>17.87584424580708</v>
      </c>
      <c r="Q37" s="359">
        <f t="shared" si="7"/>
        <v>6500</v>
      </c>
      <c r="R37" s="391">
        <f t="shared" si="8"/>
        <v>13418.86</v>
      </c>
      <c r="S37" s="330">
        <f t="shared" si="9"/>
        <v>65</v>
      </c>
      <c r="T37" s="330">
        <f t="shared" si="10"/>
        <v>134.18860000000001</v>
      </c>
      <c r="U37" s="330">
        <f>D37/'Branch ATM_1'!F35</f>
        <v>1621.6326530612246</v>
      </c>
      <c r="V37" s="330">
        <f>F37/'Branch ATM_1'!F35</f>
        <v>1805.8338775510204</v>
      </c>
      <c r="W37" s="330">
        <f t="shared" si="11"/>
        <v>16.216326530612246</v>
      </c>
      <c r="X37" s="330">
        <f t="shared" si="12"/>
        <v>18.058338775510204</v>
      </c>
    </row>
    <row r="38" spans="1:24" s="331" customFormat="1" ht="14.1" customHeight="1" x14ac:dyDescent="0.2">
      <c r="A38" s="339">
        <v>32</v>
      </c>
      <c r="B38" s="345" t="s">
        <v>191</v>
      </c>
      <c r="C38" s="346">
        <v>162061</v>
      </c>
      <c r="D38" s="346">
        <v>223276</v>
      </c>
      <c r="E38" s="342">
        <v>420400</v>
      </c>
      <c r="F38" s="342">
        <v>449830</v>
      </c>
      <c r="G38" s="342">
        <v>0</v>
      </c>
      <c r="H38" s="341">
        <f t="shared" si="0"/>
        <v>259.408494332381</v>
      </c>
      <c r="I38" s="341">
        <f t="shared" si="1"/>
        <v>201.46813808918111</v>
      </c>
      <c r="J38" s="341">
        <f t="shared" si="2"/>
        <v>201.46813808918111</v>
      </c>
      <c r="K38" s="342">
        <f>'CD Ratio_2'!C38+'CD Ratio_2'!D38+'CD Ratio_2'!E38</f>
        <v>223276</v>
      </c>
      <c r="L38" s="342">
        <f t="shared" si="3"/>
        <v>0</v>
      </c>
      <c r="M38" s="342">
        <f>'CD Ratio_2'!F38+'CD Ratio_2'!G38+'CD Ratio_2'!H38</f>
        <v>449830</v>
      </c>
      <c r="N38" s="342">
        <f t="shared" si="4"/>
        <v>0</v>
      </c>
      <c r="O38" s="343">
        <f t="shared" si="5"/>
        <v>37.772813940429835</v>
      </c>
      <c r="P38" s="343">
        <f t="shared" si="6"/>
        <v>7.0004757373929589</v>
      </c>
      <c r="Q38" s="359">
        <f t="shared" si="7"/>
        <v>61215</v>
      </c>
      <c r="R38" s="391">
        <f t="shared" si="8"/>
        <v>29430</v>
      </c>
      <c r="S38" s="330">
        <f t="shared" si="9"/>
        <v>612.15</v>
      </c>
      <c r="T38" s="330">
        <f t="shared" si="10"/>
        <v>294.3</v>
      </c>
      <c r="U38" s="330">
        <f>D38/'Branch ATM_1'!F36</f>
        <v>2453.5824175824177</v>
      </c>
      <c r="V38" s="330">
        <f>F38/'Branch ATM_1'!F36</f>
        <v>4943.1868131868132</v>
      </c>
      <c r="W38" s="330">
        <f t="shared" si="11"/>
        <v>24.535824175824178</v>
      </c>
      <c r="X38" s="330">
        <f t="shared" si="12"/>
        <v>49.431868131868129</v>
      </c>
    </row>
    <row r="39" spans="1:24" s="331" customFormat="1" ht="14.1" customHeight="1" x14ac:dyDescent="0.2">
      <c r="A39" s="344">
        <v>33</v>
      </c>
      <c r="B39" s="345" t="s">
        <v>192</v>
      </c>
      <c r="C39" s="346">
        <v>4053</v>
      </c>
      <c r="D39" s="346">
        <v>4270</v>
      </c>
      <c r="E39" s="342">
        <v>3427</v>
      </c>
      <c r="F39" s="342">
        <v>3375</v>
      </c>
      <c r="G39" s="342">
        <v>0</v>
      </c>
      <c r="H39" s="341">
        <f t="shared" si="0"/>
        <v>84.554650875894396</v>
      </c>
      <c r="I39" s="341">
        <f t="shared" si="1"/>
        <v>79.039812646370024</v>
      </c>
      <c r="J39" s="341">
        <f t="shared" si="2"/>
        <v>79.039812646370024</v>
      </c>
      <c r="K39" s="342">
        <f>'CD Ratio_2'!C39+'CD Ratio_2'!D39+'CD Ratio_2'!E39</f>
        <v>4270</v>
      </c>
      <c r="L39" s="342">
        <f t="shared" si="3"/>
        <v>0</v>
      </c>
      <c r="M39" s="342">
        <f>'CD Ratio_2'!F39+'CD Ratio_2'!G39+'CD Ratio_2'!H39</f>
        <v>3375</v>
      </c>
      <c r="N39" s="342">
        <f t="shared" si="4"/>
        <v>0</v>
      </c>
      <c r="O39" s="343">
        <f t="shared" si="5"/>
        <v>5.3540587219343694</v>
      </c>
      <c r="P39" s="343">
        <f t="shared" si="6"/>
        <v>-1.5173621243069739</v>
      </c>
      <c r="Q39" s="359">
        <f t="shared" si="7"/>
        <v>217</v>
      </c>
      <c r="R39" s="391">
        <f t="shared" si="8"/>
        <v>-52</v>
      </c>
      <c r="S39" s="330">
        <f t="shared" si="9"/>
        <v>2.17</v>
      </c>
      <c r="T39" s="330">
        <f t="shared" si="10"/>
        <v>-0.52</v>
      </c>
      <c r="U39" s="330">
        <f>D39/'Branch ATM_1'!F37</f>
        <v>2135</v>
      </c>
      <c r="V39" s="330">
        <f>F39/'Branch ATM_1'!F37</f>
        <v>1687.5</v>
      </c>
      <c r="W39" s="330">
        <f t="shared" si="11"/>
        <v>21.35</v>
      </c>
      <c r="X39" s="330">
        <f t="shared" si="12"/>
        <v>16.875</v>
      </c>
    </row>
    <row r="40" spans="1:24" s="331" customFormat="1" ht="14.1" customHeight="1" x14ac:dyDescent="0.2">
      <c r="A40" s="339">
        <v>34</v>
      </c>
      <c r="B40" s="345" t="s">
        <v>193</v>
      </c>
      <c r="C40" s="346">
        <v>23050.44</v>
      </c>
      <c r="D40" s="346">
        <v>25058.99</v>
      </c>
      <c r="E40" s="342">
        <v>37292.83</v>
      </c>
      <c r="F40" s="342">
        <v>38463.9</v>
      </c>
      <c r="G40" s="342">
        <v>0</v>
      </c>
      <c r="H40" s="341">
        <f t="shared" si="0"/>
        <v>161.78793116313616</v>
      </c>
      <c r="I40" s="341">
        <f t="shared" si="1"/>
        <v>153.49341693340392</v>
      </c>
      <c r="J40" s="341">
        <f t="shared" si="2"/>
        <v>153.49341693340392</v>
      </c>
      <c r="K40" s="342">
        <f>'CD Ratio_2'!C40+'CD Ratio_2'!D40+'CD Ratio_2'!E40</f>
        <v>25058.99</v>
      </c>
      <c r="L40" s="342">
        <f t="shared" si="3"/>
        <v>0</v>
      </c>
      <c r="M40" s="342">
        <f>'CD Ratio_2'!F40+'CD Ratio_2'!G40+'CD Ratio_2'!H40</f>
        <v>38463.9</v>
      </c>
      <c r="N40" s="342">
        <f t="shared" si="4"/>
        <v>0</v>
      </c>
      <c r="O40" s="343">
        <f t="shared" si="5"/>
        <v>8.713716527753931</v>
      </c>
      <c r="P40" s="343">
        <f t="shared" si="6"/>
        <v>3.1402014810889911</v>
      </c>
      <c r="Q40" s="359">
        <f t="shared" si="7"/>
        <v>2008.5500000000029</v>
      </c>
      <c r="R40" s="391">
        <f t="shared" si="8"/>
        <v>1171.0699999999997</v>
      </c>
      <c r="S40" s="330">
        <f t="shared" si="9"/>
        <v>20.085500000000028</v>
      </c>
      <c r="T40" s="330">
        <f t="shared" si="10"/>
        <v>11.710699999999997</v>
      </c>
      <c r="U40" s="330">
        <f>D40/'Branch ATM_1'!F38</f>
        <v>3579.8557142857144</v>
      </c>
      <c r="V40" s="330">
        <f>F40/'Branch ATM_1'!F38</f>
        <v>5494.8428571428576</v>
      </c>
      <c r="W40" s="330">
        <f t="shared" si="11"/>
        <v>35.798557142857142</v>
      </c>
      <c r="X40" s="330">
        <f t="shared" si="12"/>
        <v>54.948428571428579</v>
      </c>
    </row>
    <row r="41" spans="1:24" s="331" customFormat="1" ht="14.1" customHeight="1" x14ac:dyDescent="0.2">
      <c r="A41" s="344">
        <v>35</v>
      </c>
      <c r="B41" s="345" t="s">
        <v>194</v>
      </c>
      <c r="C41" s="346">
        <v>21375</v>
      </c>
      <c r="D41" s="346">
        <v>20823</v>
      </c>
      <c r="E41" s="342">
        <v>31426</v>
      </c>
      <c r="F41" s="342">
        <v>33424</v>
      </c>
      <c r="G41" s="342">
        <v>0</v>
      </c>
      <c r="H41" s="341">
        <f t="shared" si="0"/>
        <v>147.02222222222221</v>
      </c>
      <c r="I41" s="341">
        <f t="shared" si="1"/>
        <v>160.51481534841281</v>
      </c>
      <c r="J41" s="341">
        <f t="shared" si="2"/>
        <v>160.51481534841281</v>
      </c>
      <c r="K41" s="342">
        <f>'CD Ratio_2'!C41+'CD Ratio_2'!D41+'CD Ratio_2'!E41</f>
        <v>20823</v>
      </c>
      <c r="L41" s="342">
        <f t="shared" si="3"/>
        <v>0</v>
      </c>
      <c r="M41" s="342">
        <f>'CD Ratio_2'!F41+'CD Ratio_2'!G41+'CD Ratio_2'!H41</f>
        <v>33424</v>
      </c>
      <c r="N41" s="342">
        <f t="shared" si="4"/>
        <v>0</v>
      </c>
      <c r="O41" s="343">
        <f t="shared" si="5"/>
        <v>-2.5824561403508772</v>
      </c>
      <c r="P41" s="343">
        <f t="shared" si="6"/>
        <v>6.3577929103290272</v>
      </c>
      <c r="Q41" s="359">
        <f t="shared" si="7"/>
        <v>-552</v>
      </c>
      <c r="R41" s="391">
        <f t="shared" si="8"/>
        <v>1998</v>
      </c>
      <c r="S41" s="330">
        <f t="shared" si="9"/>
        <v>-5.52</v>
      </c>
      <c r="T41" s="330">
        <f t="shared" si="10"/>
        <v>19.98</v>
      </c>
      <c r="U41" s="330">
        <f>D41/'Branch ATM_1'!F39</f>
        <v>5205.75</v>
      </c>
      <c r="V41" s="330">
        <f>F41/'Branch ATM_1'!F39</f>
        <v>8356</v>
      </c>
      <c r="W41" s="330">
        <f t="shared" si="11"/>
        <v>52.057499999999997</v>
      </c>
      <c r="X41" s="330">
        <f t="shared" si="12"/>
        <v>83.56</v>
      </c>
    </row>
    <row r="42" spans="1:24" s="331" customFormat="1" ht="14.1" customHeight="1" x14ac:dyDescent="0.2">
      <c r="A42" s="339">
        <v>36</v>
      </c>
      <c r="B42" s="345" t="s">
        <v>68</v>
      </c>
      <c r="C42" s="346">
        <v>212423</v>
      </c>
      <c r="D42" s="346">
        <v>250024.61</v>
      </c>
      <c r="E42" s="342">
        <v>399543</v>
      </c>
      <c r="F42" s="342">
        <v>420306.06</v>
      </c>
      <c r="G42" s="342">
        <v>0</v>
      </c>
      <c r="H42" s="341">
        <f t="shared" si="0"/>
        <v>188.08838967531764</v>
      </c>
      <c r="I42" s="341">
        <f t="shared" si="1"/>
        <v>168.10587565760028</v>
      </c>
      <c r="J42" s="341">
        <f t="shared" si="2"/>
        <v>168.10587565760028</v>
      </c>
      <c r="K42" s="342">
        <f>'CD Ratio_2'!C42+'CD Ratio_2'!D42+'CD Ratio_2'!E42</f>
        <v>250024.61000000002</v>
      </c>
      <c r="L42" s="342">
        <f t="shared" si="3"/>
        <v>0</v>
      </c>
      <c r="M42" s="342">
        <f>'CD Ratio_2'!F42+'CD Ratio_2'!G42+'CD Ratio_2'!H42</f>
        <v>420306.05999999994</v>
      </c>
      <c r="N42" s="342">
        <f t="shared" si="4"/>
        <v>0</v>
      </c>
      <c r="O42" s="343">
        <f t="shared" si="5"/>
        <v>17.70128940839739</v>
      </c>
      <c r="P42" s="343">
        <f t="shared" si="6"/>
        <v>5.1967022323004031</v>
      </c>
      <c r="Q42" s="359">
        <f t="shared" si="7"/>
        <v>37601.609999999986</v>
      </c>
      <c r="R42" s="391">
        <f t="shared" si="8"/>
        <v>20763.059999999998</v>
      </c>
      <c r="S42" s="330">
        <f t="shared" si="9"/>
        <v>376.01609999999988</v>
      </c>
      <c r="T42" s="330">
        <f t="shared" si="10"/>
        <v>207.63059999999999</v>
      </c>
      <c r="U42" s="330">
        <f>D42/'Branch ATM_1'!F40</f>
        <v>5556.1024444444438</v>
      </c>
      <c r="V42" s="330">
        <f>F42/'Branch ATM_1'!F40</f>
        <v>9340.1346666666668</v>
      </c>
      <c r="W42" s="330">
        <f t="shared" si="11"/>
        <v>55.561024444444435</v>
      </c>
      <c r="X42" s="330">
        <f t="shared" si="12"/>
        <v>93.401346666666669</v>
      </c>
    </row>
    <row r="43" spans="1:24" s="331" customFormat="1" ht="14.1" customHeight="1" x14ac:dyDescent="0.2">
      <c r="A43" s="344">
        <v>37</v>
      </c>
      <c r="B43" s="345" t="s">
        <v>195</v>
      </c>
      <c r="C43" s="346">
        <v>8626.9599999999991</v>
      </c>
      <c r="D43" s="346">
        <v>8960.31</v>
      </c>
      <c r="E43" s="342">
        <v>4185.8100000000004</v>
      </c>
      <c r="F43" s="342">
        <v>4065.79</v>
      </c>
      <c r="G43" s="342">
        <v>0</v>
      </c>
      <c r="H43" s="341">
        <f t="shared" si="0"/>
        <v>48.520104416851368</v>
      </c>
      <c r="I43" s="341">
        <f t="shared" si="1"/>
        <v>45.375550622690511</v>
      </c>
      <c r="J43" s="341">
        <f t="shared" si="2"/>
        <v>45.375550622690511</v>
      </c>
      <c r="K43" s="342">
        <f>'CD Ratio_2'!C43+'CD Ratio_2'!D43+'CD Ratio_2'!E43</f>
        <v>8960.31</v>
      </c>
      <c r="L43" s="342">
        <f t="shared" si="3"/>
        <v>0</v>
      </c>
      <c r="M43" s="342">
        <f>'CD Ratio_2'!F43+'CD Ratio_2'!G43+'CD Ratio_2'!H43</f>
        <v>4065.79</v>
      </c>
      <c r="N43" s="342">
        <f t="shared" si="4"/>
        <v>0</v>
      </c>
      <c r="O43" s="343">
        <f t="shared" si="5"/>
        <v>3.8640494449956924</v>
      </c>
      <c r="P43" s="343">
        <f t="shared" si="6"/>
        <v>-2.8673064472587249</v>
      </c>
      <c r="Q43" s="359">
        <f t="shared" si="7"/>
        <v>333.35000000000036</v>
      </c>
      <c r="R43" s="391">
        <f t="shared" si="8"/>
        <v>-120.02000000000044</v>
      </c>
      <c r="S43" s="330">
        <f t="shared" si="9"/>
        <v>3.3335000000000035</v>
      </c>
      <c r="T43" s="330">
        <f t="shared" si="10"/>
        <v>-1.2002000000000044</v>
      </c>
      <c r="U43" s="330">
        <f>D43/'Branch ATM_1'!F41</f>
        <v>2240.0774999999999</v>
      </c>
      <c r="V43" s="330">
        <f>F43/'Branch ATM_1'!F41</f>
        <v>1016.4475</v>
      </c>
      <c r="W43" s="330">
        <f t="shared" si="11"/>
        <v>22.400774999999999</v>
      </c>
      <c r="X43" s="330">
        <f t="shared" si="12"/>
        <v>10.164474999999999</v>
      </c>
    </row>
    <row r="44" spans="1:24" s="331" customFormat="1" ht="14.1" customHeight="1" x14ac:dyDescent="0.2">
      <c r="A44" s="339">
        <v>38</v>
      </c>
      <c r="B44" s="345" t="s">
        <v>196</v>
      </c>
      <c r="C44" s="346">
        <v>25186</v>
      </c>
      <c r="D44" s="346">
        <v>28287</v>
      </c>
      <c r="E44" s="342">
        <v>73959</v>
      </c>
      <c r="F44" s="342">
        <v>78529</v>
      </c>
      <c r="G44" s="342">
        <v>0</v>
      </c>
      <c r="H44" s="341">
        <f t="shared" si="0"/>
        <v>293.65123481299133</v>
      </c>
      <c r="I44" s="341">
        <f t="shared" si="1"/>
        <v>277.6151589069184</v>
      </c>
      <c r="J44" s="341">
        <f t="shared" si="2"/>
        <v>277.6151589069184</v>
      </c>
      <c r="K44" s="342">
        <f>'CD Ratio_2'!C44+'CD Ratio_2'!D44+'CD Ratio_2'!E44</f>
        <v>28287</v>
      </c>
      <c r="L44" s="342">
        <f t="shared" si="3"/>
        <v>0</v>
      </c>
      <c r="M44" s="342">
        <f>'CD Ratio_2'!F44+'CD Ratio_2'!G44+'CD Ratio_2'!H44</f>
        <v>78529</v>
      </c>
      <c r="N44" s="342">
        <f t="shared" si="4"/>
        <v>0</v>
      </c>
      <c r="O44" s="343">
        <f t="shared" si="5"/>
        <v>12.312395775430796</v>
      </c>
      <c r="P44" s="343">
        <f t="shared" si="6"/>
        <v>6.1790992306548223</v>
      </c>
      <c r="Q44" s="359">
        <f t="shared" si="7"/>
        <v>3101</v>
      </c>
      <c r="R44" s="391">
        <f t="shared" si="8"/>
        <v>4570</v>
      </c>
      <c r="S44" s="330">
        <f t="shared" si="9"/>
        <v>31.01</v>
      </c>
      <c r="T44" s="330">
        <f t="shared" si="10"/>
        <v>45.7</v>
      </c>
      <c r="U44" s="330">
        <f>D44/'Branch ATM_1'!F42</f>
        <v>1885.8</v>
      </c>
      <c r="V44" s="330">
        <f>F44/'Branch ATM_1'!F42</f>
        <v>5235.2666666666664</v>
      </c>
      <c r="W44" s="330">
        <f t="shared" si="11"/>
        <v>18.858000000000001</v>
      </c>
      <c r="X44" s="330">
        <f t="shared" si="12"/>
        <v>52.352666666666664</v>
      </c>
    </row>
    <row r="45" spans="1:24" s="331" customFormat="1" ht="14.1" customHeight="1" x14ac:dyDescent="0.2">
      <c r="A45" s="344">
        <v>39</v>
      </c>
      <c r="B45" s="345" t="s">
        <v>197</v>
      </c>
      <c r="C45" s="346">
        <v>17493.560000000001</v>
      </c>
      <c r="D45" s="346">
        <v>18333</v>
      </c>
      <c r="E45" s="342">
        <v>8023.21</v>
      </c>
      <c r="F45" s="342">
        <v>8787</v>
      </c>
      <c r="G45" s="342">
        <v>0</v>
      </c>
      <c r="H45" s="341">
        <f t="shared" si="0"/>
        <v>45.863792161229618</v>
      </c>
      <c r="I45" s="341">
        <f t="shared" si="1"/>
        <v>47.929962362952054</v>
      </c>
      <c r="J45" s="341">
        <f t="shared" si="2"/>
        <v>47.929962362952054</v>
      </c>
      <c r="K45" s="342">
        <f>'CD Ratio_2'!C45+'CD Ratio_2'!D45+'CD Ratio_2'!E45</f>
        <v>18333</v>
      </c>
      <c r="L45" s="342">
        <f t="shared" si="3"/>
        <v>0</v>
      </c>
      <c r="M45" s="342">
        <f>'CD Ratio_2'!F45+'CD Ratio_2'!G45+'CD Ratio_2'!H45</f>
        <v>8787</v>
      </c>
      <c r="N45" s="342">
        <f t="shared" si="4"/>
        <v>0</v>
      </c>
      <c r="O45" s="343">
        <f t="shared" si="5"/>
        <v>4.7985658722409772</v>
      </c>
      <c r="P45" s="343">
        <f t="shared" si="6"/>
        <v>9.5197558084607028</v>
      </c>
      <c r="Q45" s="359">
        <f t="shared" si="7"/>
        <v>839.43999999999869</v>
      </c>
      <c r="R45" s="391">
        <f t="shared" si="8"/>
        <v>763.79</v>
      </c>
      <c r="S45" s="330">
        <f t="shared" si="9"/>
        <v>8.3943999999999868</v>
      </c>
      <c r="T45" s="330">
        <f t="shared" si="10"/>
        <v>7.6378999999999992</v>
      </c>
      <c r="U45" s="330">
        <f>D45/'Branch ATM_1'!F43</f>
        <v>4583.25</v>
      </c>
      <c r="V45" s="330">
        <f>F45/'Branch ATM_1'!F43</f>
        <v>2196.75</v>
      </c>
      <c r="W45" s="330">
        <f t="shared" si="11"/>
        <v>45.832500000000003</v>
      </c>
      <c r="X45" s="330">
        <f t="shared" si="12"/>
        <v>21.967500000000001</v>
      </c>
    </row>
    <row r="46" spans="1:24" s="331" customFormat="1" ht="14.1" customHeight="1" x14ac:dyDescent="0.2">
      <c r="A46" s="339">
        <v>40</v>
      </c>
      <c r="B46" s="345" t="s">
        <v>72</v>
      </c>
      <c r="C46" s="346">
        <v>24800</v>
      </c>
      <c r="D46" s="346">
        <v>26273</v>
      </c>
      <c r="E46" s="342">
        <v>16900</v>
      </c>
      <c r="F46" s="342">
        <v>18111</v>
      </c>
      <c r="G46" s="342">
        <v>0</v>
      </c>
      <c r="H46" s="341">
        <f t="shared" si="0"/>
        <v>68.145161290322577</v>
      </c>
      <c r="I46" s="341">
        <f t="shared" si="1"/>
        <v>68.933886499448107</v>
      </c>
      <c r="J46" s="341">
        <f t="shared" si="2"/>
        <v>68.933886499448107</v>
      </c>
      <c r="K46" s="342">
        <f>'CD Ratio_2'!C46+'CD Ratio_2'!D46+'CD Ratio_2'!E46</f>
        <v>26273</v>
      </c>
      <c r="L46" s="342">
        <f t="shared" si="3"/>
        <v>0</v>
      </c>
      <c r="M46" s="342">
        <f>'CD Ratio_2'!F46+'CD Ratio_2'!G46+'CD Ratio_2'!H46</f>
        <v>18111</v>
      </c>
      <c r="N46" s="342">
        <f t="shared" si="4"/>
        <v>0</v>
      </c>
      <c r="O46" s="343">
        <f t="shared" si="5"/>
        <v>5.939516129032258</v>
      </c>
      <c r="P46" s="343">
        <f t="shared" si="6"/>
        <v>7.165680473372781</v>
      </c>
      <c r="Q46" s="359">
        <f t="shared" si="7"/>
        <v>1473</v>
      </c>
      <c r="R46" s="391">
        <f t="shared" si="8"/>
        <v>1211</v>
      </c>
      <c r="S46" s="330">
        <f t="shared" si="9"/>
        <v>14.73</v>
      </c>
      <c r="T46" s="330">
        <f t="shared" si="10"/>
        <v>12.11</v>
      </c>
      <c r="U46" s="330">
        <f>D46/'Branch ATM_1'!F44</f>
        <v>8757.6666666666661</v>
      </c>
      <c r="V46" s="330">
        <f>F46/'Branch ATM_1'!F44</f>
        <v>6037</v>
      </c>
      <c r="W46" s="330">
        <f t="shared" si="11"/>
        <v>87.576666666666654</v>
      </c>
      <c r="X46" s="330">
        <f t="shared" si="12"/>
        <v>60.37</v>
      </c>
    </row>
    <row r="47" spans="1:24" s="331" customFormat="1" ht="14.1" customHeight="1" x14ac:dyDescent="0.2">
      <c r="A47" s="344">
        <v>41</v>
      </c>
      <c r="B47" s="345" t="s">
        <v>198</v>
      </c>
      <c r="C47" s="346">
        <v>2565.46</v>
      </c>
      <c r="D47" s="346">
        <v>2843.35</v>
      </c>
      <c r="E47" s="342">
        <v>6033.29</v>
      </c>
      <c r="F47" s="342">
        <v>6641.41</v>
      </c>
      <c r="G47" s="342">
        <v>0</v>
      </c>
      <c r="H47" s="341">
        <f t="shared" si="0"/>
        <v>235.17380898552307</v>
      </c>
      <c r="I47" s="341">
        <f t="shared" si="1"/>
        <v>233.57694269084004</v>
      </c>
      <c r="J47" s="341">
        <f t="shared" si="2"/>
        <v>233.57694269084004</v>
      </c>
      <c r="K47" s="342">
        <f>'CD Ratio_2'!C47+'CD Ratio_2'!D47+'CD Ratio_2'!E47</f>
        <v>2843.3500000000004</v>
      </c>
      <c r="L47" s="342">
        <f t="shared" si="3"/>
        <v>0</v>
      </c>
      <c r="M47" s="342">
        <f>'CD Ratio_2'!F47+'CD Ratio_2'!G47+'CD Ratio_2'!H47</f>
        <v>6641.41</v>
      </c>
      <c r="N47" s="342">
        <f t="shared" si="4"/>
        <v>0</v>
      </c>
      <c r="O47" s="343">
        <f t="shared" si="5"/>
        <v>10.831975552142691</v>
      </c>
      <c r="P47" s="343">
        <f t="shared" si="6"/>
        <v>10.079409410122834</v>
      </c>
      <c r="Q47" s="359">
        <f t="shared" si="7"/>
        <v>277.88999999999987</v>
      </c>
      <c r="R47" s="391">
        <f t="shared" si="8"/>
        <v>608.11999999999989</v>
      </c>
      <c r="S47" s="330">
        <f t="shared" si="9"/>
        <v>2.7788999999999988</v>
      </c>
      <c r="T47" s="330">
        <f t="shared" si="10"/>
        <v>6.0811999999999991</v>
      </c>
      <c r="U47" s="330">
        <f>D47/'Branch ATM_1'!F45</f>
        <v>947.7833333333333</v>
      </c>
      <c r="V47" s="330">
        <f>F47/'Branch ATM_1'!F45</f>
        <v>2213.8033333333333</v>
      </c>
      <c r="W47" s="330">
        <f t="shared" si="11"/>
        <v>9.4778333333333329</v>
      </c>
      <c r="X47" s="330">
        <f t="shared" si="12"/>
        <v>22.138033333333333</v>
      </c>
    </row>
    <row r="48" spans="1:24" s="331" customFormat="1" ht="14.1" customHeight="1" x14ac:dyDescent="0.2">
      <c r="A48" s="339">
        <v>42</v>
      </c>
      <c r="B48" s="345" t="s">
        <v>71</v>
      </c>
      <c r="C48" s="346">
        <v>309244</v>
      </c>
      <c r="D48" s="346">
        <v>311357</v>
      </c>
      <c r="E48" s="342">
        <v>163806</v>
      </c>
      <c r="F48" s="342">
        <v>188618</v>
      </c>
      <c r="G48" s="342">
        <v>0</v>
      </c>
      <c r="H48" s="341">
        <f t="shared" si="0"/>
        <v>52.969823181694714</v>
      </c>
      <c r="I48" s="341">
        <f t="shared" si="1"/>
        <v>60.579334975606777</v>
      </c>
      <c r="J48" s="341">
        <f t="shared" si="2"/>
        <v>60.579334975606777</v>
      </c>
      <c r="K48" s="342">
        <f>'CD Ratio_2'!C48+'CD Ratio_2'!D48+'CD Ratio_2'!E48</f>
        <v>311357</v>
      </c>
      <c r="L48" s="342">
        <f t="shared" si="3"/>
        <v>0</v>
      </c>
      <c r="M48" s="342">
        <f>'CD Ratio_2'!F48+'CD Ratio_2'!G48+'CD Ratio_2'!H48</f>
        <v>188618</v>
      </c>
      <c r="N48" s="342">
        <f t="shared" si="4"/>
        <v>0</v>
      </c>
      <c r="O48" s="343">
        <f t="shared" si="5"/>
        <v>0.6832792228790211</v>
      </c>
      <c r="P48" s="343">
        <f t="shared" si="6"/>
        <v>15.147186305751926</v>
      </c>
      <c r="Q48" s="359">
        <f t="shared" si="7"/>
        <v>2113</v>
      </c>
      <c r="R48" s="391">
        <f t="shared" si="8"/>
        <v>24812</v>
      </c>
      <c r="S48" s="330">
        <f t="shared" si="9"/>
        <v>21.13</v>
      </c>
      <c r="T48" s="330">
        <f t="shared" si="10"/>
        <v>248.12</v>
      </c>
      <c r="U48" s="330">
        <f>D48/'Branch ATM_1'!F46</f>
        <v>4942.1746031746034</v>
      </c>
      <c r="V48" s="330">
        <f>F48/'Branch ATM_1'!F46</f>
        <v>2993.936507936508</v>
      </c>
      <c r="W48" s="330">
        <f t="shared" si="11"/>
        <v>49.421746031746032</v>
      </c>
      <c r="X48" s="330">
        <f t="shared" si="12"/>
        <v>29.939365079365079</v>
      </c>
    </row>
    <row r="49" spans="1:24" s="350" customFormat="1" ht="14.1" customHeight="1" x14ac:dyDescent="0.2">
      <c r="A49" s="347"/>
      <c r="B49" s="351" t="s">
        <v>223</v>
      </c>
      <c r="C49" s="348">
        <f>SUM(C28:C48)</f>
        <v>4081286.08</v>
      </c>
      <c r="D49" s="348">
        <f t="shared" ref="D49:G49" si="14">SUM(D28:D48)</f>
        <v>4510435.2299999995</v>
      </c>
      <c r="E49" s="348">
        <f t="shared" si="14"/>
        <v>5711498.7399999993</v>
      </c>
      <c r="F49" s="348">
        <f t="shared" si="14"/>
        <v>6250978.8400000008</v>
      </c>
      <c r="G49" s="348">
        <f t="shared" si="14"/>
        <v>61810.11</v>
      </c>
      <c r="H49" s="349">
        <f t="shared" si="0"/>
        <v>139.94360179720601</v>
      </c>
      <c r="I49" s="349">
        <f t="shared" si="1"/>
        <v>138.58926070866119</v>
      </c>
      <c r="J49" s="349">
        <f t="shared" si="2"/>
        <v>139.95964087926836</v>
      </c>
      <c r="K49" s="342">
        <f>'CD Ratio_2'!C49+'CD Ratio_2'!D49+'CD Ratio_2'!E49</f>
        <v>4510435.2200000007</v>
      </c>
      <c r="L49" s="342">
        <f t="shared" si="3"/>
        <v>9.9999988451600075E-3</v>
      </c>
      <c r="M49" s="342">
        <f>'CD Ratio_2'!F49+'CD Ratio_2'!G49+'CD Ratio_2'!H49</f>
        <v>6250978.8200000003</v>
      </c>
      <c r="N49" s="342">
        <f t="shared" si="4"/>
        <v>2.0000000484287739E-2</v>
      </c>
      <c r="O49" s="343">
        <f t="shared" si="5"/>
        <v>10.515047011847781</v>
      </c>
      <c r="P49" s="343">
        <f t="shared" si="6"/>
        <v>9.4455085181372471</v>
      </c>
      <c r="Q49" s="359">
        <f t="shared" si="7"/>
        <v>429149.14999999944</v>
      </c>
      <c r="R49" s="391">
        <f t="shared" si="8"/>
        <v>539480.10000000149</v>
      </c>
      <c r="S49" s="330">
        <f t="shared" si="9"/>
        <v>4291.4914999999946</v>
      </c>
      <c r="T49" s="330">
        <f t="shared" si="10"/>
        <v>5394.8010000000149</v>
      </c>
      <c r="U49" s="445">
        <f>D49/'Branch ATM_1'!F47</f>
        <v>4153.2552762430932</v>
      </c>
      <c r="V49" s="445">
        <f>F49/'Branch ATM_1'!F47</f>
        <v>5755.9657826887669</v>
      </c>
      <c r="W49" s="445">
        <f t="shared" si="11"/>
        <v>41.532552762430932</v>
      </c>
      <c r="X49" s="445">
        <f t="shared" si="12"/>
        <v>57.559657826887673</v>
      </c>
    </row>
    <row r="50" spans="1:24" s="350" customFormat="1" ht="14.1" customHeight="1" x14ac:dyDescent="0.2">
      <c r="A50" s="347"/>
      <c r="B50" s="351" t="s">
        <v>426</v>
      </c>
      <c r="C50" s="348">
        <f>C49+C27</f>
        <v>33599118.670000002</v>
      </c>
      <c r="D50" s="348">
        <f t="shared" ref="D50:G50" si="15">D49+D27</f>
        <v>34528099.239999995</v>
      </c>
      <c r="E50" s="348">
        <f t="shared" si="15"/>
        <v>24202541.459999997</v>
      </c>
      <c r="F50" s="348">
        <f t="shared" si="15"/>
        <v>25406039.440000001</v>
      </c>
      <c r="G50" s="348">
        <f t="shared" si="15"/>
        <v>1071808.1100000001</v>
      </c>
      <c r="H50" s="349">
        <f t="shared" ref="H50" si="16">E50*100/C50</f>
        <v>72.033262829628839</v>
      </c>
      <c r="I50" s="349">
        <f t="shared" ref="I50" si="17">F50*100/D50</f>
        <v>73.580764650281409</v>
      </c>
      <c r="J50" s="349">
        <f t="shared" ref="J50" si="18">(F50+G50)*100/D50</f>
        <v>76.684926575182089</v>
      </c>
      <c r="K50" s="342">
        <f>'CD Ratio_2'!C50+'CD Ratio_2'!D50+'CD Ratio_2'!E50</f>
        <v>34528099.230000004</v>
      </c>
      <c r="L50" s="342">
        <f t="shared" si="3"/>
        <v>9.9999904632568359E-3</v>
      </c>
      <c r="M50" s="342">
        <f>'CD Ratio_2'!F50+'CD Ratio_2'!G50+'CD Ratio_2'!H50</f>
        <v>25406039.420000002</v>
      </c>
      <c r="N50" s="342">
        <f t="shared" si="4"/>
        <v>1.9999999552965164E-2</v>
      </c>
      <c r="O50" s="343">
        <f t="shared" si="5"/>
        <v>2.7648956483774128</v>
      </c>
      <c r="P50" s="343">
        <f t="shared" si="6"/>
        <v>4.9726099301969935</v>
      </c>
      <c r="Q50" s="359">
        <f t="shared" si="7"/>
        <v>928980.56999999285</v>
      </c>
      <c r="R50" s="391">
        <f t="shared" si="8"/>
        <v>1203497.9800000042</v>
      </c>
      <c r="S50" s="330">
        <f t="shared" si="9"/>
        <v>9289.805699999928</v>
      </c>
      <c r="T50" s="330">
        <f t="shared" si="10"/>
        <v>12034.979800000041</v>
      </c>
      <c r="U50" s="330">
        <f>D50/'Branch ATM_1'!F48</f>
        <v>6519.6562009063437</v>
      </c>
      <c r="V50" s="330">
        <f>F50/'Branch ATM_1'!F48</f>
        <v>4797.2128851963753</v>
      </c>
      <c r="W50" s="330">
        <f t="shared" si="11"/>
        <v>65.196562009063442</v>
      </c>
      <c r="X50" s="330">
        <f t="shared" si="12"/>
        <v>47.972128851963753</v>
      </c>
    </row>
    <row r="51" spans="1:24" s="331" customFormat="1" ht="14.1" customHeight="1" x14ac:dyDescent="0.2">
      <c r="A51" s="339">
        <v>43</v>
      </c>
      <c r="B51" s="345" t="s">
        <v>41</v>
      </c>
      <c r="C51" s="346">
        <v>698395</v>
      </c>
      <c r="D51" s="346">
        <v>713135.25</v>
      </c>
      <c r="E51" s="342">
        <v>419523</v>
      </c>
      <c r="F51" s="342">
        <v>425382.75</v>
      </c>
      <c r="G51" s="342">
        <v>0</v>
      </c>
      <c r="H51" s="341">
        <f t="shared" si="0"/>
        <v>60.069588127062765</v>
      </c>
      <c r="I51" s="341">
        <f t="shared" si="1"/>
        <v>59.649659724435161</v>
      </c>
      <c r="J51" s="341">
        <f t="shared" si="2"/>
        <v>59.649659724435161</v>
      </c>
      <c r="K51" s="342">
        <f>'CD Ratio_2'!C51+'CD Ratio_2'!D51+'CD Ratio_2'!E51</f>
        <v>713135.25</v>
      </c>
      <c r="L51" s="342">
        <f t="shared" si="3"/>
        <v>0</v>
      </c>
      <c r="M51" s="342">
        <f>'CD Ratio_2'!F51+'CD Ratio_2'!G51+'CD Ratio_2'!H51</f>
        <v>425382.74000000005</v>
      </c>
      <c r="N51" s="342">
        <f t="shared" si="4"/>
        <v>9.9999999511055648E-3</v>
      </c>
      <c r="O51" s="343">
        <f t="shared" si="5"/>
        <v>2.1105892797056107</v>
      </c>
      <c r="P51" s="343">
        <f t="shared" si="6"/>
        <v>1.3967648972761924</v>
      </c>
      <c r="Q51" s="359">
        <f t="shared" si="7"/>
        <v>14740.25</v>
      </c>
      <c r="R51" s="391">
        <f t="shared" si="8"/>
        <v>5859.75</v>
      </c>
      <c r="S51" s="330">
        <f t="shared" si="9"/>
        <v>147.4025</v>
      </c>
      <c r="T51" s="330">
        <f t="shared" si="10"/>
        <v>58.597499999999997</v>
      </c>
      <c r="U51" s="330">
        <f>D51/'Branch ATM_1'!F49</f>
        <v>1563.8930921052631</v>
      </c>
      <c r="V51" s="330">
        <f>F51/'Branch ATM_1'!F49</f>
        <v>932.85690789473688</v>
      </c>
      <c r="W51" s="330">
        <f t="shared" si="11"/>
        <v>15.638930921052632</v>
      </c>
      <c r="X51" s="330">
        <f t="shared" si="12"/>
        <v>9.3285690789473694</v>
      </c>
    </row>
    <row r="52" spans="1:24" s="331" customFormat="1" ht="14.1" customHeight="1" x14ac:dyDescent="0.2">
      <c r="A52" s="344">
        <v>44</v>
      </c>
      <c r="B52" s="345" t="s">
        <v>199</v>
      </c>
      <c r="C52" s="346">
        <v>729885</v>
      </c>
      <c r="D52" s="346">
        <v>754123</v>
      </c>
      <c r="E52" s="342">
        <v>281631</v>
      </c>
      <c r="F52" s="342">
        <v>237890</v>
      </c>
      <c r="G52" s="342">
        <v>0</v>
      </c>
      <c r="H52" s="341">
        <f t="shared" si="0"/>
        <v>38.585667605170677</v>
      </c>
      <c r="I52" s="341">
        <f t="shared" si="1"/>
        <v>31.545251901878075</v>
      </c>
      <c r="J52" s="341">
        <f t="shared" si="2"/>
        <v>31.545251901878075</v>
      </c>
      <c r="K52" s="342">
        <f>'CD Ratio_2'!C52+'CD Ratio_2'!D52+'CD Ratio_2'!E52</f>
        <v>754123</v>
      </c>
      <c r="L52" s="342">
        <f t="shared" si="3"/>
        <v>0</v>
      </c>
      <c r="M52" s="342">
        <f>'CD Ratio_2'!F52+'CD Ratio_2'!G52+'CD Ratio_2'!H52</f>
        <v>237890</v>
      </c>
      <c r="N52" s="342">
        <f t="shared" si="4"/>
        <v>0</v>
      </c>
      <c r="O52" s="343">
        <f t="shared" si="5"/>
        <v>3.3207971118737882</v>
      </c>
      <c r="P52" s="343">
        <f t="shared" si="6"/>
        <v>-15.531315799752157</v>
      </c>
      <c r="Q52" s="359">
        <f t="shared" si="7"/>
        <v>24238</v>
      </c>
      <c r="R52" s="391">
        <f t="shared" si="8"/>
        <v>-43741</v>
      </c>
      <c r="S52" s="330">
        <f t="shared" si="9"/>
        <v>242.38</v>
      </c>
      <c r="T52" s="330">
        <f t="shared" si="10"/>
        <v>-437.41</v>
      </c>
      <c r="U52" s="330">
        <f>D52/'Branch ATM_1'!F50</f>
        <v>1661.0638766519824</v>
      </c>
      <c r="V52" s="330">
        <f>F52/'Branch ATM_1'!F50</f>
        <v>523.98678414096912</v>
      </c>
      <c r="W52" s="330">
        <f t="shared" si="11"/>
        <v>16.610638766519823</v>
      </c>
      <c r="X52" s="330">
        <f t="shared" si="12"/>
        <v>5.2398678414096915</v>
      </c>
    </row>
    <row r="53" spans="1:24" s="331" customFormat="1" ht="14.1" customHeight="1" x14ac:dyDescent="0.2">
      <c r="A53" s="339">
        <v>45</v>
      </c>
      <c r="B53" s="345" t="s">
        <v>47</v>
      </c>
      <c r="C53" s="346">
        <v>666845</v>
      </c>
      <c r="D53" s="346">
        <v>686083.03</v>
      </c>
      <c r="E53" s="342">
        <v>511234</v>
      </c>
      <c r="F53" s="342">
        <v>523092.78</v>
      </c>
      <c r="G53" s="342">
        <v>0</v>
      </c>
      <c r="H53" s="341">
        <f t="shared" si="0"/>
        <v>76.664592221580733</v>
      </c>
      <c r="I53" s="341">
        <f t="shared" si="1"/>
        <v>76.24336372231798</v>
      </c>
      <c r="J53" s="341">
        <f t="shared" si="2"/>
        <v>76.24336372231798</v>
      </c>
      <c r="K53" s="342">
        <f>'CD Ratio_2'!C53+'CD Ratio_2'!D53+'CD Ratio_2'!E53</f>
        <v>686083.03</v>
      </c>
      <c r="L53" s="342">
        <f t="shared" si="3"/>
        <v>0</v>
      </c>
      <c r="M53" s="342">
        <f>'CD Ratio_2'!F53+'CD Ratio_2'!G53+'CD Ratio_2'!H53</f>
        <v>523092.54000000004</v>
      </c>
      <c r="N53" s="342">
        <f t="shared" si="4"/>
        <v>0.23999999999068677</v>
      </c>
      <c r="O53" s="343">
        <f t="shared" si="5"/>
        <v>2.8849327804812255</v>
      </c>
      <c r="P53" s="343">
        <f t="shared" si="6"/>
        <v>2.3196383652104569</v>
      </c>
      <c r="Q53" s="359">
        <f t="shared" si="7"/>
        <v>19238.030000000028</v>
      </c>
      <c r="R53" s="391">
        <f t="shared" si="8"/>
        <v>11858.780000000028</v>
      </c>
      <c r="S53" s="330">
        <f t="shared" si="9"/>
        <v>192.38030000000029</v>
      </c>
      <c r="T53" s="330">
        <f t="shared" si="10"/>
        <v>118.58780000000029</v>
      </c>
      <c r="U53" s="330">
        <f>D53/'Branch ATM_1'!F51</f>
        <v>1673.3732439024391</v>
      </c>
      <c r="V53" s="330">
        <f>F53/'Branch ATM_1'!F51</f>
        <v>1275.8360487804878</v>
      </c>
      <c r="W53" s="330">
        <f t="shared" si="11"/>
        <v>16.73373243902439</v>
      </c>
      <c r="X53" s="330">
        <f t="shared" si="12"/>
        <v>12.758360487804877</v>
      </c>
    </row>
    <row r="54" spans="1:24" s="350" customFormat="1" ht="14.1" customHeight="1" x14ac:dyDescent="0.2">
      <c r="A54" s="347"/>
      <c r="B54" s="11" t="s">
        <v>227</v>
      </c>
      <c r="C54" s="348">
        <f>SUM(C51:C53)</f>
        <v>2095125</v>
      </c>
      <c r="D54" s="348">
        <f t="shared" ref="D54:G54" si="19">SUM(D51:D53)</f>
        <v>2153341.2800000003</v>
      </c>
      <c r="E54" s="348">
        <f t="shared" si="19"/>
        <v>1212388</v>
      </c>
      <c r="F54" s="348">
        <f t="shared" si="19"/>
        <v>1186365.53</v>
      </c>
      <c r="G54" s="348">
        <f t="shared" si="19"/>
        <v>0</v>
      </c>
      <c r="H54" s="349">
        <f t="shared" si="0"/>
        <v>57.867096235308153</v>
      </c>
      <c r="I54" s="349">
        <f t="shared" si="1"/>
        <v>55.094171138538705</v>
      </c>
      <c r="J54" s="349">
        <f t="shared" si="2"/>
        <v>55.094171138538705</v>
      </c>
      <c r="K54" s="342">
        <f>'CD Ratio_2'!C54+'CD Ratio_2'!D54+'CD Ratio_2'!E54</f>
        <v>2153341.2800000003</v>
      </c>
      <c r="L54" s="342">
        <f t="shared" si="3"/>
        <v>0</v>
      </c>
      <c r="M54" s="342">
        <f>'CD Ratio_2'!F54+'CD Ratio_2'!G54+'CD Ratio_2'!H54</f>
        <v>1186365.28</v>
      </c>
      <c r="N54" s="342">
        <f t="shared" si="4"/>
        <v>0.25</v>
      </c>
      <c r="O54" s="343">
        <f t="shared" si="5"/>
        <v>2.7786542569059249</v>
      </c>
      <c r="P54" s="343">
        <f t="shared" si="6"/>
        <v>-2.14638135646344</v>
      </c>
      <c r="Q54" s="359">
        <f t="shared" si="7"/>
        <v>58216.280000000261</v>
      </c>
      <c r="R54" s="391">
        <f t="shared" si="8"/>
        <v>-26022.469999999972</v>
      </c>
      <c r="S54" s="330">
        <f t="shared" si="9"/>
        <v>582.16280000000256</v>
      </c>
      <c r="T54" s="330">
        <f t="shared" si="10"/>
        <v>-260.2246999999997</v>
      </c>
      <c r="U54" s="445">
        <f>D54/'Branch ATM_1'!F52</f>
        <v>1631.3191515151518</v>
      </c>
      <c r="V54" s="445">
        <f>F54/'Branch ATM_1'!F52</f>
        <v>898.76176515151519</v>
      </c>
      <c r="W54" s="445">
        <f t="shared" si="11"/>
        <v>16.313191515151519</v>
      </c>
      <c r="X54" s="445">
        <f t="shared" si="12"/>
        <v>8.9876176515151514</v>
      </c>
    </row>
    <row r="55" spans="1:24" s="331" customFormat="1" ht="14.1" customHeight="1" x14ac:dyDescent="0.2">
      <c r="A55" s="344">
        <v>46</v>
      </c>
      <c r="B55" s="345" t="s">
        <v>427</v>
      </c>
      <c r="C55" s="346">
        <v>2597241</v>
      </c>
      <c r="D55" s="346">
        <v>2448912</v>
      </c>
      <c r="E55" s="342">
        <v>3732191</v>
      </c>
      <c r="F55" s="342">
        <v>3637422</v>
      </c>
      <c r="G55" s="342">
        <v>0</v>
      </c>
      <c r="H55" s="341">
        <f t="shared" si="0"/>
        <v>143.69829368934188</v>
      </c>
      <c r="I55" s="341">
        <f t="shared" si="1"/>
        <v>148.53216448773986</v>
      </c>
      <c r="J55" s="341">
        <f t="shared" si="2"/>
        <v>148.53216448773986</v>
      </c>
      <c r="K55" s="342">
        <f>'CD Ratio_2'!C55+'CD Ratio_2'!D55+'CD Ratio_2'!E55</f>
        <v>2448912</v>
      </c>
      <c r="L55" s="342">
        <f t="shared" si="3"/>
        <v>0</v>
      </c>
      <c r="M55" s="342">
        <f>'CD Ratio_2'!F55+'CD Ratio_2'!G55+'CD Ratio_2'!H55</f>
        <v>3637422</v>
      </c>
      <c r="N55" s="342">
        <f t="shared" si="4"/>
        <v>0</v>
      </c>
      <c r="O55" s="343">
        <f t="shared" si="5"/>
        <v>-5.7110218112219853</v>
      </c>
      <c r="P55" s="343">
        <f t="shared" si="6"/>
        <v>-2.5392323168883908</v>
      </c>
      <c r="Q55" s="359">
        <f t="shared" si="7"/>
        <v>-148329</v>
      </c>
      <c r="R55" s="391">
        <f t="shared" si="8"/>
        <v>-94769</v>
      </c>
      <c r="S55" s="330">
        <f t="shared" si="9"/>
        <v>-1483.29</v>
      </c>
      <c r="T55" s="330">
        <f t="shared" si="10"/>
        <v>-947.69</v>
      </c>
      <c r="U55" s="330">
        <f>D55/'Branch ATM_1'!F53</f>
        <v>2792.3740022805018</v>
      </c>
      <c r="V55" s="330">
        <f>F55/'Branch ATM_1'!F53</f>
        <v>4147.5735461801596</v>
      </c>
      <c r="W55" s="330">
        <f t="shared" si="11"/>
        <v>27.923740022805017</v>
      </c>
      <c r="X55" s="330">
        <f t="shared" si="12"/>
        <v>41.475735461801598</v>
      </c>
    </row>
    <row r="56" spans="1:24" s="350" customFormat="1" ht="14.1" customHeight="1" x14ac:dyDescent="0.2">
      <c r="A56" s="352"/>
      <c r="B56" s="351" t="s">
        <v>225</v>
      </c>
      <c r="C56" s="348">
        <f>C55</f>
        <v>2597241</v>
      </c>
      <c r="D56" s="348">
        <f t="shared" ref="D56:G56" si="20">D55</f>
        <v>2448912</v>
      </c>
      <c r="E56" s="348">
        <f t="shared" si="20"/>
        <v>3732191</v>
      </c>
      <c r="F56" s="348">
        <f t="shared" si="20"/>
        <v>3637422</v>
      </c>
      <c r="G56" s="348">
        <f t="shared" si="20"/>
        <v>0</v>
      </c>
      <c r="H56" s="349">
        <f t="shared" si="0"/>
        <v>143.69829368934188</v>
      </c>
      <c r="I56" s="349">
        <f t="shared" si="1"/>
        <v>148.53216448773986</v>
      </c>
      <c r="J56" s="349">
        <f t="shared" si="2"/>
        <v>148.53216448773986</v>
      </c>
      <c r="K56" s="342">
        <f>'CD Ratio_2'!C56+'CD Ratio_2'!D56+'CD Ratio_2'!E56</f>
        <v>2448912</v>
      </c>
      <c r="L56" s="342">
        <f t="shared" si="3"/>
        <v>0</v>
      </c>
      <c r="M56" s="342">
        <f>'CD Ratio_2'!F56+'CD Ratio_2'!G56+'CD Ratio_2'!H56</f>
        <v>3637422</v>
      </c>
      <c r="N56" s="342">
        <f t="shared" si="4"/>
        <v>0</v>
      </c>
      <c r="O56" s="343">
        <f t="shared" si="5"/>
        <v>-5.7110218112219853</v>
      </c>
      <c r="P56" s="343">
        <f t="shared" si="6"/>
        <v>-2.5392323168883908</v>
      </c>
      <c r="Q56" s="359">
        <f t="shared" si="7"/>
        <v>-148329</v>
      </c>
      <c r="R56" s="391">
        <f t="shared" si="8"/>
        <v>-94769</v>
      </c>
      <c r="S56" s="330">
        <f t="shared" si="9"/>
        <v>-1483.29</v>
      </c>
      <c r="T56" s="330">
        <f t="shared" si="10"/>
        <v>-947.69</v>
      </c>
      <c r="U56" s="445">
        <f>D56/'Branch ATM_1'!F54</f>
        <v>2792.3740022805018</v>
      </c>
      <c r="V56" s="445">
        <f>F56/'Branch ATM_1'!F54</f>
        <v>4147.5735461801596</v>
      </c>
      <c r="W56" s="445">
        <f t="shared" si="11"/>
        <v>27.923740022805017</v>
      </c>
      <c r="X56" s="445">
        <f t="shared" si="12"/>
        <v>41.475735461801598</v>
      </c>
    </row>
    <row r="57" spans="1:24" s="331" customFormat="1" ht="14.1" customHeight="1" x14ac:dyDescent="0.2">
      <c r="A57" s="344">
        <v>47</v>
      </c>
      <c r="B57" s="345" t="s">
        <v>419</v>
      </c>
      <c r="C57" s="346">
        <v>60054.39</v>
      </c>
      <c r="D57" s="346">
        <v>76219.070000000007</v>
      </c>
      <c r="E57" s="346">
        <v>246898.28</v>
      </c>
      <c r="F57" s="346">
        <v>299371.05</v>
      </c>
      <c r="G57" s="346">
        <v>0</v>
      </c>
      <c r="H57" s="341">
        <v>0</v>
      </c>
      <c r="I57" s="353">
        <f t="shared" ref="I57:I65" si="21">F57*100/D57</f>
        <v>392.77709633560204</v>
      </c>
      <c r="J57" s="353">
        <f t="shared" si="2"/>
        <v>392.77709633560204</v>
      </c>
      <c r="K57" s="342">
        <f>'CD Ratio_2'!C57+'CD Ratio_2'!D57+'CD Ratio_2'!E57</f>
        <v>76219</v>
      </c>
      <c r="L57" s="342">
        <f t="shared" si="3"/>
        <v>7.0000000006984919E-2</v>
      </c>
      <c r="M57" s="342">
        <f>'CD Ratio_2'!F57+'CD Ratio_2'!G57+'CD Ratio_2'!H57</f>
        <v>299371</v>
      </c>
      <c r="N57" s="342">
        <f t="shared" si="4"/>
        <v>4.9999999988358468E-2</v>
      </c>
      <c r="O57" s="343">
        <f t="shared" si="5"/>
        <v>26.916733314583674</v>
      </c>
      <c r="P57" s="343">
        <f t="shared" si="6"/>
        <v>21.252788800310796</v>
      </c>
      <c r="Q57" s="359">
        <f t="shared" si="7"/>
        <v>16164.680000000008</v>
      </c>
      <c r="R57" s="391">
        <f t="shared" si="8"/>
        <v>52472.76999999999</v>
      </c>
      <c r="S57" s="330">
        <f t="shared" si="9"/>
        <v>161.64680000000007</v>
      </c>
      <c r="T57" s="330">
        <f t="shared" si="10"/>
        <v>524.72769999999991</v>
      </c>
      <c r="U57" s="330">
        <f>D57/'Branch ATM_1'!F55</f>
        <v>2059.9748648648651</v>
      </c>
      <c r="V57" s="330">
        <f>F57/'Branch ATM_1'!F55</f>
        <v>8091.1094594594588</v>
      </c>
      <c r="W57" s="330">
        <f t="shared" si="11"/>
        <v>20.599748648648653</v>
      </c>
      <c r="X57" s="330">
        <f t="shared" si="12"/>
        <v>80.911094594594587</v>
      </c>
    </row>
    <row r="58" spans="1:24" ht="14.1" customHeight="1" x14ac:dyDescent="0.2">
      <c r="A58" s="344">
        <v>48</v>
      </c>
      <c r="B58" s="345" t="s">
        <v>420</v>
      </c>
      <c r="C58" s="346">
        <v>34413</v>
      </c>
      <c r="D58" s="346">
        <v>47194</v>
      </c>
      <c r="E58" s="342">
        <v>38587</v>
      </c>
      <c r="F58" s="342">
        <v>49779</v>
      </c>
      <c r="G58" s="346">
        <v>0</v>
      </c>
      <c r="H58" s="341">
        <v>0</v>
      </c>
      <c r="I58" s="353">
        <f t="shared" si="21"/>
        <v>105.47739119379582</v>
      </c>
      <c r="J58" s="353">
        <f t="shared" si="2"/>
        <v>105.47739119379582</v>
      </c>
      <c r="K58" s="342">
        <f>'CD Ratio_2'!C58+'CD Ratio_2'!D58+'CD Ratio_2'!E58</f>
        <v>47194</v>
      </c>
      <c r="L58" s="342">
        <f t="shared" si="3"/>
        <v>0</v>
      </c>
      <c r="M58" s="342">
        <f>'CD Ratio_2'!F58+'CD Ratio_2'!G58+'CD Ratio_2'!H58</f>
        <v>49779</v>
      </c>
      <c r="N58" s="342">
        <f t="shared" si="4"/>
        <v>0</v>
      </c>
      <c r="O58" s="343">
        <f t="shared" si="5"/>
        <v>37.140034289367392</v>
      </c>
      <c r="P58" s="343">
        <f t="shared" si="6"/>
        <v>29.004587037085027</v>
      </c>
      <c r="Q58" s="359">
        <f t="shared" si="7"/>
        <v>12781</v>
      </c>
      <c r="R58" s="391">
        <f t="shared" si="8"/>
        <v>11192</v>
      </c>
      <c r="S58" s="330">
        <f t="shared" si="9"/>
        <v>127.81</v>
      </c>
      <c r="T58" s="330">
        <f t="shared" si="10"/>
        <v>111.92</v>
      </c>
      <c r="U58" s="330">
        <f>D58/'Branch ATM_1'!F56</f>
        <v>1887.76</v>
      </c>
      <c r="V58" s="330">
        <f>F58/'Branch ATM_1'!F56</f>
        <v>1991.16</v>
      </c>
      <c r="W58" s="330">
        <f t="shared" si="11"/>
        <v>18.877600000000001</v>
      </c>
      <c r="X58" s="330">
        <f t="shared" si="12"/>
        <v>19.9116</v>
      </c>
    </row>
    <row r="59" spans="1:24" ht="14.1" customHeight="1" x14ac:dyDescent="0.2">
      <c r="A59" s="344">
        <v>49</v>
      </c>
      <c r="B59" s="345" t="s">
        <v>421</v>
      </c>
      <c r="C59" s="346">
        <v>5647</v>
      </c>
      <c r="D59" s="346">
        <v>5647</v>
      </c>
      <c r="E59" s="342">
        <v>30912</v>
      </c>
      <c r="F59" s="342">
        <v>51887</v>
      </c>
      <c r="G59" s="346">
        <v>0</v>
      </c>
      <c r="H59" s="341">
        <v>0</v>
      </c>
      <c r="I59" s="353">
        <f t="shared" si="21"/>
        <v>918.84186293607229</v>
      </c>
      <c r="J59" s="353">
        <f t="shared" si="2"/>
        <v>918.84186293607229</v>
      </c>
      <c r="K59" s="342">
        <f>'CD Ratio_2'!C59+'CD Ratio_2'!D59+'CD Ratio_2'!E59</f>
        <v>5647</v>
      </c>
      <c r="L59" s="342">
        <f t="shared" si="3"/>
        <v>0</v>
      </c>
      <c r="M59" s="342">
        <f>'CD Ratio_2'!F59+'CD Ratio_2'!G59+'CD Ratio_2'!H59</f>
        <v>51887</v>
      </c>
      <c r="N59" s="342">
        <f t="shared" si="4"/>
        <v>0</v>
      </c>
      <c r="O59" s="343">
        <f t="shared" si="5"/>
        <v>0</v>
      </c>
      <c r="P59" s="343">
        <f t="shared" si="6"/>
        <v>67.853907867494826</v>
      </c>
      <c r="Q59" s="359">
        <f t="shared" si="7"/>
        <v>0</v>
      </c>
      <c r="R59" s="391">
        <f t="shared" si="8"/>
        <v>20975</v>
      </c>
      <c r="S59" s="330">
        <f t="shared" si="9"/>
        <v>0</v>
      </c>
      <c r="T59" s="330">
        <f t="shared" si="10"/>
        <v>209.75</v>
      </c>
      <c r="U59" s="330">
        <f>D59/'Branch ATM_1'!F57</f>
        <v>112.94</v>
      </c>
      <c r="V59" s="330">
        <f>F59/'Branch ATM_1'!F57</f>
        <v>1037.74</v>
      </c>
      <c r="W59" s="330">
        <f t="shared" si="11"/>
        <v>1.1294</v>
      </c>
      <c r="X59" s="330">
        <f t="shared" si="12"/>
        <v>10.3774</v>
      </c>
    </row>
    <row r="60" spans="1:24" ht="14.1" customHeight="1" x14ac:dyDescent="0.2">
      <c r="A60" s="344">
        <v>50</v>
      </c>
      <c r="B60" s="345" t="s">
        <v>422</v>
      </c>
      <c r="C60" s="346">
        <v>7356</v>
      </c>
      <c r="D60" s="346">
        <v>18110</v>
      </c>
      <c r="E60" s="342">
        <v>53341</v>
      </c>
      <c r="F60" s="342">
        <v>62458</v>
      </c>
      <c r="G60" s="346">
        <v>0</v>
      </c>
      <c r="H60" s="341">
        <v>0</v>
      </c>
      <c r="I60" s="353">
        <f t="shared" si="21"/>
        <v>344.88128106018775</v>
      </c>
      <c r="J60" s="353">
        <f t="shared" si="2"/>
        <v>344.88128106018775</v>
      </c>
      <c r="K60" s="342">
        <f>'CD Ratio_2'!C60+'CD Ratio_2'!D60+'CD Ratio_2'!E60</f>
        <v>18110</v>
      </c>
      <c r="L60" s="342">
        <f t="shared" si="3"/>
        <v>0</v>
      </c>
      <c r="M60" s="342">
        <f>'CD Ratio_2'!F60+'CD Ratio_2'!G60+'CD Ratio_2'!H60</f>
        <v>62458</v>
      </c>
      <c r="N60" s="342">
        <f t="shared" si="4"/>
        <v>0</v>
      </c>
      <c r="O60" s="343">
        <f t="shared" si="5"/>
        <v>146.19358346927677</v>
      </c>
      <c r="P60" s="343">
        <f t="shared" si="6"/>
        <v>17.091918036782214</v>
      </c>
      <c r="Q60" s="359">
        <f t="shared" si="7"/>
        <v>10754</v>
      </c>
      <c r="R60" s="391">
        <f t="shared" si="8"/>
        <v>9117</v>
      </c>
      <c r="S60" s="330">
        <f t="shared" si="9"/>
        <v>107.54</v>
      </c>
      <c r="T60" s="330">
        <f t="shared" si="10"/>
        <v>91.17</v>
      </c>
      <c r="U60" s="330">
        <f>D60/'Branch ATM_1'!F58</f>
        <v>1509.1666666666667</v>
      </c>
      <c r="V60" s="330">
        <f>F60/'Branch ATM_1'!F58</f>
        <v>5204.833333333333</v>
      </c>
      <c r="W60" s="330">
        <f t="shared" si="11"/>
        <v>15.091666666666667</v>
      </c>
      <c r="X60" s="330">
        <f t="shared" si="12"/>
        <v>52.048333333333332</v>
      </c>
    </row>
    <row r="61" spans="1:24" ht="14.1" customHeight="1" x14ac:dyDescent="0.2">
      <c r="A61" s="344">
        <v>51</v>
      </c>
      <c r="B61" s="345" t="s">
        <v>423</v>
      </c>
      <c r="C61" s="346">
        <v>2914.87</v>
      </c>
      <c r="D61" s="346">
        <v>6341.39</v>
      </c>
      <c r="E61" s="342">
        <v>11344.64</v>
      </c>
      <c r="F61" s="342">
        <v>12790.79</v>
      </c>
      <c r="G61" s="346">
        <v>0</v>
      </c>
      <c r="H61" s="341">
        <v>0</v>
      </c>
      <c r="I61" s="353">
        <f t="shared" si="21"/>
        <v>201.70325433382899</v>
      </c>
      <c r="J61" s="353">
        <f t="shared" si="2"/>
        <v>201.70325433382899</v>
      </c>
      <c r="K61" s="342">
        <f>'CD Ratio_2'!C61+'CD Ratio_2'!D61+'CD Ratio_2'!E61</f>
        <v>6341.38</v>
      </c>
      <c r="L61" s="342">
        <f t="shared" si="3"/>
        <v>1.0000000000218279E-2</v>
      </c>
      <c r="M61" s="342">
        <f>'CD Ratio_2'!F61+'CD Ratio_2'!G61+'CD Ratio_2'!H61</f>
        <v>12790.789999999999</v>
      </c>
      <c r="N61" s="342">
        <f t="shared" si="4"/>
        <v>0</v>
      </c>
      <c r="O61" s="343">
        <f t="shared" si="5"/>
        <v>117.55309842291426</v>
      </c>
      <c r="P61" s="343">
        <f t="shared" si="6"/>
        <v>12.747429623152446</v>
      </c>
      <c r="Q61" s="359">
        <f t="shared" si="7"/>
        <v>3426.5200000000004</v>
      </c>
      <c r="R61" s="391">
        <f t="shared" si="8"/>
        <v>1446.1500000000015</v>
      </c>
      <c r="S61" s="330">
        <f t="shared" si="9"/>
        <v>34.265200000000007</v>
      </c>
      <c r="T61" s="330">
        <f t="shared" si="10"/>
        <v>14.461500000000015</v>
      </c>
      <c r="U61" s="330">
        <f>D61/'Branch ATM_1'!F59</f>
        <v>211.37966666666668</v>
      </c>
      <c r="V61" s="330">
        <f>F61/'Branch ATM_1'!F59</f>
        <v>426.35966666666667</v>
      </c>
      <c r="W61" s="330">
        <f t="shared" si="11"/>
        <v>2.113796666666667</v>
      </c>
      <c r="X61" s="330">
        <f t="shared" si="12"/>
        <v>4.2635966666666665</v>
      </c>
    </row>
    <row r="62" spans="1:24" ht="14.1" customHeight="1" x14ac:dyDescent="0.2">
      <c r="A62" s="344">
        <v>52</v>
      </c>
      <c r="B62" s="345" t="s">
        <v>415</v>
      </c>
      <c r="C62" s="346">
        <v>1896.69</v>
      </c>
      <c r="D62" s="346">
        <v>2813.31</v>
      </c>
      <c r="E62" s="342">
        <v>11125.5</v>
      </c>
      <c r="F62" s="342">
        <v>13295.35</v>
      </c>
      <c r="G62" s="346">
        <v>0</v>
      </c>
      <c r="H62" s="341">
        <v>0</v>
      </c>
      <c r="I62" s="353">
        <f t="shared" si="21"/>
        <v>472.58745036984902</v>
      </c>
      <c r="J62" s="353">
        <f t="shared" si="2"/>
        <v>472.58745036984902</v>
      </c>
      <c r="K62" s="342">
        <f>'CD Ratio_2'!C62+'CD Ratio_2'!D62+'CD Ratio_2'!E62</f>
        <v>2813.29</v>
      </c>
      <c r="L62" s="342">
        <f t="shared" si="3"/>
        <v>1.999999999998181E-2</v>
      </c>
      <c r="M62" s="342">
        <f>'CD Ratio_2'!F62+'CD Ratio_2'!G62+'CD Ratio_2'!H62</f>
        <v>13295.33</v>
      </c>
      <c r="N62" s="342">
        <f t="shared" si="4"/>
        <v>2.0000000000436557E-2</v>
      </c>
      <c r="O62" s="343">
        <f t="shared" si="5"/>
        <v>48.327349224174739</v>
      </c>
      <c r="P62" s="343">
        <f t="shared" si="6"/>
        <v>19.503393105927827</v>
      </c>
      <c r="Q62" s="359">
        <f t="shared" si="7"/>
        <v>916.61999999999989</v>
      </c>
      <c r="R62" s="391">
        <f t="shared" si="8"/>
        <v>2169.8500000000004</v>
      </c>
      <c r="S62" s="330">
        <f t="shared" si="9"/>
        <v>9.1661999999999981</v>
      </c>
      <c r="T62" s="330">
        <f t="shared" si="10"/>
        <v>21.698500000000003</v>
      </c>
      <c r="U62" s="330">
        <f>D62/'Branch ATM_1'!F60</f>
        <v>562.66200000000003</v>
      </c>
      <c r="V62" s="330">
        <f>F62/'Branch ATM_1'!F60</f>
        <v>2659.07</v>
      </c>
      <c r="W62" s="330">
        <f t="shared" si="11"/>
        <v>5.62662</v>
      </c>
      <c r="X62" s="330">
        <f t="shared" si="12"/>
        <v>26.590700000000002</v>
      </c>
    </row>
    <row r="63" spans="1:24" ht="14.1" customHeight="1" x14ac:dyDescent="0.2">
      <c r="A63" s="344">
        <v>53</v>
      </c>
      <c r="B63" s="345" t="s">
        <v>424</v>
      </c>
      <c r="C63" s="346">
        <v>28152</v>
      </c>
      <c r="D63" s="346">
        <v>30984</v>
      </c>
      <c r="E63" s="342">
        <v>14150</v>
      </c>
      <c r="F63" s="342">
        <v>15970</v>
      </c>
      <c r="G63" s="346">
        <v>0</v>
      </c>
      <c r="H63" s="341">
        <v>0</v>
      </c>
      <c r="I63" s="353">
        <f t="shared" si="21"/>
        <v>51.5427317325071</v>
      </c>
      <c r="J63" s="353">
        <f t="shared" si="2"/>
        <v>51.5427317325071</v>
      </c>
      <c r="K63" s="342">
        <f>'CD Ratio_2'!C63+'CD Ratio_2'!D63+'CD Ratio_2'!E63</f>
        <v>30984</v>
      </c>
      <c r="L63" s="342">
        <f t="shared" si="3"/>
        <v>0</v>
      </c>
      <c r="M63" s="342">
        <f>'CD Ratio_2'!F63+'CD Ratio_2'!G63+'CD Ratio_2'!H63</f>
        <v>15970</v>
      </c>
      <c r="N63" s="342">
        <f t="shared" si="4"/>
        <v>0</v>
      </c>
      <c r="O63" s="343">
        <f t="shared" si="5"/>
        <v>10.059676044330775</v>
      </c>
      <c r="P63" s="343">
        <f t="shared" si="6"/>
        <v>12.862190812720849</v>
      </c>
      <c r="Q63" s="359">
        <f t="shared" si="7"/>
        <v>2832</v>
      </c>
      <c r="R63" s="391">
        <f t="shared" si="8"/>
        <v>1820</v>
      </c>
      <c r="S63" s="330">
        <f t="shared" si="9"/>
        <v>28.32</v>
      </c>
      <c r="T63" s="330">
        <f t="shared" si="10"/>
        <v>18.2</v>
      </c>
      <c r="U63" s="330">
        <f>D63/'Branch ATM_1'!F61</f>
        <v>968.25</v>
      </c>
      <c r="V63" s="330">
        <f>F63/'Branch ATM_1'!F61</f>
        <v>499.0625</v>
      </c>
      <c r="W63" s="330">
        <f t="shared" si="11"/>
        <v>9.6824999999999992</v>
      </c>
      <c r="X63" s="330">
        <f t="shared" si="12"/>
        <v>4.9906249999999996</v>
      </c>
    </row>
    <row r="64" spans="1:24" s="355" customFormat="1" ht="14.1" customHeight="1" x14ac:dyDescent="0.2">
      <c r="A64" s="351"/>
      <c r="B64" s="351" t="s">
        <v>425</v>
      </c>
      <c r="C64" s="348">
        <f>SUM(C57:C63)</f>
        <v>140433.95000000001</v>
      </c>
      <c r="D64" s="348">
        <f t="shared" ref="D64:G64" si="22">SUM(D57:D63)</f>
        <v>187308.77000000002</v>
      </c>
      <c r="E64" s="348">
        <f t="shared" si="22"/>
        <v>406358.42000000004</v>
      </c>
      <c r="F64" s="348">
        <f t="shared" si="22"/>
        <v>505551.18999999994</v>
      </c>
      <c r="G64" s="348">
        <f t="shared" si="22"/>
        <v>0</v>
      </c>
      <c r="H64" s="349">
        <v>0</v>
      </c>
      <c r="I64" s="354">
        <f t="shared" si="21"/>
        <v>269.90257316835721</v>
      </c>
      <c r="J64" s="354">
        <f t="shared" si="2"/>
        <v>269.90257316835721</v>
      </c>
      <c r="K64" s="342">
        <f>'CD Ratio_2'!C64+'CD Ratio_2'!D64+'CD Ratio_2'!E64</f>
        <v>187308.67</v>
      </c>
      <c r="L64" s="342">
        <f t="shared" si="3"/>
        <v>0.10000000000582077</v>
      </c>
      <c r="M64" s="342">
        <f>'CD Ratio_2'!F64+'CD Ratio_2'!G64+'CD Ratio_2'!H64</f>
        <v>505551.12</v>
      </c>
      <c r="N64" s="342">
        <f t="shared" si="4"/>
        <v>6.9999999948777258E-2</v>
      </c>
      <c r="O64" s="343">
        <f t="shared" si="5"/>
        <v>33.378552693276809</v>
      </c>
      <c r="P64" s="343">
        <f t="shared" si="6"/>
        <v>24.41016726071528</v>
      </c>
      <c r="Q64" s="359">
        <f t="shared" si="7"/>
        <v>46874.820000000007</v>
      </c>
      <c r="R64" s="391">
        <f t="shared" si="8"/>
        <v>99192.769999999902</v>
      </c>
      <c r="S64" s="330">
        <f t="shared" si="9"/>
        <v>468.74820000000005</v>
      </c>
      <c r="T64" s="330">
        <f t="shared" si="10"/>
        <v>991.92769999999905</v>
      </c>
      <c r="U64" s="445">
        <f>D64/'Branch ATM_1'!F62</f>
        <v>980.67418848167551</v>
      </c>
      <c r="V64" s="445">
        <f>F64/'Branch ATM_1'!F62</f>
        <v>2646.8648691099474</v>
      </c>
      <c r="W64" s="445">
        <f t="shared" si="11"/>
        <v>9.8067418848167556</v>
      </c>
      <c r="X64" s="445">
        <f t="shared" si="12"/>
        <v>26.468648691099474</v>
      </c>
    </row>
    <row r="65" spans="1:24" s="355" customFormat="1" ht="14.1" customHeight="1" x14ac:dyDescent="0.2">
      <c r="A65" s="347"/>
      <c r="B65" s="351" t="s">
        <v>0</v>
      </c>
      <c r="C65" s="348">
        <f>C64+C56+C54+C50</f>
        <v>38431918.620000005</v>
      </c>
      <c r="D65" s="348">
        <f t="shared" ref="D65:G65" si="23">D64+D56+D54+D50</f>
        <v>39317661.289999992</v>
      </c>
      <c r="E65" s="348">
        <f t="shared" si="23"/>
        <v>29553478.879999995</v>
      </c>
      <c r="F65" s="348">
        <f t="shared" si="23"/>
        <v>30735378.16</v>
      </c>
      <c r="G65" s="348">
        <f t="shared" si="23"/>
        <v>1071808.1100000001</v>
      </c>
      <c r="H65" s="349">
        <f t="shared" ref="H65" si="24">E65*100/C65</f>
        <v>76.898265663531916</v>
      </c>
      <c r="I65" s="349">
        <f t="shared" si="21"/>
        <v>78.171938898657743</v>
      </c>
      <c r="J65" s="349">
        <f t="shared" si="2"/>
        <v>80.897960932609706</v>
      </c>
      <c r="K65" s="342">
        <f>'CD Ratio_2'!C65+'CD Ratio_2'!D65+'CD Ratio_2'!E65</f>
        <v>39317661.180000007</v>
      </c>
      <c r="L65" s="342">
        <f t="shared" si="3"/>
        <v>0.10999998450279236</v>
      </c>
      <c r="M65" s="342">
        <f>'CD Ratio_2'!F65+'CD Ratio_2'!G65+'CD Ratio_2'!H65</f>
        <v>30735377.82</v>
      </c>
      <c r="N65" s="342">
        <f t="shared" si="4"/>
        <v>0.33999999985098839</v>
      </c>
      <c r="O65" s="343">
        <f t="shared" si="5"/>
        <v>2.3047058325603489</v>
      </c>
      <c r="P65" s="343">
        <f t="shared" si="6"/>
        <v>3.9991883351500888</v>
      </c>
      <c r="Q65" s="359">
        <f t="shared" si="7"/>
        <v>885742.66999998689</v>
      </c>
      <c r="R65" s="391">
        <f t="shared" si="8"/>
        <v>1181899.2800000049</v>
      </c>
      <c r="S65" s="330">
        <f t="shared" si="9"/>
        <v>8857.426699999869</v>
      </c>
      <c r="T65" s="330">
        <f t="shared" si="10"/>
        <v>11818.992800000049</v>
      </c>
      <c r="U65" s="445">
        <f>D65/'Branch ATM_1'!F63</f>
        <v>5116.8221356064541</v>
      </c>
      <c r="V65" s="445">
        <f>F65/'Branch ATM_1'!F63</f>
        <v>3999.9190733992714</v>
      </c>
      <c r="W65" s="330">
        <f t="shared" si="11"/>
        <v>51.168221356064542</v>
      </c>
      <c r="X65" s="330">
        <f t="shared" si="12"/>
        <v>39.999190733992712</v>
      </c>
    </row>
    <row r="66" spans="1:24" ht="14.1" customHeight="1" x14ac:dyDescent="0.2">
      <c r="C66" s="357"/>
      <c r="D66" s="357"/>
      <c r="E66" s="357"/>
      <c r="F66" s="357" t="s">
        <v>578</v>
      </c>
      <c r="G66" s="357"/>
      <c r="H66" s="357"/>
      <c r="I66" s="358"/>
      <c r="Q66" s="359"/>
      <c r="R66" s="391"/>
      <c r="S66" s="330"/>
      <c r="T66" s="330"/>
      <c r="U66" s="330"/>
      <c r="V66" s="330"/>
    </row>
    <row r="67" spans="1:24" x14ac:dyDescent="0.2">
      <c r="C67" s="359"/>
      <c r="D67" s="359"/>
      <c r="E67" s="359"/>
      <c r="F67" s="359"/>
      <c r="H67" s="338"/>
    </row>
    <row r="68" spans="1:24" x14ac:dyDescent="0.2">
      <c r="D68" s="359"/>
      <c r="E68" s="359"/>
      <c r="F68" s="359"/>
      <c r="G68" s="361"/>
    </row>
    <row r="69" spans="1:24" x14ac:dyDescent="0.2">
      <c r="D69" s="369"/>
      <c r="E69" s="359"/>
      <c r="F69" s="361"/>
      <c r="G69" s="361"/>
      <c r="H69" s="360"/>
      <c r="I69" s="360"/>
      <c r="J69" s="360"/>
      <c r="K69" s="362"/>
      <c r="L69" s="362"/>
      <c r="M69" s="362"/>
      <c r="N69" s="362"/>
    </row>
    <row r="70" spans="1:24" x14ac:dyDescent="0.2">
      <c r="H70" s="360"/>
    </row>
    <row r="71" spans="1:24" x14ac:dyDescent="0.2">
      <c r="H71" s="360"/>
    </row>
  </sheetData>
  <sheetProtection formatCells="0" formatColumns="0" formatRows="0" insertColumns="0" insertRows="0" insertHyperlinks="0" deleteColumns="0" deleteRows="0" selectLockedCells="1" sort="0" autoFilter="0" pivotTables="0"/>
  <autoFilter ref="C5:N58"/>
  <mergeCells count="10">
    <mergeCell ref="O4:P4"/>
    <mergeCell ref="K4:N4"/>
    <mergeCell ref="A1:J1"/>
    <mergeCell ref="H3:J3"/>
    <mergeCell ref="A2:J2"/>
    <mergeCell ref="A4:A5"/>
    <mergeCell ref="B4:B5"/>
    <mergeCell ref="C4:D4"/>
    <mergeCell ref="H4:J4"/>
    <mergeCell ref="E4:G4"/>
  </mergeCells>
  <phoneticPr fontId="10" type="noConversion"/>
  <conditionalFormatting sqref="O1:P1048576">
    <cfRule type="cellIs" dxfId="20" priority="4" operator="greaterThan">
      <formula>25</formula>
    </cfRule>
    <cfRule type="cellIs" dxfId="19" priority="5" operator="greaterThan">
      <formula>50</formula>
    </cfRule>
    <cfRule type="cellIs" dxfId="18" priority="6" operator="greaterThan">
      <formula>10000</formula>
    </cfRule>
  </conditionalFormatting>
  <conditionalFormatting sqref="L1:L1048576">
    <cfRule type="cellIs" dxfId="17" priority="3" operator="greaterThan">
      <formula>0</formula>
    </cfRule>
  </conditionalFormatting>
  <conditionalFormatting sqref="N1:N1048576">
    <cfRule type="cellIs" dxfId="16" priority="2" operator="greaterThan">
      <formula>0</formula>
    </cfRule>
  </conditionalFormatting>
  <conditionalFormatting sqref="S1:T1048576">
    <cfRule type="cellIs" dxfId="15" priority="1" operator="greaterThan">
      <formula>1000</formula>
    </cfRule>
  </conditionalFormatting>
  <pageMargins left="1.25" right="0.25" top="0.5" bottom="0.5" header="0.3" footer="0.3"/>
  <pageSetup scale="6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view="pageBreakPreview" zoomScale="60" zoomScaleNormal="100"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Q35" sqref="Q35"/>
    </sheetView>
  </sheetViews>
  <sheetFormatPr defaultColWidth="7.85546875" defaultRowHeight="12.75" x14ac:dyDescent="0.2"/>
  <cols>
    <col min="1" max="1" width="4.7109375" style="124" customWidth="1"/>
    <col min="2" max="2" width="14.28515625" style="124" customWidth="1"/>
    <col min="3" max="14" width="7.85546875" style="124"/>
    <col min="15" max="15" width="8.85546875" style="124" customWidth="1"/>
    <col min="16" max="16384" width="7.85546875" style="124"/>
  </cols>
  <sheetData>
    <row r="1" spans="1:19" ht="23.25" customHeight="1" x14ac:dyDescent="0.2">
      <c r="A1" s="591" t="s">
        <v>559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</row>
    <row r="2" spans="1:19" ht="33" customHeight="1" x14ac:dyDescent="0.2">
      <c r="A2" s="255" t="s">
        <v>435</v>
      </c>
      <c r="B2" s="255" t="s">
        <v>240</v>
      </c>
      <c r="C2" s="589" t="s">
        <v>511</v>
      </c>
      <c r="D2" s="589"/>
      <c r="E2" s="590" t="s">
        <v>560</v>
      </c>
      <c r="F2" s="590"/>
      <c r="G2" s="590"/>
      <c r="H2" s="590"/>
      <c r="I2" s="590"/>
      <c r="J2" s="590"/>
      <c r="K2" s="590"/>
      <c r="L2" s="590"/>
      <c r="M2" s="590" t="s">
        <v>241</v>
      </c>
      <c r="N2" s="590"/>
      <c r="O2" s="590"/>
      <c r="P2" s="590"/>
      <c r="Q2" s="590"/>
      <c r="R2" s="590"/>
    </row>
    <row r="3" spans="1:19" ht="36" x14ac:dyDescent="0.2">
      <c r="A3" s="174"/>
      <c r="B3" s="174"/>
      <c r="C3" s="178" t="s">
        <v>242</v>
      </c>
      <c r="D3" s="178" t="s">
        <v>438</v>
      </c>
      <c r="E3" s="178" t="s">
        <v>440</v>
      </c>
      <c r="F3" s="178" t="s">
        <v>439</v>
      </c>
      <c r="G3" s="173" t="s">
        <v>243</v>
      </c>
      <c r="H3" s="173" t="s">
        <v>244</v>
      </c>
      <c r="I3" s="173" t="s">
        <v>234</v>
      </c>
      <c r="J3" s="173" t="s">
        <v>235</v>
      </c>
      <c r="K3" s="173" t="s">
        <v>245</v>
      </c>
      <c r="L3" s="173" t="s">
        <v>246</v>
      </c>
      <c r="M3" s="178" t="s">
        <v>242</v>
      </c>
      <c r="N3" s="178" t="s">
        <v>247</v>
      </c>
      <c r="O3" s="178" t="s">
        <v>248</v>
      </c>
      <c r="P3" s="173" t="s">
        <v>249</v>
      </c>
      <c r="Q3" s="173" t="s">
        <v>250</v>
      </c>
      <c r="R3" s="173" t="s">
        <v>251</v>
      </c>
    </row>
    <row r="4" spans="1:19" ht="12" customHeight="1" x14ac:dyDescent="0.2">
      <c r="A4" s="175">
        <v>1</v>
      </c>
      <c r="B4" s="176" t="s">
        <v>252</v>
      </c>
      <c r="C4" s="179">
        <v>25</v>
      </c>
      <c r="D4" s="179">
        <v>750</v>
      </c>
      <c r="E4" s="179">
        <v>25</v>
      </c>
      <c r="F4" s="179">
        <v>751</v>
      </c>
      <c r="G4" s="179">
        <v>424</v>
      </c>
      <c r="H4" s="179">
        <v>327</v>
      </c>
      <c r="I4" s="179">
        <v>236</v>
      </c>
      <c r="J4" s="179">
        <v>71</v>
      </c>
      <c r="K4" s="179">
        <v>292</v>
      </c>
      <c r="L4" s="179">
        <v>20</v>
      </c>
      <c r="M4" s="179">
        <v>200</v>
      </c>
      <c r="N4" s="179">
        <v>5788</v>
      </c>
      <c r="O4" s="179">
        <v>4125</v>
      </c>
      <c r="P4" s="179">
        <v>1135</v>
      </c>
      <c r="Q4" s="179">
        <v>2990</v>
      </c>
      <c r="R4" s="179">
        <v>183</v>
      </c>
      <c r="S4" s="183" t="s">
        <v>352</v>
      </c>
    </row>
    <row r="5" spans="1:19" ht="12" customHeight="1" x14ac:dyDescent="0.2">
      <c r="A5" s="175">
        <v>2</v>
      </c>
      <c r="B5" s="176" t="s">
        <v>253</v>
      </c>
      <c r="C5" s="179">
        <v>28</v>
      </c>
      <c r="D5" s="179">
        <v>700</v>
      </c>
      <c r="E5" s="179">
        <v>23</v>
      </c>
      <c r="F5" s="179">
        <v>742</v>
      </c>
      <c r="G5" s="179">
        <v>540</v>
      </c>
      <c r="H5" s="179">
        <v>202</v>
      </c>
      <c r="I5" s="179">
        <v>9</v>
      </c>
      <c r="J5" s="179">
        <v>535</v>
      </c>
      <c r="K5" s="179">
        <v>185</v>
      </c>
      <c r="L5" s="179" t="s">
        <v>561</v>
      </c>
      <c r="M5" s="179">
        <v>132</v>
      </c>
      <c r="N5" s="179">
        <v>3852</v>
      </c>
      <c r="O5" s="179">
        <v>2283</v>
      </c>
      <c r="P5" s="179">
        <v>1353</v>
      </c>
      <c r="Q5" s="179">
        <v>930</v>
      </c>
      <c r="R5" s="179">
        <v>22</v>
      </c>
      <c r="S5" s="124" t="s">
        <v>353</v>
      </c>
    </row>
    <row r="6" spans="1:19" ht="12" customHeight="1" x14ac:dyDescent="0.2">
      <c r="A6" s="175">
        <v>3</v>
      </c>
      <c r="B6" s="176" t="s">
        <v>254</v>
      </c>
      <c r="C6" s="179">
        <v>22</v>
      </c>
      <c r="D6" s="179">
        <v>750</v>
      </c>
      <c r="E6" s="179">
        <v>24</v>
      </c>
      <c r="F6" s="179">
        <v>752</v>
      </c>
      <c r="G6" s="179">
        <v>546</v>
      </c>
      <c r="H6" s="179">
        <v>206</v>
      </c>
      <c r="I6" s="179">
        <v>38</v>
      </c>
      <c r="J6" s="179">
        <v>672</v>
      </c>
      <c r="K6" s="179">
        <v>22</v>
      </c>
      <c r="L6" s="179">
        <v>13</v>
      </c>
      <c r="M6" s="179">
        <v>200</v>
      </c>
      <c r="N6" s="179">
        <v>5914</v>
      </c>
      <c r="O6" s="179">
        <v>3317</v>
      </c>
      <c r="P6" s="179">
        <v>877</v>
      </c>
      <c r="Q6" s="179">
        <v>2440</v>
      </c>
      <c r="R6" s="179">
        <v>52</v>
      </c>
      <c r="S6" s="124" t="s">
        <v>354</v>
      </c>
    </row>
    <row r="7" spans="1:19" ht="12" customHeight="1" x14ac:dyDescent="0.2">
      <c r="A7" s="175">
        <v>4</v>
      </c>
      <c r="B7" s="176" t="s">
        <v>255</v>
      </c>
      <c r="C7" s="179">
        <v>25</v>
      </c>
      <c r="D7" s="179">
        <v>750</v>
      </c>
      <c r="E7" s="179">
        <v>26</v>
      </c>
      <c r="F7" s="179">
        <v>739</v>
      </c>
      <c r="G7" s="179">
        <v>656</v>
      </c>
      <c r="H7" s="179">
        <v>83</v>
      </c>
      <c r="I7" s="179">
        <v>21</v>
      </c>
      <c r="J7" s="179">
        <v>486</v>
      </c>
      <c r="K7" s="179">
        <v>173</v>
      </c>
      <c r="L7" s="179">
        <v>7</v>
      </c>
      <c r="M7" s="179">
        <v>134</v>
      </c>
      <c r="N7" s="179">
        <v>3759</v>
      </c>
      <c r="O7" s="179">
        <v>2476</v>
      </c>
      <c r="P7" s="179">
        <v>710</v>
      </c>
      <c r="Q7" s="179">
        <v>1766</v>
      </c>
      <c r="R7" s="179">
        <v>68</v>
      </c>
    </row>
    <row r="8" spans="1:19" ht="12" customHeight="1" x14ac:dyDescent="0.2">
      <c r="A8" s="175">
        <v>5</v>
      </c>
      <c r="B8" s="176" t="s">
        <v>256</v>
      </c>
      <c r="C8" s="179">
        <v>0</v>
      </c>
      <c r="D8" s="179">
        <v>0</v>
      </c>
      <c r="E8" s="179">
        <v>0</v>
      </c>
      <c r="F8" s="179">
        <v>0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79">
        <v>0</v>
      </c>
      <c r="M8" s="179">
        <v>84</v>
      </c>
      <c r="N8" s="179">
        <v>2398</v>
      </c>
      <c r="O8" s="179">
        <v>1912</v>
      </c>
      <c r="P8" s="179">
        <v>1302</v>
      </c>
      <c r="Q8" s="179">
        <v>610</v>
      </c>
      <c r="R8" s="179">
        <v>111</v>
      </c>
    </row>
    <row r="9" spans="1:19" ht="12" customHeight="1" x14ac:dyDescent="0.2">
      <c r="A9" s="175">
        <v>6</v>
      </c>
      <c r="B9" s="176" t="s">
        <v>257</v>
      </c>
      <c r="C9" s="179">
        <v>25</v>
      </c>
      <c r="D9" s="179">
        <v>750</v>
      </c>
      <c r="E9" s="179">
        <v>29</v>
      </c>
      <c r="F9" s="179">
        <v>756</v>
      </c>
      <c r="G9" s="179">
        <v>719</v>
      </c>
      <c r="H9" s="179">
        <v>37</v>
      </c>
      <c r="I9" s="179">
        <v>92</v>
      </c>
      <c r="J9" s="179">
        <v>201</v>
      </c>
      <c r="K9" s="179">
        <v>331</v>
      </c>
      <c r="L9" s="179">
        <v>95</v>
      </c>
      <c r="M9" s="179">
        <v>160</v>
      </c>
      <c r="N9" s="179">
        <v>4384</v>
      </c>
      <c r="O9" s="179">
        <v>3178</v>
      </c>
      <c r="P9" s="179">
        <v>863</v>
      </c>
      <c r="Q9" s="179">
        <v>2315</v>
      </c>
      <c r="R9" s="179">
        <v>177</v>
      </c>
    </row>
    <row r="10" spans="1:19" ht="12" customHeight="1" x14ac:dyDescent="0.2">
      <c r="A10" s="175">
        <v>7</v>
      </c>
      <c r="B10" s="176" t="s">
        <v>258</v>
      </c>
      <c r="C10" s="179">
        <v>24</v>
      </c>
      <c r="D10" s="179">
        <v>690</v>
      </c>
      <c r="E10" s="179">
        <v>22</v>
      </c>
      <c r="F10" s="179">
        <v>692</v>
      </c>
      <c r="G10" s="179">
        <v>679</v>
      </c>
      <c r="H10" s="179">
        <v>13</v>
      </c>
      <c r="I10" s="179">
        <v>353</v>
      </c>
      <c r="J10" s="179">
        <v>23</v>
      </c>
      <c r="K10" s="179">
        <v>168</v>
      </c>
      <c r="L10" s="179">
        <v>78</v>
      </c>
      <c r="M10" s="179">
        <v>152</v>
      </c>
      <c r="N10" s="179">
        <v>4312</v>
      </c>
      <c r="O10" s="179">
        <v>3097</v>
      </c>
      <c r="P10" s="179">
        <v>1549</v>
      </c>
      <c r="Q10" s="179">
        <v>1548</v>
      </c>
      <c r="R10" s="179">
        <v>148</v>
      </c>
    </row>
    <row r="11" spans="1:19" ht="12" customHeight="1" x14ac:dyDescent="0.2">
      <c r="A11" s="175">
        <v>8</v>
      </c>
      <c r="B11" s="176" t="s">
        <v>259</v>
      </c>
      <c r="C11" s="179">
        <v>25</v>
      </c>
      <c r="D11" s="179">
        <v>750</v>
      </c>
      <c r="E11" s="179">
        <v>28</v>
      </c>
      <c r="F11" s="179">
        <v>752</v>
      </c>
      <c r="G11" s="179">
        <v>374</v>
      </c>
      <c r="H11" s="179">
        <v>378</v>
      </c>
      <c r="I11" s="179">
        <v>68</v>
      </c>
      <c r="J11" s="179">
        <v>424</v>
      </c>
      <c r="K11" s="179">
        <v>174</v>
      </c>
      <c r="L11" s="179">
        <v>19</v>
      </c>
      <c r="M11" s="179">
        <v>140</v>
      </c>
      <c r="N11" s="179">
        <v>3891</v>
      </c>
      <c r="O11" s="179">
        <v>2314</v>
      </c>
      <c r="P11" s="179">
        <v>893</v>
      </c>
      <c r="Q11" s="179">
        <v>1421</v>
      </c>
      <c r="R11" s="179">
        <v>13</v>
      </c>
    </row>
    <row r="12" spans="1:19" ht="12" customHeight="1" x14ac:dyDescent="0.2">
      <c r="A12" s="175">
        <v>9</v>
      </c>
      <c r="B12" s="176" t="s">
        <v>260</v>
      </c>
      <c r="C12" s="179">
        <v>25</v>
      </c>
      <c r="D12" s="179">
        <v>750</v>
      </c>
      <c r="E12" s="179">
        <v>30</v>
      </c>
      <c r="F12" s="179">
        <v>766</v>
      </c>
      <c r="G12" s="179">
        <v>340</v>
      </c>
      <c r="H12" s="179">
        <v>426</v>
      </c>
      <c r="I12" s="179">
        <v>115</v>
      </c>
      <c r="J12" s="179">
        <v>141</v>
      </c>
      <c r="K12" s="179">
        <v>300</v>
      </c>
      <c r="L12" s="179">
        <v>69</v>
      </c>
      <c r="M12" s="179">
        <v>196</v>
      </c>
      <c r="N12" s="179">
        <v>4995</v>
      </c>
      <c r="O12" s="179">
        <v>3234</v>
      </c>
      <c r="P12" s="179">
        <v>1230</v>
      </c>
      <c r="Q12" s="179">
        <v>2004</v>
      </c>
      <c r="R12" s="179">
        <v>206</v>
      </c>
    </row>
    <row r="13" spans="1:19" ht="12" customHeight="1" x14ac:dyDescent="0.2">
      <c r="A13" s="175">
        <v>10</v>
      </c>
      <c r="B13" s="176" t="s">
        <v>261</v>
      </c>
      <c r="C13" s="179">
        <v>25</v>
      </c>
      <c r="D13" s="179">
        <v>750</v>
      </c>
      <c r="E13" s="179">
        <v>30</v>
      </c>
      <c r="F13" s="179">
        <v>756</v>
      </c>
      <c r="G13" s="179">
        <v>320</v>
      </c>
      <c r="H13" s="179">
        <v>436</v>
      </c>
      <c r="I13" s="179">
        <v>103</v>
      </c>
      <c r="J13" s="179">
        <v>286</v>
      </c>
      <c r="K13" s="179">
        <v>261</v>
      </c>
      <c r="L13" s="179">
        <v>53</v>
      </c>
      <c r="M13" s="179">
        <v>148</v>
      </c>
      <c r="N13" s="179">
        <v>4197</v>
      </c>
      <c r="O13" s="179">
        <v>3070</v>
      </c>
      <c r="P13" s="179">
        <v>1032</v>
      </c>
      <c r="Q13" s="179">
        <v>2038</v>
      </c>
      <c r="R13" s="179">
        <v>141</v>
      </c>
    </row>
    <row r="14" spans="1:19" ht="12" customHeight="1" x14ac:dyDescent="0.2">
      <c r="A14" s="175">
        <v>11</v>
      </c>
      <c r="B14" s="176" t="s">
        <v>262</v>
      </c>
      <c r="C14" s="179">
        <v>26</v>
      </c>
      <c r="D14" s="179">
        <v>750</v>
      </c>
      <c r="E14" s="179">
        <v>26</v>
      </c>
      <c r="F14" s="179">
        <v>806</v>
      </c>
      <c r="G14" s="179">
        <v>779</v>
      </c>
      <c r="H14" s="179">
        <v>27</v>
      </c>
      <c r="I14" s="179">
        <v>137</v>
      </c>
      <c r="J14" s="179">
        <v>12</v>
      </c>
      <c r="K14" s="179">
        <v>541</v>
      </c>
      <c r="L14" s="179">
        <v>35</v>
      </c>
      <c r="M14" s="179">
        <v>216</v>
      </c>
      <c r="N14" s="179">
        <v>6586</v>
      </c>
      <c r="O14" s="179">
        <v>5490</v>
      </c>
      <c r="P14" s="179">
        <v>4252</v>
      </c>
      <c r="Q14" s="179">
        <v>1238</v>
      </c>
      <c r="R14" s="179">
        <v>188</v>
      </c>
    </row>
    <row r="15" spans="1:19" ht="12" customHeight="1" x14ac:dyDescent="0.2">
      <c r="A15" s="175">
        <v>12</v>
      </c>
      <c r="B15" s="176" t="s">
        <v>263</v>
      </c>
      <c r="C15" s="179">
        <v>23</v>
      </c>
      <c r="D15" s="179">
        <v>550</v>
      </c>
      <c r="E15" s="179">
        <v>19</v>
      </c>
      <c r="F15" s="179">
        <v>562</v>
      </c>
      <c r="G15" s="179">
        <v>424</v>
      </c>
      <c r="H15" s="179">
        <v>138</v>
      </c>
      <c r="I15" s="179">
        <v>214</v>
      </c>
      <c r="J15" s="179">
        <v>24</v>
      </c>
      <c r="K15" s="179">
        <v>242</v>
      </c>
      <c r="L15" s="179">
        <v>35</v>
      </c>
      <c r="M15" s="179">
        <v>126</v>
      </c>
      <c r="N15" s="179">
        <v>3952</v>
      </c>
      <c r="O15" s="179">
        <v>2747</v>
      </c>
      <c r="P15" s="179">
        <v>1894</v>
      </c>
      <c r="Q15" s="179">
        <v>853</v>
      </c>
      <c r="R15" s="179">
        <v>38</v>
      </c>
    </row>
    <row r="16" spans="1:19" ht="12" customHeight="1" x14ac:dyDescent="0.2">
      <c r="A16" s="175">
        <v>13</v>
      </c>
      <c r="B16" s="176" t="s">
        <v>264</v>
      </c>
      <c r="C16" s="179">
        <v>22</v>
      </c>
      <c r="D16" s="179">
        <v>750</v>
      </c>
      <c r="E16" s="179">
        <v>26</v>
      </c>
      <c r="F16" s="179">
        <v>752</v>
      </c>
      <c r="G16" s="179">
        <v>500</v>
      </c>
      <c r="H16" s="179">
        <v>252</v>
      </c>
      <c r="I16" s="179">
        <v>351</v>
      </c>
      <c r="J16" s="179">
        <v>1</v>
      </c>
      <c r="K16" s="179">
        <v>243</v>
      </c>
      <c r="L16" s="179">
        <v>72</v>
      </c>
      <c r="M16" s="179">
        <v>149</v>
      </c>
      <c r="N16" s="179">
        <v>4376</v>
      </c>
      <c r="O16" s="179">
        <v>3527</v>
      </c>
      <c r="P16" s="179">
        <v>1650</v>
      </c>
      <c r="Q16" s="179">
        <v>1877</v>
      </c>
      <c r="R16" s="179">
        <v>387</v>
      </c>
    </row>
    <row r="17" spans="1:18" ht="12" customHeight="1" x14ac:dyDescent="0.2">
      <c r="A17" s="175">
        <v>14</v>
      </c>
      <c r="B17" s="176" t="s">
        <v>265</v>
      </c>
      <c r="C17" s="179">
        <v>30</v>
      </c>
      <c r="D17" s="179">
        <v>750</v>
      </c>
      <c r="E17" s="179">
        <v>26</v>
      </c>
      <c r="F17" s="179">
        <v>750</v>
      </c>
      <c r="G17" s="179">
        <v>600</v>
      </c>
      <c r="H17" s="179">
        <v>150</v>
      </c>
      <c r="I17" s="179">
        <v>308</v>
      </c>
      <c r="J17" s="179">
        <v>20</v>
      </c>
      <c r="K17" s="179">
        <v>255</v>
      </c>
      <c r="L17" s="179">
        <v>71</v>
      </c>
      <c r="M17" s="179">
        <v>159</v>
      </c>
      <c r="N17" s="179">
        <v>3858</v>
      </c>
      <c r="O17" s="179">
        <v>2467</v>
      </c>
      <c r="P17" s="179">
        <v>992</v>
      </c>
      <c r="Q17" s="179">
        <v>1475</v>
      </c>
      <c r="R17" s="179">
        <v>7</v>
      </c>
    </row>
    <row r="18" spans="1:18" ht="12" customHeight="1" x14ac:dyDescent="0.2">
      <c r="A18" s="175">
        <v>15</v>
      </c>
      <c r="B18" s="176" t="s">
        <v>266</v>
      </c>
      <c r="C18" s="179">
        <v>25</v>
      </c>
      <c r="D18" s="179">
        <v>750</v>
      </c>
      <c r="E18" s="179">
        <v>28</v>
      </c>
      <c r="F18" s="179">
        <v>744</v>
      </c>
      <c r="G18" s="179">
        <v>730</v>
      </c>
      <c r="H18" s="179">
        <v>14</v>
      </c>
      <c r="I18" s="179">
        <v>49</v>
      </c>
      <c r="J18" s="179">
        <v>380</v>
      </c>
      <c r="K18" s="179">
        <v>262</v>
      </c>
      <c r="L18" s="179">
        <v>1</v>
      </c>
      <c r="M18" s="179">
        <v>146</v>
      </c>
      <c r="N18" s="179">
        <v>3674</v>
      </c>
      <c r="O18" s="179">
        <v>2650</v>
      </c>
      <c r="P18" s="179">
        <v>1124</v>
      </c>
      <c r="Q18" s="179">
        <v>1526</v>
      </c>
      <c r="R18" s="179">
        <v>134</v>
      </c>
    </row>
    <row r="19" spans="1:18" ht="12" customHeight="1" x14ac:dyDescent="0.2">
      <c r="A19" s="175">
        <v>16</v>
      </c>
      <c r="B19" s="176" t="s">
        <v>267</v>
      </c>
      <c r="C19" s="179">
        <v>27</v>
      </c>
      <c r="D19" s="179">
        <v>750</v>
      </c>
      <c r="E19" s="179">
        <v>26</v>
      </c>
      <c r="F19" s="179">
        <v>741</v>
      </c>
      <c r="G19" s="179">
        <v>613</v>
      </c>
      <c r="H19" s="179">
        <v>128</v>
      </c>
      <c r="I19" s="179">
        <v>58</v>
      </c>
      <c r="J19" s="179">
        <v>79</v>
      </c>
      <c r="K19" s="179">
        <v>577</v>
      </c>
      <c r="L19" s="179">
        <v>15</v>
      </c>
      <c r="M19" s="179">
        <v>151</v>
      </c>
      <c r="N19" s="179">
        <v>4311</v>
      </c>
      <c r="O19" s="179">
        <v>2698</v>
      </c>
      <c r="P19" s="179">
        <v>1300</v>
      </c>
      <c r="Q19" s="179">
        <v>1398</v>
      </c>
      <c r="R19" s="179">
        <v>72</v>
      </c>
    </row>
    <row r="20" spans="1:18" ht="12" customHeight="1" x14ac:dyDescent="0.2">
      <c r="A20" s="175">
        <v>17</v>
      </c>
      <c r="B20" s="176" t="s">
        <v>268</v>
      </c>
      <c r="C20" s="179">
        <v>30</v>
      </c>
      <c r="D20" s="179">
        <v>750</v>
      </c>
      <c r="E20" s="179">
        <v>30</v>
      </c>
      <c r="F20" s="179">
        <v>795</v>
      </c>
      <c r="G20" s="179">
        <v>653</v>
      </c>
      <c r="H20" s="179">
        <v>142</v>
      </c>
      <c r="I20" s="179">
        <v>158</v>
      </c>
      <c r="J20" s="179">
        <v>167</v>
      </c>
      <c r="K20" s="179">
        <v>396</v>
      </c>
      <c r="L20" s="179">
        <v>18</v>
      </c>
      <c r="M20" s="179">
        <v>128</v>
      </c>
      <c r="N20" s="179">
        <v>3179</v>
      </c>
      <c r="O20" s="179">
        <v>2068</v>
      </c>
      <c r="P20" s="179">
        <v>797</v>
      </c>
      <c r="Q20" s="179">
        <v>1271</v>
      </c>
      <c r="R20" s="179" t="s">
        <v>561</v>
      </c>
    </row>
    <row r="21" spans="1:18" ht="12" customHeight="1" x14ac:dyDescent="0.2">
      <c r="A21" s="175">
        <v>18</v>
      </c>
      <c r="B21" s="176" t="s">
        <v>269</v>
      </c>
      <c r="C21" s="179">
        <v>25</v>
      </c>
      <c r="D21" s="179">
        <v>750</v>
      </c>
      <c r="E21" s="179">
        <v>22</v>
      </c>
      <c r="F21" s="179">
        <v>625</v>
      </c>
      <c r="G21" s="179">
        <v>571</v>
      </c>
      <c r="H21" s="179">
        <v>54</v>
      </c>
      <c r="I21" s="179">
        <v>326</v>
      </c>
      <c r="J21" s="179" t="s">
        <v>561</v>
      </c>
      <c r="K21" s="179">
        <v>201</v>
      </c>
      <c r="L21" s="179">
        <v>4</v>
      </c>
      <c r="M21" s="179">
        <v>117</v>
      </c>
      <c r="N21" s="179">
        <v>3147</v>
      </c>
      <c r="O21" s="179">
        <v>2123</v>
      </c>
      <c r="P21" s="179">
        <v>826</v>
      </c>
      <c r="Q21" s="179">
        <v>1297</v>
      </c>
      <c r="R21" s="179">
        <v>116</v>
      </c>
    </row>
    <row r="22" spans="1:18" ht="12" customHeight="1" x14ac:dyDescent="0.2">
      <c r="A22" s="175">
        <v>19</v>
      </c>
      <c r="B22" s="176" t="s">
        <v>270</v>
      </c>
      <c r="C22" s="179">
        <v>25</v>
      </c>
      <c r="D22" s="179">
        <v>750</v>
      </c>
      <c r="E22" s="179">
        <v>27</v>
      </c>
      <c r="F22" s="179">
        <v>759</v>
      </c>
      <c r="G22" s="179">
        <v>467</v>
      </c>
      <c r="H22" s="179">
        <v>292</v>
      </c>
      <c r="I22" s="179">
        <v>143</v>
      </c>
      <c r="J22" s="179">
        <v>180</v>
      </c>
      <c r="K22" s="179">
        <v>369</v>
      </c>
      <c r="L22" s="179">
        <v>30</v>
      </c>
      <c r="M22" s="179">
        <v>126</v>
      </c>
      <c r="N22" s="179">
        <v>3569</v>
      </c>
      <c r="O22" s="179">
        <v>2434</v>
      </c>
      <c r="P22" s="179">
        <v>970</v>
      </c>
      <c r="Q22" s="179">
        <v>1464</v>
      </c>
      <c r="R22" s="179">
        <v>127</v>
      </c>
    </row>
    <row r="23" spans="1:18" ht="12" customHeight="1" x14ac:dyDescent="0.2">
      <c r="A23" s="175">
        <v>20</v>
      </c>
      <c r="B23" s="176" t="s">
        <v>271</v>
      </c>
      <c r="C23" s="179">
        <v>25</v>
      </c>
      <c r="D23" s="179">
        <v>750</v>
      </c>
      <c r="E23" s="179">
        <v>26</v>
      </c>
      <c r="F23" s="179">
        <v>716</v>
      </c>
      <c r="G23" s="179">
        <v>539</v>
      </c>
      <c r="H23" s="179">
        <v>177</v>
      </c>
      <c r="I23" s="179">
        <v>22</v>
      </c>
      <c r="J23" s="179">
        <v>526</v>
      </c>
      <c r="K23" s="179">
        <v>164</v>
      </c>
      <c r="L23" s="179" t="s">
        <v>561</v>
      </c>
      <c r="M23" s="179">
        <v>176</v>
      </c>
      <c r="N23" s="179">
        <v>4952</v>
      </c>
      <c r="O23" s="179">
        <v>3141</v>
      </c>
      <c r="P23" s="179">
        <v>1204</v>
      </c>
      <c r="Q23" s="179">
        <v>1937</v>
      </c>
      <c r="R23" s="179">
        <v>25</v>
      </c>
    </row>
    <row r="24" spans="1:18" ht="12" customHeight="1" x14ac:dyDescent="0.2">
      <c r="A24" s="175">
        <v>21</v>
      </c>
      <c r="B24" s="176" t="s">
        <v>272</v>
      </c>
      <c r="C24" s="179">
        <v>26</v>
      </c>
      <c r="D24" s="179">
        <v>750</v>
      </c>
      <c r="E24" s="179">
        <v>27</v>
      </c>
      <c r="F24" s="179">
        <v>776</v>
      </c>
      <c r="G24" s="179">
        <v>220</v>
      </c>
      <c r="H24" s="179">
        <v>556</v>
      </c>
      <c r="I24" s="179">
        <v>153</v>
      </c>
      <c r="J24" s="179">
        <v>42</v>
      </c>
      <c r="K24" s="179">
        <v>378</v>
      </c>
      <c r="L24" s="179">
        <v>55</v>
      </c>
      <c r="M24" s="179">
        <v>177</v>
      </c>
      <c r="N24" s="179">
        <v>4269</v>
      </c>
      <c r="O24" s="179">
        <v>2461</v>
      </c>
      <c r="P24" s="179">
        <v>1546</v>
      </c>
      <c r="Q24" s="179">
        <v>915</v>
      </c>
      <c r="R24" s="179">
        <v>81</v>
      </c>
    </row>
    <row r="25" spans="1:18" ht="12" customHeight="1" x14ac:dyDescent="0.2">
      <c r="A25" s="175">
        <v>22</v>
      </c>
      <c r="B25" s="176" t="s">
        <v>273</v>
      </c>
      <c r="C25" s="179">
        <v>25</v>
      </c>
      <c r="D25" s="179">
        <v>705</v>
      </c>
      <c r="E25" s="179">
        <v>27</v>
      </c>
      <c r="F25" s="179">
        <v>734</v>
      </c>
      <c r="G25" s="179">
        <v>528</v>
      </c>
      <c r="H25" s="179">
        <v>206</v>
      </c>
      <c r="I25" s="179">
        <v>246</v>
      </c>
      <c r="J25" s="179">
        <v>156</v>
      </c>
      <c r="K25" s="179">
        <v>258</v>
      </c>
      <c r="L25" s="179">
        <v>26</v>
      </c>
      <c r="M25" s="179">
        <v>181</v>
      </c>
      <c r="N25" s="179">
        <v>4700</v>
      </c>
      <c r="O25" s="179">
        <v>3297</v>
      </c>
      <c r="P25" s="179">
        <v>1807</v>
      </c>
      <c r="Q25" s="179">
        <v>1490</v>
      </c>
      <c r="R25" s="179">
        <v>5</v>
      </c>
    </row>
    <row r="26" spans="1:18" ht="12" customHeight="1" x14ac:dyDescent="0.2">
      <c r="A26" s="175">
        <v>23</v>
      </c>
      <c r="B26" s="176" t="s">
        <v>274</v>
      </c>
      <c r="C26" s="179">
        <v>25</v>
      </c>
      <c r="D26" s="179">
        <v>750</v>
      </c>
      <c r="E26" s="179">
        <v>18</v>
      </c>
      <c r="F26" s="179">
        <v>526</v>
      </c>
      <c r="G26" s="179">
        <v>389</v>
      </c>
      <c r="H26" s="179">
        <v>137</v>
      </c>
      <c r="I26" s="179">
        <v>136</v>
      </c>
      <c r="J26" s="179">
        <v>132</v>
      </c>
      <c r="K26" s="179">
        <v>203</v>
      </c>
      <c r="L26" s="179">
        <v>13</v>
      </c>
      <c r="M26" s="179">
        <v>176</v>
      </c>
      <c r="N26" s="179">
        <v>5112</v>
      </c>
      <c r="O26" s="179">
        <v>3319</v>
      </c>
      <c r="P26" s="179">
        <v>2544</v>
      </c>
      <c r="Q26" s="179">
        <v>775</v>
      </c>
      <c r="R26" s="179">
        <v>139</v>
      </c>
    </row>
    <row r="27" spans="1:18" ht="12" customHeight="1" x14ac:dyDescent="0.2">
      <c r="A27" s="175">
        <v>24</v>
      </c>
      <c r="B27" s="176" t="s">
        <v>275</v>
      </c>
      <c r="C27" s="179">
        <v>25</v>
      </c>
      <c r="D27" s="179">
        <v>750</v>
      </c>
      <c r="E27" s="179">
        <v>25</v>
      </c>
      <c r="F27" s="179">
        <v>711</v>
      </c>
      <c r="G27" s="179">
        <v>431</v>
      </c>
      <c r="H27" s="179">
        <v>280</v>
      </c>
      <c r="I27" s="179">
        <v>32</v>
      </c>
      <c r="J27" s="179">
        <v>300</v>
      </c>
      <c r="K27" s="179">
        <v>352</v>
      </c>
      <c r="L27" s="179">
        <v>9</v>
      </c>
      <c r="M27" s="179">
        <v>138</v>
      </c>
      <c r="N27" s="179">
        <v>3813</v>
      </c>
      <c r="O27" s="179">
        <v>2452</v>
      </c>
      <c r="P27" s="179">
        <v>1079</v>
      </c>
      <c r="Q27" s="179">
        <v>1373</v>
      </c>
      <c r="R27" s="179">
        <v>62</v>
      </c>
    </row>
    <row r="28" spans="1:18" ht="12" customHeight="1" x14ac:dyDescent="0.2">
      <c r="A28" s="175">
        <v>25</v>
      </c>
      <c r="B28" s="176" t="s">
        <v>276</v>
      </c>
      <c r="C28" s="179">
        <v>25</v>
      </c>
      <c r="D28" s="179">
        <v>750</v>
      </c>
      <c r="E28" s="179">
        <v>32</v>
      </c>
      <c r="F28" s="179">
        <v>750</v>
      </c>
      <c r="G28" s="179">
        <v>430</v>
      </c>
      <c r="H28" s="179">
        <v>320</v>
      </c>
      <c r="I28" s="179">
        <v>97</v>
      </c>
      <c r="J28" s="179">
        <v>5</v>
      </c>
      <c r="K28" s="179">
        <v>502</v>
      </c>
      <c r="L28" s="179">
        <v>50</v>
      </c>
      <c r="M28" s="179">
        <v>156</v>
      </c>
      <c r="N28" s="179">
        <v>4565</v>
      </c>
      <c r="O28" s="179">
        <v>2819</v>
      </c>
      <c r="P28" s="179">
        <v>1115</v>
      </c>
      <c r="Q28" s="179">
        <v>1704</v>
      </c>
      <c r="R28" s="179">
        <v>484</v>
      </c>
    </row>
    <row r="29" spans="1:18" ht="12" customHeight="1" x14ac:dyDescent="0.2">
      <c r="A29" s="175">
        <v>26</v>
      </c>
      <c r="B29" s="176" t="s">
        <v>277</v>
      </c>
      <c r="C29" s="179">
        <v>25</v>
      </c>
      <c r="D29" s="179">
        <v>750</v>
      </c>
      <c r="E29" s="179">
        <v>26</v>
      </c>
      <c r="F29" s="179">
        <v>753</v>
      </c>
      <c r="G29" s="179">
        <v>219</v>
      </c>
      <c r="H29" s="179">
        <v>534</v>
      </c>
      <c r="I29" s="179">
        <v>251</v>
      </c>
      <c r="J29" s="179">
        <v>4</v>
      </c>
      <c r="K29" s="179">
        <v>281</v>
      </c>
      <c r="L29" s="179">
        <v>24</v>
      </c>
      <c r="M29" s="179">
        <v>124</v>
      </c>
      <c r="N29" s="179">
        <v>3823</v>
      </c>
      <c r="O29" s="179">
        <v>2818</v>
      </c>
      <c r="P29" s="179">
        <v>763</v>
      </c>
      <c r="Q29" s="179">
        <v>2055</v>
      </c>
      <c r="R29" s="179">
        <v>207</v>
      </c>
    </row>
    <row r="30" spans="1:18" ht="12" customHeight="1" x14ac:dyDescent="0.2">
      <c r="A30" s="175">
        <v>27</v>
      </c>
      <c r="B30" s="176" t="s">
        <v>278</v>
      </c>
      <c r="C30" s="179">
        <v>25</v>
      </c>
      <c r="D30" s="179">
        <v>750</v>
      </c>
      <c r="E30" s="179">
        <v>21</v>
      </c>
      <c r="F30" s="179">
        <v>587</v>
      </c>
      <c r="G30" s="179">
        <v>273</v>
      </c>
      <c r="H30" s="179">
        <v>314</v>
      </c>
      <c r="I30" s="179">
        <v>65</v>
      </c>
      <c r="J30" s="179">
        <v>30</v>
      </c>
      <c r="K30" s="179">
        <v>425</v>
      </c>
      <c r="L30" s="179">
        <v>7</v>
      </c>
      <c r="M30" s="179">
        <v>183</v>
      </c>
      <c r="N30" s="179">
        <v>5676</v>
      </c>
      <c r="O30" s="179">
        <v>4491</v>
      </c>
      <c r="P30" s="179">
        <v>3025</v>
      </c>
      <c r="Q30" s="179">
        <v>1466</v>
      </c>
      <c r="R30" s="179">
        <v>149</v>
      </c>
    </row>
    <row r="31" spans="1:18" ht="12" customHeight="1" x14ac:dyDescent="0.2">
      <c r="A31" s="175">
        <v>28</v>
      </c>
      <c r="B31" s="176" t="s">
        <v>279</v>
      </c>
      <c r="C31" s="179">
        <v>25</v>
      </c>
      <c r="D31" s="179">
        <v>750</v>
      </c>
      <c r="E31" s="179">
        <v>21</v>
      </c>
      <c r="F31" s="179">
        <v>638</v>
      </c>
      <c r="G31" s="179">
        <v>452</v>
      </c>
      <c r="H31" s="179">
        <v>186</v>
      </c>
      <c r="I31" s="179">
        <v>109</v>
      </c>
      <c r="J31" s="179">
        <v>172</v>
      </c>
      <c r="K31" s="179">
        <v>292</v>
      </c>
      <c r="L31" s="179">
        <v>15</v>
      </c>
      <c r="M31" s="179">
        <v>162</v>
      </c>
      <c r="N31" s="179">
        <v>5065</v>
      </c>
      <c r="O31" s="179">
        <v>3073</v>
      </c>
      <c r="P31" s="179">
        <v>2297</v>
      </c>
      <c r="Q31" s="179">
        <v>776</v>
      </c>
      <c r="R31" s="179" t="s">
        <v>561</v>
      </c>
    </row>
    <row r="32" spans="1:18" ht="12" customHeight="1" x14ac:dyDescent="0.2">
      <c r="A32" s="175">
        <v>29</v>
      </c>
      <c r="B32" s="176" t="s">
        <v>280</v>
      </c>
      <c r="C32" s="179">
        <v>25</v>
      </c>
      <c r="D32" s="179">
        <v>750</v>
      </c>
      <c r="E32" s="179">
        <v>30</v>
      </c>
      <c r="F32" s="179">
        <v>819</v>
      </c>
      <c r="G32" s="179">
        <v>554</v>
      </c>
      <c r="H32" s="179">
        <v>265</v>
      </c>
      <c r="I32" s="179">
        <v>151</v>
      </c>
      <c r="J32" s="179">
        <v>290</v>
      </c>
      <c r="K32" s="179">
        <v>208</v>
      </c>
      <c r="L32" s="179">
        <v>92</v>
      </c>
      <c r="M32" s="179">
        <v>217</v>
      </c>
      <c r="N32" s="179">
        <v>5976</v>
      </c>
      <c r="O32" s="179">
        <v>4470</v>
      </c>
      <c r="P32" s="179">
        <v>2476</v>
      </c>
      <c r="Q32" s="179">
        <v>1994</v>
      </c>
      <c r="R32" s="179">
        <v>23</v>
      </c>
    </row>
    <row r="33" spans="1:18" ht="12" customHeight="1" x14ac:dyDescent="0.2">
      <c r="A33" s="175">
        <v>30</v>
      </c>
      <c r="B33" s="176" t="s">
        <v>281</v>
      </c>
      <c r="C33" s="179">
        <v>25</v>
      </c>
      <c r="D33" s="179">
        <v>700</v>
      </c>
      <c r="E33" s="179">
        <v>20</v>
      </c>
      <c r="F33" s="179">
        <v>552</v>
      </c>
      <c r="G33" s="179">
        <v>423</v>
      </c>
      <c r="H33" s="179">
        <v>129</v>
      </c>
      <c r="I33" s="179">
        <v>97</v>
      </c>
      <c r="J33" s="179">
        <v>12</v>
      </c>
      <c r="K33" s="179">
        <v>324</v>
      </c>
      <c r="L33" s="179">
        <v>42</v>
      </c>
      <c r="M33" s="179">
        <v>208</v>
      </c>
      <c r="N33" s="179">
        <v>6093</v>
      </c>
      <c r="O33" s="179">
        <v>4211</v>
      </c>
      <c r="P33" s="179">
        <v>2135</v>
      </c>
      <c r="Q33" s="179">
        <v>2076</v>
      </c>
      <c r="R33" s="179">
        <v>51</v>
      </c>
    </row>
    <row r="34" spans="1:18" ht="12" customHeight="1" x14ac:dyDescent="0.2">
      <c r="A34" s="175">
        <v>31</v>
      </c>
      <c r="B34" s="176" t="s">
        <v>282</v>
      </c>
      <c r="C34" s="179">
        <v>25</v>
      </c>
      <c r="D34" s="179">
        <v>750</v>
      </c>
      <c r="E34" s="179">
        <v>27</v>
      </c>
      <c r="F34" s="179">
        <v>752</v>
      </c>
      <c r="G34" s="179">
        <v>538</v>
      </c>
      <c r="H34" s="179">
        <v>214</v>
      </c>
      <c r="I34" s="179">
        <v>108</v>
      </c>
      <c r="J34" s="179">
        <v>327</v>
      </c>
      <c r="K34" s="179">
        <v>269</v>
      </c>
      <c r="L34" s="179">
        <v>12</v>
      </c>
      <c r="M34" s="179">
        <v>146</v>
      </c>
      <c r="N34" s="179">
        <v>3530</v>
      </c>
      <c r="O34" s="179">
        <v>2604</v>
      </c>
      <c r="P34" s="179">
        <v>1035</v>
      </c>
      <c r="Q34" s="179">
        <v>1569</v>
      </c>
      <c r="R34" s="179">
        <v>410</v>
      </c>
    </row>
    <row r="35" spans="1:18" ht="12" customHeight="1" x14ac:dyDescent="0.2">
      <c r="A35" s="175">
        <v>32</v>
      </c>
      <c r="B35" s="176" t="s">
        <v>283</v>
      </c>
      <c r="C35" s="179">
        <v>25</v>
      </c>
      <c r="D35" s="179">
        <v>750</v>
      </c>
      <c r="E35" s="179">
        <v>26</v>
      </c>
      <c r="F35" s="179">
        <v>754</v>
      </c>
      <c r="G35" s="179">
        <v>731</v>
      </c>
      <c r="H35" s="179">
        <v>23</v>
      </c>
      <c r="I35" s="179">
        <v>38</v>
      </c>
      <c r="J35" s="179">
        <v>335</v>
      </c>
      <c r="K35" s="179">
        <v>253</v>
      </c>
      <c r="L35" s="179">
        <v>30</v>
      </c>
      <c r="M35" s="179">
        <v>199</v>
      </c>
      <c r="N35" s="179">
        <v>5947</v>
      </c>
      <c r="O35" s="179">
        <v>3815</v>
      </c>
      <c r="P35" s="179">
        <v>1490</v>
      </c>
      <c r="Q35" s="179">
        <v>2325</v>
      </c>
      <c r="R35" s="179">
        <v>163</v>
      </c>
    </row>
    <row r="36" spans="1:18" ht="12" customHeight="1" x14ac:dyDescent="0.2">
      <c r="A36" s="175">
        <v>33</v>
      </c>
      <c r="B36" s="176" t="s">
        <v>284</v>
      </c>
      <c r="C36" s="179">
        <v>25</v>
      </c>
      <c r="D36" s="179">
        <v>750</v>
      </c>
      <c r="E36" s="179">
        <v>26</v>
      </c>
      <c r="F36" s="179">
        <v>769</v>
      </c>
      <c r="G36" s="179">
        <v>379</v>
      </c>
      <c r="H36" s="179">
        <v>390</v>
      </c>
      <c r="I36" s="179">
        <v>367</v>
      </c>
      <c r="J36" s="179">
        <v>4</v>
      </c>
      <c r="K36" s="179">
        <v>255</v>
      </c>
      <c r="L36" s="179">
        <v>40</v>
      </c>
      <c r="M36" s="179">
        <v>283</v>
      </c>
      <c r="N36" s="179">
        <v>7497</v>
      </c>
      <c r="O36" s="179">
        <v>4561</v>
      </c>
      <c r="P36" s="179">
        <v>1601</v>
      </c>
      <c r="Q36" s="179">
        <v>2960</v>
      </c>
      <c r="R36" s="179">
        <v>509</v>
      </c>
    </row>
    <row r="37" spans="1:18" ht="12" customHeight="1" x14ac:dyDescent="0.2">
      <c r="A37" s="175">
        <v>34</v>
      </c>
      <c r="B37" s="177" t="s">
        <v>285</v>
      </c>
      <c r="C37" s="179">
        <v>25</v>
      </c>
      <c r="D37" s="179">
        <v>750</v>
      </c>
      <c r="E37" s="179">
        <v>32</v>
      </c>
      <c r="F37" s="179">
        <v>835</v>
      </c>
      <c r="G37" s="179">
        <v>509</v>
      </c>
      <c r="H37" s="179">
        <v>326</v>
      </c>
      <c r="I37" s="179">
        <v>142</v>
      </c>
      <c r="J37" s="179">
        <v>56</v>
      </c>
      <c r="K37" s="179">
        <v>407</v>
      </c>
      <c r="L37" s="179">
        <v>70</v>
      </c>
      <c r="M37" s="179">
        <v>293</v>
      </c>
      <c r="N37" s="179">
        <v>8226</v>
      </c>
      <c r="O37" s="179">
        <v>5532</v>
      </c>
      <c r="P37" s="179">
        <v>1679</v>
      </c>
      <c r="Q37" s="179">
        <v>3853</v>
      </c>
      <c r="R37" s="179">
        <v>1406</v>
      </c>
    </row>
    <row r="38" spans="1:18" ht="12" customHeight="1" x14ac:dyDescent="0.2">
      <c r="A38" s="175">
        <v>35</v>
      </c>
      <c r="B38" s="177" t="s">
        <v>286</v>
      </c>
      <c r="C38" s="179">
        <v>20</v>
      </c>
      <c r="D38" s="179">
        <v>550</v>
      </c>
      <c r="E38" s="179">
        <v>22</v>
      </c>
      <c r="F38" s="179">
        <v>550</v>
      </c>
      <c r="G38" s="179">
        <v>465</v>
      </c>
      <c r="H38" s="179">
        <v>85</v>
      </c>
      <c r="I38" s="179">
        <v>258</v>
      </c>
      <c r="J38" s="179">
        <v>17</v>
      </c>
      <c r="K38" s="179">
        <v>219</v>
      </c>
      <c r="L38" s="179">
        <v>20</v>
      </c>
      <c r="M38" s="179">
        <v>151</v>
      </c>
      <c r="N38" s="179">
        <v>3833</v>
      </c>
      <c r="O38" s="179">
        <v>2335</v>
      </c>
      <c r="P38" s="179">
        <v>866</v>
      </c>
      <c r="Q38" s="179">
        <v>1469</v>
      </c>
      <c r="R38" s="179">
        <v>391</v>
      </c>
    </row>
    <row r="39" spans="1:18" ht="12" customHeight="1" x14ac:dyDescent="0.2">
      <c r="A39" s="175">
        <v>36</v>
      </c>
      <c r="B39" s="177" t="s">
        <v>287</v>
      </c>
      <c r="C39" s="179">
        <v>22</v>
      </c>
      <c r="D39" s="179">
        <v>710</v>
      </c>
      <c r="E39" s="179">
        <v>24</v>
      </c>
      <c r="F39" s="179">
        <v>720</v>
      </c>
      <c r="G39" s="179">
        <v>402</v>
      </c>
      <c r="H39" s="179">
        <v>318</v>
      </c>
      <c r="I39" s="179">
        <v>174</v>
      </c>
      <c r="J39" s="179">
        <v>75</v>
      </c>
      <c r="K39" s="179">
        <v>293</v>
      </c>
      <c r="L39" s="179">
        <v>56</v>
      </c>
      <c r="M39" s="179">
        <v>204</v>
      </c>
      <c r="N39" s="179">
        <v>5786</v>
      </c>
      <c r="O39" s="179">
        <v>3861</v>
      </c>
      <c r="P39" s="179">
        <v>1547</v>
      </c>
      <c r="Q39" s="179">
        <v>2314</v>
      </c>
      <c r="R39" s="179">
        <v>174</v>
      </c>
    </row>
    <row r="40" spans="1:18" ht="12" customHeight="1" x14ac:dyDescent="0.2">
      <c r="A40" s="175">
        <v>37</v>
      </c>
      <c r="B40" s="177" t="s">
        <v>288</v>
      </c>
      <c r="C40" s="179">
        <v>23</v>
      </c>
      <c r="D40" s="179">
        <v>650</v>
      </c>
      <c r="E40" s="179">
        <v>23</v>
      </c>
      <c r="F40" s="179">
        <v>657</v>
      </c>
      <c r="G40" s="179">
        <v>645</v>
      </c>
      <c r="H40" s="179">
        <v>12</v>
      </c>
      <c r="I40" s="179">
        <v>171</v>
      </c>
      <c r="J40" s="179">
        <v>70</v>
      </c>
      <c r="K40" s="179">
        <v>339</v>
      </c>
      <c r="L40" s="179">
        <v>38</v>
      </c>
      <c r="M40" s="179">
        <v>216</v>
      </c>
      <c r="N40" s="179">
        <v>6162</v>
      </c>
      <c r="O40" s="179">
        <v>3927</v>
      </c>
      <c r="P40" s="179">
        <v>995</v>
      </c>
      <c r="Q40" s="179">
        <v>2932</v>
      </c>
      <c r="R40" s="179">
        <v>1329</v>
      </c>
    </row>
    <row r="41" spans="1:18" ht="12" customHeight="1" x14ac:dyDescent="0.2">
      <c r="A41" s="175">
        <v>38</v>
      </c>
      <c r="B41" s="177" t="s">
        <v>289</v>
      </c>
      <c r="C41" s="179">
        <v>21</v>
      </c>
      <c r="D41" s="179">
        <v>630</v>
      </c>
      <c r="E41" s="179">
        <v>21</v>
      </c>
      <c r="F41" s="179">
        <v>649</v>
      </c>
      <c r="G41" s="179">
        <v>557</v>
      </c>
      <c r="H41" s="179">
        <v>92</v>
      </c>
      <c r="I41" s="179">
        <v>148</v>
      </c>
      <c r="J41" s="179">
        <v>109</v>
      </c>
      <c r="K41" s="179">
        <v>355</v>
      </c>
      <c r="L41" s="179">
        <v>16</v>
      </c>
      <c r="M41" s="179">
        <v>164</v>
      </c>
      <c r="N41" s="179">
        <v>4830</v>
      </c>
      <c r="O41" s="179">
        <v>3025</v>
      </c>
      <c r="P41" s="179">
        <v>810</v>
      </c>
      <c r="Q41" s="179">
        <v>2215</v>
      </c>
      <c r="R41" s="179">
        <v>1008</v>
      </c>
    </row>
    <row r="42" spans="1:18" ht="12" customHeight="1" x14ac:dyDescent="0.2">
      <c r="A42" s="175">
        <v>39</v>
      </c>
      <c r="B42" s="177" t="s">
        <v>290</v>
      </c>
      <c r="C42" s="179">
        <v>27</v>
      </c>
      <c r="D42" s="179">
        <v>675</v>
      </c>
      <c r="E42" s="179">
        <v>27</v>
      </c>
      <c r="F42" s="179">
        <v>678</v>
      </c>
      <c r="G42" s="179">
        <v>330</v>
      </c>
      <c r="H42" s="179">
        <v>348</v>
      </c>
      <c r="I42" s="179">
        <v>290</v>
      </c>
      <c r="J42" s="179">
        <v>138</v>
      </c>
      <c r="K42" s="179">
        <v>213</v>
      </c>
      <c r="L42" s="179" t="s">
        <v>561</v>
      </c>
      <c r="M42" s="179">
        <v>131</v>
      </c>
      <c r="N42" s="179">
        <v>3426</v>
      </c>
      <c r="O42" s="179">
        <v>2044</v>
      </c>
      <c r="P42" s="179">
        <v>551</v>
      </c>
      <c r="Q42" s="179">
        <v>1492</v>
      </c>
      <c r="R42" s="179">
        <v>237</v>
      </c>
    </row>
    <row r="43" spans="1:18" ht="12" customHeight="1" x14ac:dyDescent="0.2">
      <c r="A43" s="175">
        <v>40</v>
      </c>
      <c r="B43" s="177" t="s">
        <v>291</v>
      </c>
      <c r="C43" s="179">
        <v>25</v>
      </c>
      <c r="D43" s="179">
        <v>750</v>
      </c>
      <c r="E43" s="179">
        <v>26</v>
      </c>
      <c r="F43" s="179">
        <v>780</v>
      </c>
      <c r="G43" s="179">
        <v>775</v>
      </c>
      <c r="H43" s="179">
        <v>5</v>
      </c>
      <c r="I43" s="179">
        <v>100</v>
      </c>
      <c r="J43" s="179">
        <v>286</v>
      </c>
      <c r="K43" s="179">
        <v>340</v>
      </c>
      <c r="L43" s="179">
        <v>10</v>
      </c>
      <c r="M43" s="179">
        <v>162</v>
      </c>
      <c r="N43" s="179">
        <v>4522</v>
      </c>
      <c r="O43" s="179">
        <v>3219</v>
      </c>
      <c r="P43" s="179">
        <v>1230</v>
      </c>
      <c r="Q43" s="179">
        <v>1989</v>
      </c>
      <c r="R43" s="179">
        <v>273</v>
      </c>
    </row>
    <row r="44" spans="1:18" ht="12" customHeight="1" x14ac:dyDescent="0.2">
      <c r="A44" s="175">
        <v>41</v>
      </c>
      <c r="B44" s="177" t="s">
        <v>292</v>
      </c>
      <c r="C44" s="179">
        <v>20</v>
      </c>
      <c r="D44" s="179">
        <v>600</v>
      </c>
      <c r="E44" s="179">
        <v>22</v>
      </c>
      <c r="F44" s="179">
        <v>606</v>
      </c>
      <c r="G44" s="179">
        <v>333</v>
      </c>
      <c r="H44" s="179">
        <v>273</v>
      </c>
      <c r="I44" s="179">
        <v>110</v>
      </c>
      <c r="J44" s="179">
        <v>15</v>
      </c>
      <c r="K44" s="179">
        <v>361</v>
      </c>
      <c r="L44" s="179">
        <v>11</v>
      </c>
      <c r="M44" s="179">
        <v>149</v>
      </c>
      <c r="N44" s="179">
        <v>3750</v>
      </c>
      <c r="O44" s="179">
        <v>2459</v>
      </c>
      <c r="P44" s="179">
        <v>778</v>
      </c>
      <c r="Q44" s="179">
        <v>1681</v>
      </c>
      <c r="R44" s="179">
        <v>746</v>
      </c>
    </row>
    <row r="45" spans="1:18" ht="12" customHeight="1" x14ac:dyDescent="0.2">
      <c r="A45" s="175">
        <v>42</v>
      </c>
      <c r="B45" s="177" t="s">
        <v>293</v>
      </c>
      <c r="C45" s="179">
        <v>22</v>
      </c>
      <c r="D45" s="179">
        <v>680</v>
      </c>
      <c r="E45" s="179">
        <v>25</v>
      </c>
      <c r="F45" s="179">
        <v>688</v>
      </c>
      <c r="G45" s="179">
        <v>360</v>
      </c>
      <c r="H45" s="179">
        <v>328</v>
      </c>
      <c r="I45" s="179">
        <v>163</v>
      </c>
      <c r="J45" s="179">
        <v>57</v>
      </c>
      <c r="K45" s="179">
        <v>359</v>
      </c>
      <c r="L45" s="179">
        <v>16</v>
      </c>
      <c r="M45" s="179">
        <v>154</v>
      </c>
      <c r="N45" s="179">
        <v>4127</v>
      </c>
      <c r="O45" s="179">
        <v>2281</v>
      </c>
      <c r="P45" s="179">
        <v>880</v>
      </c>
      <c r="Q45" s="179">
        <v>1401</v>
      </c>
      <c r="R45" s="179">
        <v>120</v>
      </c>
    </row>
    <row r="46" spans="1:18" ht="12" customHeight="1" x14ac:dyDescent="0.2">
      <c r="A46" s="175">
        <v>43</v>
      </c>
      <c r="B46" s="177" t="s">
        <v>294</v>
      </c>
      <c r="C46" s="179">
        <v>20</v>
      </c>
      <c r="D46" s="179">
        <v>600</v>
      </c>
      <c r="E46" s="179">
        <v>21</v>
      </c>
      <c r="F46" s="179">
        <v>601</v>
      </c>
      <c r="G46" s="179">
        <v>454</v>
      </c>
      <c r="H46" s="179">
        <v>147</v>
      </c>
      <c r="I46" s="179">
        <v>139</v>
      </c>
      <c r="J46" s="179">
        <v>295</v>
      </c>
      <c r="K46" s="179">
        <v>75</v>
      </c>
      <c r="L46" s="179">
        <v>69</v>
      </c>
      <c r="M46" s="179">
        <v>170</v>
      </c>
      <c r="N46" s="179">
        <v>4928</v>
      </c>
      <c r="O46" s="179">
        <v>3342</v>
      </c>
      <c r="P46" s="179">
        <v>962</v>
      </c>
      <c r="Q46" s="179">
        <v>2380</v>
      </c>
      <c r="R46" s="179">
        <v>14</v>
      </c>
    </row>
    <row r="47" spans="1:18" ht="12" customHeight="1" x14ac:dyDescent="0.2">
      <c r="A47" s="175">
        <v>44</v>
      </c>
      <c r="B47" s="177" t="s">
        <v>295</v>
      </c>
      <c r="C47" s="179">
        <v>20</v>
      </c>
      <c r="D47" s="179">
        <v>600</v>
      </c>
      <c r="E47" s="179">
        <v>20</v>
      </c>
      <c r="F47" s="179">
        <v>604</v>
      </c>
      <c r="G47" s="179">
        <v>237</v>
      </c>
      <c r="H47" s="179">
        <v>367</v>
      </c>
      <c r="I47" s="179">
        <v>140</v>
      </c>
      <c r="J47" s="179">
        <v>62</v>
      </c>
      <c r="K47" s="179">
        <v>287</v>
      </c>
      <c r="L47" s="179">
        <v>61</v>
      </c>
      <c r="M47" s="179">
        <v>155</v>
      </c>
      <c r="N47" s="179">
        <v>4158</v>
      </c>
      <c r="O47" s="179">
        <v>2817</v>
      </c>
      <c r="P47" s="179">
        <v>1046</v>
      </c>
      <c r="Q47" s="179">
        <v>1771</v>
      </c>
      <c r="R47" s="179">
        <v>267</v>
      </c>
    </row>
    <row r="48" spans="1:18" ht="12" customHeight="1" x14ac:dyDescent="0.2">
      <c r="A48" s="175">
        <v>45</v>
      </c>
      <c r="B48" s="177" t="s">
        <v>296</v>
      </c>
      <c r="C48" s="179">
        <v>25</v>
      </c>
      <c r="D48" s="179">
        <v>750</v>
      </c>
      <c r="E48" s="179">
        <v>25</v>
      </c>
      <c r="F48" s="179">
        <v>744</v>
      </c>
      <c r="G48" s="179">
        <v>434</v>
      </c>
      <c r="H48" s="179">
        <v>310</v>
      </c>
      <c r="I48" s="179">
        <v>231</v>
      </c>
      <c r="J48" s="179">
        <v>25</v>
      </c>
      <c r="K48" s="179">
        <v>340</v>
      </c>
      <c r="L48" s="179">
        <v>43</v>
      </c>
      <c r="M48" s="179">
        <v>187</v>
      </c>
      <c r="N48" s="179">
        <v>5121</v>
      </c>
      <c r="O48" s="179">
        <v>3238</v>
      </c>
      <c r="P48" s="179">
        <v>1142</v>
      </c>
      <c r="Q48" s="179">
        <v>2096</v>
      </c>
      <c r="R48" s="179">
        <v>266</v>
      </c>
    </row>
    <row r="49" spans="1:18" ht="12" customHeight="1" x14ac:dyDescent="0.2">
      <c r="A49" s="175">
        <v>46</v>
      </c>
      <c r="B49" s="177" t="s">
        <v>297</v>
      </c>
      <c r="C49" s="179">
        <v>20</v>
      </c>
      <c r="D49" s="179">
        <v>600</v>
      </c>
      <c r="E49" s="179">
        <v>20</v>
      </c>
      <c r="F49" s="179">
        <v>600</v>
      </c>
      <c r="G49" s="179">
        <v>444</v>
      </c>
      <c r="H49" s="179">
        <v>156</v>
      </c>
      <c r="I49" s="179">
        <v>69</v>
      </c>
      <c r="J49" s="179">
        <v>266</v>
      </c>
      <c r="K49" s="179">
        <v>207</v>
      </c>
      <c r="L49" s="179" t="s">
        <v>561</v>
      </c>
      <c r="M49" s="179">
        <v>159</v>
      </c>
      <c r="N49" s="179">
        <v>4570</v>
      </c>
      <c r="O49" s="179">
        <v>3123</v>
      </c>
      <c r="P49" s="179">
        <v>755</v>
      </c>
      <c r="Q49" s="179">
        <v>2368</v>
      </c>
      <c r="R49" s="179">
        <v>409</v>
      </c>
    </row>
    <row r="50" spans="1:18" ht="12" customHeight="1" x14ac:dyDescent="0.2">
      <c r="A50" s="175">
        <v>47</v>
      </c>
      <c r="B50" s="177" t="s">
        <v>298</v>
      </c>
      <c r="C50" s="179">
        <v>20</v>
      </c>
      <c r="D50" s="179">
        <v>600</v>
      </c>
      <c r="E50" s="179">
        <v>22</v>
      </c>
      <c r="F50" s="179">
        <v>606</v>
      </c>
      <c r="G50" s="179">
        <v>522</v>
      </c>
      <c r="H50" s="179">
        <v>84</v>
      </c>
      <c r="I50" s="179">
        <v>196</v>
      </c>
      <c r="J50" s="179">
        <v>6</v>
      </c>
      <c r="K50" s="179">
        <v>327</v>
      </c>
      <c r="L50" s="179">
        <v>32</v>
      </c>
      <c r="M50" s="179">
        <v>151</v>
      </c>
      <c r="N50" s="179">
        <v>3788</v>
      </c>
      <c r="O50" s="179">
        <v>2573</v>
      </c>
      <c r="P50" s="179">
        <v>1029</v>
      </c>
      <c r="Q50" s="179">
        <v>1544</v>
      </c>
      <c r="R50" s="179">
        <v>345</v>
      </c>
    </row>
    <row r="51" spans="1:18" ht="12" customHeight="1" x14ac:dyDescent="0.2">
      <c r="A51" s="175">
        <v>48</v>
      </c>
      <c r="B51" s="177" t="s">
        <v>299</v>
      </c>
      <c r="C51" s="179">
        <v>30</v>
      </c>
      <c r="D51" s="179">
        <v>750</v>
      </c>
      <c r="E51" s="179">
        <v>27</v>
      </c>
      <c r="F51" s="179">
        <v>758</v>
      </c>
      <c r="G51" s="179">
        <v>430</v>
      </c>
      <c r="H51" s="179">
        <v>328</v>
      </c>
      <c r="I51" s="179">
        <v>181</v>
      </c>
      <c r="J51" s="179">
        <v>55</v>
      </c>
      <c r="K51" s="179">
        <v>277</v>
      </c>
      <c r="L51" s="179">
        <v>34</v>
      </c>
      <c r="M51" s="179">
        <v>206</v>
      </c>
      <c r="N51" s="179">
        <v>5480</v>
      </c>
      <c r="O51" s="179">
        <v>3326</v>
      </c>
      <c r="P51" s="179">
        <v>1164</v>
      </c>
      <c r="Q51" s="179">
        <v>2162</v>
      </c>
      <c r="R51" s="179">
        <v>304</v>
      </c>
    </row>
    <row r="52" spans="1:18" ht="12" customHeight="1" x14ac:dyDescent="0.2">
      <c r="A52" s="175">
        <v>49</v>
      </c>
      <c r="B52" s="177" t="s">
        <v>300</v>
      </c>
      <c r="C52" s="179">
        <v>25</v>
      </c>
      <c r="D52" s="179">
        <v>750</v>
      </c>
      <c r="E52" s="179">
        <v>26</v>
      </c>
      <c r="F52" s="179">
        <v>734</v>
      </c>
      <c r="G52" s="179">
        <v>677</v>
      </c>
      <c r="H52" s="179">
        <v>57</v>
      </c>
      <c r="I52" s="179">
        <v>173</v>
      </c>
      <c r="J52" s="179">
        <v>344</v>
      </c>
      <c r="K52" s="179">
        <v>148</v>
      </c>
      <c r="L52" s="179">
        <v>4</v>
      </c>
      <c r="M52" s="179">
        <v>150</v>
      </c>
      <c r="N52" s="179">
        <v>4142</v>
      </c>
      <c r="O52" s="179">
        <v>2152</v>
      </c>
      <c r="P52" s="179">
        <v>517</v>
      </c>
      <c r="Q52" s="179">
        <v>1635</v>
      </c>
      <c r="R52" s="179">
        <v>218</v>
      </c>
    </row>
    <row r="53" spans="1:18" ht="12" customHeight="1" x14ac:dyDescent="0.2">
      <c r="A53" s="175">
        <v>50</v>
      </c>
      <c r="B53" s="177" t="s">
        <v>301</v>
      </c>
      <c r="C53" s="179">
        <v>25</v>
      </c>
      <c r="D53" s="179">
        <v>750</v>
      </c>
      <c r="E53" s="179">
        <v>25</v>
      </c>
      <c r="F53" s="179">
        <v>739</v>
      </c>
      <c r="G53" s="179">
        <v>626</v>
      </c>
      <c r="H53" s="179">
        <v>113</v>
      </c>
      <c r="I53" s="179">
        <v>92</v>
      </c>
      <c r="J53" s="179">
        <v>270</v>
      </c>
      <c r="K53" s="179">
        <v>301</v>
      </c>
      <c r="L53" s="179">
        <v>14</v>
      </c>
      <c r="M53" s="179">
        <v>143</v>
      </c>
      <c r="N53" s="179">
        <v>4072</v>
      </c>
      <c r="O53" s="179">
        <v>2477</v>
      </c>
      <c r="P53" s="179">
        <v>1280</v>
      </c>
      <c r="Q53" s="179">
        <v>1197</v>
      </c>
      <c r="R53" s="179">
        <v>128</v>
      </c>
    </row>
    <row r="54" spans="1:18" ht="12" customHeight="1" x14ac:dyDescent="0.2">
      <c r="A54" s="175">
        <v>51</v>
      </c>
      <c r="B54" s="177" t="s">
        <v>302</v>
      </c>
      <c r="C54" s="179">
        <v>28</v>
      </c>
      <c r="D54" s="179">
        <v>750</v>
      </c>
      <c r="E54" s="179">
        <v>24</v>
      </c>
      <c r="F54" s="179">
        <v>568</v>
      </c>
      <c r="G54" s="179">
        <v>270</v>
      </c>
      <c r="H54" s="179">
        <v>298</v>
      </c>
      <c r="I54" s="179">
        <v>207</v>
      </c>
      <c r="J54" s="179">
        <v>26</v>
      </c>
      <c r="K54" s="179">
        <v>199</v>
      </c>
      <c r="L54" s="179">
        <v>59</v>
      </c>
      <c r="M54" s="179">
        <v>177</v>
      </c>
      <c r="N54" s="179">
        <v>3997</v>
      </c>
      <c r="O54" s="179">
        <v>2619</v>
      </c>
      <c r="P54" s="179">
        <v>1014</v>
      </c>
      <c r="Q54" s="179">
        <v>1605</v>
      </c>
      <c r="R54" s="179">
        <v>413</v>
      </c>
    </row>
    <row r="55" spans="1:18" s="127" customFormat="1" ht="12" customHeight="1" x14ac:dyDescent="0.2">
      <c r="A55" s="181"/>
      <c r="B55" s="181" t="s">
        <v>0</v>
      </c>
      <c r="C55" s="182">
        <v>1226</v>
      </c>
      <c r="D55" s="182">
        <v>35740</v>
      </c>
      <c r="E55" s="182">
        <v>1251</v>
      </c>
      <c r="F55" s="182">
        <v>35194</v>
      </c>
      <c r="G55" s="182">
        <v>24511</v>
      </c>
      <c r="H55" s="182">
        <v>10683</v>
      </c>
      <c r="I55" s="182">
        <v>7635</v>
      </c>
      <c r="J55" s="182">
        <v>8209</v>
      </c>
      <c r="K55" s="182">
        <v>14203</v>
      </c>
      <c r="L55" s="182">
        <v>1603</v>
      </c>
      <c r="M55" s="182">
        <v>8512</v>
      </c>
      <c r="N55" s="182">
        <v>236078</v>
      </c>
      <c r="O55" s="182">
        <v>157092</v>
      </c>
      <c r="P55" s="182">
        <v>67111</v>
      </c>
      <c r="Q55" s="182">
        <v>89980</v>
      </c>
      <c r="R55" s="182">
        <v>12546</v>
      </c>
    </row>
    <row r="56" spans="1:18" x14ac:dyDescent="0.2">
      <c r="I56" s="127" t="s">
        <v>603</v>
      </c>
    </row>
  </sheetData>
  <mergeCells count="4">
    <mergeCell ref="C2:D2"/>
    <mergeCell ref="E2:L2"/>
    <mergeCell ref="M2:R2"/>
    <mergeCell ref="A1:R1"/>
  </mergeCells>
  <pageMargins left="1.45" right="0.7" top="0.25" bottom="0.25" header="0.3" footer="0.3"/>
  <pageSetup scale="7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Normal="100" workbookViewId="0">
      <pane xSplit="2" ySplit="5" topLeftCell="C42" activePane="bottomRight" state="frozen"/>
      <selection pane="topRight" activeCell="C1" sqref="C1"/>
      <selection pane="bottomLeft" activeCell="A6" sqref="A6"/>
      <selection pane="bottomRight" activeCell="M50" sqref="M50"/>
    </sheetView>
  </sheetViews>
  <sheetFormatPr defaultColWidth="9.140625" defaultRowHeight="12.75" x14ac:dyDescent="0.2"/>
  <cols>
    <col min="1" max="1" width="4.140625" style="144" customWidth="1"/>
    <col min="2" max="2" width="30.140625" style="144" customWidth="1"/>
    <col min="3" max="3" width="10" style="144" customWidth="1"/>
    <col min="4" max="4" width="10" style="148" customWidth="1"/>
    <col min="5" max="5" width="9.5703125" style="144" customWidth="1"/>
    <col min="6" max="6" width="9.140625" style="148"/>
    <col min="7" max="7" width="8.42578125" style="144" customWidth="1"/>
    <col min="8" max="8" width="9.140625" style="148"/>
    <col min="9" max="9" width="8" style="144" bestFit="1" customWidth="1"/>
    <col min="10" max="10" width="9.140625" style="148"/>
    <col min="11" max="11" width="18.42578125" style="144" customWidth="1"/>
    <col min="12" max="16384" width="9.140625" style="144"/>
  </cols>
  <sheetData>
    <row r="1" spans="1:10" ht="18.75" x14ac:dyDescent="0.2">
      <c r="A1" s="469" t="s">
        <v>441</v>
      </c>
      <c r="B1" s="469"/>
      <c r="C1" s="469"/>
      <c r="D1" s="469"/>
      <c r="E1" s="469"/>
      <c r="F1" s="469"/>
      <c r="G1" s="469"/>
      <c r="H1" s="469"/>
      <c r="I1" s="469"/>
      <c r="J1" s="469"/>
    </row>
    <row r="2" spans="1:10" x14ac:dyDescent="0.2">
      <c r="A2" s="169" t="s">
        <v>563</v>
      </c>
      <c r="B2" s="169"/>
      <c r="H2" s="602" t="s">
        <v>562</v>
      </c>
      <c r="I2" s="602"/>
      <c r="J2" s="602"/>
    </row>
    <row r="3" spans="1:10" x14ac:dyDescent="0.2">
      <c r="A3" s="603" t="s">
        <v>111</v>
      </c>
      <c r="B3" s="604" t="s">
        <v>95</v>
      </c>
      <c r="C3" s="606" t="s">
        <v>316</v>
      </c>
      <c r="D3" s="606"/>
      <c r="E3" s="606" t="s">
        <v>317</v>
      </c>
      <c r="F3" s="606"/>
      <c r="G3" s="606" t="s">
        <v>318</v>
      </c>
      <c r="H3" s="606"/>
      <c r="I3" s="606" t="s">
        <v>1</v>
      </c>
      <c r="J3" s="606"/>
    </row>
    <row r="4" spans="1:10" ht="20.100000000000001" customHeight="1" x14ac:dyDescent="0.2">
      <c r="A4" s="603"/>
      <c r="B4" s="605"/>
      <c r="C4" s="145" t="s">
        <v>319</v>
      </c>
      <c r="D4" s="147" t="s">
        <v>94</v>
      </c>
      <c r="E4" s="145" t="s">
        <v>319</v>
      </c>
      <c r="F4" s="147" t="s">
        <v>94</v>
      </c>
      <c r="G4" s="145" t="s">
        <v>319</v>
      </c>
      <c r="H4" s="147" t="s">
        <v>94</v>
      </c>
      <c r="I4" s="145" t="s">
        <v>319</v>
      </c>
      <c r="J4" s="147" t="s">
        <v>94</v>
      </c>
    </row>
    <row r="5" spans="1:10" x14ac:dyDescent="0.2">
      <c r="A5" s="593" t="s">
        <v>231</v>
      </c>
      <c r="B5" s="594"/>
      <c r="C5" s="594"/>
      <c r="D5" s="594"/>
      <c r="E5" s="594"/>
      <c r="F5" s="594"/>
      <c r="G5" s="594"/>
      <c r="H5" s="594"/>
      <c r="I5" s="594"/>
      <c r="J5" s="595"/>
    </row>
    <row r="6" spans="1:10" x14ac:dyDescent="0.2">
      <c r="A6" s="431">
        <v>1</v>
      </c>
      <c r="B6" s="432" t="s">
        <v>50</v>
      </c>
      <c r="C6" s="149">
        <v>724</v>
      </c>
      <c r="D6" s="149">
        <v>2.6</v>
      </c>
      <c r="E6" s="149">
        <v>2636</v>
      </c>
      <c r="F6" s="149">
        <v>62.96</v>
      </c>
      <c r="G6" s="149">
        <v>1106</v>
      </c>
      <c r="H6" s="149">
        <v>75.56</v>
      </c>
      <c r="I6" s="149">
        <v>4466</v>
      </c>
      <c r="J6" s="149">
        <v>141.13</v>
      </c>
    </row>
    <row r="7" spans="1:10" x14ac:dyDescent="0.2">
      <c r="A7" s="431">
        <v>2</v>
      </c>
      <c r="B7" s="432" t="s">
        <v>51</v>
      </c>
      <c r="C7" s="149">
        <v>635</v>
      </c>
      <c r="D7" s="149">
        <v>0.43</v>
      </c>
      <c r="E7" s="149">
        <v>626</v>
      </c>
      <c r="F7" s="149">
        <v>16.239999999999998</v>
      </c>
      <c r="G7" s="149">
        <v>286</v>
      </c>
      <c r="H7" s="149">
        <v>21.61</v>
      </c>
      <c r="I7" s="149">
        <v>1547</v>
      </c>
      <c r="J7" s="149">
        <v>38.28</v>
      </c>
    </row>
    <row r="8" spans="1:10" x14ac:dyDescent="0.2">
      <c r="A8" s="431">
        <v>3</v>
      </c>
      <c r="B8" s="432" t="s">
        <v>52</v>
      </c>
      <c r="C8" s="149">
        <v>4680</v>
      </c>
      <c r="D8" s="149">
        <v>12.57</v>
      </c>
      <c r="E8" s="149">
        <v>4039</v>
      </c>
      <c r="F8" s="149">
        <v>100.81</v>
      </c>
      <c r="G8" s="149">
        <v>2283</v>
      </c>
      <c r="H8" s="149">
        <v>181.52</v>
      </c>
      <c r="I8" s="149">
        <v>11002</v>
      </c>
      <c r="J8" s="149">
        <v>294.89999999999998</v>
      </c>
    </row>
    <row r="9" spans="1:10" x14ac:dyDescent="0.2">
      <c r="A9" s="431">
        <v>4</v>
      </c>
      <c r="B9" s="432" t="s">
        <v>53</v>
      </c>
      <c r="C9" s="149">
        <v>7005</v>
      </c>
      <c r="D9" s="149">
        <v>21.77</v>
      </c>
      <c r="E9" s="149">
        <v>11864</v>
      </c>
      <c r="F9" s="149">
        <v>243.94</v>
      </c>
      <c r="G9" s="149">
        <v>2322</v>
      </c>
      <c r="H9" s="149">
        <v>151.41999999999999</v>
      </c>
      <c r="I9" s="149">
        <v>21191</v>
      </c>
      <c r="J9" s="149">
        <v>417.13</v>
      </c>
    </row>
    <row r="10" spans="1:10" x14ac:dyDescent="0.2">
      <c r="A10" s="431">
        <v>5</v>
      </c>
      <c r="B10" s="432" t="s">
        <v>54</v>
      </c>
      <c r="C10" s="149">
        <v>917</v>
      </c>
      <c r="D10" s="149">
        <v>2.46</v>
      </c>
      <c r="E10" s="149">
        <v>3063</v>
      </c>
      <c r="F10" s="149">
        <v>67.459999999999994</v>
      </c>
      <c r="G10" s="149">
        <v>892</v>
      </c>
      <c r="H10" s="149">
        <v>65.81</v>
      </c>
      <c r="I10" s="149">
        <v>4872</v>
      </c>
      <c r="J10" s="149">
        <v>135.74</v>
      </c>
    </row>
    <row r="11" spans="1:10" x14ac:dyDescent="0.2">
      <c r="A11" s="431">
        <v>6</v>
      </c>
      <c r="B11" s="432" t="s">
        <v>55</v>
      </c>
      <c r="C11" s="149">
        <v>3631</v>
      </c>
      <c r="D11" s="149">
        <v>6.54</v>
      </c>
      <c r="E11" s="149">
        <v>6199</v>
      </c>
      <c r="F11" s="149">
        <v>174.84</v>
      </c>
      <c r="G11" s="149">
        <v>2659</v>
      </c>
      <c r="H11" s="149">
        <v>204.62</v>
      </c>
      <c r="I11" s="149">
        <v>12489</v>
      </c>
      <c r="J11" s="149">
        <v>386</v>
      </c>
    </row>
    <row r="12" spans="1:10" x14ac:dyDescent="0.2">
      <c r="A12" s="431">
        <v>7</v>
      </c>
      <c r="B12" s="432" t="s">
        <v>56</v>
      </c>
      <c r="C12" s="149">
        <v>40537</v>
      </c>
      <c r="D12" s="149">
        <v>13.38</v>
      </c>
      <c r="E12" s="149">
        <v>7843</v>
      </c>
      <c r="F12" s="149">
        <v>172.8</v>
      </c>
      <c r="G12" s="149">
        <v>2730</v>
      </c>
      <c r="H12" s="149">
        <v>182.94</v>
      </c>
      <c r="I12" s="149">
        <v>51110</v>
      </c>
      <c r="J12" s="149">
        <v>369.12</v>
      </c>
    </row>
    <row r="13" spans="1:10" x14ac:dyDescent="0.2">
      <c r="A13" s="431">
        <v>8</v>
      </c>
      <c r="B13" s="432" t="s">
        <v>43</v>
      </c>
      <c r="C13" s="149">
        <v>647</v>
      </c>
      <c r="D13" s="149">
        <v>2.11</v>
      </c>
      <c r="E13" s="149">
        <v>669</v>
      </c>
      <c r="F13" s="149">
        <v>14.88</v>
      </c>
      <c r="G13" s="149">
        <v>265</v>
      </c>
      <c r="H13" s="149">
        <v>21.77</v>
      </c>
      <c r="I13" s="149">
        <v>1581</v>
      </c>
      <c r="J13" s="149">
        <v>38.770000000000003</v>
      </c>
    </row>
    <row r="14" spans="1:10" x14ac:dyDescent="0.2">
      <c r="A14" s="431">
        <v>9</v>
      </c>
      <c r="B14" s="432" t="s">
        <v>44</v>
      </c>
      <c r="C14" s="149">
        <v>35</v>
      </c>
      <c r="D14" s="149">
        <v>0.1</v>
      </c>
      <c r="E14" s="149">
        <v>66</v>
      </c>
      <c r="F14" s="149">
        <v>1.33</v>
      </c>
      <c r="G14" s="149">
        <v>15</v>
      </c>
      <c r="H14" s="149">
        <v>0.99</v>
      </c>
      <c r="I14" s="149">
        <v>116</v>
      </c>
      <c r="J14" s="149">
        <v>2.41</v>
      </c>
    </row>
    <row r="15" spans="1:10" x14ac:dyDescent="0.2">
      <c r="A15" s="431">
        <v>10</v>
      </c>
      <c r="B15" s="432" t="s">
        <v>57</v>
      </c>
      <c r="C15" s="149">
        <v>222</v>
      </c>
      <c r="D15" s="149">
        <v>0.55000000000000004</v>
      </c>
      <c r="E15" s="149">
        <v>679</v>
      </c>
      <c r="F15" s="149">
        <v>18.04</v>
      </c>
      <c r="G15" s="149">
        <v>223</v>
      </c>
      <c r="H15" s="149">
        <v>16.27</v>
      </c>
      <c r="I15" s="149">
        <v>1124</v>
      </c>
      <c r="J15" s="149">
        <v>34.86</v>
      </c>
    </row>
    <row r="16" spans="1:10" x14ac:dyDescent="0.2">
      <c r="A16" s="431">
        <v>11</v>
      </c>
      <c r="B16" s="432" t="s">
        <v>58</v>
      </c>
      <c r="C16" s="149">
        <v>260</v>
      </c>
      <c r="D16" s="149">
        <v>0.8</v>
      </c>
      <c r="E16" s="149">
        <v>926</v>
      </c>
      <c r="F16" s="149">
        <v>23.99</v>
      </c>
      <c r="G16" s="149">
        <v>264</v>
      </c>
      <c r="H16" s="149">
        <v>18.13</v>
      </c>
      <c r="I16" s="149">
        <v>1450</v>
      </c>
      <c r="J16" s="149">
        <v>42.93</v>
      </c>
    </row>
    <row r="17" spans="1:10" x14ac:dyDescent="0.2">
      <c r="A17" s="431">
        <v>12</v>
      </c>
      <c r="B17" s="432" t="s">
        <v>77</v>
      </c>
      <c r="C17" s="149">
        <v>1114</v>
      </c>
      <c r="D17" s="149">
        <v>2.4900000000000002</v>
      </c>
      <c r="E17" s="149">
        <v>1985</v>
      </c>
      <c r="F17" s="149">
        <v>48.16</v>
      </c>
      <c r="G17" s="149">
        <v>704</v>
      </c>
      <c r="H17" s="149">
        <v>56.22</v>
      </c>
      <c r="I17" s="149">
        <v>3803</v>
      </c>
      <c r="J17" s="149">
        <v>106.87</v>
      </c>
    </row>
    <row r="18" spans="1:10" x14ac:dyDescent="0.2">
      <c r="A18" s="431">
        <v>13</v>
      </c>
      <c r="B18" s="432" t="s">
        <v>59</v>
      </c>
      <c r="C18" s="149">
        <v>4870</v>
      </c>
      <c r="D18" s="149">
        <v>11.88</v>
      </c>
      <c r="E18" s="149">
        <v>7273</v>
      </c>
      <c r="F18" s="149">
        <v>123.45</v>
      </c>
      <c r="G18" s="149">
        <v>2660</v>
      </c>
      <c r="H18" s="149">
        <v>164.46</v>
      </c>
      <c r="I18" s="149">
        <v>14803</v>
      </c>
      <c r="J18" s="149">
        <v>299.8</v>
      </c>
    </row>
    <row r="19" spans="1:10" x14ac:dyDescent="0.2">
      <c r="A19" s="431">
        <v>14</v>
      </c>
      <c r="B19" s="432" t="s">
        <v>65</v>
      </c>
      <c r="C19" s="149">
        <v>4174</v>
      </c>
      <c r="D19" s="149">
        <v>15.6</v>
      </c>
      <c r="E19" s="149">
        <v>20274</v>
      </c>
      <c r="F19" s="149">
        <v>596.79</v>
      </c>
      <c r="G19" s="149">
        <v>12023</v>
      </c>
      <c r="H19" s="149">
        <v>913.79</v>
      </c>
      <c r="I19" s="149">
        <v>36471</v>
      </c>
      <c r="J19" s="149">
        <v>1526.18</v>
      </c>
    </row>
    <row r="20" spans="1:10" x14ac:dyDescent="0.2">
      <c r="A20" s="431">
        <v>15</v>
      </c>
      <c r="B20" s="432" t="s">
        <v>60</v>
      </c>
      <c r="C20" s="149">
        <v>603</v>
      </c>
      <c r="D20" s="149">
        <v>1.67</v>
      </c>
      <c r="E20" s="149">
        <v>3029</v>
      </c>
      <c r="F20" s="149">
        <v>75.86</v>
      </c>
      <c r="G20" s="149">
        <v>619</v>
      </c>
      <c r="H20" s="149">
        <v>36.520000000000003</v>
      </c>
      <c r="I20" s="149">
        <v>4251</v>
      </c>
      <c r="J20" s="149">
        <v>114.05</v>
      </c>
    </row>
    <row r="21" spans="1:10" x14ac:dyDescent="0.2">
      <c r="A21" s="431">
        <v>16</v>
      </c>
      <c r="B21" s="432" t="s">
        <v>61</v>
      </c>
      <c r="C21" s="149">
        <v>2017</v>
      </c>
      <c r="D21" s="149">
        <v>5.54</v>
      </c>
      <c r="E21" s="149">
        <v>8032</v>
      </c>
      <c r="F21" s="149">
        <v>175.17</v>
      </c>
      <c r="G21" s="149">
        <v>2131</v>
      </c>
      <c r="H21" s="149">
        <v>137.1</v>
      </c>
      <c r="I21" s="149">
        <v>12180</v>
      </c>
      <c r="J21" s="149">
        <v>317.81</v>
      </c>
    </row>
    <row r="22" spans="1:10" x14ac:dyDescent="0.2">
      <c r="A22" s="431">
        <v>17</v>
      </c>
      <c r="B22" s="432" t="s">
        <v>62</v>
      </c>
      <c r="C22" s="149">
        <v>97</v>
      </c>
      <c r="D22" s="149">
        <v>0.21</v>
      </c>
      <c r="E22" s="149">
        <v>355</v>
      </c>
      <c r="F22" s="149">
        <v>8.0399999999999991</v>
      </c>
      <c r="G22" s="149">
        <v>90</v>
      </c>
      <c r="H22" s="149">
        <v>6.76</v>
      </c>
      <c r="I22" s="149">
        <v>542</v>
      </c>
      <c r="J22" s="149">
        <v>15.01</v>
      </c>
    </row>
    <row r="23" spans="1:10" x14ac:dyDescent="0.2">
      <c r="A23" s="431">
        <v>18</v>
      </c>
      <c r="B23" s="432" t="s">
        <v>78</v>
      </c>
      <c r="C23" s="149">
        <v>676</v>
      </c>
      <c r="D23" s="149">
        <v>0.45</v>
      </c>
      <c r="E23" s="149">
        <v>626</v>
      </c>
      <c r="F23" s="149">
        <v>13.64</v>
      </c>
      <c r="G23" s="149">
        <v>235</v>
      </c>
      <c r="H23" s="149">
        <v>16.62</v>
      </c>
      <c r="I23" s="149">
        <v>1537</v>
      </c>
      <c r="J23" s="149">
        <v>30.71</v>
      </c>
    </row>
    <row r="24" spans="1:10" x14ac:dyDescent="0.2">
      <c r="A24" s="431">
        <v>19</v>
      </c>
      <c r="B24" s="432" t="s">
        <v>185</v>
      </c>
      <c r="C24" s="149">
        <v>10514</v>
      </c>
      <c r="D24" s="149">
        <v>5.6</v>
      </c>
      <c r="E24" s="149">
        <v>2619</v>
      </c>
      <c r="F24" s="149">
        <v>37.96</v>
      </c>
      <c r="G24" s="149">
        <v>469</v>
      </c>
      <c r="H24" s="149">
        <v>33.79</v>
      </c>
      <c r="I24" s="149">
        <v>13602</v>
      </c>
      <c r="J24" s="149">
        <v>77.34</v>
      </c>
    </row>
    <row r="25" spans="1:10" x14ac:dyDescent="0.2">
      <c r="A25" s="431">
        <v>20</v>
      </c>
      <c r="B25" s="432" t="s">
        <v>45</v>
      </c>
      <c r="C25" s="149">
        <v>1366</v>
      </c>
      <c r="D25" s="149">
        <v>5.77</v>
      </c>
      <c r="E25" s="149">
        <v>1577</v>
      </c>
      <c r="F25" s="149">
        <v>39.35</v>
      </c>
      <c r="G25" s="149">
        <v>370</v>
      </c>
      <c r="H25" s="149">
        <v>27.86</v>
      </c>
      <c r="I25" s="149">
        <v>3313</v>
      </c>
      <c r="J25" s="149">
        <v>72.98</v>
      </c>
    </row>
    <row r="26" spans="1:10" x14ac:dyDescent="0.2">
      <c r="A26" s="431">
        <v>21</v>
      </c>
      <c r="B26" s="432" t="s">
        <v>320</v>
      </c>
      <c r="C26" s="149">
        <v>9330</v>
      </c>
      <c r="D26" s="149">
        <v>27.99</v>
      </c>
      <c r="E26" s="149">
        <v>1292</v>
      </c>
      <c r="F26" s="149">
        <v>32.22</v>
      </c>
      <c r="G26" s="149">
        <v>755</v>
      </c>
      <c r="H26" s="149">
        <v>58.94</v>
      </c>
      <c r="I26" s="149">
        <v>11377</v>
      </c>
      <c r="J26" s="149">
        <v>119.14</v>
      </c>
    </row>
    <row r="27" spans="1:10" x14ac:dyDescent="0.2">
      <c r="A27" s="433"/>
      <c r="B27" s="434" t="s">
        <v>321</v>
      </c>
      <c r="C27" s="150">
        <f>SUM(C6:C26)</f>
        <v>94054</v>
      </c>
      <c r="D27" s="150">
        <f t="shared" ref="D27:J27" si="0">SUM(D6:D26)</f>
        <v>140.51</v>
      </c>
      <c r="E27" s="150">
        <f t="shared" si="0"/>
        <v>85672</v>
      </c>
      <c r="F27" s="150">
        <f t="shared" si="0"/>
        <v>2047.9299999999998</v>
      </c>
      <c r="G27" s="150">
        <f t="shared" si="0"/>
        <v>33101</v>
      </c>
      <c r="H27" s="150">
        <f t="shared" si="0"/>
        <v>2392.6999999999998</v>
      </c>
      <c r="I27" s="150">
        <f t="shared" si="0"/>
        <v>212827</v>
      </c>
      <c r="J27" s="150">
        <f t="shared" si="0"/>
        <v>4581.1600000000008</v>
      </c>
    </row>
    <row r="28" spans="1:10" x14ac:dyDescent="0.2">
      <c r="A28" s="596" t="s">
        <v>322</v>
      </c>
      <c r="B28" s="597"/>
      <c r="C28" s="597"/>
      <c r="D28" s="597"/>
      <c r="E28" s="597"/>
      <c r="F28" s="597"/>
      <c r="G28" s="597"/>
      <c r="H28" s="597"/>
      <c r="I28" s="597"/>
      <c r="J28" s="598"/>
    </row>
    <row r="29" spans="1:10" x14ac:dyDescent="0.2">
      <c r="A29" s="431">
        <v>22</v>
      </c>
      <c r="B29" s="432" t="s">
        <v>42</v>
      </c>
      <c r="C29" s="149"/>
      <c r="D29" s="149"/>
      <c r="E29" s="149"/>
      <c r="F29" s="149"/>
      <c r="G29" s="149"/>
      <c r="H29" s="149"/>
      <c r="I29" s="149"/>
      <c r="J29" s="149"/>
    </row>
    <row r="30" spans="1:10" x14ac:dyDescent="0.2">
      <c r="A30" s="431">
        <v>23</v>
      </c>
      <c r="B30" s="432" t="s">
        <v>323</v>
      </c>
      <c r="C30" s="149">
        <v>0</v>
      </c>
      <c r="D30" s="149">
        <v>0</v>
      </c>
      <c r="E30" s="149">
        <v>1</v>
      </c>
      <c r="F30" s="149">
        <v>0.01</v>
      </c>
      <c r="G30" s="149">
        <v>2</v>
      </c>
      <c r="H30" s="149">
        <v>0.11</v>
      </c>
      <c r="I30" s="149">
        <v>3</v>
      </c>
      <c r="J30" s="149">
        <v>0.12</v>
      </c>
    </row>
    <row r="31" spans="1:10" x14ac:dyDescent="0.2">
      <c r="A31" s="431">
        <v>24</v>
      </c>
      <c r="B31" s="432" t="s">
        <v>325</v>
      </c>
      <c r="C31" s="149">
        <v>4</v>
      </c>
      <c r="D31" s="149">
        <v>0.01</v>
      </c>
      <c r="E31" s="149">
        <v>43</v>
      </c>
      <c r="F31" s="149">
        <v>1.1200000000000001</v>
      </c>
      <c r="G31" s="149">
        <v>23</v>
      </c>
      <c r="H31" s="149">
        <v>1.68</v>
      </c>
      <c r="I31" s="149">
        <v>70</v>
      </c>
      <c r="J31" s="149">
        <v>2.81</v>
      </c>
    </row>
    <row r="32" spans="1:10" x14ac:dyDescent="0.2">
      <c r="A32" s="431">
        <v>25</v>
      </c>
      <c r="B32" s="432" t="s">
        <v>326</v>
      </c>
      <c r="C32" s="149">
        <v>1</v>
      </c>
      <c r="D32" s="149">
        <v>0</v>
      </c>
      <c r="E32" s="149">
        <v>30</v>
      </c>
      <c r="F32" s="149">
        <v>0</v>
      </c>
      <c r="G32" s="149">
        <v>16</v>
      </c>
      <c r="H32" s="149">
        <v>0</v>
      </c>
      <c r="I32" s="149">
        <v>47</v>
      </c>
      <c r="J32" s="149">
        <v>0</v>
      </c>
    </row>
    <row r="33" spans="1:10" x14ac:dyDescent="0.2">
      <c r="A33" s="431">
        <v>26</v>
      </c>
      <c r="B33" s="432" t="s">
        <v>88</v>
      </c>
      <c r="C33" s="149">
        <v>0</v>
      </c>
      <c r="D33" s="149">
        <v>0</v>
      </c>
      <c r="E33" s="149">
        <v>2</v>
      </c>
      <c r="F33" s="149">
        <v>0.04</v>
      </c>
      <c r="G33" s="149">
        <v>1</v>
      </c>
      <c r="H33" s="149">
        <v>0.06</v>
      </c>
      <c r="I33" s="149">
        <v>3</v>
      </c>
      <c r="J33" s="149">
        <v>0.1</v>
      </c>
    </row>
    <row r="34" spans="1:10" x14ac:dyDescent="0.2">
      <c r="A34" s="431">
        <v>27</v>
      </c>
      <c r="B34" s="432" t="s">
        <v>195</v>
      </c>
      <c r="C34" s="149">
        <v>0</v>
      </c>
      <c r="D34" s="149">
        <v>0</v>
      </c>
      <c r="E34" s="149">
        <v>1</v>
      </c>
      <c r="F34" s="149">
        <v>0.04</v>
      </c>
      <c r="G34" s="149">
        <v>0</v>
      </c>
      <c r="H34" s="149">
        <v>0</v>
      </c>
      <c r="I34" s="149">
        <v>1</v>
      </c>
      <c r="J34" s="149">
        <v>0.04</v>
      </c>
    </row>
    <row r="35" spans="1:10" x14ac:dyDescent="0.2">
      <c r="A35" s="431">
        <v>28</v>
      </c>
      <c r="B35" s="432" t="s">
        <v>70</v>
      </c>
      <c r="C35" s="149">
        <v>59</v>
      </c>
      <c r="D35" s="149">
        <v>0.12</v>
      </c>
      <c r="E35" s="149">
        <v>1579</v>
      </c>
      <c r="F35" s="149">
        <v>26.98</v>
      </c>
      <c r="G35" s="149">
        <v>63</v>
      </c>
      <c r="H35" s="149">
        <v>4.8099999999999996</v>
      </c>
      <c r="I35" s="149">
        <v>1701</v>
      </c>
      <c r="J35" s="149">
        <v>31.91</v>
      </c>
    </row>
    <row r="36" spans="1:10" x14ac:dyDescent="0.2">
      <c r="A36" s="431">
        <v>29</v>
      </c>
      <c r="B36" s="432" t="s">
        <v>67</v>
      </c>
      <c r="C36" s="149">
        <v>10827</v>
      </c>
      <c r="D36" s="149">
        <v>32.04</v>
      </c>
      <c r="E36" s="149">
        <v>4450</v>
      </c>
      <c r="F36" s="149">
        <v>131.59</v>
      </c>
      <c r="G36" s="149">
        <v>2392</v>
      </c>
      <c r="H36" s="149">
        <v>163.34</v>
      </c>
      <c r="I36" s="149">
        <v>17669</v>
      </c>
      <c r="J36" s="149">
        <v>326.97000000000003</v>
      </c>
    </row>
    <row r="37" spans="1:10" x14ac:dyDescent="0.2">
      <c r="A37" s="431">
        <v>30</v>
      </c>
      <c r="B37" s="432" t="s">
        <v>42</v>
      </c>
      <c r="C37" s="149">
        <v>74190</v>
      </c>
      <c r="D37" s="149">
        <v>213.48</v>
      </c>
      <c r="E37" s="149">
        <v>266</v>
      </c>
      <c r="F37" s="149">
        <v>9.84</v>
      </c>
      <c r="G37" s="149">
        <v>505</v>
      </c>
      <c r="H37" s="149">
        <v>36.950000000000003</v>
      </c>
      <c r="I37" s="149">
        <v>74961</v>
      </c>
      <c r="J37" s="149">
        <v>260.27</v>
      </c>
    </row>
    <row r="38" spans="1:10" x14ac:dyDescent="0.2">
      <c r="A38" s="431">
        <v>31</v>
      </c>
      <c r="B38" s="432" t="s">
        <v>239</v>
      </c>
      <c r="C38" s="149">
        <v>100656</v>
      </c>
      <c r="D38" s="149">
        <v>272.3</v>
      </c>
      <c r="E38" s="149">
        <v>7374</v>
      </c>
      <c r="F38" s="149">
        <v>197.39</v>
      </c>
      <c r="G38" s="149">
        <v>1836</v>
      </c>
      <c r="H38" s="149">
        <v>93.12</v>
      </c>
      <c r="I38" s="149">
        <v>109866</v>
      </c>
      <c r="J38" s="149">
        <v>562.82000000000005</v>
      </c>
    </row>
    <row r="39" spans="1:10" x14ac:dyDescent="0.2">
      <c r="A39" s="431">
        <v>32</v>
      </c>
      <c r="B39" s="432" t="s">
        <v>71</v>
      </c>
      <c r="C39" s="149">
        <v>68454</v>
      </c>
      <c r="D39" s="149">
        <v>194.02</v>
      </c>
      <c r="E39" s="149">
        <v>0</v>
      </c>
      <c r="F39" s="149">
        <v>0</v>
      </c>
      <c r="G39" s="149">
        <v>3</v>
      </c>
      <c r="H39" s="149">
        <v>0.24</v>
      </c>
      <c r="I39" s="149">
        <v>68457</v>
      </c>
      <c r="J39" s="149">
        <v>194.26</v>
      </c>
    </row>
    <row r="40" spans="1:10" x14ac:dyDescent="0.2">
      <c r="A40" s="431">
        <v>33</v>
      </c>
      <c r="B40" s="432" t="s">
        <v>66</v>
      </c>
      <c r="C40" s="149">
        <v>51710</v>
      </c>
      <c r="D40" s="149">
        <v>127.14</v>
      </c>
      <c r="E40" s="149">
        <v>2286</v>
      </c>
      <c r="F40" s="149">
        <v>50.05</v>
      </c>
      <c r="G40" s="149">
        <v>725</v>
      </c>
      <c r="H40" s="149">
        <v>43.51</v>
      </c>
      <c r="I40" s="149">
        <v>54721</v>
      </c>
      <c r="J40" s="149">
        <v>220.7</v>
      </c>
    </row>
    <row r="41" spans="1:10" x14ac:dyDescent="0.2">
      <c r="A41" s="431">
        <v>34</v>
      </c>
      <c r="B41" s="432" t="s">
        <v>90</v>
      </c>
      <c r="C41" s="149">
        <v>2</v>
      </c>
      <c r="D41" s="149">
        <v>0</v>
      </c>
      <c r="E41" s="149">
        <v>794</v>
      </c>
      <c r="F41" s="149">
        <v>28.75</v>
      </c>
      <c r="G41" s="149">
        <v>463</v>
      </c>
      <c r="H41" s="149">
        <v>28.43</v>
      </c>
      <c r="I41" s="149">
        <v>1259</v>
      </c>
      <c r="J41" s="149">
        <v>57.19</v>
      </c>
    </row>
    <row r="42" spans="1:10" x14ac:dyDescent="0.2">
      <c r="A42" s="431">
        <v>35</v>
      </c>
      <c r="B42" s="432" t="s">
        <v>68</v>
      </c>
      <c r="C42" s="149">
        <v>0</v>
      </c>
      <c r="D42" s="149">
        <v>0</v>
      </c>
      <c r="E42" s="149">
        <v>173</v>
      </c>
      <c r="F42" s="149">
        <v>6.38</v>
      </c>
      <c r="G42" s="149">
        <v>107</v>
      </c>
      <c r="H42" s="149">
        <v>7.38</v>
      </c>
      <c r="I42" s="149">
        <v>280</v>
      </c>
      <c r="J42" s="149">
        <v>13.76</v>
      </c>
    </row>
    <row r="43" spans="1:10" x14ac:dyDescent="0.2">
      <c r="A43" s="431">
        <v>36</v>
      </c>
      <c r="B43" s="432" t="s">
        <v>186</v>
      </c>
      <c r="C43" s="149">
        <v>193749</v>
      </c>
      <c r="D43" s="149">
        <v>751.74</v>
      </c>
      <c r="E43" s="149">
        <v>61108</v>
      </c>
      <c r="F43" s="149">
        <v>393.36</v>
      </c>
      <c r="G43" s="149">
        <v>0</v>
      </c>
      <c r="H43" s="149">
        <v>0</v>
      </c>
      <c r="I43" s="149">
        <v>254857</v>
      </c>
      <c r="J43" s="149">
        <v>1145.0999999999999</v>
      </c>
    </row>
    <row r="44" spans="1:10" x14ac:dyDescent="0.2">
      <c r="A44" s="435">
        <v>37</v>
      </c>
      <c r="B44" s="436" t="s">
        <v>324</v>
      </c>
      <c r="C44" s="151">
        <v>72030</v>
      </c>
      <c r="D44" s="151">
        <v>218.44</v>
      </c>
      <c r="E44" s="151">
        <v>18009</v>
      </c>
      <c r="F44" s="151">
        <v>191.45</v>
      </c>
      <c r="G44" s="151">
        <v>27</v>
      </c>
      <c r="H44" s="151">
        <v>1.48</v>
      </c>
      <c r="I44" s="149">
        <v>90066</v>
      </c>
      <c r="J44" s="149">
        <v>411.38</v>
      </c>
    </row>
    <row r="45" spans="1:10" x14ac:dyDescent="0.2">
      <c r="A45" s="437"/>
      <c r="B45" s="438" t="s">
        <v>321</v>
      </c>
      <c r="C45" s="152">
        <f t="shared" ref="C45:J45" si="1">SUM(C29:C44)</f>
        <v>571682</v>
      </c>
      <c r="D45" s="152">
        <f t="shared" si="1"/>
        <v>1809.29</v>
      </c>
      <c r="E45" s="152">
        <f t="shared" si="1"/>
        <v>96116</v>
      </c>
      <c r="F45" s="152">
        <f t="shared" si="1"/>
        <v>1037</v>
      </c>
      <c r="G45" s="152">
        <f t="shared" si="1"/>
        <v>6163</v>
      </c>
      <c r="H45" s="152">
        <f t="shared" si="1"/>
        <v>381.11</v>
      </c>
      <c r="I45" s="152">
        <f t="shared" si="1"/>
        <v>673961</v>
      </c>
      <c r="J45" s="152">
        <f t="shared" si="1"/>
        <v>3227.4300000000003</v>
      </c>
    </row>
    <row r="46" spans="1:10" x14ac:dyDescent="0.2">
      <c r="A46" s="599" t="s">
        <v>315</v>
      </c>
      <c r="B46" s="600"/>
      <c r="C46" s="600"/>
      <c r="D46" s="600"/>
      <c r="E46" s="600"/>
      <c r="F46" s="600"/>
      <c r="G46" s="600"/>
      <c r="H46" s="600"/>
      <c r="I46" s="600"/>
      <c r="J46" s="601"/>
    </row>
    <row r="47" spans="1:10" x14ac:dyDescent="0.2">
      <c r="A47" s="431">
        <v>38</v>
      </c>
      <c r="B47" s="432" t="s">
        <v>478</v>
      </c>
      <c r="C47" s="149">
        <v>9414</v>
      </c>
      <c r="D47" s="149">
        <v>40.82</v>
      </c>
      <c r="E47" s="149">
        <v>11735</v>
      </c>
      <c r="F47" s="149">
        <v>227.57</v>
      </c>
      <c r="G47" s="149">
        <v>1129</v>
      </c>
      <c r="H47" s="149">
        <v>81.99</v>
      </c>
      <c r="I47" s="149">
        <v>22278</v>
      </c>
      <c r="J47" s="149">
        <v>350.38</v>
      </c>
    </row>
    <row r="48" spans="1:10" x14ac:dyDescent="0.2">
      <c r="A48" s="431">
        <v>39</v>
      </c>
      <c r="B48" s="432" t="s">
        <v>495</v>
      </c>
      <c r="C48" s="149">
        <v>3862</v>
      </c>
      <c r="D48" s="149">
        <v>17.190000000000001</v>
      </c>
      <c r="E48" s="149">
        <v>2334</v>
      </c>
      <c r="F48" s="149">
        <v>42.18</v>
      </c>
      <c r="G48" s="149">
        <v>227</v>
      </c>
      <c r="H48" s="149">
        <v>15.3</v>
      </c>
      <c r="I48" s="149">
        <v>6423</v>
      </c>
      <c r="J48" s="149">
        <v>74.67</v>
      </c>
    </row>
    <row r="49" spans="1:11" x14ac:dyDescent="0.2">
      <c r="A49" s="435">
        <v>40</v>
      </c>
      <c r="B49" s="436" t="s">
        <v>494</v>
      </c>
      <c r="C49" s="151">
        <v>9837</v>
      </c>
      <c r="D49" s="151">
        <v>32.69</v>
      </c>
      <c r="E49" s="151">
        <v>3446</v>
      </c>
      <c r="F49" s="151">
        <v>55.81</v>
      </c>
      <c r="G49" s="151">
        <v>97</v>
      </c>
      <c r="H49" s="151">
        <v>7.08</v>
      </c>
      <c r="I49" s="149">
        <v>13380</v>
      </c>
      <c r="J49" s="149">
        <v>95.58</v>
      </c>
    </row>
    <row r="50" spans="1:11" x14ac:dyDescent="0.2">
      <c r="A50" s="439"/>
      <c r="B50" s="438" t="s">
        <v>321</v>
      </c>
      <c r="C50" s="152">
        <f>SUM(C47:C49)</f>
        <v>23113</v>
      </c>
      <c r="D50" s="152">
        <f t="shared" ref="D50:J50" si="2">SUM(D47:D49)</f>
        <v>90.7</v>
      </c>
      <c r="E50" s="152">
        <f t="shared" si="2"/>
        <v>17515</v>
      </c>
      <c r="F50" s="152">
        <f t="shared" si="2"/>
        <v>325.56</v>
      </c>
      <c r="G50" s="152">
        <f t="shared" si="2"/>
        <v>1453</v>
      </c>
      <c r="H50" s="152">
        <f t="shared" si="2"/>
        <v>104.36999999999999</v>
      </c>
      <c r="I50" s="152">
        <f t="shared" si="2"/>
        <v>42081</v>
      </c>
      <c r="J50" s="152">
        <f t="shared" si="2"/>
        <v>520.63</v>
      </c>
    </row>
    <row r="51" spans="1:11" x14ac:dyDescent="0.2">
      <c r="A51" s="439">
        <v>41</v>
      </c>
      <c r="B51" s="153" t="s">
        <v>443</v>
      </c>
      <c r="C51" s="153">
        <v>292289</v>
      </c>
      <c r="D51" s="153">
        <v>924.85</v>
      </c>
      <c r="E51" s="153">
        <v>67036</v>
      </c>
      <c r="F51" s="153">
        <v>566.41999999999996</v>
      </c>
      <c r="G51" s="153">
        <v>92221</v>
      </c>
      <c r="H51" s="153">
        <v>514.53</v>
      </c>
      <c r="I51" s="153">
        <v>451546</v>
      </c>
      <c r="J51" s="153">
        <v>2005.8</v>
      </c>
    </row>
    <row r="52" spans="1:11" x14ac:dyDescent="0.2">
      <c r="A52" s="439"/>
      <c r="B52" s="438" t="s">
        <v>334</v>
      </c>
      <c r="C52" s="152">
        <f>C51+C50+C45+C27</f>
        <v>981138</v>
      </c>
      <c r="D52" s="152">
        <f t="shared" ref="D52:J52" si="3">D51+D50+D45+D27</f>
        <v>2965.3500000000004</v>
      </c>
      <c r="E52" s="152">
        <f t="shared" si="3"/>
        <v>266339</v>
      </c>
      <c r="F52" s="152">
        <f t="shared" si="3"/>
        <v>3976.91</v>
      </c>
      <c r="G52" s="152">
        <f t="shared" si="3"/>
        <v>132938</v>
      </c>
      <c r="H52" s="152">
        <f t="shared" si="3"/>
        <v>3392.71</v>
      </c>
      <c r="I52" s="152">
        <f t="shared" si="3"/>
        <v>1380415</v>
      </c>
      <c r="J52" s="152">
        <f t="shared" si="3"/>
        <v>10335.02</v>
      </c>
    </row>
    <row r="53" spans="1:11" x14ac:dyDescent="0.2">
      <c r="A53" s="440">
        <v>42</v>
      </c>
      <c r="B53" s="153" t="s">
        <v>442</v>
      </c>
      <c r="C53" s="153">
        <f>C54-C52</f>
        <v>1831717</v>
      </c>
      <c r="D53" s="153">
        <f t="shared" ref="D53:J53" si="4">D54-D52</f>
        <v>4759.95</v>
      </c>
      <c r="E53" s="153">
        <f t="shared" si="4"/>
        <v>59614</v>
      </c>
      <c r="F53" s="153">
        <f t="shared" si="4"/>
        <v>990.22000000000025</v>
      </c>
      <c r="G53" s="153">
        <f t="shared" si="4"/>
        <v>10977</v>
      </c>
      <c r="H53" s="153">
        <f t="shared" si="4"/>
        <v>707.1899999999996</v>
      </c>
      <c r="I53" s="153">
        <f t="shared" si="4"/>
        <v>1902308</v>
      </c>
      <c r="J53" s="153">
        <f t="shared" si="4"/>
        <v>6457.3100000000013</v>
      </c>
    </row>
    <row r="54" spans="1:11" s="146" customFormat="1" x14ac:dyDescent="0.2">
      <c r="A54" s="441"/>
      <c r="B54" s="259" t="s">
        <v>335</v>
      </c>
      <c r="C54" s="259">
        <v>2812855</v>
      </c>
      <c r="D54" s="259">
        <v>7725.3</v>
      </c>
      <c r="E54" s="259">
        <v>325953</v>
      </c>
      <c r="F54" s="259">
        <v>4967.13</v>
      </c>
      <c r="G54" s="259">
        <v>143915</v>
      </c>
      <c r="H54" s="259">
        <v>4099.8999999999996</v>
      </c>
      <c r="I54" s="259">
        <v>3282723</v>
      </c>
      <c r="J54" s="259">
        <v>16792.330000000002</v>
      </c>
      <c r="K54" s="144"/>
    </row>
    <row r="55" spans="1:11" x14ac:dyDescent="0.2">
      <c r="D55" s="307" t="s">
        <v>604</v>
      </c>
    </row>
  </sheetData>
  <sortState ref="B30:J45">
    <sortCondition ref="B30:B45"/>
  </sortState>
  <mergeCells count="11">
    <mergeCell ref="A5:J5"/>
    <mergeCell ref="A28:J28"/>
    <mergeCell ref="A46:J46"/>
    <mergeCell ref="A1:J1"/>
    <mergeCell ref="H2:J2"/>
    <mergeCell ref="A3:A4"/>
    <mergeCell ref="B3:B4"/>
    <mergeCell ref="C3:D3"/>
    <mergeCell ref="E3:F3"/>
    <mergeCell ref="G3:H3"/>
    <mergeCell ref="I3:J3"/>
  </mergeCells>
  <pageMargins left="0.7" right="0.5" top="1" bottom="0.25" header="0.3" footer="0.3"/>
  <pageSetup paperSize="9" scale="9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3" sqref="A3"/>
    </sheetView>
  </sheetViews>
  <sheetFormatPr defaultColWidth="9.140625" defaultRowHeight="15" x14ac:dyDescent="0.2"/>
  <cols>
    <col min="1" max="1" width="4.5703125" style="143" customWidth="1"/>
    <col min="2" max="2" width="21.7109375" style="142" customWidth="1"/>
    <col min="3" max="3" width="9.7109375" style="171" customWidth="1"/>
    <col min="4" max="4" width="8.85546875" style="285" customWidth="1"/>
    <col min="5" max="5" width="10.5703125" style="171" customWidth="1"/>
    <col min="6" max="6" width="8.5703125" style="285" customWidth="1"/>
    <col min="7" max="7" width="8.42578125" style="171" customWidth="1"/>
    <col min="8" max="8" width="9.28515625" style="285" customWidth="1"/>
    <col min="9" max="9" width="7.5703125" style="171" customWidth="1"/>
    <col min="10" max="10" width="9.85546875" style="171" customWidth="1"/>
    <col min="11" max="11" width="7.5703125" style="171" customWidth="1"/>
    <col min="12" max="12" width="7.42578125" style="171" customWidth="1"/>
    <col min="13" max="13" width="8" style="171" customWidth="1"/>
    <col min="14" max="14" width="8.5703125" style="171" customWidth="1"/>
    <col min="15" max="16384" width="9.140625" style="142"/>
  </cols>
  <sheetData>
    <row r="1" spans="1:14" ht="16.5" x14ac:dyDescent="0.2">
      <c r="A1" s="608" t="s">
        <v>451</v>
      </c>
      <c r="B1" s="608"/>
      <c r="C1" s="608"/>
      <c r="D1" s="608"/>
      <c r="E1" s="608"/>
      <c r="F1" s="608"/>
      <c r="G1" s="608"/>
      <c r="H1" s="608"/>
      <c r="I1" s="194"/>
      <c r="J1" s="194"/>
      <c r="K1" s="194"/>
      <c r="L1" s="194"/>
      <c r="M1" s="194"/>
      <c r="N1" s="194"/>
    </row>
    <row r="2" spans="1:14" ht="16.5" x14ac:dyDescent="0.2">
      <c r="A2" s="608" t="s">
        <v>512</v>
      </c>
      <c r="B2" s="608"/>
      <c r="C2" s="608"/>
      <c r="D2" s="608"/>
      <c r="E2" s="608"/>
      <c r="F2" s="608"/>
      <c r="G2" s="608"/>
      <c r="H2" s="608"/>
      <c r="I2" s="194"/>
      <c r="J2" s="194"/>
      <c r="K2" s="194"/>
      <c r="L2" s="194"/>
      <c r="M2" s="194"/>
      <c r="N2" s="194"/>
    </row>
    <row r="3" spans="1:14" ht="16.5" x14ac:dyDescent="0.2">
      <c r="A3" s="254"/>
      <c r="B3" s="254"/>
      <c r="C3" s="254"/>
      <c r="D3" s="254"/>
      <c r="E3" s="254"/>
      <c r="F3" s="254"/>
      <c r="G3" s="254"/>
      <c r="H3" s="254"/>
      <c r="I3" s="194"/>
      <c r="J3" s="194"/>
      <c r="K3" s="194"/>
      <c r="L3" s="194"/>
      <c r="M3" s="194"/>
      <c r="N3" s="194"/>
    </row>
    <row r="4" spans="1:14" x14ac:dyDescent="0.2">
      <c r="A4" s="123"/>
      <c r="B4" s="122"/>
      <c r="C4" s="172"/>
      <c r="D4" s="281"/>
      <c r="E4" s="170"/>
      <c r="F4" s="285" t="s">
        <v>414</v>
      </c>
    </row>
    <row r="6" spans="1:14" x14ac:dyDescent="0.2">
      <c r="A6" s="611" t="s">
        <v>111</v>
      </c>
      <c r="B6" s="609" t="s">
        <v>355</v>
      </c>
      <c r="C6" s="607" t="s">
        <v>448</v>
      </c>
      <c r="D6" s="607"/>
      <c r="E6" s="607" t="s">
        <v>449</v>
      </c>
      <c r="F6" s="607"/>
      <c r="G6" s="607" t="s">
        <v>1</v>
      </c>
      <c r="H6" s="607"/>
    </row>
    <row r="7" spans="1:14" ht="28.5" x14ac:dyDescent="0.2">
      <c r="A7" s="612"/>
      <c r="B7" s="610"/>
      <c r="C7" s="280" t="s">
        <v>115</v>
      </c>
      <c r="D7" s="282" t="s">
        <v>450</v>
      </c>
      <c r="E7" s="280" t="s">
        <v>115</v>
      </c>
      <c r="F7" s="282" t="s">
        <v>450</v>
      </c>
      <c r="G7" s="280" t="s">
        <v>115</v>
      </c>
      <c r="H7" s="282" t="s">
        <v>450</v>
      </c>
    </row>
    <row r="8" spans="1:14" x14ac:dyDescent="0.2">
      <c r="A8" s="276">
        <v>1</v>
      </c>
      <c r="B8" s="277" t="s">
        <v>368</v>
      </c>
      <c r="C8" s="277"/>
      <c r="D8" s="283"/>
      <c r="E8" s="277"/>
      <c r="F8" s="283"/>
      <c r="G8" s="277"/>
      <c r="H8" s="283"/>
    </row>
    <row r="9" spans="1:14" x14ac:dyDescent="0.2">
      <c r="A9" s="276">
        <v>2</v>
      </c>
      <c r="B9" s="277" t="s">
        <v>371</v>
      </c>
      <c r="C9" s="277"/>
      <c r="D9" s="283"/>
      <c r="E9" s="277"/>
      <c r="F9" s="283"/>
      <c r="G9" s="277"/>
      <c r="H9" s="283"/>
    </row>
    <row r="10" spans="1:14" x14ac:dyDescent="0.2">
      <c r="A10" s="276">
        <v>3</v>
      </c>
      <c r="B10" s="277" t="s">
        <v>373</v>
      </c>
      <c r="C10" s="277"/>
      <c r="D10" s="283"/>
      <c r="E10" s="277"/>
      <c r="F10" s="283"/>
      <c r="G10" s="277"/>
      <c r="H10" s="283"/>
    </row>
    <row r="11" spans="1:14" x14ac:dyDescent="0.2">
      <c r="A11" s="276">
        <v>4</v>
      </c>
      <c r="B11" s="277" t="s">
        <v>377</v>
      </c>
      <c r="C11" s="277"/>
      <c r="D11" s="283"/>
      <c r="E11" s="277"/>
      <c r="F11" s="283"/>
      <c r="G11" s="277"/>
      <c r="H11" s="283"/>
    </row>
    <row r="12" spans="1:14" x14ac:dyDescent="0.2">
      <c r="A12" s="276">
        <v>5</v>
      </c>
      <c r="B12" s="277" t="s">
        <v>378</v>
      </c>
      <c r="C12" s="277"/>
      <c r="D12" s="283"/>
      <c r="E12" s="277"/>
      <c r="F12" s="283"/>
      <c r="G12" s="277"/>
      <c r="H12" s="283"/>
    </row>
    <row r="13" spans="1:14" x14ac:dyDescent="0.2">
      <c r="A13" s="276">
        <v>6</v>
      </c>
      <c r="B13" s="277" t="s">
        <v>381</v>
      </c>
      <c r="C13" s="277"/>
      <c r="D13" s="283"/>
      <c r="E13" s="277"/>
      <c r="F13" s="283"/>
      <c r="G13" s="277"/>
      <c r="H13" s="283"/>
    </row>
    <row r="14" spans="1:14" x14ac:dyDescent="0.2">
      <c r="A14" s="276">
        <v>7</v>
      </c>
      <c r="B14" s="277" t="s">
        <v>384</v>
      </c>
      <c r="C14" s="277"/>
      <c r="D14" s="283"/>
      <c r="E14" s="277"/>
      <c r="F14" s="283"/>
      <c r="G14" s="277"/>
      <c r="H14" s="283"/>
    </row>
    <row r="15" spans="1:14" x14ac:dyDescent="0.2">
      <c r="A15" s="276">
        <v>8</v>
      </c>
      <c r="B15" s="277" t="s">
        <v>385</v>
      </c>
      <c r="C15" s="277"/>
      <c r="D15" s="283"/>
      <c r="E15" s="277"/>
      <c r="F15" s="283"/>
      <c r="G15" s="277"/>
      <c r="H15" s="283"/>
    </row>
    <row r="16" spans="1:14" x14ac:dyDescent="0.2">
      <c r="A16" s="276">
        <v>9</v>
      </c>
      <c r="B16" s="277" t="s">
        <v>387</v>
      </c>
      <c r="C16" s="277"/>
      <c r="D16" s="283"/>
      <c r="E16" s="277"/>
      <c r="F16" s="283"/>
      <c r="G16" s="277"/>
      <c r="H16" s="283"/>
    </row>
    <row r="17" spans="1:8" x14ac:dyDescent="0.2">
      <c r="A17" s="276">
        <v>10</v>
      </c>
      <c r="B17" s="277" t="s">
        <v>390</v>
      </c>
      <c r="C17" s="277"/>
      <c r="D17" s="283"/>
      <c r="E17" s="277"/>
      <c r="F17" s="283"/>
      <c r="G17" s="277"/>
      <c r="H17" s="283"/>
    </row>
    <row r="18" spans="1:8" x14ac:dyDescent="0.2">
      <c r="A18" s="276">
        <v>11</v>
      </c>
      <c r="B18" s="277" t="s">
        <v>395</v>
      </c>
      <c r="C18" s="277"/>
      <c r="D18" s="283"/>
      <c r="E18" s="277"/>
      <c r="F18" s="283"/>
      <c r="G18" s="277"/>
      <c r="H18" s="283"/>
    </row>
    <row r="19" spans="1:8" x14ac:dyDescent="0.2">
      <c r="A19" s="276">
        <v>12</v>
      </c>
      <c r="B19" s="277" t="s">
        <v>397</v>
      </c>
      <c r="C19" s="277"/>
      <c r="D19" s="283"/>
      <c r="E19" s="277"/>
      <c r="F19" s="283"/>
      <c r="G19" s="277"/>
      <c r="H19" s="283"/>
    </row>
    <row r="20" spans="1:8" x14ac:dyDescent="0.2">
      <c r="A20" s="276">
        <v>13</v>
      </c>
      <c r="B20" s="277" t="s">
        <v>398</v>
      </c>
      <c r="C20" s="277"/>
      <c r="D20" s="283"/>
      <c r="E20" s="277"/>
      <c r="F20" s="283"/>
      <c r="G20" s="277"/>
      <c r="H20" s="283"/>
    </row>
    <row r="21" spans="1:8" x14ac:dyDescent="0.2">
      <c r="A21" s="276">
        <v>14</v>
      </c>
      <c r="B21" s="277" t="s">
        <v>402</v>
      </c>
      <c r="C21" s="277"/>
      <c r="D21" s="283"/>
      <c r="E21" s="277"/>
      <c r="F21" s="283"/>
      <c r="G21" s="277"/>
      <c r="H21" s="283"/>
    </row>
    <row r="22" spans="1:8" x14ac:dyDescent="0.2">
      <c r="A22" s="276">
        <v>15</v>
      </c>
      <c r="B22" s="277" t="s">
        <v>403</v>
      </c>
      <c r="C22" s="277"/>
      <c r="D22" s="283"/>
      <c r="E22" s="277"/>
      <c r="F22" s="283"/>
      <c r="G22" s="277"/>
      <c r="H22" s="283"/>
    </row>
    <row r="23" spans="1:8" x14ac:dyDescent="0.2">
      <c r="A23" s="276">
        <v>16</v>
      </c>
      <c r="B23" s="277" t="s">
        <v>407</v>
      </c>
      <c r="C23" s="277"/>
      <c r="D23" s="283"/>
      <c r="E23" s="277"/>
      <c r="F23" s="283"/>
      <c r="G23" s="277"/>
      <c r="H23" s="283"/>
    </row>
    <row r="24" spans="1:8" x14ac:dyDescent="0.2">
      <c r="A24" s="276">
        <v>17</v>
      </c>
      <c r="B24" s="277" t="s">
        <v>408</v>
      </c>
      <c r="C24" s="277"/>
      <c r="D24" s="283"/>
      <c r="E24" s="277"/>
      <c r="F24" s="283"/>
      <c r="G24" s="277"/>
      <c r="H24" s="283"/>
    </row>
    <row r="25" spans="1:8" x14ac:dyDescent="0.2">
      <c r="A25" s="276">
        <v>18</v>
      </c>
      <c r="B25" s="277" t="s">
        <v>410</v>
      </c>
      <c r="C25" s="277"/>
      <c r="D25" s="283"/>
      <c r="E25" s="277"/>
      <c r="F25" s="283"/>
      <c r="G25" s="277"/>
      <c r="H25" s="283"/>
    </row>
    <row r="26" spans="1:8" x14ac:dyDescent="0.2">
      <c r="A26" s="278"/>
      <c r="B26" s="279" t="s">
        <v>0</v>
      </c>
      <c r="C26" s="279">
        <f>SUM(C8:C25)</f>
        <v>0</v>
      </c>
      <c r="D26" s="284">
        <f t="shared" ref="D26:F26" si="0">SUM(D8:D25)</f>
        <v>0</v>
      </c>
      <c r="E26" s="279">
        <f t="shared" si="0"/>
        <v>0</v>
      </c>
      <c r="F26" s="284">
        <f t="shared" si="0"/>
        <v>0</v>
      </c>
      <c r="G26" s="279">
        <f t="shared" ref="G26" si="1">SUM(G8:G25)</f>
        <v>0</v>
      </c>
      <c r="H26" s="284">
        <f t="shared" ref="H26" si="2">SUM(H8:H25)</f>
        <v>0</v>
      </c>
    </row>
    <row r="27" spans="1:8" x14ac:dyDescent="0.2">
      <c r="D27" s="308" t="s">
        <v>510</v>
      </c>
    </row>
  </sheetData>
  <sortState ref="B5:N55">
    <sortCondition ref="B5:B55"/>
  </sortState>
  <mergeCells count="7">
    <mergeCell ref="C6:D6"/>
    <mergeCell ref="E6:F6"/>
    <mergeCell ref="G6:H6"/>
    <mergeCell ref="A1:H1"/>
    <mergeCell ref="B6:B7"/>
    <mergeCell ref="A6:A7"/>
    <mergeCell ref="A2:H2"/>
  </mergeCells>
  <pageMargins left="1.2" right="0.7" top="1.25" bottom="0.75" header="0.3" footer="0.3"/>
  <pageSetup paperSize="9" scale="101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2.75" x14ac:dyDescent="0.2"/>
  <cols>
    <col min="1" max="1" width="4.42578125" style="124" customWidth="1"/>
    <col min="2" max="2" width="41.85546875" style="124" customWidth="1"/>
    <col min="3" max="3" width="16.140625" style="124" customWidth="1"/>
    <col min="4" max="4" width="15.5703125" style="124" bestFit="1" customWidth="1"/>
    <col min="5" max="5" width="16.5703125" style="124" bestFit="1" customWidth="1"/>
    <col min="6" max="16384" width="9.140625" style="124"/>
  </cols>
  <sheetData>
    <row r="1" spans="1:5" ht="15.75" x14ac:dyDescent="0.2">
      <c r="A1" s="511" t="s">
        <v>513</v>
      </c>
      <c r="B1" s="511"/>
      <c r="C1" s="511"/>
      <c r="D1" s="511"/>
      <c r="E1" s="511"/>
    </row>
    <row r="2" spans="1:5" x14ac:dyDescent="0.2">
      <c r="E2" s="298" t="s">
        <v>459</v>
      </c>
    </row>
    <row r="3" spans="1:5" s="267" customFormat="1" ht="30" customHeight="1" x14ac:dyDescent="0.2">
      <c r="A3" s="262" t="s">
        <v>216</v>
      </c>
      <c r="B3" s="262" t="s">
        <v>460</v>
      </c>
      <c r="C3" s="262" t="s">
        <v>461</v>
      </c>
      <c r="D3" s="262" t="s">
        <v>462</v>
      </c>
      <c r="E3" s="262" t="s">
        <v>463</v>
      </c>
    </row>
    <row r="4" spans="1:5" x14ac:dyDescent="0.2">
      <c r="A4" s="299">
        <v>1</v>
      </c>
      <c r="B4" s="300" t="s">
        <v>468</v>
      </c>
      <c r="C4" s="300"/>
      <c r="D4" s="301"/>
      <c r="E4" s="301"/>
    </row>
    <row r="5" spans="1:5" x14ac:dyDescent="0.2">
      <c r="A5" s="299">
        <v>2</v>
      </c>
      <c r="B5" s="300" t="s">
        <v>499</v>
      </c>
      <c r="C5" s="300"/>
      <c r="D5" s="301"/>
      <c r="E5" s="301"/>
    </row>
    <row r="6" spans="1:5" x14ac:dyDescent="0.2">
      <c r="A6" s="299">
        <v>3</v>
      </c>
      <c r="B6" s="300" t="s">
        <v>50</v>
      </c>
      <c r="C6" s="300"/>
      <c r="D6" s="301"/>
      <c r="E6" s="301"/>
    </row>
    <row r="7" spans="1:5" x14ac:dyDescent="0.2">
      <c r="A7" s="299">
        <v>4</v>
      </c>
      <c r="B7" s="300" t="s">
        <v>473</v>
      </c>
      <c r="C7" s="300"/>
      <c r="D7" s="301"/>
      <c r="E7" s="301"/>
    </row>
    <row r="8" spans="1:5" x14ac:dyDescent="0.2">
      <c r="A8" s="299">
        <v>5</v>
      </c>
      <c r="B8" s="300" t="s">
        <v>477</v>
      </c>
      <c r="C8" s="300"/>
      <c r="D8" s="301"/>
      <c r="E8" s="301"/>
    </row>
    <row r="9" spans="1:5" x14ac:dyDescent="0.2">
      <c r="A9" s="299">
        <v>6</v>
      </c>
      <c r="B9" s="300" t="s">
        <v>472</v>
      </c>
      <c r="C9" s="300"/>
      <c r="D9" s="301"/>
      <c r="E9" s="301"/>
    </row>
    <row r="10" spans="1:5" x14ac:dyDescent="0.2">
      <c r="A10" s="299">
        <v>7</v>
      </c>
      <c r="B10" s="300" t="s">
        <v>52</v>
      </c>
      <c r="C10" s="300"/>
      <c r="D10" s="301"/>
      <c r="E10" s="301"/>
    </row>
    <row r="11" spans="1:5" x14ac:dyDescent="0.2">
      <c r="A11" s="299">
        <v>8</v>
      </c>
      <c r="B11" s="300" t="s">
        <v>54</v>
      </c>
      <c r="C11" s="300"/>
      <c r="D11" s="301"/>
      <c r="E11" s="301"/>
    </row>
    <row r="12" spans="1:5" x14ac:dyDescent="0.2">
      <c r="A12" s="299">
        <v>9</v>
      </c>
      <c r="B12" s="300" t="s">
        <v>503</v>
      </c>
      <c r="C12" s="300"/>
      <c r="D12" s="301"/>
      <c r="E12" s="301"/>
    </row>
    <row r="13" spans="1:5" x14ac:dyDescent="0.2">
      <c r="A13" s="299">
        <v>10</v>
      </c>
      <c r="B13" s="300" t="s">
        <v>481</v>
      </c>
      <c r="C13" s="300"/>
      <c r="D13" s="301"/>
      <c r="E13" s="301"/>
    </row>
    <row r="14" spans="1:5" x14ac:dyDescent="0.2">
      <c r="A14" s="299">
        <v>11</v>
      </c>
      <c r="B14" s="300" t="s">
        <v>55</v>
      </c>
      <c r="C14" s="300"/>
      <c r="D14" s="301"/>
      <c r="E14" s="301"/>
    </row>
    <row r="15" spans="1:5" x14ac:dyDescent="0.2">
      <c r="A15" s="299">
        <v>12</v>
      </c>
      <c r="B15" s="300" t="s">
        <v>500</v>
      </c>
      <c r="C15" s="300"/>
      <c r="D15" s="301"/>
      <c r="E15" s="301"/>
    </row>
    <row r="16" spans="1:5" x14ac:dyDescent="0.2">
      <c r="A16" s="299">
        <v>13</v>
      </c>
      <c r="B16" s="300" t="s">
        <v>486</v>
      </c>
      <c r="C16" s="300"/>
      <c r="D16" s="301"/>
      <c r="E16" s="301"/>
    </row>
    <row r="17" spans="1:5" x14ac:dyDescent="0.2">
      <c r="A17" s="299">
        <v>14</v>
      </c>
      <c r="B17" s="300" t="s">
        <v>56</v>
      </c>
      <c r="C17" s="300"/>
      <c r="D17" s="301"/>
      <c r="E17" s="301"/>
    </row>
    <row r="18" spans="1:5" x14ac:dyDescent="0.2">
      <c r="A18" s="299">
        <v>15</v>
      </c>
      <c r="B18" s="300" t="s">
        <v>495</v>
      </c>
      <c r="C18" s="300"/>
      <c r="D18" s="301"/>
      <c r="E18" s="301"/>
    </row>
    <row r="19" spans="1:5" x14ac:dyDescent="0.2">
      <c r="A19" s="299">
        <v>16</v>
      </c>
      <c r="B19" s="300" t="s">
        <v>485</v>
      </c>
      <c r="C19" s="300"/>
      <c r="D19" s="301"/>
      <c r="E19" s="301"/>
    </row>
    <row r="20" spans="1:5" x14ac:dyDescent="0.2">
      <c r="A20" s="299">
        <v>17</v>
      </c>
      <c r="B20" s="300" t="s">
        <v>43</v>
      </c>
      <c r="C20" s="300"/>
      <c r="D20" s="301"/>
      <c r="E20" s="301"/>
    </row>
    <row r="21" spans="1:5" x14ac:dyDescent="0.2">
      <c r="A21" s="299">
        <v>18</v>
      </c>
      <c r="B21" s="300" t="s">
        <v>44</v>
      </c>
      <c r="C21" s="300"/>
      <c r="D21" s="301"/>
      <c r="E21" s="301"/>
    </row>
    <row r="22" spans="1:5" x14ac:dyDescent="0.2">
      <c r="A22" s="299">
        <v>19</v>
      </c>
      <c r="B22" s="300" t="s">
        <v>470</v>
      </c>
      <c r="C22" s="300"/>
      <c r="D22" s="301"/>
      <c r="E22" s="301"/>
    </row>
    <row r="23" spans="1:5" x14ac:dyDescent="0.2">
      <c r="A23" s="299">
        <v>20</v>
      </c>
      <c r="B23" s="300" t="s">
        <v>492</v>
      </c>
      <c r="C23" s="300"/>
      <c r="D23" s="301"/>
      <c r="E23" s="301"/>
    </row>
    <row r="24" spans="1:5" x14ac:dyDescent="0.2">
      <c r="A24" s="299">
        <v>21</v>
      </c>
      <c r="B24" s="300" t="s">
        <v>493</v>
      </c>
      <c r="C24" s="300"/>
      <c r="D24" s="301"/>
      <c r="E24" s="301"/>
    </row>
    <row r="25" spans="1:5" x14ac:dyDescent="0.2">
      <c r="A25" s="299">
        <v>22</v>
      </c>
      <c r="B25" s="300" t="s">
        <v>487</v>
      </c>
      <c r="C25" s="300"/>
      <c r="D25" s="301"/>
      <c r="E25" s="301"/>
    </row>
    <row r="26" spans="1:5" x14ac:dyDescent="0.2">
      <c r="A26" s="299">
        <v>23</v>
      </c>
      <c r="B26" s="300" t="s">
        <v>464</v>
      </c>
      <c r="C26" s="300"/>
      <c r="D26" s="301"/>
      <c r="E26" s="301"/>
    </row>
    <row r="27" spans="1:5" x14ac:dyDescent="0.2">
      <c r="A27" s="299">
        <v>24</v>
      </c>
      <c r="B27" s="300" t="s">
        <v>475</v>
      </c>
      <c r="C27" s="300"/>
      <c r="D27" s="301"/>
      <c r="E27" s="301"/>
    </row>
    <row r="28" spans="1:5" x14ac:dyDescent="0.2">
      <c r="A28" s="299">
        <v>25</v>
      </c>
      <c r="B28" s="300" t="s">
        <v>465</v>
      </c>
      <c r="C28" s="300"/>
      <c r="D28" s="301"/>
      <c r="E28" s="301"/>
    </row>
    <row r="29" spans="1:5" x14ac:dyDescent="0.2">
      <c r="A29" s="299">
        <v>26</v>
      </c>
      <c r="B29" s="300" t="s">
        <v>476</v>
      </c>
      <c r="C29" s="300"/>
      <c r="D29" s="301"/>
      <c r="E29" s="301"/>
    </row>
    <row r="30" spans="1:5" x14ac:dyDescent="0.2">
      <c r="A30" s="299">
        <v>27</v>
      </c>
      <c r="B30" s="300" t="s">
        <v>488</v>
      </c>
      <c r="C30" s="300"/>
      <c r="D30" s="301"/>
      <c r="E30" s="301"/>
    </row>
    <row r="31" spans="1:5" x14ac:dyDescent="0.2">
      <c r="A31" s="299">
        <v>28</v>
      </c>
      <c r="B31" s="300" t="s">
        <v>467</v>
      </c>
      <c r="C31" s="300"/>
      <c r="D31" s="301"/>
      <c r="E31" s="301"/>
    </row>
    <row r="32" spans="1:5" x14ac:dyDescent="0.2">
      <c r="A32" s="299">
        <v>29</v>
      </c>
      <c r="B32" s="300" t="s">
        <v>466</v>
      </c>
      <c r="C32" s="300"/>
      <c r="D32" s="301"/>
      <c r="E32" s="301"/>
    </row>
    <row r="33" spans="1:5" x14ac:dyDescent="0.2">
      <c r="A33" s="299">
        <v>30</v>
      </c>
      <c r="B33" s="300" t="s">
        <v>504</v>
      </c>
      <c r="C33" s="300"/>
      <c r="D33" s="301"/>
      <c r="E33" s="301"/>
    </row>
    <row r="34" spans="1:5" x14ac:dyDescent="0.2">
      <c r="A34" s="299">
        <v>31</v>
      </c>
      <c r="B34" s="300" t="s">
        <v>58</v>
      </c>
      <c r="C34" s="300"/>
      <c r="D34" s="301"/>
      <c r="E34" s="301"/>
    </row>
    <row r="35" spans="1:5" x14ac:dyDescent="0.2">
      <c r="A35" s="299">
        <v>32</v>
      </c>
      <c r="B35" s="300" t="s">
        <v>501</v>
      </c>
      <c r="C35" s="300"/>
      <c r="D35" s="301"/>
      <c r="E35" s="301"/>
    </row>
    <row r="36" spans="1:5" x14ac:dyDescent="0.2">
      <c r="A36" s="299">
        <v>33</v>
      </c>
      <c r="B36" s="300" t="s">
        <v>496</v>
      </c>
      <c r="C36" s="300"/>
      <c r="D36" s="301"/>
      <c r="E36" s="301"/>
    </row>
    <row r="37" spans="1:5" x14ac:dyDescent="0.2">
      <c r="A37" s="299">
        <v>34</v>
      </c>
      <c r="B37" s="300" t="s">
        <v>474</v>
      </c>
      <c r="C37" s="300"/>
      <c r="D37" s="301"/>
      <c r="E37" s="301"/>
    </row>
    <row r="38" spans="1:5" x14ac:dyDescent="0.2">
      <c r="A38" s="299">
        <v>35</v>
      </c>
      <c r="B38" s="300" t="s">
        <v>494</v>
      </c>
      <c r="C38" s="300"/>
      <c r="D38" s="301"/>
      <c r="E38" s="301"/>
    </row>
    <row r="39" spans="1:5" x14ac:dyDescent="0.2">
      <c r="A39" s="299">
        <v>36</v>
      </c>
      <c r="B39" s="300" t="s">
        <v>505</v>
      </c>
      <c r="C39" s="300"/>
      <c r="D39" s="301"/>
      <c r="E39" s="301"/>
    </row>
    <row r="40" spans="1:5" x14ac:dyDescent="0.2">
      <c r="A40" s="299">
        <v>37</v>
      </c>
      <c r="B40" s="300" t="s">
        <v>497</v>
      </c>
      <c r="C40" s="300"/>
      <c r="D40" s="301"/>
      <c r="E40" s="301"/>
    </row>
    <row r="41" spans="1:5" x14ac:dyDescent="0.2">
      <c r="A41" s="299">
        <v>38</v>
      </c>
      <c r="B41" s="300" t="s">
        <v>480</v>
      </c>
      <c r="C41" s="300"/>
      <c r="D41" s="301"/>
      <c r="E41" s="301"/>
    </row>
    <row r="42" spans="1:5" x14ac:dyDescent="0.2">
      <c r="A42" s="299">
        <v>39</v>
      </c>
      <c r="B42" s="300" t="s">
        <v>479</v>
      </c>
      <c r="C42" s="300"/>
      <c r="D42" s="301"/>
      <c r="E42" s="301"/>
    </row>
    <row r="43" spans="1:5" x14ac:dyDescent="0.2">
      <c r="A43" s="299">
        <v>40</v>
      </c>
      <c r="B43" s="300" t="s">
        <v>506</v>
      </c>
      <c r="C43" s="300"/>
      <c r="D43" s="301"/>
      <c r="E43" s="301"/>
    </row>
    <row r="44" spans="1:5" x14ac:dyDescent="0.2">
      <c r="A44" s="299">
        <v>41</v>
      </c>
      <c r="B44" s="300" t="s">
        <v>490</v>
      </c>
      <c r="C44" s="300"/>
      <c r="D44" s="301"/>
      <c r="E44" s="301"/>
    </row>
    <row r="45" spans="1:5" x14ac:dyDescent="0.2">
      <c r="A45" s="299">
        <v>42</v>
      </c>
      <c r="B45" s="300" t="s">
        <v>478</v>
      </c>
      <c r="C45" s="300"/>
      <c r="D45" s="301"/>
      <c r="E45" s="301"/>
    </row>
    <row r="46" spans="1:5" x14ac:dyDescent="0.2">
      <c r="A46" s="299">
        <v>43</v>
      </c>
      <c r="B46" s="300" t="s">
        <v>77</v>
      </c>
      <c r="C46" s="300"/>
      <c r="D46" s="301"/>
      <c r="E46" s="301"/>
    </row>
    <row r="47" spans="1:5" x14ac:dyDescent="0.2">
      <c r="A47" s="299">
        <v>44</v>
      </c>
      <c r="B47" s="300" t="s">
        <v>482</v>
      </c>
      <c r="C47" s="300"/>
      <c r="D47" s="301"/>
      <c r="E47" s="301"/>
    </row>
    <row r="48" spans="1:5" x14ac:dyDescent="0.2">
      <c r="A48" s="299">
        <v>45</v>
      </c>
      <c r="B48" s="300" t="s">
        <v>59</v>
      </c>
      <c r="C48" s="300"/>
      <c r="D48" s="301"/>
      <c r="E48" s="301"/>
    </row>
    <row r="49" spans="1:5" x14ac:dyDescent="0.2">
      <c r="A49" s="299">
        <v>46</v>
      </c>
      <c r="B49" s="300" t="s">
        <v>483</v>
      </c>
      <c r="C49" s="300"/>
      <c r="D49" s="301"/>
      <c r="E49" s="301"/>
    </row>
    <row r="50" spans="1:5" x14ac:dyDescent="0.2">
      <c r="A50" s="299">
        <v>47</v>
      </c>
      <c r="B50" s="300" t="s">
        <v>489</v>
      </c>
      <c r="C50" s="300"/>
      <c r="D50" s="301"/>
      <c r="E50" s="301"/>
    </row>
    <row r="51" spans="1:5" x14ac:dyDescent="0.2">
      <c r="A51" s="299">
        <v>48</v>
      </c>
      <c r="B51" s="300" t="s">
        <v>491</v>
      </c>
      <c r="C51" s="300"/>
      <c r="D51" s="301"/>
      <c r="E51" s="301"/>
    </row>
    <row r="52" spans="1:5" x14ac:dyDescent="0.2">
      <c r="A52" s="299">
        <v>49</v>
      </c>
      <c r="B52" s="300" t="s">
        <v>507</v>
      </c>
      <c r="C52" s="300"/>
      <c r="D52" s="301"/>
      <c r="E52" s="301"/>
    </row>
    <row r="53" spans="1:5" x14ac:dyDescent="0.2">
      <c r="A53" s="299">
        <v>50</v>
      </c>
      <c r="B53" s="300" t="s">
        <v>484</v>
      </c>
      <c r="C53" s="300"/>
      <c r="D53" s="301"/>
      <c r="E53" s="301"/>
    </row>
    <row r="54" spans="1:5" x14ac:dyDescent="0.2">
      <c r="A54" s="299">
        <v>51</v>
      </c>
      <c r="B54" s="300" t="s">
        <v>471</v>
      </c>
      <c r="C54" s="300"/>
      <c r="D54" s="301"/>
      <c r="E54" s="301"/>
    </row>
    <row r="55" spans="1:5" x14ac:dyDescent="0.2">
      <c r="A55" s="299">
        <v>52</v>
      </c>
      <c r="B55" s="300" t="s">
        <v>65</v>
      </c>
      <c r="C55" s="300"/>
      <c r="D55" s="301"/>
      <c r="E55" s="301"/>
    </row>
    <row r="56" spans="1:5" x14ac:dyDescent="0.2">
      <c r="A56" s="299">
        <v>53</v>
      </c>
      <c r="B56" s="300" t="s">
        <v>508</v>
      </c>
      <c r="C56" s="300"/>
      <c r="D56" s="301"/>
      <c r="E56" s="301"/>
    </row>
    <row r="57" spans="1:5" x14ac:dyDescent="0.2">
      <c r="A57" s="299">
        <v>54</v>
      </c>
      <c r="B57" s="300" t="s">
        <v>498</v>
      </c>
      <c r="C57" s="300"/>
      <c r="D57" s="301"/>
      <c r="E57" s="301"/>
    </row>
    <row r="58" spans="1:5" x14ac:dyDescent="0.2">
      <c r="A58" s="299">
        <v>55</v>
      </c>
      <c r="B58" s="300" t="s">
        <v>60</v>
      </c>
      <c r="C58" s="300"/>
      <c r="D58" s="301"/>
      <c r="E58" s="301"/>
    </row>
    <row r="59" spans="1:5" x14ac:dyDescent="0.2">
      <c r="A59" s="299">
        <v>56</v>
      </c>
      <c r="B59" s="300" t="s">
        <v>469</v>
      </c>
      <c r="C59" s="300"/>
      <c r="D59" s="301"/>
      <c r="E59" s="301"/>
    </row>
    <row r="60" spans="1:5" x14ac:dyDescent="0.2">
      <c r="A60" s="299">
        <v>57</v>
      </c>
      <c r="B60" s="300" t="s">
        <v>185</v>
      </c>
      <c r="C60" s="300"/>
      <c r="D60" s="301"/>
      <c r="E60" s="301"/>
    </row>
    <row r="61" spans="1:5" x14ac:dyDescent="0.2">
      <c r="A61" s="299">
        <v>58</v>
      </c>
      <c r="B61" s="300" t="s">
        <v>415</v>
      </c>
      <c r="C61" s="300"/>
      <c r="D61" s="301"/>
      <c r="E61" s="301"/>
    </row>
    <row r="62" spans="1:5" x14ac:dyDescent="0.2">
      <c r="A62" s="299">
        <v>59</v>
      </c>
      <c r="B62" s="300" t="s">
        <v>61</v>
      </c>
      <c r="C62" s="300"/>
      <c r="D62" s="301"/>
      <c r="E62" s="301"/>
    </row>
    <row r="63" spans="1:5" x14ac:dyDescent="0.2">
      <c r="A63" s="299">
        <v>60</v>
      </c>
      <c r="B63" s="300" t="s">
        <v>62</v>
      </c>
      <c r="C63" s="300"/>
      <c r="D63" s="301"/>
      <c r="E63" s="301"/>
    </row>
    <row r="64" spans="1:5" x14ac:dyDescent="0.2">
      <c r="A64" s="299">
        <v>61</v>
      </c>
      <c r="B64" s="300" t="s">
        <v>502</v>
      </c>
      <c r="C64" s="300"/>
      <c r="D64" s="301"/>
      <c r="E64" s="301"/>
    </row>
    <row r="65" spans="1:5" x14ac:dyDescent="0.2">
      <c r="A65" s="299">
        <v>62</v>
      </c>
      <c r="B65" s="300" t="s">
        <v>45</v>
      </c>
      <c r="C65" s="300"/>
      <c r="D65" s="301"/>
      <c r="E65" s="301"/>
    </row>
    <row r="66" spans="1:5" x14ac:dyDescent="0.2">
      <c r="A66" s="299">
        <v>63</v>
      </c>
      <c r="B66" s="300" t="s">
        <v>71</v>
      </c>
      <c r="C66" s="300"/>
      <c r="D66" s="301"/>
      <c r="E66" s="301"/>
    </row>
    <row r="67" spans="1:5" ht="14.25" x14ac:dyDescent="0.2">
      <c r="A67" s="300"/>
      <c r="B67" s="293" t="s">
        <v>1</v>
      </c>
      <c r="C67" s="293">
        <f>SUM(C4:C66)</f>
        <v>0</v>
      </c>
      <c r="D67" s="294">
        <f t="shared" ref="D67:E67" si="0">SUM(D4:D66)</f>
        <v>0</v>
      </c>
      <c r="E67" s="294">
        <f t="shared" si="0"/>
        <v>0</v>
      </c>
    </row>
    <row r="68" spans="1:5" x14ac:dyDescent="0.2">
      <c r="C68" s="127" t="s">
        <v>510</v>
      </c>
    </row>
  </sheetData>
  <sortState ref="B4:E66">
    <sortCondition ref="B4:B66"/>
  </sortState>
  <mergeCells count="1">
    <mergeCell ref="A1:E1"/>
  </mergeCells>
  <pageMargins left="0.7" right="0.7" top="0.75" bottom="0.75" header="0.3" footer="0.3"/>
  <pageSetup scale="73" orientation="portrait" verticalDpi="0" r:id="rId1"/>
  <colBreaks count="1" manualBreakCount="1">
    <brk id="9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zoomScaleNormal="100" workbookViewId="0">
      <pane xSplit="2" ySplit="3" topLeftCell="C37" activePane="bottomRight" state="frozen"/>
      <selection pane="topRight" activeCell="C1" sqref="C1"/>
      <selection pane="bottomLeft" activeCell="A3" sqref="A3"/>
      <selection pane="bottomRight" activeCell="J45" sqref="J45"/>
    </sheetView>
  </sheetViews>
  <sheetFormatPr defaultRowHeight="15" customHeight="1" x14ac:dyDescent="0.2"/>
  <cols>
    <col min="1" max="1" width="6.85546875" style="261" customWidth="1"/>
    <col min="2" max="2" width="25" style="260" customWidth="1"/>
    <col min="3" max="3" width="13.42578125" style="260" customWidth="1"/>
    <col min="4" max="4" width="12.42578125" style="260" customWidth="1"/>
    <col min="5" max="5" width="12.7109375" style="260" customWidth="1"/>
    <col min="6" max="16384" width="9.140625" style="260"/>
  </cols>
  <sheetData>
    <row r="1" spans="1:5" ht="15" customHeight="1" x14ac:dyDescent="0.2">
      <c r="A1" s="613" t="s">
        <v>564</v>
      </c>
      <c r="B1" s="613"/>
      <c r="C1" s="613"/>
      <c r="D1" s="613"/>
      <c r="E1" s="613"/>
    </row>
    <row r="2" spans="1:5" ht="15" customHeight="1" x14ac:dyDescent="0.2">
      <c r="D2" s="614" t="s">
        <v>444</v>
      </c>
      <c r="E2" s="614"/>
    </row>
    <row r="3" spans="1:5" s="264" customFormat="1" ht="15" customHeight="1" x14ac:dyDescent="0.2">
      <c r="A3" s="262" t="s">
        <v>111</v>
      </c>
      <c r="B3" s="263" t="s">
        <v>355</v>
      </c>
      <c r="C3" s="262" t="s">
        <v>232</v>
      </c>
      <c r="D3" s="262" t="s">
        <v>233</v>
      </c>
      <c r="E3" s="262" t="s">
        <v>1</v>
      </c>
    </row>
    <row r="4" spans="1:5" ht="15" customHeight="1" x14ac:dyDescent="0.2">
      <c r="A4" s="265">
        <v>1</v>
      </c>
      <c r="B4" s="266" t="s">
        <v>384</v>
      </c>
      <c r="C4" s="266">
        <v>199046</v>
      </c>
      <c r="D4" s="266">
        <v>466408</v>
      </c>
      <c r="E4" s="266">
        <v>665454</v>
      </c>
    </row>
    <row r="5" spans="1:5" ht="15" customHeight="1" x14ac:dyDescent="0.2">
      <c r="A5" s="265">
        <v>2</v>
      </c>
      <c r="B5" s="266" t="s">
        <v>371</v>
      </c>
      <c r="C5" s="266">
        <v>115530</v>
      </c>
      <c r="D5" s="266">
        <v>430910</v>
      </c>
      <c r="E5" s="266">
        <v>546440</v>
      </c>
    </row>
    <row r="6" spans="1:5" ht="15" customHeight="1" x14ac:dyDescent="0.2">
      <c r="A6" s="265">
        <v>3</v>
      </c>
      <c r="B6" s="266" t="s">
        <v>385</v>
      </c>
      <c r="C6" s="266">
        <v>123100</v>
      </c>
      <c r="D6" s="266">
        <v>391665</v>
      </c>
      <c r="E6" s="266">
        <v>514765</v>
      </c>
    </row>
    <row r="7" spans="1:5" ht="15" customHeight="1" x14ac:dyDescent="0.2">
      <c r="A7" s="265">
        <v>4</v>
      </c>
      <c r="B7" s="266" t="s">
        <v>374</v>
      </c>
      <c r="C7" s="266">
        <v>113176</v>
      </c>
      <c r="D7" s="266">
        <v>396264</v>
      </c>
      <c r="E7" s="266">
        <v>509440</v>
      </c>
    </row>
    <row r="8" spans="1:5" ht="15" customHeight="1" x14ac:dyDescent="0.2">
      <c r="A8" s="265">
        <v>5</v>
      </c>
      <c r="B8" s="266" t="s">
        <v>378</v>
      </c>
      <c r="C8" s="266">
        <v>118116</v>
      </c>
      <c r="D8" s="266">
        <v>303642</v>
      </c>
      <c r="E8" s="266">
        <v>421758</v>
      </c>
    </row>
    <row r="9" spans="1:5" ht="15" customHeight="1" x14ac:dyDescent="0.2">
      <c r="A9" s="265">
        <v>6</v>
      </c>
      <c r="B9" s="266" t="s">
        <v>367</v>
      </c>
      <c r="C9" s="266">
        <v>91823</v>
      </c>
      <c r="D9" s="266">
        <v>245041</v>
      </c>
      <c r="E9" s="266">
        <v>336864</v>
      </c>
    </row>
    <row r="10" spans="1:5" ht="15" customHeight="1" x14ac:dyDescent="0.2">
      <c r="A10" s="265">
        <v>7</v>
      </c>
      <c r="B10" s="266" t="s">
        <v>413</v>
      </c>
      <c r="C10" s="266">
        <v>68475</v>
      </c>
      <c r="D10" s="266">
        <v>254468</v>
      </c>
      <c r="E10" s="266">
        <v>322943</v>
      </c>
    </row>
    <row r="11" spans="1:5" ht="15" customHeight="1" x14ac:dyDescent="0.2">
      <c r="A11" s="265">
        <v>8</v>
      </c>
      <c r="B11" s="266" t="s">
        <v>369</v>
      </c>
      <c r="C11" s="266">
        <v>58543</v>
      </c>
      <c r="D11" s="266">
        <v>261148</v>
      </c>
      <c r="E11" s="266">
        <v>319691</v>
      </c>
    </row>
    <row r="12" spans="1:5" ht="15" customHeight="1" x14ac:dyDescent="0.2">
      <c r="A12" s="265">
        <v>9</v>
      </c>
      <c r="B12" s="266" t="s">
        <v>383</v>
      </c>
      <c r="C12" s="266">
        <v>62735</v>
      </c>
      <c r="D12" s="266">
        <v>244257</v>
      </c>
      <c r="E12" s="266">
        <v>306992</v>
      </c>
    </row>
    <row r="13" spans="1:5" ht="15" customHeight="1" x14ac:dyDescent="0.2">
      <c r="A13" s="265">
        <v>10</v>
      </c>
      <c r="B13" s="266" t="s">
        <v>399</v>
      </c>
      <c r="C13" s="266">
        <v>46722</v>
      </c>
      <c r="D13" s="266">
        <v>250017</v>
      </c>
      <c r="E13" s="266">
        <v>296739</v>
      </c>
    </row>
    <row r="14" spans="1:5" ht="15" customHeight="1" x14ac:dyDescent="0.2">
      <c r="A14" s="265">
        <v>11</v>
      </c>
      <c r="B14" s="266" t="s">
        <v>392</v>
      </c>
      <c r="C14" s="266">
        <v>60722</v>
      </c>
      <c r="D14" s="266">
        <v>226659</v>
      </c>
      <c r="E14" s="266">
        <v>287381</v>
      </c>
    </row>
    <row r="15" spans="1:5" ht="15" customHeight="1" x14ac:dyDescent="0.2">
      <c r="A15" s="265">
        <v>12</v>
      </c>
      <c r="B15" s="266" t="s">
        <v>410</v>
      </c>
      <c r="C15" s="266">
        <v>67162</v>
      </c>
      <c r="D15" s="266">
        <v>212490</v>
      </c>
      <c r="E15" s="266">
        <v>279652</v>
      </c>
    </row>
    <row r="16" spans="1:5" ht="15" customHeight="1" x14ac:dyDescent="0.2">
      <c r="A16" s="265">
        <v>13</v>
      </c>
      <c r="B16" s="266" t="s">
        <v>400</v>
      </c>
      <c r="C16" s="266">
        <v>44670</v>
      </c>
      <c r="D16" s="266">
        <v>229541</v>
      </c>
      <c r="E16" s="266">
        <v>274211</v>
      </c>
    </row>
    <row r="17" spans="1:5" ht="15" customHeight="1" x14ac:dyDescent="0.2">
      <c r="A17" s="265">
        <v>14</v>
      </c>
      <c r="B17" s="266" t="s">
        <v>381</v>
      </c>
      <c r="C17" s="266">
        <v>50466</v>
      </c>
      <c r="D17" s="266">
        <v>221353</v>
      </c>
      <c r="E17" s="266">
        <v>271819</v>
      </c>
    </row>
    <row r="18" spans="1:5" ht="15" customHeight="1" x14ac:dyDescent="0.2">
      <c r="A18" s="265">
        <v>15</v>
      </c>
      <c r="B18" s="266" t="s">
        <v>398</v>
      </c>
      <c r="C18" s="266">
        <v>39573</v>
      </c>
      <c r="D18" s="266">
        <v>200895</v>
      </c>
      <c r="E18" s="266">
        <v>240468</v>
      </c>
    </row>
    <row r="19" spans="1:5" ht="15" customHeight="1" x14ac:dyDescent="0.2">
      <c r="A19" s="265">
        <v>16</v>
      </c>
      <c r="B19" s="266" t="s">
        <v>401</v>
      </c>
      <c r="C19" s="266">
        <v>34674</v>
      </c>
      <c r="D19" s="266">
        <v>195136</v>
      </c>
      <c r="E19" s="266">
        <v>229810</v>
      </c>
    </row>
    <row r="20" spans="1:5" ht="15" customHeight="1" x14ac:dyDescent="0.2">
      <c r="A20" s="265">
        <v>17</v>
      </c>
      <c r="B20" s="266" t="s">
        <v>377</v>
      </c>
      <c r="C20" s="266">
        <v>40717</v>
      </c>
      <c r="D20" s="266">
        <v>177879</v>
      </c>
      <c r="E20" s="266">
        <v>218596</v>
      </c>
    </row>
    <row r="21" spans="1:5" ht="15" customHeight="1" x14ac:dyDescent="0.2">
      <c r="A21" s="265">
        <v>18</v>
      </c>
      <c r="B21" s="266" t="s">
        <v>412</v>
      </c>
      <c r="C21" s="266">
        <v>24190</v>
      </c>
      <c r="D21" s="266">
        <v>191424</v>
      </c>
      <c r="E21" s="266">
        <v>215614</v>
      </c>
    </row>
    <row r="22" spans="1:5" ht="15" customHeight="1" x14ac:dyDescent="0.2">
      <c r="A22" s="265">
        <v>19</v>
      </c>
      <c r="B22" s="266" t="s">
        <v>397</v>
      </c>
      <c r="C22" s="266">
        <v>58756</v>
      </c>
      <c r="D22" s="266">
        <v>156238</v>
      </c>
      <c r="E22" s="266">
        <v>214994</v>
      </c>
    </row>
    <row r="23" spans="1:5" ht="15" customHeight="1" x14ac:dyDescent="0.2">
      <c r="A23" s="265">
        <v>20</v>
      </c>
      <c r="B23" s="266" t="s">
        <v>375</v>
      </c>
      <c r="C23" s="266">
        <v>14376</v>
      </c>
      <c r="D23" s="266">
        <v>199673</v>
      </c>
      <c r="E23" s="266">
        <v>214049</v>
      </c>
    </row>
    <row r="24" spans="1:5" ht="15" customHeight="1" x14ac:dyDescent="0.2">
      <c r="A24" s="265">
        <v>21</v>
      </c>
      <c r="B24" s="266" t="s">
        <v>407</v>
      </c>
      <c r="C24" s="266">
        <v>26677</v>
      </c>
      <c r="D24" s="266">
        <v>179540</v>
      </c>
      <c r="E24" s="266">
        <v>206217</v>
      </c>
    </row>
    <row r="25" spans="1:5" ht="15" customHeight="1" x14ac:dyDescent="0.2">
      <c r="A25" s="265">
        <v>22</v>
      </c>
      <c r="B25" s="266" t="s">
        <v>402</v>
      </c>
      <c r="C25" s="266">
        <v>52007</v>
      </c>
      <c r="D25" s="266">
        <v>154204</v>
      </c>
      <c r="E25" s="266">
        <v>206211</v>
      </c>
    </row>
    <row r="26" spans="1:5" ht="15" customHeight="1" x14ac:dyDescent="0.2">
      <c r="A26" s="265">
        <v>23</v>
      </c>
      <c r="B26" s="266" t="s">
        <v>380</v>
      </c>
      <c r="C26" s="266">
        <v>18857</v>
      </c>
      <c r="D26" s="266">
        <v>180973</v>
      </c>
      <c r="E26" s="266">
        <v>199830</v>
      </c>
    </row>
    <row r="27" spans="1:5" ht="15" customHeight="1" x14ac:dyDescent="0.2">
      <c r="A27" s="265">
        <v>24</v>
      </c>
      <c r="B27" s="266" t="s">
        <v>396</v>
      </c>
      <c r="C27" s="266">
        <v>31122</v>
      </c>
      <c r="D27" s="266">
        <v>168683</v>
      </c>
      <c r="E27" s="266">
        <v>199805</v>
      </c>
    </row>
    <row r="28" spans="1:5" ht="15" customHeight="1" x14ac:dyDescent="0.2">
      <c r="A28" s="265">
        <v>25</v>
      </c>
      <c r="B28" s="266" t="s">
        <v>389</v>
      </c>
      <c r="C28" s="266">
        <v>55224</v>
      </c>
      <c r="D28" s="266">
        <v>138834</v>
      </c>
      <c r="E28" s="266">
        <v>194058</v>
      </c>
    </row>
    <row r="29" spans="1:5" ht="15" customHeight="1" x14ac:dyDescent="0.2">
      <c r="A29" s="265">
        <v>26</v>
      </c>
      <c r="B29" s="266" t="s">
        <v>390</v>
      </c>
      <c r="C29" s="266">
        <v>46956</v>
      </c>
      <c r="D29" s="266">
        <v>146059</v>
      </c>
      <c r="E29" s="266">
        <v>193015</v>
      </c>
    </row>
    <row r="30" spans="1:5" ht="15" customHeight="1" x14ac:dyDescent="0.2">
      <c r="A30" s="265">
        <v>27</v>
      </c>
      <c r="B30" s="266" t="s">
        <v>387</v>
      </c>
      <c r="C30" s="266">
        <v>41537</v>
      </c>
      <c r="D30" s="266">
        <v>144104</v>
      </c>
      <c r="E30" s="266">
        <v>185641</v>
      </c>
    </row>
    <row r="31" spans="1:5" ht="15" customHeight="1" x14ac:dyDescent="0.2">
      <c r="A31" s="265">
        <v>28</v>
      </c>
      <c r="B31" s="266" t="s">
        <v>388</v>
      </c>
      <c r="C31" s="266">
        <v>33577</v>
      </c>
      <c r="D31" s="266">
        <v>148289</v>
      </c>
      <c r="E31" s="266">
        <v>181866</v>
      </c>
    </row>
    <row r="32" spans="1:5" ht="15" customHeight="1" x14ac:dyDescent="0.2">
      <c r="A32" s="265">
        <v>29</v>
      </c>
      <c r="B32" s="266" t="s">
        <v>404</v>
      </c>
      <c r="C32" s="266">
        <v>28436</v>
      </c>
      <c r="D32" s="266">
        <v>152504</v>
      </c>
      <c r="E32" s="266">
        <v>180940</v>
      </c>
    </row>
    <row r="33" spans="1:5" ht="15" customHeight="1" x14ac:dyDescent="0.2">
      <c r="A33" s="265">
        <v>30</v>
      </c>
      <c r="B33" s="266" t="s">
        <v>395</v>
      </c>
      <c r="C33" s="266">
        <v>35061</v>
      </c>
      <c r="D33" s="266">
        <v>137264</v>
      </c>
      <c r="E33" s="266">
        <v>172325</v>
      </c>
    </row>
    <row r="34" spans="1:5" ht="15" customHeight="1" x14ac:dyDescent="0.2">
      <c r="A34" s="265">
        <v>31</v>
      </c>
      <c r="B34" s="266" t="s">
        <v>403</v>
      </c>
      <c r="C34" s="266">
        <v>40046</v>
      </c>
      <c r="D34" s="266">
        <v>129187</v>
      </c>
      <c r="E34" s="266">
        <v>169233</v>
      </c>
    </row>
    <row r="35" spans="1:5" ht="15" customHeight="1" x14ac:dyDescent="0.2">
      <c r="A35" s="265">
        <v>32</v>
      </c>
      <c r="B35" s="266" t="s">
        <v>386</v>
      </c>
      <c r="C35" s="266">
        <v>41418</v>
      </c>
      <c r="D35" s="266">
        <v>125186</v>
      </c>
      <c r="E35" s="266">
        <v>166604</v>
      </c>
    </row>
    <row r="36" spans="1:5" ht="15" customHeight="1" x14ac:dyDescent="0.2">
      <c r="A36" s="265">
        <v>33</v>
      </c>
      <c r="B36" s="266" t="s">
        <v>391</v>
      </c>
      <c r="C36" s="266">
        <v>18592</v>
      </c>
      <c r="D36" s="266">
        <v>137887</v>
      </c>
      <c r="E36" s="266">
        <v>156479</v>
      </c>
    </row>
    <row r="37" spans="1:5" ht="15" customHeight="1" x14ac:dyDescent="0.2">
      <c r="A37" s="265">
        <v>34</v>
      </c>
      <c r="B37" s="266" t="s">
        <v>368</v>
      </c>
      <c r="C37" s="266">
        <v>32406</v>
      </c>
      <c r="D37" s="266">
        <v>119850</v>
      </c>
      <c r="E37" s="266">
        <v>152256</v>
      </c>
    </row>
    <row r="38" spans="1:5" ht="15" customHeight="1" x14ac:dyDescent="0.2">
      <c r="A38" s="265">
        <v>35</v>
      </c>
      <c r="B38" s="266" t="s">
        <v>393</v>
      </c>
      <c r="C38" s="266">
        <v>34704</v>
      </c>
      <c r="D38" s="266">
        <v>107155</v>
      </c>
      <c r="E38" s="266">
        <v>141859</v>
      </c>
    </row>
    <row r="39" spans="1:5" ht="15" customHeight="1" x14ac:dyDescent="0.2">
      <c r="A39" s="265">
        <v>36</v>
      </c>
      <c r="B39" s="266" t="s">
        <v>373</v>
      </c>
      <c r="C39" s="266">
        <v>21307</v>
      </c>
      <c r="D39" s="266">
        <v>118683</v>
      </c>
      <c r="E39" s="266">
        <v>139990</v>
      </c>
    </row>
    <row r="40" spans="1:5" ht="15" customHeight="1" x14ac:dyDescent="0.2">
      <c r="A40" s="265">
        <v>37</v>
      </c>
      <c r="B40" s="266" t="s">
        <v>409</v>
      </c>
      <c r="C40" s="266">
        <v>8861</v>
      </c>
      <c r="D40" s="266">
        <v>127993</v>
      </c>
      <c r="E40" s="266">
        <v>136854</v>
      </c>
    </row>
    <row r="41" spans="1:5" ht="15" customHeight="1" x14ac:dyDescent="0.2">
      <c r="A41" s="265">
        <v>38</v>
      </c>
      <c r="B41" s="266" t="s">
        <v>370</v>
      </c>
      <c r="C41" s="266">
        <v>20760</v>
      </c>
      <c r="D41" s="266">
        <v>112947</v>
      </c>
      <c r="E41" s="266">
        <v>133707</v>
      </c>
    </row>
    <row r="42" spans="1:5" ht="15" customHeight="1" x14ac:dyDescent="0.2">
      <c r="A42" s="265">
        <v>39</v>
      </c>
      <c r="B42" s="266" t="s">
        <v>406</v>
      </c>
      <c r="C42" s="266">
        <v>15384</v>
      </c>
      <c r="D42" s="266">
        <v>109901</v>
      </c>
      <c r="E42" s="266">
        <v>125285</v>
      </c>
    </row>
    <row r="43" spans="1:5" ht="15" customHeight="1" x14ac:dyDescent="0.2">
      <c r="A43" s="265">
        <v>40</v>
      </c>
      <c r="B43" s="266" t="s">
        <v>372</v>
      </c>
      <c r="C43" s="266">
        <v>23303</v>
      </c>
      <c r="D43" s="266">
        <v>97024</v>
      </c>
      <c r="E43" s="266">
        <v>120327</v>
      </c>
    </row>
    <row r="44" spans="1:5" ht="15" customHeight="1" x14ac:dyDescent="0.2">
      <c r="A44" s="265">
        <v>41</v>
      </c>
      <c r="B44" s="266" t="s">
        <v>366</v>
      </c>
      <c r="C44" s="266">
        <v>9144</v>
      </c>
      <c r="D44" s="266">
        <v>109933</v>
      </c>
      <c r="E44" s="266">
        <v>119077</v>
      </c>
    </row>
    <row r="45" spans="1:5" ht="15" customHeight="1" x14ac:dyDescent="0.2">
      <c r="A45" s="265">
        <v>42</v>
      </c>
      <c r="B45" s="266" t="s">
        <v>364</v>
      </c>
      <c r="C45" s="266">
        <v>33037</v>
      </c>
      <c r="D45" s="266">
        <v>85853</v>
      </c>
      <c r="E45" s="266">
        <v>118890</v>
      </c>
    </row>
    <row r="46" spans="1:5" ht="15" customHeight="1" x14ac:dyDescent="0.2">
      <c r="A46" s="265">
        <v>43</v>
      </c>
      <c r="B46" s="266" t="s">
        <v>394</v>
      </c>
      <c r="C46" s="266">
        <v>9260</v>
      </c>
      <c r="D46" s="266">
        <v>99101</v>
      </c>
      <c r="E46" s="266">
        <v>108361</v>
      </c>
    </row>
    <row r="47" spans="1:5" ht="15" customHeight="1" x14ac:dyDescent="0.2">
      <c r="A47" s="265">
        <v>44</v>
      </c>
      <c r="B47" s="266" t="s">
        <v>382</v>
      </c>
      <c r="C47" s="266">
        <v>23685</v>
      </c>
      <c r="D47" s="266">
        <v>83915</v>
      </c>
      <c r="E47" s="266">
        <v>107600</v>
      </c>
    </row>
    <row r="48" spans="1:5" ht="15" customHeight="1" x14ac:dyDescent="0.2">
      <c r="A48" s="265">
        <v>45</v>
      </c>
      <c r="B48" s="266" t="s">
        <v>408</v>
      </c>
      <c r="C48" s="266">
        <v>14996</v>
      </c>
      <c r="D48" s="266">
        <v>88744</v>
      </c>
      <c r="E48" s="266">
        <v>103740</v>
      </c>
    </row>
    <row r="49" spans="1:5" ht="15" customHeight="1" x14ac:dyDescent="0.2">
      <c r="A49" s="265">
        <v>46</v>
      </c>
      <c r="B49" s="266" t="s">
        <v>365</v>
      </c>
      <c r="C49" s="266">
        <v>20961</v>
      </c>
      <c r="D49" s="266">
        <v>77037</v>
      </c>
      <c r="E49" s="266">
        <v>97998</v>
      </c>
    </row>
    <row r="50" spans="1:5" ht="15" customHeight="1" x14ac:dyDescent="0.2">
      <c r="A50" s="265">
        <v>47</v>
      </c>
      <c r="B50" s="266" t="s">
        <v>411</v>
      </c>
      <c r="C50" s="266">
        <v>22228</v>
      </c>
      <c r="D50" s="266">
        <v>64537</v>
      </c>
      <c r="E50" s="266">
        <v>86765</v>
      </c>
    </row>
    <row r="51" spans="1:5" ht="15" customHeight="1" x14ac:dyDescent="0.2">
      <c r="A51" s="265">
        <v>48</v>
      </c>
      <c r="B51" s="266" t="s">
        <v>379</v>
      </c>
      <c r="C51" s="266">
        <v>25750</v>
      </c>
      <c r="D51" s="266">
        <v>59698</v>
      </c>
      <c r="E51" s="266">
        <v>85448</v>
      </c>
    </row>
    <row r="52" spans="1:5" ht="15" customHeight="1" x14ac:dyDescent="0.2">
      <c r="A52" s="265">
        <v>49</v>
      </c>
      <c r="B52" s="266" t="s">
        <v>376</v>
      </c>
      <c r="C52" s="266">
        <v>7796</v>
      </c>
      <c r="D52" s="266">
        <v>53028</v>
      </c>
      <c r="E52" s="266">
        <v>60824</v>
      </c>
    </row>
    <row r="53" spans="1:5" ht="15" customHeight="1" x14ac:dyDescent="0.2">
      <c r="A53" s="265">
        <v>50</v>
      </c>
      <c r="B53" s="266" t="s">
        <v>405</v>
      </c>
      <c r="C53" s="266">
        <v>6627</v>
      </c>
      <c r="D53" s="266">
        <v>46046</v>
      </c>
      <c r="E53" s="266">
        <v>52673</v>
      </c>
    </row>
    <row r="54" spans="1:5" ht="15" customHeight="1" x14ac:dyDescent="0.2">
      <c r="A54" s="265">
        <v>51</v>
      </c>
      <c r="B54" s="266" t="s">
        <v>363</v>
      </c>
      <c r="C54" s="266">
        <v>4761</v>
      </c>
      <c r="D54" s="266">
        <v>27678</v>
      </c>
      <c r="E54" s="266">
        <v>32439</v>
      </c>
    </row>
    <row r="55" spans="1:5" s="264" customFormat="1" ht="15" customHeight="1" x14ac:dyDescent="0.2">
      <c r="A55" s="262"/>
      <c r="B55" s="263" t="s">
        <v>1</v>
      </c>
      <c r="C55" s="263">
        <v>2237052</v>
      </c>
      <c r="D55" s="263">
        <v>8786945</v>
      </c>
      <c r="E55" s="263">
        <v>11023997</v>
      </c>
    </row>
    <row r="56" spans="1:5" ht="15" customHeight="1" x14ac:dyDescent="0.2">
      <c r="C56" s="264" t="s">
        <v>348</v>
      </c>
    </row>
  </sheetData>
  <sortState ref="B4:E54">
    <sortCondition ref="B4:B54"/>
  </sortState>
  <mergeCells count="2">
    <mergeCell ref="A1:E1"/>
    <mergeCell ref="D2:E2"/>
  </mergeCells>
  <pageMargins left="1.95" right="0.7" top="0.5" bottom="0.5" header="0.3" footer="0.3"/>
  <pageSetup scale="83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zoomScaleNormal="100" workbookViewId="0">
      <pane xSplit="2" ySplit="3" topLeftCell="C36" activePane="bottomRight" state="frozen"/>
      <selection pane="topRight" activeCell="B1" sqref="B1"/>
      <selection pane="bottomLeft" activeCell="A4" sqref="A4"/>
      <selection pane="bottomRight" activeCell="K47" sqref="K47"/>
    </sheetView>
  </sheetViews>
  <sheetFormatPr defaultRowHeight="12.75" x14ac:dyDescent="0.2"/>
  <cols>
    <col min="1" max="1" width="6.85546875" style="267" customWidth="1"/>
    <col min="2" max="2" width="28.85546875" style="268" bestFit="1" customWidth="1"/>
    <col min="3" max="3" width="13.140625" style="275" customWidth="1"/>
    <col min="4" max="4" width="11.28515625" style="275" customWidth="1"/>
    <col min="5" max="5" width="10.5703125" style="275" customWidth="1"/>
    <col min="6" max="6" width="11.28515625" style="275" customWidth="1"/>
    <col min="7" max="7" width="9.140625" style="275"/>
    <col min="8" max="16384" width="9.140625" style="268"/>
  </cols>
  <sheetData>
    <row r="1" spans="1:14" ht="15.75" x14ac:dyDescent="0.2">
      <c r="B1" s="613" t="s">
        <v>514</v>
      </c>
      <c r="C1" s="613"/>
      <c r="D1" s="613"/>
      <c r="E1" s="613"/>
      <c r="F1" s="613"/>
      <c r="G1" s="613"/>
    </row>
    <row r="2" spans="1:14" x14ac:dyDescent="0.2">
      <c r="F2" s="615" t="s">
        <v>418</v>
      </c>
      <c r="G2" s="615"/>
    </row>
    <row r="3" spans="1:14" ht="54" x14ac:dyDescent="0.2">
      <c r="A3" s="253" t="s">
        <v>111</v>
      </c>
      <c r="B3" s="253" t="s">
        <v>336</v>
      </c>
      <c r="C3" s="252" t="s">
        <v>337</v>
      </c>
      <c r="D3" s="252" t="s">
        <v>338</v>
      </c>
      <c r="E3" s="252" t="s">
        <v>339</v>
      </c>
      <c r="F3" s="252" t="s">
        <v>340</v>
      </c>
      <c r="G3" s="252" t="s">
        <v>341</v>
      </c>
      <c r="H3" s="83"/>
      <c r="I3" s="83"/>
      <c r="J3" s="83"/>
      <c r="K3" s="83"/>
      <c r="L3" s="83"/>
      <c r="M3" s="83"/>
      <c r="N3" s="83"/>
    </row>
    <row r="4" spans="1:14" ht="13.5" x14ac:dyDescent="0.2">
      <c r="A4" s="270">
        <v>1</v>
      </c>
      <c r="B4" s="37" t="s">
        <v>50</v>
      </c>
      <c r="C4" s="49"/>
      <c r="D4" s="49"/>
      <c r="E4" s="49"/>
      <c r="F4" s="49"/>
      <c r="G4" s="49"/>
      <c r="H4" s="83"/>
      <c r="I4" s="83"/>
      <c r="J4" s="83"/>
      <c r="K4" s="83"/>
      <c r="L4" s="83"/>
      <c r="M4" s="83"/>
      <c r="N4" s="83"/>
    </row>
    <row r="5" spans="1:14" ht="13.5" x14ac:dyDescent="0.2">
      <c r="A5" s="270">
        <v>2</v>
      </c>
      <c r="B5" s="37" t="s">
        <v>51</v>
      </c>
      <c r="C5" s="49"/>
      <c r="D5" s="49"/>
      <c r="E5" s="49"/>
      <c r="F5" s="49"/>
      <c r="G5" s="49"/>
      <c r="H5" s="83"/>
      <c r="I5" s="83"/>
      <c r="J5" s="83"/>
      <c r="K5" s="83"/>
      <c r="L5" s="83"/>
      <c r="M5" s="83"/>
      <c r="N5" s="83"/>
    </row>
    <row r="6" spans="1:14" ht="13.5" x14ac:dyDescent="0.2">
      <c r="A6" s="270">
        <v>3</v>
      </c>
      <c r="B6" s="37" t="s">
        <v>52</v>
      </c>
      <c r="C6" s="49"/>
      <c r="D6" s="49"/>
      <c r="E6" s="49"/>
      <c r="F6" s="49"/>
      <c r="G6" s="49"/>
      <c r="H6" s="83"/>
      <c r="I6" s="83"/>
      <c r="J6" s="83"/>
      <c r="K6" s="83"/>
      <c r="L6" s="83"/>
      <c r="M6" s="83"/>
      <c r="N6" s="83"/>
    </row>
    <row r="7" spans="1:14" ht="13.5" x14ac:dyDescent="0.2">
      <c r="A7" s="270">
        <v>4</v>
      </c>
      <c r="B7" s="37" t="s">
        <v>53</v>
      </c>
      <c r="C7" s="49"/>
      <c r="D7" s="49"/>
      <c r="E7" s="49"/>
      <c r="F7" s="49"/>
      <c r="G7" s="49"/>
      <c r="H7" s="83"/>
      <c r="I7" s="83"/>
      <c r="J7" s="83"/>
      <c r="K7" s="83"/>
      <c r="L7" s="83"/>
      <c r="M7" s="83"/>
      <c r="N7" s="83"/>
    </row>
    <row r="8" spans="1:14" ht="13.5" x14ac:dyDescent="0.2">
      <c r="A8" s="270">
        <v>5</v>
      </c>
      <c r="B8" s="37" t="s">
        <v>54</v>
      </c>
      <c r="C8" s="49"/>
      <c r="D8" s="49"/>
      <c r="E8" s="49"/>
      <c r="F8" s="49"/>
      <c r="G8" s="49"/>
      <c r="H8" s="83"/>
      <c r="I8" s="83"/>
      <c r="J8" s="83"/>
      <c r="K8" s="83"/>
      <c r="L8" s="83"/>
      <c r="M8" s="83"/>
      <c r="N8" s="83"/>
    </row>
    <row r="9" spans="1:14" ht="13.5" x14ac:dyDescent="0.2">
      <c r="A9" s="270">
        <v>6</v>
      </c>
      <c r="B9" s="37" t="s">
        <v>55</v>
      </c>
      <c r="C9" s="49"/>
      <c r="D9" s="49"/>
      <c r="E9" s="49"/>
      <c r="F9" s="49"/>
      <c r="G9" s="49"/>
      <c r="H9" s="83"/>
      <c r="I9" s="83"/>
      <c r="J9" s="83"/>
      <c r="K9" s="83"/>
      <c r="L9" s="83"/>
      <c r="M9" s="83"/>
      <c r="N9" s="83"/>
    </row>
    <row r="10" spans="1:14" ht="13.5" x14ac:dyDescent="0.2">
      <c r="A10" s="270">
        <v>7</v>
      </c>
      <c r="B10" s="37" t="s">
        <v>56</v>
      </c>
      <c r="C10" s="49"/>
      <c r="D10" s="49"/>
      <c r="E10" s="49"/>
      <c r="F10" s="49"/>
      <c r="G10" s="49"/>
      <c r="H10" s="83"/>
      <c r="I10" s="83"/>
      <c r="J10" s="83"/>
      <c r="K10" s="83"/>
      <c r="L10" s="83"/>
      <c r="M10" s="83"/>
      <c r="N10" s="83"/>
    </row>
    <row r="11" spans="1:14" ht="13.5" x14ac:dyDescent="0.2">
      <c r="A11" s="270">
        <v>8</v>
      </c>
      <c r="B11" s="37" t="s">
        <v>43</v>
      </c>
      <c r="C11" s="49"/>
      <c r="D11" s="49"/>
      <c r="E11" s="49"/>
      <c r="F11" s="49"/>
      <c r="G11" s="49"/>
      <c r="H11" s="83"/>
      <c r="I11" s="83"/>
      <c r="J11" s="83"/>
      <c r="K11" s="83"/>
      <c r="L11" s="83"/>
      <c r="M11" s="83"/>
      <c r="N11" s="83"/>
    </row>
    <row r="12" spans="1:14" ht="13.5" x14ac:dyDescent="0.2">
      <c r="A12" s="270">
        <v>9</v>
      </c>
      <c r="B12" s="37" t="s">
        <v>44</v>
      </c>
      <c r="C12" s="49"/>
      <c r="D12" s="49"/>
      <c r="E12" s="49"/>
      <c r="F12" s="49"/>
      <c r="G12" s="49"/>
      <c r="H12" s="83"/>
      <c r="I12" s="83"/>
      <c r="J12" s="83"/>
      <c r="K12" s="83"/>
      <c r="L12" s="83"/>
      <c r="M12" s="83"/>
      <c r="N12" s="83"/>
    </row>
    <row r="13" spans="1:14" ht="13.5" x14ac:dyDescent="0.2">
      <c r="A13" s="270">
        <v>10</v>
      </c>
      <c r="B13" s="37" t="s">
        <v>238</v>
      </c>
      <c r="C13" s="49"/>
      <c r="D13" s="49"/>
      <c r="E13" s="49"/>
      <c r="F13" s="49"/>
      <c r="G13" s="49"/>
      <c r="H13" s="83"/>
      <c r="I13" s="83"/>
      <c r="J13" s="83"/>
      <c r="K13" s="83"/>
      <c r="L13" s="83"/>
      <c r="M13" s="83"/>
      <c r="N13" s="83"/>
    </row>
    <row r="14" spans="1:14" ht="13.5" x14ac:dyDescent="0.2">
      <c r="A14" s="270">
        <v>11</v>
      </c>
      <c r="B14" s="37" t="s">
        <v>57</v>
      </c>
      <c r="C14" s="49"/>
      <c r="D14" s="49"/>
      <c r="E14" s="49"/>
      <c r="F14" s="49"/>
      <c r="G14" s="49"/>
      <c r="H14" s="83"/>
      <c r="I14" s="83"/>
      <c r="J14" s="83"/>
      <c r="K14" s="83"/>
      <c r="L14" s="83"/>
      <c r="M14" s="83"/>
      <c r="N14" s="83"/>
    </row>
    <row r="15" spans="1:14" ht="13.5" x14ac:dyDescent="0.2">
      <c r="A15" s="270">
        <v>12</v>
      </c>
      <c r="B15" s="37" t="s">
        <v>58</v>
      </c>
      <c r="C15" s="49"/>
      <c r="D15" s="49"/>
      <c r="E15" s="49"/>
      <c r="F15" s="49"/>
      <c r="G15" s="49"/>
      <c r="H15" s="83"/>
      <c r="I15" s="83"/>
      <c r="J15" s="83"/>
      <c r="K15" s="83"/>
      <c r="L15" s="83"/>
      <c r="M15" s="83"/>
      <c r="N15" s="83"/>
    </row>
    <row r="16" spans="1:14" ht="13.5" x14ac:dyDescent="0.2">
      <c r="A16" s="270">
        <v>13</v>
      </c>
      <c r="B16" s="37" t="s">
        <v>77</v>
      </c>
      <c r="C16" s="49"/>
      <c r="D16" s="49"/>
      <c r="E16" s="49"/>
      <c r="F16" s="49"/>
      <c r="G16" s="49"/>
      <c r="H16" s="83"/>
      <c r="I16" s="83"/>
      <c r="J16" s="83"/>
      <c r="K16" s="83"/>
      <c r="L16" s="83"/>
      <c r="M16" s="83"/>
      <c r="N16" s="83"/>
    </row>
    <row r="17" spans="1:14" ht="13.5" x14ac:dyDescent="0.2">
      <c r="A17" s="270">
        <v>14</v>
      </c>
      <c r="B17" s="37" t="s">
        <v>78</v>
      </c>
      <c r="C17" s="49"/>
      <c r="D17" s="49"/>
      <c r="E17" s="49"/>
      <c r="F17" s="49"/>
      <c r="G17" s="49"/>
      <c r="H17" s="83"/>
      <c r="I17" s="83"/>
      <c r="J17" s="83"/>
      <c r="K17" s="83"/>
      <c r="L17" s="83"/>
      <c r="M17" s="83"/>
      <c r="N17" s="83"/>
    </row>
    <row r="18" spans="1:14" ht="13.5" x14ac:dyDescent="0.2">
      <c r="A18" s="270">
        <v>15</v>
      </c>
      <c r="B18" s="37" t="s">
        <v>59</v>
      </c>
      <c r="C18" s="49"/>
      <c r="D18" s="49"/>
      <c r="E18" s="49"/>
      <c r="F18" s="49"/>
      <c r="G18" s="49"/>
      <c r="H18" s="83"/>
      <c r="I18" s="83"/>
      <c r="J18" s="83"/>
      <c r="K18" s="83"/>
      <c r="L18" s="83"/>
      <c r="M18" s="83"/>
      <c r="N18" s="83"/>
    </row>
    <row r="19" spans="1:14" ht="13.5" x14ac:dyDescent="0.2">
      <c r="A19" s="270">
        <v>16</v>
      </c>
      <c r="B19" s="37" t="s">
        <v>65</v>
      </c>
      <c r="C19" s="49"/>
      <c r="D19" s="49"/>
      <c r="E19" s="49"/>
      <c r="F19" s="49"/>
      <c r="G19" s="49"/>
      <c r="H19" s="83"/>
      <c r="I19" s="83"/>
      <c r="J19" s="83"/>
      <c r="K19" s="83"/>
      <c r="L19" s="83"/>
      <c r="M19" s="83"/>
      <c r="N19" s="83"/>
    </row>
    <row r="20" spans="1:14" ht="13.5" x14ac:dyDescent="0.2">
      <c r="A20" s="270">
        <v>17</v>
      </c>
      <c r="B20" s="37" t="s">
        <v>60</v>
      </c>
      <c r="C20" s="49"/>
      <c r="D20" s="49"/>
      <c r="E20" s="49"/>
      <c r="F20" s="49"/>
      <c r="G20" s="49"/>
      <c r="H20" s="83"/>
      <c r="I20" s="83"/>
      <c r="J20" s="83"/>
      <c r="K20" s="83"/>
      <c r="L20" s="83"/>
      <c r="M20" s="83"/>
      <c r="N20" s="83"/>
    </row>
    <row r="21" spans="1:14" ht="13.5" x14ac:dyDescent="0.2">
      <c r="A21" s="270">
        <v>18</v>
      </c>
      <c r="B21" s="37" t="s">
        <v>185</v>
      </c>
      <c r="C21" s="49"/>
      <c r="D21" s="49"/>
      <c r="E21" s="49"/>
      <c r="F21" s="49"/>
      <c r="G21" s="49"/>
      <c r="H21" s="83"/>
      <c r="I21" s="83"/>
      <c r="J21" s="83"/>
      <c r="K21" s="83"/>
      <c r="L21" s="83"/>
      <c r="M21" s="83"/>
      <c r="N21" s="83"/>
    </row>
    <row r="22" spans="1:14" ht="13.5" x14ac:dyDescent="0.2">
      <c r="A22" s="270">
        <v>19</v>
      </c>
      <c r="B22" s="37" t="s">
        <v>61</v>
      </c>
      <c r="C22" s="49"/>
      <c r="D22" s="49"/>
      <c r="E22" s="49"/>
      <c r="F22" s="49"/>
      <c r="G22" s="49"/>
      <c r="H22" s="83"/>
      <c r="I22" s="83"/>
      <c r="J22" s="83"/>
      <c r="K22" s="83"/>
      <c r="L22" s="83"/>
      <c r="M22" s="83"/>
      <c r="N22" s="83"/>
    </row>
    <row r="23" spans="1:14" ht="13.5" x14ac:dyDescent="0.2">
      <c r="A23" s="270">
        <v>20</v>
      </c>
      <c r="B23" s="37" t="s">
        <v>62</v>
      </c>
      <c r="C23" s="49"/>
      <c r="D23" s="49"/>
      <c r="E23" s="49"/>
      <c r="F23" s="49"/>
      <c r="G23" s="49"/>
      <c r="H23" s="83"/>
      <c r="I23" s="83"/>
      <c r="J23" s="83"/>
      <c r="K23" s="83"/>
      <c r="L23" s="83"/>
      <c r="M23" s="83"/>
      <c r="N23" s="83"/>
    </row>
    <row r="24" spans="1:14" ht="13.5" x14ac:dyDescent="0.2">
      <c r="A24" s="270">
        <v>21</v>
      </c>
      <c r="B24" s="37" t="s">
        <v>45</v>
      </c>
      <c r="C24" s="49"/>
      <c r="D24" s="49"/>
      <c r="E24" s="49"/>
      <c r="F24" s="49"/>
      <c r="G24" s="49"/>
      <c r="H24" s="83"/>
      <c r="I24" s="83"/>
      <c r="J24" s="83"/>
      <c r="K24" s="83"/>
      <c r="L24" s="83"/>
      <c r="M24" s="83"/>
      <c r="N24" s="83"/>
    </row>
    <row r="25" spans="1:14" s="272" customFormat="1" ht="13.5" x14ac:dyDescent="0.2">
      <c r="A25" s="253"/>
      <c r="B25" s="101" t="s">
        <v>445</v>
      </c>
      <c r="C25" s="47"/>
      <c r="D25" s="47"/>
      <c r="E25" s="47"/>
      <c r="F25" s="47"/>
      <c r="G25" s="47"/>
      <c r="H25" s="271"/>
      <c r="I25" s="271"/>
      <c r="J25" s="271"/>
      <c r="K25" s="271"/>
      <c r="L25" s="271"/>
      <c r="M25" s="271"/>
      <c r="N25" s="271"/>
    </row>
    <row r="26" spans="1:14" ht="13.5" x14ac:dyDescent="0.2">
      <c r="A26" s="270">
        <v>22</v>
      </c>
      <c r="B26" s="37" t="s">
        <v>342</v>
      </c>
      <c r="C26" s="49"/>
      <c r="D26" s="49"/>
      <c r="E26" s="49"/>
      <c r="F26" s="49"/>
      <c r="G26" s="49"/>
      <c r="H26" s="83"/>
      <c r="I26" s="83"/>
      <c r="J26" s="83"/>
      <c r="K26" s="83"/>
      <c r="L26" s="83"/>
      <c r="M26" s="83"/>
      <c r="N26" s="83"/>
    </row>
    <row r="27" spans="1:14" ht="13.5" x14ac:dyDescent="0.2">
      <c r="A27" s="270">
        <v>23</v>
      </c>
      <c r="B27" s="37" t="s">
        <v>303</v>
      </c>
      <c r="C27" s="49"/>
      <c r="D27" s="49"/>
      <c r="E27" s="49"/>
      <c r="F27" s="49"/>
      <c r="G27" s="49"/>
      <c r="H27" s="83"/>
      <c r="I27" s="83"/>
      <c r="J27" s="83"/>
      <c r="K27" s="83"/>
      <c r="L27" s="83"/>
      <c r="M27" s="83"/>
      <c r="N27" s="83"/>
    </row>
    <row r="28" spans="1:14" ht="13.5" x14ac:dyDescent="0.2">
      <c r="A28" s="270">
        <v>24</v>
      </c>
      <c r="B28" s="37" t="s">
        <v>186</v>
      </c>
      <c r="C28" s="49"/>
      <c r="D28" s="49"/>
      <c r="E28" s="49"/>
      <c r="F28" s="49"/>
      <c r="G28" s="49"/>
      <c r="H28" s="83"/>
      <c r="I28" s="83"/>
      <c r="J28" s="83"/>
      <c r="K28" s="83"/>
      <c r="L28" s="83"/>
      <c r="M28" s="83"/>
      <c r="N28" s="83"/>
    </row>
    <row r="29" spans="1:14" ht="13.5" x14ac:dyDescent="0.2">
      <c r="A29" s="270">
        <v>25</v>
      </c>
      <c r="B29" s="37" t="s">
        <v>416</v>
      </c>
      <c r="C29" s="49"/>
      <c r="D29" s="49"/>
      <c r="E29" s="49"/>
      <c r="F29" s="49"/>
      <c r="G29" s="49"/>
      <c r="H29" s="83"/>
      <c r="I29" s="83"/>
      <c r="J29" s="83"/>
      <c r="K29" s="83"/>
      <c r="L29" s="83"/>
      <c r="M29" s="83"/>
      <c r="N29" s="83"/>
    </row>
    <row r="30" spans="1:14" ht="13.5" x14ac:dyDescent="0.2">
      <c r="A30" s="270">
        <v>26</v>
      </c>
      <c r="B30" s="37" t="s">
        <v>304</v>
      </c>
      <c r="C30" s="49"/>
      <c r="D30" s="49"/>
      <c r="E30" s="49"/>
      <c r="F30" s="49"/>
      <c r="G30" s="49"/>
      <c r="H30" s="83"/>
      <c r="I30" s="83"/>
      <c r="J30" s="83"/>
      <c r="K30" s="83"/>
      <c r="L30" s="83"/>
      <c r="M30" s="83"/>
      <c r="N30" s="83"/>
    </row>
    <row r="31" spans="1:14" ht="13.5" x14ac:dyDescent="0.2">
      <c r="A31" s="270">
        <v>27</v>
      </c>
      <c r="B31" s="37" t="s">
        <v>343</v>
      </c>
      <c r="C31" s="49"/>
      <c r="D31" s="49"/>
      <c r="E31" s="49"/>
      <c r="F31" s="49"/>
      <c r="G31" s="49"/>
      <c r="H31" s="83"/>
      <c r="I31" s="83"/>
      <c r="J31" s="83"/>
      <c r="K31" s="83"/>
      <c r="L31" s="83"/>
      <c r="M31" s="83"/>
      <c r="N31" s="83"/>
    </row>
    <row r="32" spans="1:14" ht="13.5" x14ac:dyDescent="0.2">
      <c r="A32" s="270">
        <v>28</v>
      </c>
      <c r="B32" s="37" t="s">
        <v>344</v>
      </c>
      <c r="C32" s="49"/>
      <c r="D32" s="49"/>
      <c r="E32" s="49"/>
      <c r="F32" s="49"/>
      <c r="G32" s="49"/>
      <c r="H32" s="83"/>
      <c r="I32" s="83"/>
      <c r="J32" s="83"/>
      <c r="K32" s="83"/>
      <c r="L32" s="83"/>
      <c r="M32" s="83"/>
      <c r="N32" s="83"/>
    </row>
    <row r="33" spans="1:14" ht="13.5" x14ac:dyDescent="0.2">
      <c r="A33" s="270">
        <v>29</v>
      </c>
      <c r="B33" s="37" t="s">
        <v>305</v>
      </c>
      <c r="C33" s="49"/>
      <c r="D33" s="49"/>
      <c r="E33" s="49"/>
      <c r="F33" s="49"/>
      <c r="G33" s="49"/>
      <c r="H33" s="83"/>
      <c r="I33" s="83"/>
      <c r="J33" s="83"/>
      <c r="K33" s="83"/>
      <c r="L33" s="83"/>
      <c r="M33" s="83"/>
      <c r="N33" s="83"/>
    </row>
    <row r="34" spans="1:14" ht="13.5" x14ac:dyDescent="0.2">
      <c r="A34" s="270">
        <v>30</v>
      </c>
      <c r="B34" s="37" t="s">
        <v>306</v>
      </c>
      <c r="C34" s="49"/>
      <c r="D34" s="49"/>
      <c r="E34" s="49"/>
      <c r="F34" s="49"/>
      <c r="G34" s="49"/>
      <c r="H34" s="83"/>
      <c r="I34" s="83"/>
      <c r="J34" s="83"/>
      <c r="K34" s="83"/>
      <c r="L34" s="83"/>
      <c r="M34" s="83"/>
      <c r="N34" s="83"/>
    </row>
    <row r="35" spans="1:14" ht="13.5" x14ac:dyDescent="0.2">
      <c r="A35" s="270">
        <v>31</v>
      </c>
      <c r="B35" s="37" t="s">
        <v>307</v>
      </c>
      <c r="C35" s="49"/>
      <c r="D35" s="49"/>
      <c r="E35" s="49"/>
      <c r="F35" s="49"/>
      <c r="G35" s="49"/>
      <c r="H35" s="83"/>
      <c r="I35" s="83"/>
      <c r="J35" s="83"/>
      <c r="K35" s="83"/>
      <c r="L35" s="83"/>
      <c r="M35" s="83"/>
      <c r="N35" s="83"/>
    </row>
    <row r="36" spans="1:14" ht="13.5" x14ac:dyDescent="0.2">
      <c r="A36" s="270">
        <v>32</v>
      </c>
      <c r="B36" s="37" t="s">
        <v>345</v>
      </c>
      <c r="C36" s="49"/>
      <c r="D36" s="49"/>
      <c r="E36" s="49"/>
      <c r="F36" s="49"/>
      <c r="G36" s="49"/>
      <c r="H36" s="83"/>
      <c r="I36" s="83"/>
      <c r="J36" s="83"/>
      <c r="K36" s="83"/>
      <c r="L36" s="83"/>
      <c r="M36" s="83"/>
      <c r="N36" s="83"/>
    </row>
    <row r="37" spans="1:14" ht="13.5" x14ac:dyDescent="0.2">
      <c r="A37" s="270">
        <v>33</v>
      </c>
      <c r="B37" s="37" t="s">
        <v>308</v>
      </c>
      <c r="C37" s="49"/>
      <c r="D37" s="49"/>
      <c r="E37" s="49"/>
      <c r="F37" s="49"/>
      <c r="G37" s="49"/>
      <c r="H37" s="83"/>
      <c r="I37" s="83"/>
      <c r="J37" s="83"/>
      <c r="K37" s="83"/>
      <c r="L37" s="83"/>
      <c r="M37" s="83"/>
      <c r="N37" s="83"/>
    </row>
    <row r="38" spans="1:14" ht="13.5" x14ac:dyDescent="0.2">
      <c r="A38" s="270">
        <v>34</v>
      </c>
      <c r="B38" s="37" t="s">
        <v>309</v>
      </c>
      <c r="C38" s="49"/>
      <c r="D38" s="49"/>
      <c r="E38" s="49"/>
      <c r="F38" s="49"/>
      <c r="G38" s="49"/>
      <c r="H38" s="83"/>
      <c r="I38" s="83"/>
      <c r="J38" s="83"/>
      <c r="K38" s="83"/>
      <c r="L38" s="83"/>
      <c r="M38" s="83"/>
      <c r="N38" s="83"/>
    </row>
    <row r="39" spans="1:14" ht="13.5" x14ac:dyDescent="0.2">
      <c r="A39" s="270">
        <v>35</v>
      </c>
      <c r="B39" s="37" t="s">
        <v>83</v>
      </c>
      <c r="C39" s="49"/>
      <c r="D39" s="49"/>
      <c r="E39" s="49"/>
      <c r="F39" s="49"/>
      <c r="G39" s="49"/>
      <c r="H39" s="83"/>
      <c r="I39" s="83"/>
      <c r="J39" s="83"/>
      <c r="K39" s="83"/>
      <c r="L39" s="83"/>
      <c r="M39" s="83"/>
      <c r="N39" s="83"/>
    </row>
    <row r="40" spans="1:14" ht="13.5" x14ac:dyDescent="0.2">
      <c r="A40" s="270">
        <v>36</v>
      </c>
      <c r="B40" s="37" t="s">
        <v>88</v>
      </c>
      <c r="C40" s="49"/>
      <c r="D40" s="49"/>
      <c r="E40" s="49"/>
      <c r="F40" s="49"/>
      <c r="G40" s="49"/>
      <c r="H40" s="83"/>
      <c r="I40" s="83"/>
      <c r="J40" s="83"/>
      <c r="K40" s="83"/>
      <c r="L40" s="83"/>
      <c r="M40" s="83"/>
      <c r="N40" s="83"/>
    </row>
    <row r="41" spans="1:14" ht="13.5" x14ac:dyDescent="0.2">
      <c r="A41" s="270">
        <v>37</v>
      </c>
      <c r="B41" s="37" t="s">
        <v>310</v>
      </c>
      <c r="C41" s="49"/>
      <c r="D41" s="49"/>
      <c r="E41" s="49"/>
      <c r="F41" s="49"/>
      <c r="G41" s="49"/>
      <c r="H41" s="83"/>
      <c r="I41" s="83"/>
      <c r="J41" s="83"/>
      <c r="K41" s="83"/>
      <c r="L41" s="83"/>
      <c r="M41" s="83"/>
      <c r="N41" s="83"/>
    </row>
    <row r="42" spans="1:14" ht="13.5" x14ac:dyDescent="0.2">
      <c r="A42" s="270">
        <v>38</v>
      </c>
      <c r="B42" s="37" t="s">
        <v>311</v>
      </c>
      <c r="C42" s="49"/>
      <c r="D42" s="49"/>
      <c r="E42" s="49"/>
      <c r="F42" s="49"/>
      <c r="G42" s="49"/>
      <c r="H42" s="83"/>
      <c r="I42" s="83"/>
      <c r="J42" s="83"/>
      <c r="K42" s="83"/>
      <c r="L42" s="83"/>
      <c r="M42" s="83"/>
      <c r="N42" s="83"/>
    </row>
    <row r="43" spans="1:14" ht="13.5" x14ac:dyDescent="0.2">
      <c r="A43" s="270">
        <v>39</v>
      </c>
      <c r="B43" s="37" t="s">
        <v>312</v>
      </c>
      <c r="C43" s="49"/>
      <c r="D43" s="49"/>
      <c r="E43" s="49"/>
      <c r="F43" s="49"/>
      <c r="G43" s="49"/>
      <c r="H43" s="83"/>
      <c r="I43" s="83"/>
      <c r="J43" s="83"/>
      <c r="K43" s="83"/>
      <c r="L43" s="83"/>
      <c r="M43" s="83"/>
      <c r="N43" s="83"/>
    </row>
    <row r="44" spans="1:14" ht="13.5" x14ac:dyDescent="0.2">
      <c r="A44" s="270">
        <v>40</v>
      </c>
      <c r="B44" s="37" t="s">
        <v>313</v>
      </c>
      <c r="C44" s="49"/>
      <c r="D44" s="49"/>
      <c r="E44" s="49"/>
      <c r="F44" s="49"/>
      <c r="G44" s="49"/>
      <c r="H44" s="83"/>
      <c r="I44" s="83"/>
      <c r="J44" s="83"/>
      <c r="K44" s="83"/>
      <c r="L44" s="83"/>
      <c r="M44" s="83"/>
      <c r="N44" s="83"/>
    </row>
    <row r="45" spans="1:14" ht="13.5" x14ac:dyDescent="0.2">
      <c r="A45" s="270">
        <v>41</v>
      </c>
      <c r="B45" s="37" t="s">
        <v>417</v>
      </c>
      <c r="C45" s="49"/>
      <c r="D45" s="49"/>
      <c r="E45" s="49"/>
      <c r="F45" s="49"/>
      <c r="G45" s="49"/>
      <c r="H45" s="83"/>
      <c r="I45" s="83"/>
      <c r="J45" s="83"/>
      <c r="K45" s="83"/>
      <c r="L45" s="83"/>
      <c r="M45" s="83"/>
      <c r="N45" s="83"/>
    </row>
    <row r="46" spans="1:14" ht="13.5" x14ac:dyDescent="0.2">
      <c r="A46" s="270">
        <v>42</v>
      </c>
      <c r="B46" s="37" t="s">
        <v>314</v>
      </c>
      <c r="C46" s="49"/>
      <c r="D46" s="49"/>
      <c r="E46" s="49"/>
      <c r="F46" s="49"/>
      <c r="G46" s="49"/>
      <c r="H46" s="83"/>
      <c r="I46" s="83"/>
      <c r="J46" s="83"/>
      <c r="K46" s="83"/>
      <c r="L46" s="83"/>
      <c r="M46" s="83"/>
      <c r="N46" s="83"/>
    </row>
    <row r="47" spans="1:14" ht="13.5" x14ac:dyDescent="0.2">
      <c r="A47" s="270"/>
      <c r="B47" s="101" t="s">
        <v>446</v>
      </c>
      <c r="C47" s="47"/>
      <c r="D47" s="47"/>
      <c r="E47" s="47"/>
      <c r="F47" s="47"/>
      <c r="G47" s="47"/>
      <c r="H47" s="83"/>
      <c r="I47" s="83"/>
      <c r="J47" s="83"/>
      <c r="K47" s="83"/>
      <c r="L47" s="83"/>
      <c r="M47" s="83"/>
      <c r="N47" s="83"/>
    </row>
    <row r="48" spans="1:14" ht="13.5" x14ac:dyDescent="0.2">
      <c r="A48" s="270">
        <v>43</v>
      </c>
      <c r="B48" s="37" t="s">
        <v>47</v>
      </c>
      <c r="C48" s="49"/>
      <c r="D48" s="49"/>
      <c r="E48" s="49"/>
      <c r="F48" s="49"/>
      <c r="G48" s="49"/>
      <c r="H48" s="83"/>
      <c r="I48" s="83"/>
      <c r="J48" s="83"/>
      <c r="K48" s="83"/>
      <c r="L48" s="83"/>
      <c r="M48" s="83"/>
      <c r="N48" s="83"/>
    </row>
    <row r="49" spans="1:14" ht="13.5" x14ac:dyDescent="0.2">
      <c r="A49" s="270">
        <v>44</v>
      </c>
      <c r="B49" s="37" t="s">
        <v>41</v>
      </c>
      <c r="C49" s="49"/>
      <c r="D49" s="49"/>
      <c r="E49" s="49"/>
      <c r="F49" s="49"/>
      <c r="G49" s="49"/>
      <c r="H49" s="83"/>
      <c r="I49" s="83"/>
      <c r="J49" s="83"/>
      <c r="K49" s="83"/>
      <c r="L49" s="83"/>
      <c r="M49" s="83"/>
      <c r="N49" s="83"/>
    </row>
    <row r="50" spans="1:14" ht="13.5" x14ac:dyDescent="0.2">
      <c r="A50" s="270">
        <v>45</v>
      </c>
      <c r="B50" s="37" t="s">
        <v>199</v>
      </c>
      <c r="C50" s="49"/>
      <c r="D50" s="49"/>
      <c r="E50" s="49"/>
      <c r="F50" s="49"/>
      <c r="G50" s="49"/>
      <c r="H50" s="83"/>
      <c r="I50" s="83"/>
      <c r="J50" s="83"/>
      <c r="K50" s="83"/>
      <c r="L50" s="83"/>
      <c r="M50" s="83"/>
      <c r="N50" s="83"/>
    </row>
    <row r="51" spans="1:14" s="272" customFormat="1" ht="13.5" x14ac:dyDescent="0.2">
      <c r="A51" s="253"/>
      <c r="B51" s="101" t="s">
        <v>447</v>
      </c>
      <c r="C51" s="47"/>
      <c r="D51" s="47"/>
      <c r="E51" s="47"/>
      <c r="F51" s="47"/>
      <c r="G51" s="47"/>
      <c r="H51" s="271"/>
      <c r="I51" s="271"/>
      <c r="J51" s="271"/>
      <c r="K51" s="271"/>
      <c r="L51" s="271"/>
      <c r="M51" s="271"/>
      <c r="N51" s="271"/>
    </row>
    <row r="52" spans="1:14" ht="13.5" x14ac:dyDescent="0.2">
      <c r="A52" s="253"/>
      <c r="B52" s="273" t="s">
        <v>0</v>
      </c>
      <c r="C52" s="274">
        <f>C51+C47+C25</f>
        <v>0</v>
      </c>
      <c r="D52" s="274">
        <f t="shared" ref="D52:F52" si="0">D51+D47+D25</f>
        <v>0</v>
      </c>
      <c r="E52" s="47" t="e">
        <f t="shared" ref="E52" si="1">D52*100/C52</f>
        <v>#DIV/0!</v>
      </c>
      <c r="F52" s="274">
        <f t="shared" si="0"/>
        <v>0</v>
      </c>
      <c r="G52" s="47" t="e">
        <f t="shared" ref="G52" si="2">F52*100/C52</f>
        <v>#DIV/0!</v>
      </c>
      <c r="H52" s="83"/>
      <c r="I52" s="83"/>
      <c r="J52" s="83"/>
      <c r="K52" s="83"/>
      <c r="L52" s="83"/>
      <c r="M52" s="83"/>
      <c r="N52" s="83"/>
    </row>
    <row r="53" spans="1:14" ht="13.5" x14ac:dyDescent="0.2">
      <c r="A53" s="269"/>
      <c r="B53" s="83"/>
      <c r="C53" s="164"/>
      <c r="D53" s="309" t="s">
        <v>510</v>
      </c>
      <c r="E53" s="164"/>
      <c r="F53" s="164"/>
      <c r="G53" s="164"/>
      <c r="H53" s="83"/>
      <c r="I53" s="83"/>
      <c r="J53" s="83"/>
      <c r="K53" s="83"/>
      <c r="L53" s="83"/>
      <c r="M53" s="83"/>
      <c r="N53" s="83"/>
    </row>
    <row r="54" spans="1:14" ht="13.5" x14ac:dyDescent="0.2">
      <c r="A54" s="269"/>
      <c r="B54" s="83"/>
      <c r="C54" s="164"/>
      <c r="D54" s="164"/>
      <c r="E54" s="164"/>
      <c r="F54" s="164"/>
      <c r="G54" s="164"/>
      <c r="H54" s="83"/>
      <c r="I54" s="83"/>
      <c r="J54" s="83"/>
      <c r="K54" s="83"/>
      <c r="L54" s="83"/>
      <c r="M54" s="83"/>
      <c r="N54" s="83"/>
    </row>
    <row r="55" spans="1:14" ht="13.5" x14ac:dyDescent="0.2">
      <c r="A55" s="269"/>
      <c r="B55" s="83"/>
      <c r="C55" s="164"/>
      <c r="D55" s="164"/>
      <c r="E55" s="164"/>
      <c r="F55" s="164"/>
      <c r="G55" s="164"/>
      <c r="H55" s="83"/>
      <c r="I55" s="83"/>
      <c r="J55" s="83"/>
      <c r="K55" s="83"/>
      <c r="L55" s="83"/>
      <c r="M55" s="83"/>
      <c r="N55" s="83"/>
    </row>
    <row r="56" spans="1:14" ht="13.5" x14ac:dyDescent="0.2">
      <c r="A56" s="269"/>
      <c r="B56" s="83"/>
      <c r="C56" s="164"/>
      <c r="D56" s="164"/>
      <c r="E56" s="164"/>
      <c r="F56" s="164"/>
      <c r="G56" s="164"/>
      <c r="H56" s="83"/>
      <c r="I56" s="83"/>
      <c r="J56" s="83"/>
      <c r="K56" s="83"/>
      <c r="L56" s="83"/>
      <c r="M56" s="83"/>
      <c r="N56" s="83"/>
    </row>
    <row r="57" spans="1:14" ht="13.5" x14ac:dyDescent="0.2">
      <c r="A57" s="269"/>
      <c r="B57" s="83"/>
      <c r="C57" s="164"/>
      <c r="D57" s="164"/>
      <c r="E57" s="164"/>
      <c r="F57" s="164"/>
      <c r="G57" s="164"/>
      <c r="H57" s="83"/>
      <c r="I57" s="83"/>
      <c r="J57" s="83"/>
      <c r="K57" s="83"/>
      <c r="L57" s="83"/>
      <c r="M57" s="83"/>
      <c r="N57" s="83"/>
    </row>
    <row r="58" spans="1:14" ht="13.5" x14ac:dyDescent="0.2">
      <c r="A58" s="269"/>
      <c r="B58" s="83"/>
      <c r="C58" s="164"/>
      <c r="D58" s="164"/>
      <c r="E58" s="164"/>
      <c r="F58" s="164"/>
      <c r="G58" s="164"/>
      <c r="H58" s="83"/>
      <c r="I58" s="83"/>
      <c r="J58" s="83"/>
      <c r="K58" s="83"/>
      <c r="L58" s="83"/>
      <c r="M58" s="83"/>
      <c r="N58" s="83"/>
    </row>
    <row r="59" spans="1:14" ht="13.5" x14ac:dyDescent="0.2">
      <c r="A59" s="269"/>
      <c r="B59" s="83"/>
      <c r="C59" s="164"/>
      <c r="D59" s="164"/>
      <c r="E59" s="164"/>
      <c r="F59" s="164"/>
      <c r="G59" s="164"/>
      <c r="H59" s="83"/>
      <c r="I59" s="83"/>
      <c r="J59" s="83"/>
      <c r="K59" s="83"/>
      <c r="L59" s="83"/>
      <c r="M59" s="83"/>
      <c r="N59" s="83"/>
    </row>
    <row r="60" spans="1:14" ht="13.5" x14ac:dyDescent="0.2">
      <c r="A60" s="269"/>
      <c r="B60" s="83"/>
      <c r="C60" s="164"/>
      <c r="D60" s="164"/>
      <c r="E60" s="164"/>
      <c r="F60" s="164"/>
      <c r="G60" s="164"/>
      <c r="H60" s="83"/>
      <c r="I60" s="83"/>
      <c r="J60" s="83"/>
      <c r="K60" s="83"/>
      <c r="L60" s="83"/>
      <c r="M60" s="83"/>
      <c r="N60" s="83"/>
    </row>
    <row r="61" spans="1:14" ht="13.5" x14ac:dyDescent="0.2">
      <c r="A61" s="269"/>
      <c r="B61" s="83"/>
      <c r="C61" s="164"/>
      <c r="D61" s="164"/>
      <c r="E61" s="164"/>
      <c r="F61" s="164"/>
      <c r="G61" s="164"/>
      <c r="H61" s="83"/>
      <c r="I61" s="83"/>
      <c r="J61" s="83"/>
      <c r="K61" s="83"/>
      <c r="L61" s="83"/>
      <c r="M61" s="83"/>
      <c r="N61" s="83"/>
    </row>
    <row r="62" spans="1:14" ht="13.5" x14ac:dyDescent="0.2">
      <c r="A62" s="269"/>
      <c r="B62" s="83"/>
      <c r="C62" s="164"/>
      <c r="D62" s="164"/>
      <c r="E62" s="164"/>
      <c r="F62" s="164"/>
      <c r="G62" s="164"/>
      <c r="H62" s="83"/>
      <c r="I62" s="83"/>
      <c r="J62" s="83"/>
      <c r="K62" s="83"/>
      <c r="L62" s="83"/>
      <c r="M62" s="83"/>
      <c r="N62" s="83"/>
    </row>
    <row r="63" spans="1:14" ht="13.5" x14ac:dyDescent="0.2">
      <c r="A63" s="269"/>
      <c r="B63" s="83"/>
      <c r="C63" s="164"/>
      <c r="D63" s="164"/>
      <c r="E63" s="164"/>
      <c r="F63" s="164"/>
      <c r="G63" s="164"/>
      <c r="H63" s="83"/>
      <c r="I63" s="83"/>
      <c r="J63" s="83"/>
      <c r="K63" s="83"/>
      <c r="L63" s="83"/>
      <c r="M63" s="83"/>
      <c r="N63" s="83"/>
    </row>
    <row r="64" spans="1:14" ht="13.5" x14ac:dyDescent="0.2">
      <c r="A64" s="269"/>
      <c r="B64" s="83"/>
      <c r="C64" s="164"/>
      <c r="D64" s="164"/>
      <c r="E64" s="164"/>
      <c r="F64" s="164"/>
      <c r="G64" s="164"/>
      <c r="H64" s="83"/>
      <c r="I64" s="83"/>
      <c r="J64" s="83"/>
      <c r="K64" s="83"/>
      <c r="L64" s="83"/>
      <c r="M64" s="83"/>
      <c r="N64" s="83"/>
    </row>
    <row r="65" spans="1:14" ht="13.5" x14ac:dyDescent="0.2">
      <c r="A65" s="269"/>
      <c r="B65" s="83"/>
      <c r="C65" s="164"/>
      <c r="D65" s="164"/>
      <c r="E65" s="164"/>
      <c r="F65" s="164"/>
      <c r="G65" s="164"/>
      <c r="H65" s="83"/>
      <c r="I65" s="83"/>
      <c r="J65" s="83"/>
      <c r="K65" s="83"/>
      <c r="L65" s="83"/>
      <c r="M65" s="83"/>
      <c r="N65" s="83"/>
    </row>
    <row r="66" spans="1:14" ht="13.5" x14ac:dyDescent="0.2">
      <c r="A66" s="269"/>
      <c r="B66" s="83"/>
      <c r="C66" s="164"/>
      <c r="D66" s="164"/>
      <c r="E66" s="164"/>
      <c r="F66" s="164"/>
      <c r="G66" s="164"/>
      <c r="H66" s="83"/>
      <c r="I66" s="83"/>
      <c r="J66" s="83"/>
      <c r="K66" s="83"/>
      <c r="L66" s="83"/>
      <c r="M66" s="83"/>
      <c r="N66" s="83"/>
    </row>
    <row r="67" spans="1:14" ht="13.5" x14ac:dyDescent="0.2">
      <c r="A67" s="269"/>
      <c r="B67" s="83"/>
      <c r="C67" s="164"/>
      <c r="D67" s="164"/>
      <c r="E67" s="164"/>
      <c r="F67" s="164"/>
      <c r="G67" s="164"/>
      <c r="H67" s="83"/>
      <c r="I67" s="83"/>
      <c r="J67" s="83"/>
      <c r="K67" s="83"/>
      <c r="L67" s="83"/>
      <c r="M67" s="83"/>
      <c r="N67" s="83"/>
    </row>
    <row r="68" spans="1:14" ht="13.5" x14ac:dyDescent="0.2">
      <c r="A68" s="269"/>
      <c r="B68" s="83"/>
      <c r="C68" s="164"/>
      <c r="D68" s="164"/>
      <c r="E68" s="164"/>
      <c r="F68" s="164"/>
      <c r="G68" s="164"/>
      <c r="H68" s="83"/>
      <c r="I68" s="83"/>
      <c r="J68" s="83"/>
      <c r="K68" s="83"/>
      <c r="L68" s="83"/>
      <c r="M68" s="83"/>
      <c r="N68" s="83"/>
    </row>
  </sheetData>
  <mergeCells count="2">
    <mergeCell ref="B1:G1"/>
    <mergeCell ref="F2:G2"/>
  </mergeCells>
  <pageMargins left="1.45" right="0.7" top="0.5" bottom="0.5" header="0.3" footer="0.3"/>
  <pageSetup scale="92" orientation="portrait" verticalDpi="0" r:id="rId1"/>
  <rowBreaks count="1" manualBreakCount="1">
    <brk id="53" max="6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F35" sqref="F35"/>
    </sheetView>
  </sheetViews>
  <sheetFormatPr defaultRowHeight="13.5" x14ac:dyDescent="0.2"/>
  <cols>
    <col min="1" max="1" width="7.28515625" style="96" customWidth="1"/>
    <col min="2" max="2" width="19.7109375" style="95" customWidth="1"/>
    <col min="3" max="4" width="9.28515625" style="95" bestFit="1" customWidth="1"/>
    <col min="5" max="6" width="9.7109375" style="95" customWidth="1"/>
    <col min="7" max="7" width="11" style="95" customWidth="1"/>
    <col min="8" max="8" width="13.5703125" style="95" customWidth="1"/>
    <col min="9" max="9" width="10.140625" style="95" bestFit="1" customWidth="1"/>
    <col min="10" max="10" width="14" style="95" customWidth="1"/>
    <col min="11" max="16384" width="9.140625" style="95"/>
  </cols>
  <sheetData>
    <row r="1" spans="1:10" ht="16.5" x14ac:dyDescent="0.2">
      <c r="A1" s="616" t="s">
        <v>575</v>
      </c>
      <c r="B1" s="616"/>
      <c r="C1" s="616"/>
      <c r="D1" s="616"/>
      <c r="E1" s="616"/>
      <c r="F1" s="616"/>
      <c r="G1" s="616"/>
      <c r="H1" s="616"/>
      <c r="I1" s="616"/>
      <c r="J1" s="616"/>
    </row>
    <row r="2" spans="1:10" ht="14.25" x14ac:dyDescent="0.2">
      <c r="A2" s="289"/>
      <c r="B2" s="289"/>
      <c r="C2" s="289"/>
      <c r="D2" s="289"/>
      <c r="E2" s="289"/>
      <c r="F2" s="289"/>
      <c r="G2" s="289"/>
      <c r="H2" s="289"/>
      <c r="I2" s="289"/>
      <c r="J2" s="289"/>
    </row>
    <row r="3" spans="1:10" s="290" customFormat="1" ht="54" x14ac:dyDescent="0.2">
      <c r="A3" s="424" t="s">
        <v>565</v>
      </c>
      <c r="B3" s="424" t="s">
        <v>222</v>
      </c>
      <c r="C3" s="424" t="s">
        <v>566</v>
      </c>
      <c r="D3" s="424" t="s">
        <v>567</v>
      </c>
      <c r="E3" s="424" t="s">
        <v>568</v>
      </c>
      <c r="F3" s="424" t="s">
        <v>569</v>
      </c>
      <c r="G3" s="424" t="s">
        <v>570</v>
      </c>
      <c r="H3" s="424" t="s">
        <v>571</v>
      </c>
      <c r="I3" s="422" t="s">
        <v>572</v>
      </c>
      <c r="J3" s="422" t="s">
        <v>573</v>
      </c>
    </row>
    <row r="4" spans="1:10" x14ac:dyDescent="0.2">
      <c r="A4" s="442">
        <v>1</v>
      </c>
      <c r="B4" s="37" t="s">
        <v>50</v>
      </c>
      <c r="C4" s="37">
        <v>379</v>
      </c>
      <c r="D4" s="37">
        <v>380</v>
      </c>
      <c r="E4" s="37">
        <v>380</v>
      </c>
      <c r="F4" s="37">
        <v>0</v>
      </c>
      <c r="G4" s="49">
        <v>0</v>
      </c>
      <c r="H4" s="48">
        <v>71.241140350877188</v>
      </c>
      <c r="I4" s="48">
        <v>4278</v>
      </c>
      <c r="J4" s="115">
        <v>18205.26315789474</v>
      </c>
    </row>
    <row r="5" spans="1:10" x14ac:dyDescent="0.2">
      <c r="A5" s="443">
        <v>2</v>
      </c>
      <c r="B5" s="37" t="s">
        <v>51</v>
      </c>
      <c r="C5" s="37">
        <v>4</v>
      </c>
      <c r="D5" s="37">
        <v>0</v>
      </c>
      <c r="E5" s="37">
        <v>0</v>
      </c>
      <c r="F5" s="37">
        <v>0</v>
      </c>
      <c r="G5" s="49">
        <v>0</v>
      </c>
      <c r="H5" s="48">
        <v>0</v>
      </c>
      <c r="I5" s="48">
        <v>0</v>
      </c>
      <c r="J5" s="115">
        <v>0</v>
      </c>
    </row>
    <row r="6" spans="1:10" x14ac:dyDescent="0.2">
      <c r="A6" s="443">
        <v>3</v>
      </c>
      <c r="B6" s="37" t="s">
        <v>42</v>
      </c>
      <c r="C6" s="37">
        <v>29</v>
      </c>
      <c r="D6" s="37">
        <v>26</v>
      </c>
      <c r="E6" s="37">
        <v>26</v>
      </c>
      <c r="F6" s="37">
        <v>0</v>
      </c>
      <c r="G6" s="49">
        <v>0</v>
      </c>
      <c r="H6" s="48">
        <v>28.667948717948718</v>
      </c>
      <c r="I6" s="48">
        <v>335.38461538461536</v>
      </c>
      <c r="J6" s="115">
        <v>5000</v>
      </c>
    </row>
    <row r="7" spans="1:10" x14ac:dyDescent="0.2">
      <c r="A7" s="443">
        <v>4</v>
      </c>
      <c r="B7" s="37" t="s">
        <v>52</v>
      </c>
      <c r="C7" s="37">
        <v>205</v>
      </c>
      <c r="D7" s="37">
        <v>1122</v>
      </c>
      <c r="E7" s="37">
        <v>1024</v>
      </c>
      <c r="F7" s="37">
        <v>98</v>
      </c>
      <c r="G7" s="49">
        <v>47.804878048780488</v>
      </c>
      <c r="H7" s="48">
        <v>76.658972073677958</v>
      </c>
      <c r="I7" s="48">
        <v>1383.0891265597147</v>
      </c>
      <c r="J7" s="115">
        <v>14105.169340463459</v>
      </c>
    </row>
    <row r="8" spans="1:10" x14ac:dyDescent="0.2">
      <c r="A8" s="36">
        <v>5</v>
      </c>
      <c r="B8" s="37" t="s">
        <v>53</v>
      </c>
      <c r="C8" s="37">
        <v>950</v>
      </c>
      <c r="D8" s="37">
        <v>970</v>
      </c>
      <c r="E8" s="37">
        <v>955</v>
      </c>
      <c r="F8" s="37">
        <v>15</v>
      </c>
      <c r="G8" s="49">
        <v>1.5789473684210527</v>
      </c>
      <c r="H8" s="48">
        <v>42.814192439862545</v>
      </c>
      <c r="I8" s="48">
        <v>2378.7865979381445</v>
      </c>
      <c r="J8" s="115">
        <v>17446.391752577321</v>
      </c>
    </row>
    <row r="9" spans="1:10" x14ac:dyDescent="0.2">
      <c r="A9" s="36">
        <v>6</v>
      </c>
      <c r="B9" s="37" t="s">
        <v>54</v>
      </c>
      <c r="C9" s="37">
        <v>378</v>
      </c>
      <c r="D9" s="37">
        <v>363</v>
      </c>
      <c r="E9" s="37">
        <v>363</v>
      </c>
      <c r="F9" s="37">
        <v>0</v>
      </c>
      <c r="G9" s="49">
        <v>0</v>
      </c>
      <c r="H9" s="48">
        <v>36.235261707988982</v>
      </c>
      <c r="I9" s="48">
        <v>618.42699724517911</v>
      </c>
      <c r="J9" s="115">
        <v>6787.878787878788</v>
      </c>
    </row>
    <row r="10" spans="1:10" x14ac:dyDescent="0.2">
      <c r="A10" s="36">
        <v>7</v>
      </c>
      <c r="B10" s="37" t="s">
        <v>55</v>
      </c>
      <c r="C10" s="37">
        <v>70</v>
      </c>
      <c r="D10" s="37">
        <v>63</v>
      </c>
      <c r="E10" s="37">
        <v>63</v>
      </c>
      <c r="F10" s="37">
        <v>0</v>
      </c>
      <c r="G10" s="49">
        <v>0</v>
      </c>
      <c r="H10" s="48">
        <v>66.615873015873021</v>
      </c>
      <c r="I10" s="48">
        <v>3725.2698412698414</v>
      </c>
      <c r="J10" s="115">
        <v>8920.6349206349205</v>
      </c>
    </row>
    <row r="11" spans="1:10" x14ac:dyDescent="0.2">
      <c r="A11" s="36">
        <v>8</v>
      </c>
      <c r="B11" s="37" t="s">
        <v>56</v>
      </c>
      <c r="C11" s="37">
        <v>1197</v>
      </c>
      <c r="D11" s="37">
        <v>1016</v>
      </c>
      <c r="E11" s="37">
        <v>1008</v>
      </c>
      <c r="F11" s="37">
        <v>8</v>
      </c>
      <c r="G11" s="49">
        <v>0.66833751044277356</v>
      </c>
      <c r="H11" s="48">
        <v>39.868044619422569</v>
      </c>
      <c r="I11" s="48">
        <v>1468.625</v>
      </c>
      <c r="J11" s="115">
        <v>13181.102362204723</v>
      </c>
    </row>
    <row r="12" spans="1:10" x14ac:dyDescent="0.2">
      <c r="A12" s="36">
        <v>9</v>
      </c>
      <c r="B12" s="37" t="s">
        <v>41</v>
      </c>
      <c r="C12" s="37">
        <v>1461</v>
      </c>
      <c r="D12" s="37">
        <v>1289</v>
      </c>
      <c r="E12" s="37">
        <v>1289</v>
      </c>
      <c r="F12" s="37">
        <v>0</v>
      </c>
      <c r="G12" s="49">
        <v>0</v>
      </c>
      <c r="H12" s="48">
        <v>48.490897336436511</v>
      </c>
      <c r="I12" s="48">
        <v>574.43832428238943</v>
      </c>
      <c r="J12" s="115">
        <v>9941.8153607447639</v>
      </c>
    </row>
    <row r="13" spans="1:10" x14ac:dyDescent="0.2">
      <c r="A13" s="36">
        <v>10</v>
      </c>
      <c r="B13" s="37" t="s">
        <v>43</v>
      </c>
      <c r="C13" s="37">
        <v>27</v>
      </c>
      <c r="D13" s="37">
        <v>21</v>
      </c>
      <c r="E13" s="37">
        <v>14</v>
      </c>
      <c r="F13" s="37">
        <v>7</v>
      </c>
      <c r="G13" s="49">
        <v>25.925925925925924</v>
      </c>
      <c r="H13" s="48">
        <v>4.7190476190476192</v>
      </c>
      <c r="I13" s="48">
        <v>771.42857142857144</v>
      </c>
      <c r="J13" s="115">
        <v>3000</v>
      </c>
    </row>
    <row r="14" spans="1:10" x14ac:dyDescent="0.2">
      <c r="A14" s="36">
        <v>11</v>
      </c>
      <c r="B14" s="37" t="s">
        <v>44</v>
      </c>
      <c r="C14" s="37">
        <v>43</v>
      </c>
      <c r="D14" s="37">
        <v>60</v>
      </c>
      <c r="E14" s="37">
        <v>60</v>
      </c>
      <c r="F14" s="37">
        <v>0</v>
      </c>
      <c r="G14" s="49">
        <v>0</v>
      </c>
      <c r="H14" s="48">
        <v>87.290555555555557</v>
      </c>
      <c r="I14" s="48">
        <v>6020.3833333333332</v>
      </c>
      <c r="J14" s="115">
        <v>13716.666666666666</v>
      </c>
    </row>
    <row r="15" spans="1:10" x14ac:dyDescent="0.2">
      <c r="A15" s="36">
        <v>12</v>
      </c>
      <c r="B15" s="37" t="s">
        <v>66</v>
      </c>
      <c r="C15" s="37">
        <v>48</v>
      </c>
      <c r="D15" s="37">
        <v>47</v>
      </c>
      <c r="E15" s="37">
        <v>47</v>
      </c>
      <c r="F15" s="37">
        <v>0</v>
      </c>
      <c r="G15" s="49">
        <v>0</v>
      </c>
      <c r="H15" s="48">
        <v>56.351773049645388</v>
      </c>
      <c r="I15" s="48">
        <v>290.85106382978722</v>
      </c>
      <c r="J15" s="115">
        <v>5234.0425531914898</v>
      </c>
    </row>
    <row r="16" spans="1:10" x14ac:dyDescent="0.2">
      <c r="A16" s="36">
        <v>13</v>
      </c>
      <c r="B16" s="37" t="s">
        <v>67</v>
      </c>
      <c r="C16" s="37">
        <v>207</v>
      </c>
      <c r="D16" s="37">
        <v>204</v>
      </c>
      <c r="E16" s="37">
        <v>204</v>
      </c>
      <c r="F16" s="37">
        <v>0</v>
      </c>
      <c r="G16" s="49">
        <v>0</v>
      </c>
      <c r="H16" s="48">
        <v>55.136928104575162</v>
      </c>
      <c r="I16" s="48">
        <v>879.14215686274508</v>
      </c>
      <c r="J16" s="115">
        <v>7710.7843137254904</v>
      </c>
    </row>
    <row r="17" spans="1:10" x14ac:dyDescent="0.2">
      <c r="A17" s="36">
        <v>14</v>
      </c>
      <c r="B17" s="37" t="s">
        <v>76</v>
      </c>
      <c r="C17" s="37">
        <v>19</v>
      </c>
      <c r="D17" s="37">
        <v>1</v>
      </c>
      <c r="E17" s="37">
        <v>1</v>
      </c>
      <c r="F17" s="37">
        <v>0</v>
      </c>
      <c r="G17" s="49">
        <v>0</v>
      </c>
      <c r="H17" s="48">
        <v>20.866666666666667</v>
      </c>
      <c r="I17" s="48">
        <v>290</v>
      </c>
      <c r="J17" s="115">
        <v>11000</v>
      </c>
    </row>
    <row r="18" spans="1:10" x14ac:dyDescent="0.2">
      <c r="A18" s="36">
        <v>15</v>
      </c>
      <c r="B18" s="37" t="s">
        <v>57</v>
      </c>
      <c r="C18" s="37">
        <v>13</v>
      </c>
      <c r="D18" s="37">
        <v>13</v>
      </c>
      <c r="E18" s="37">
        <v>13</v>
      </c>
      <c r="F18" s="37">
        <v>0</v>
      </c>
      <c r="G18" s="49">
        <v>0</v>
      </c>
      <c r="H18" s="48">
        <v>56.376923076923077</v>
      </c>
      <c r="I18" s="48">
        <v>53.846153846153847</v>
      </c>
      <c r="J18" s="115">
        <v>13923.076923076924</v>
      </c>
    </row>
    <row r="19" spans="1:10" x14ac:dyDescent="0.2">
      <c r="A19" s="36">
        <v>16</v>
      </c>
      <c r="B19" s="37" t="s">
        <v>58</v>
      </c>
      <c r="C19" s="37">
        <v>23</v>
      </c>
      <c r="D19" s="37">
        <v>15</v>
      </c>
      <c r="E19" s="37">
        <v>15</v>
      </c>
      <c r="F19" s="37">
        <v>0</v>
      </c>
      <c r="G19" s="49">
        <v>0</v>
      </c>
      <c r="H19" s="48">
        <v>21.648888888888887</v>
      </c>
      <c r="I19" s="48">
        <v>1816.8</v>
      </c>
      <c r="J19" s="115">
        <v>5400</v>
      </c>
    </row>
    <row r="20" spans="1:10" x14ac:dyDescent="0.2">
      <c r="A20" s="36">
        <v>17</v>
      </c>
      <c r="B20" s="37" t="s">
        <v>191</v>
      </c>
      <c r="C20" s="37">
        <v>8</v>
      </c>
      <c r="D20" s="37">
        <v>19</v>
      </c>
      <c r="E20" s="37">
        <v>0</v>
      </c>
      <c r="F20" s="37">
        <v>0</v>
      </c>
      <c r="G20" s="49">
        <v>0</v>
      </c>
      <c r="H20" s="48">
        <v>0</v>
      </c>
      <c r="I20" s="48">
        <v>0</v>
      </c>
      <c r="J20" s="115">
        <v>0</v>
      </c>
    </row>
    <row r="21" spans="1:10" x14ac:dyDescent="0.2">
      <c r="A21" s="36">
        <v>18</v>
      </c>
      <c r="B21" s="37" t="s">
        <v>199</v>
      </c>
      <c r="C21" s="37">
        <v>1474</v>
      </c>
      <c r="D21" s="37">
        <v>1173</v>
      </c>
      <c r="E21" s="37">
        <v>1045</v>
      </c>
      <c r="F21" s="37">
        <v>128</v>
      </c>
      <c r="G21" s="49">
        <v>8.6838534599728625</v>
      </c>
      <c r="H21" s="48">
        <v>55.097783461210568</v>
      </c>
      <c r="I21" s="48">
        <v>211.88064791133846</v>
      </c>
      <c r="J21" s="115">
        <v>17155.157715260018</v>
      </c>
    </row>
    <row r="22" spans="1:10" x14ac:dyDescent="0.2">
      <c r="A22" s="36">
        <v>19</v>
      </c>
      <c r="B22" s="37" t="s">
        <v>47</v>
      </c>
      <c r="C22" s="37">
        <v>938</v>
      </c>
      <c r="D22" s="37">
        <v>909</v>
      </c>
      <c r="E22" s="37">
        <v>650</v>
      </c>
      <c r="F22" s="37">
        <v>259</v>
      </c>
      <c r="G22" s="49">
        <v>27.611940298507463</v>
      </c>
      <c r="H22" s="48">
        <v>66.84433443344335</v>
      </c>
      <c r="I22" s="48">
        <v>1621.8063806380637</v>
      </c>
      <c r="J22" s="115">
        <v>9254.1254125412543</v>
      </c>
    </row>
    <row r="23" spans="1:10" x14ac:dyDescent="0.2">
      <c r="A23" s="36">
        <v>20</v>
      </c>
      <c r="B23" s="37" t="s">
        <v>183</v>
      </c>
      <c r="C23" s="37">
        <v>53</v>
      </c>
      <c r="D23" s="37">
        <v>61</v>
      </c>
      <c r="E23" s="37">
        <v>58</v>
      </c>
      <c r="F23" s="37">
        <v>3</v>
      </c>
      <c r="G23" s="49">
        <v>5.6603773584905666</v>
      </c>
      <c r="H23" s="48">
        <v>137.56393442622951</v>
      </c>
      <c r="I23" s="48">
        <v>449.08196721311475</v>
      </c>
      <c r="J23" s="115">
        <v>13967.213114754099</v>
      </c>
    </row>
    <row r="24" spans="1:10" x14ac:dyDescent="0.2">
      <c r="A24" s="36">
        <v>21</v>
      </c>
      <c r="B24" s="37" t="s">
        <v>184</v>
      </c>
      <c r="C24" s="37">
        <v>25</v>
      </c>
      <c r="D24" s="37">
        <v>16</v>
      </c>
      <c r="E24" s="37">
        <v>16</v>
      </c>
      <c r="F24" s="37">
        <v>0</v>
      </c>
      <c r="G24" s="49">
        <v>0</v>
      </c>
      <c r="H24" s="48">
        <v>38.674999999999997</v>
      </c>
      <c r="I24" s="48">
        <v>0</v>
      </c>
      <c r="J24" s="115">
        <v>12875</v>
      </c>
    </row>
    <row r="25" spans="1:10" x14ac:dyDescent="0.2">
      <c r="A25" s="36">
        <v>22</v>
      </c>
      <c r="B25" s="37" t="s">
        <v>59</v>
      </c>
      <c r="C25" s="37">
        <v>520</v>
      </c>
      <c r="D25" s="37">
        <v>599</v>
      </c>
      <c r="E25" s="37">
        <v>545</v>
      </c>
      <c r="F25" s="37">
        <v>54</v>
      </c>
      <c r="G25" s="49">
        <v>10.384615384615385</v>
      </c>
      <c r="H25" s="48">
        <v>73.188091263216478</v>
      </c>
      <c r="I25" s="48">
        <v>2136.4590984974957</v>
      </c>
      <c r="J25" s="115">
        <v>17066.777963272121</v>
      </c>
    </row>
    <row r="26" spans="1:10" x14ac:dyDescent="0.2">
      <c r="A26" s="36">
        <v>23</v>
      </c>
      <c r="B26" s="37" t="s">
        <v>65</v>
      </c>
      <c r="C26" s="37">
        <v>2884</v>
      </c>
      <c r="D26" s="37">
        <v>2705</v>
      </c>
      <c r="E26" s="37">
        <v>2685</v>
      </c>
      <c r="F26" s="37">
        <v>20</v>
      </c>
      <c r="G26" s="49">
        <v>0.69348127600554788</v>
      </c>
      <c r="H26" s="48">
        <v>56.415834873690699</v>
      </c>
      <c r="I26" s="48">
        <v>3509.4499075785584</v>
      </c>
      <c r="J26" s="115">
        <v>9205.1756007393724</v>
      </c>
    </row>
    <row r="27" spans="1:10" x14ac:dyDescent="0.2">
      <c r="A27" s="36">
        <v>24</v>
      </c>
      <c r="B27" s="37" t="s">
        <v>60</v>
      </c>
      <c r="C27" s="37">
        <v>76</v>
      </c>
      <c r="D27" s="37">
        <v>68</v>
      </c>
      <c r="E27" s="37">
        <v>68</v>
      </c>
      <c r="F27" s="37">
        <v>0</v>
      </c>
      <c r="G27" s="49">
        <v>0</v>
      </c>
      <c r="H27" s="48">
        <v>150</v>
      </c>
      <c r="I27" s="48">
        <v>1507</v>
      </c>
      <c r="J27" s="115">
        <v>17867.647058823528</v>
      </c>
    </row>
    <row r="28" spans="1:10" x14ac:dyDescent="0.2">
      <c r="A28" s="36">
        <v>25</v>
      </c>
      <c r="B28" s="37" t="s">
        <v>185</v>
      </c>
      <c r="C28" s="37">
        <v>281</v>
      </c>
      <c r="D28" s="37">
        <v>249</v>
      </c>
      <c r="E28" s="37">
        <v>249</v>
      </c>
      <c r="F28" s="37">
        <v>0</v>
      </c>
      <c r="G28" s="49">
        <v>0</v>
      </c>
      <c r="H28" s="48">
        <v>17.689424364123159</v>
      </c>
      <c r="I28" s="48">
        <v>532.24497991967871</v>
      </c>
      <c r="J28" s="115">
        <v>5445.7831325301204</v>
      </c>
    </row>
    <row r="29" spans="1:10" x14ac:dyDescent="0.2">
      <c r="A29" s="36">
        <v>26</v>
      </c>
      <c r="B29" s="37" t="s">
        <v>61</v>
      </c>
      <c r="C29" s="37">
        <v>533</v>
      </c>
      <c r="D29" s="37">
        <v>533</v>
      </c>
      <c r="E29" s="37">
        <v>519</v>
      </c>
      <c r="F29" s="37">
        <v>14</v>
      </c>
      <c r="G29" s="49">
        <v>2.6266416510318953</v>
      </c>
      <c r="H29" s="48">
        <v>51.604502814258915</v>
      </c>
      <c r="I29" s="48">
        <v>735.73545966228892</v>
      </c>
      <c r="J29" s="115">
        <v>10347.091932457786</v>
      </c>
    </row>
    <row r="30" spans="1:10" x14ac:dyDescent="0.2">
      <c r="A30" s="36">
        <v>27</v>
      </c>
      <c r="B30" s="37" t="s">
        <v>62</v>
      </c>
      <c r="C30" s="37">
        <v>2</v>
      </c>
      <c r="D30" s="37">
        <v>0</v>
      </c>
      <c r="E30" s="37">
        <v>0</v>
      </c>
      <c r="F30" s="37">
        <v>0</v>
      </c>
      <c r="G30" s="49">
        <v>0</v>
      </c>
      <c r="H30" s="48">
        <v>0</v>
      </c>
      <c r="I30" s="48">
        <v>0</v>
      </c>
      <c r="J30" s="115">
        <v>0</v>
      </c>
    </row>
    <row r="31" spans="1:10" x14ac:dyDescent="0.2">
      <c r="A31" s="36">
        <v>28</v>
      </c>
      <c r="B31" s="37" t="s">
        <v>45</v>
      </c>
      <c r="C31" s="37">
        <v>17</v>
      </c>
      <c r="D31" s="37">
        <v>22</v>
      </c>
      <c r="E31" s="37">
        <v>22</v>
      </c>
      <c r="F31" s="37">
        <v>0</v>
      </c>
      <c r="G31" s="49">
        <v>0</v>
      </c>
      <c r="H31" s="48">
        <v>87.715151515151518</v>
      </c>
      <c r="I31" s="48">
        <v>464.77272727272725</v>
      </c>
      <c r="J31" s="115">
        <v>7090.909090909091</v>
      </c>
    </row>
    <row r="32" spans="1:10" x14ac:dyDescent="0.2">
      <c r="A32" s="36" t="s">
        <v>574</v>
      </c>
      <c r="B32" s="101" t="s">
        <v>218</v>
      </c>
      <c r="C32" s="101">
        <v>11864</v>
      </c>
      <c r="D32" s="101">
        <v>11944</v>
      </c>
      <c r="E32" s="101">
        <v>11319</v>
      </c>
      <c r="F32" s="101">
        <v>625</v>
      </c>
      <c r="G32" s="47">
        <v>5.2680377612946732</v>
      </c>
      <c r="H32" s="50">
        <v>56.171804532261667</v>
      </c>
      <c r="I32" s="50">
        <v>1837.2717682518419</v>
      </c>
      <c r="J32" s="444">
        <v>12137.139986604152</v>
      </c>
    </row>
    <row r="33" spans="6:6" x14ac:dyDescent="0.2">
      <c r="F33" s="310" t="s">
        <v>605</v>
      </c>
    </row>
  </sheetData>
  <mergeCells count="1">
    <mergeCell ref="A1:J1"/>
  </mergeCells>
  <pageMargins left="0.7" right="0.45" top="1.25" bottom="0.75" header="0.3" footer="0.3"/>
  <pageSetup scale="90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52" sqref="C52"/>
    </sheetView>
  </sheetViews>
  <sheetFormatPr defaultRowHeight="12.75" x14ac:dyDescent="0.2"/>
  <cols>
    <col min="1" max="1" width="35.7109375" style="144" customWidth="1"/>
    <col min="2" max="2" width="10.85546875" style="144" customWidth="1"/>
    <col min="3" max="16384" width="9.140625" style="144"/>
  </cols>
  <sheetData>
    <row r="1" spans="1:6" ht="15.75" x14ac:dyDescent="0.25">
      <c r="A1" s="617" t="s">
        <v>347</v>
      </c>
      <c r="B1" s="617"/>
      <c r="C1" s="617"/>
      <c r="D1" s="617"/>
      <c r="E1" s="617"/>
      <c r="F1" s="617"/>
    </row>
    <row r="2" spans="1:6" ht="13.5" thickBot="1" x14ac:dyDescent="0.25">
      <c r="D2" s="144" t="s">
        <v>346</v>
      </c>
    </row>
    <row r="3" spans="1:6" ht="72" thickBot="1" x14ac:dyDescent="0.25">
      <c r="A3" s="157" t="s">
        <v>336</v>
      </c>
      <c r="B3" s="158" t="s">
        <v>337</v>
      </c>
      <c r="C3" s="158" t="s">
        <v>338</v>
      </c>
      <c r="D3" s="158" t="s">
        <v>339</v>
      </c>
      <c r="E3" s="158" t="s">
        <v>340</v>
      </c>
      <c r="F3" s="158" t="s">
        <v>341</v>
      </c>
    </row>
    <row r="4" spans="1:6" ht="15" customHeight="1" thickBot="1" x14ac:dyDescent="0.25">
      <c r="A4" s="159" t="s">
        <v>50</v>
      </c>
      <c r="B4" s="160">
        <v>17.739999999999998</v>
      </c>
      <c r="C4" s="160">
        <v>15.53</v>
      </c>
      <c r="D4" s="160">
        <v>87.5</v>
      </c>
      <c r="E4" s="160">
        <v>10.43</v>
      </c>
      <c r="F4" s="160">
        <v>58.8</v>
      </c>
    </row>
    <row r="5" spans="1:6" ht="15" customHeight="1" thickBot="1" x14ac:dyDescent="0.25">
      <c r="A5" s="159" t="s">
        <v>51</v>
      </c>
      <c r="B5" s="160">
        <v>1.46</v>
      </c>
      <c r="C5" s="160">
        <v>1.01</v>
      </c>
      <c r="D5" s="160">
        <v>69.3</v>
      </c>
      <c r="E5" s="160">
        <v>0.94</v>
      </c>
      <c r="F5" s="160">
        <v>64.5</v>
      </c>
    </row>
    <row r="6" spans="1:6" ht="15" customHeight="1" thickBot="1" x14ac:dyDescent="0.25">
      <c r="A6" s="159" t="s">
        <v>52</v>
      </c>
      <c r="B6" s="160">
        <v>20.89</v>
      </c>
      <c r="C6" s="160">
        <v>16.18</v>
      </c>
      <c r="D6" s="160">
        <v>77.400000000000006</v>
      </c>
      <c r="E6" s="160">
        <v>12.2</v>
      </c>
      <c r="F6" s="160">
        <v>58.4</v>
      </c>
    </row>
    <row r="7" spans="1:6" ht="15" customHeight="1" thickBot="1" x14ac:dyDescent="0.25">
      <c r="A7" s="159" t="s">
        <v>53</v>
      </c>
      <c r="B7" s="160">
        <v>66.290000000000006</v>
      </c>
      <c r="C7" s="160">
        <v>54.92</v>
      </c>
      <c r="D7" s="160">
        <v>82.8</v>
      </c>
      <c r="E7" s="160">
        <v>33.21</v>
      </c>
      <c r="F7" s="160">
        <v>50.1</v>
      </c>
    </row>
    <row r="8" spans="1:6" ht="15" customHeight="1" thickBot="1" x14ac:dyDescent="0.25">
      <c r="A8" s="159" t="s">
        <v>54</v>
      </c>
      <c r="B8" s="160">
        <v>14.13</v>
      </c>
      <c r="C8" s="160">
        <v>10.57</v>
      </c>
      <c r="D8" s="160">
        <v>74.8</v>
      </c>
      <c r="E8" s="160">
        <v>5.85</v>
      </c>
      <c r="F8" s="160">
        <v>41.4</v>
      </c>
    </row>
    <row r="9" spans="1:6" ht="15" customHeight="1" thickBot="1" x14ac:dyDescent="0.25">
      <c r="A9" s="159" t="s">
        <v>55</v>
      </c>
      <c r="B9" s="160">
        <v>20.29</v>
      </c>
      <c r="C9" s="160">
        <v>15.96</v>
      </c>
      <c r="D9" s="160">
        <v>78.599999999999994</v>
      </c>
      <c r="E9" s="160">
        <v>10.93</v>
      </c>
      <c r="F9" s="160">
        <v>53.8</v>
      </c>
    </row>
    <row r="10" spans="1:6" ht="15" customHeight="1" thickBot="1" x14ac:dyDescent="0.25">
      <c r="A10" s="159" t="s">
        <v>56</v>
      </c>
      <c r="B10" s="160">
        <v>40.770000000000003</v>
      </c>
      <c r="C10" s="160">
        <v>37.07</v>
      </c>
      <c r="D10" s="160">
        <v>90.9</v>
      </c>
      <c r="E10" s="160">
        <v>26.12</v>
      </c>
      <c r="F10" s="160">
        <v>64.099999999999994</v>
      </c>
    </row>
    <row r="11" spans="1:6" ht="15" customHeight="1" thickBot="1" x14ac:dyDescent="0.25">
      <c r="A11" s="159" t="s">
        <v>43</v>
      </c>
      <c r="B11" s="160">
        <v>4.05</v>
      </c>
      <c r="C11" s="160">
        <v>2.86</v>
      </c>
      <c r="D11" s="160">
        <v>70.5</v>
      </c>
      <c r="E11" s="160">
        <v>2.06</v>
      </c>
      <c r="F11" s="160">
        <v>50.8</v>
      </c>
    </row>
    <row r="12" spans="1:6" ht="15" customHeight="1" thickBot="1" x14ac:dyDescent="0.25">
      <c r="A12" s="159" t="s">
        <v>44</v>
      </c>
      <c r="B12" s="160">
        <v>3.59</v>
      </c>
      <c r="C12" s="160">
        <v>3.22</v>
      </c>
      <c r="D12" s="160">
        <v>89.9</v>
      </c>
      <c r="E12" s="160">
        <v>2.0699999999999998</v>
      </c>
      <c r="F12" s="160">
        <v>57.6</v>
      </c>
    </row>
    <row r="13" spans="1:6" ht="15" customHeight="1" thickBot="1" x14ac:dyDescent="0.25">
      <c r="A13" s="159" t="s">
        <v>238</v>
      </c>
      <c r="B13" s="160">
        <v>4.67</v>
      </c>
      <c r="C13" s="160">
        <v>3.31</v>
      </c>
      <c r="D13" s="160">
        <v>70.900000000000006</v>
      </c>
      <c r="E13" s="160">
        <v>2.4300000000000002</v>
      </c>
      <c r="F13" s="160">
        <v>52</v>
      </c>
    </row>
    <row r="14" spans="1:6" ht="15" customHeight="1" thickBot="1" x14ac:dyDescent="0.25">
      <c r="A14" s="159" t="s">
        <v>57</v>
      </c>
      <c r="B14" s="160">
        <v>1.79</v>
      </c>
      <c r="C14" s="160">
        <v>1.38</v>
      </c>
      <c r="D14" s="160">
        <v>77.099999999999994</v>
      </c>
      <c r="E14" s="160">
        <v>0.73</v>
      </c>
      <c r="F14" s="160">
        <v>41</v>
      </c>
    </row>
    <row r="15" spans="1:6" ht="15" customHeight="1" thickBot="1" x14ac:dyDescent="0.25">
      <c r="A15" s="159" t="s">
        <v>58</v>
      </c>
      <c r="B15" s="160">
        <v>1.91</v>
      </c>
      <c r="C15" s="160">
        <v>1.47</v>
      </c>
      <c r="D15" s="160">
        <v>77</v>
      </c>
      <c r="E15" s="160">
        <v>0.8</v>
      </c>
      <c r="F15" s="160">
        <v>42</v>
      </c>
    </row>
    <row r="16" spans="1:6" ht="15" customHeight="1" thickBot="1" x14ac:dyDescent="0.25">
      <c r="A16" s="159" t="s">
        <v>77</v>
      </c>
      <c r="B16" s="160">
        <v>4.3099999999999996</v>
      </c>
      <c r="C16" s="160">
        <v>2.92</v>
      </c>
      <c r="D16" s="160">
        <v>67.8</v>
      </c>
      <c r="E16" s="160">
        <v>2.62</v>
      </c>
      <c r="F16" s="160">
        <v>60.9</v>
      </c>
    </row>
    <row r="17" spans="1:6" ht="15" customHeight="1" thickBot="1" x14ac:dyDescent="0.25">
      <c r="A17" s="159" t="s">
        <v>78</v>
      </c>
      <c r="B17" s="160">
        <v>0.94</v>
      </c>
      <c r="C17" s="160">
        <v>0.81</v>
      </c>
      <c r="D17" s="160">
        <v>85.8</v>
      </c>
      <c r="E17" s="160">
        <v>0.62</v>
      </c>
      <c r="F17" s="160">
        <v>66.099999999999994</v>
      </c>
    </row>
    <row r="18" spans="1:6" ht="15" customHeight="1" thickBot="1" x14ac:dyDescent="0.25">
      <c r="A18" s="159" t="s">
        <v>59</v>
      </c>
      <c r="B18" s="160">
        <v>28.07</v>
      </c>
      <c r="C18" s="160">
        <v>25.99</v>
      </c>
      <c r="D18" s="160">
        <v>92.6</v>
      </c>
      <c r="E18" s="160">
        <v>19.03</v>
      </c>
      <c r="F18" s="160">
        <v>67.8</v>
      </c>
    </row>
    <row r="19" spans="1:6" ht="15" customHeight="1" thickBot="1" x14ac:dyDescent="0.25">
      <c r="A19" s="159" t="s">
        <v>65</v>
      </c>
      <c r="B19" s="160">
        <v>214.91</v>
      </c>
      <c r="C19" s="160">
        <v>173.98</v>
      </c>
      <c r="D19" s="160">
        <v>81</v>
      </c>
      <c r="E19" s="160">
        <v>88.35</v>
      </c>
      <c r="F19" s="160">
        <v>41.1</v>
      </c>
    </row>
    <row r="20" spans="1:6" ht="15" customHeight="1" thickBot="1" x14ac:dyDescent="0.25">
      <c r="A20" s="159" t="s">
        <v>60</v>
      </c>
      <c r="B20" s="160">
        <v>3.95</v>
      </c>
      <c r="C20" s="160">
        <v>3.28</v>
      </c>
      <c r="D20" s="160">
        <v>83.2</v>
      </c>
      <c r="E20" s="160">
        <v>2.34</v>
      </c>
      <c r="F20" s="160">
        <v>59.4</v>
      </c>
    </row>
    <row r="21" spans="1:6" ht="15" customHeight="1" thickBot="1" x14ac:dyDescent="0.25">
      <c r="A21" s="159" t="s">
        <v>185</v>
      </c>
      <c r="B21" s="160">
        <v>11.26</v>
      </c>
      <c r="C21" s="160">
        <v>9.08</v>
      </c>
      <c r="D21" s="160">
        <v>80.599999999999994</v>
      </c>
      <c r="E21" s="160">
        <v>3.11</v>
      </c>
      <c r="F21" s="160">
        <v>27.6</v>
      </c>
    </row>
    <row r="22" spans="1:6" ht="15" customHeight="1" thickBot="1" x14ac:dyDescent="0.25">
      <c r="A22" s="159" t="s">
        <v>61</v>
      </c>
      <c r="B22" s="160">
        <v>25.71</v>
      </c>
      <c r="C22" s="160">
        <v>20.68</v>
      </c>
      <c r="D22" s="160">
        <v>80.400000000000006</v>
      </c>
      <c r="E22" s="160">
        <v>9.66</v>
      </c>
      <c r="F22" s="160">
        <v>37.6</v>
      </c>
    </row>
    <row r="23" spans="1:6" ht="15" customHeight="1" thickBot="1" x14ac:dyDescent="0.25">
      <c r="A23" s="159" t="s">
        <v>62</v>
      </c>
      <c r="B23" s="160">
        <v>0.57999999999999996</v>
      </c>
      <c r="C23" s="160">
        <v>0.42</v>
      </c>
      <c r="D23" s="160">
        <v>71.3</v>
      </c>
      <c r="E23" s="160">
        <v>0.32</v>
      </c>
      <c r="F23" s="160">
        <v>55.6</v>
      </c>
    </row>
    <row r="24" spans="1:6" ht="15" customHeight="1" thickBot="1" x14ac:dyDescent="0.25">
      <c r="A24" s="159" t="s">
        <v>45</v>
      </c>
      <c r="B24" s="160">
        <v>2.44</v>
      </c>
      <c r="C24" s="160">
        <v>1.88</v>
      </c>
      <c r="D24" s="160">
        <v>77.099999999999994</v>
      </c>
      <c r="E24" s="160">
        <v>1.63</v>
      </c>
      <c r="F24" s="160">
        <v>66.900000000000006</v>
      </c>
    </row>
    <row r="25" spans="1:6" ht="15" customHeight="1" thickBot="1" x14ac:dyDescent="0.25">
      <c r="A25" s="159" t="s">
        <v>342</v>
      </c>
      <c r="B25" s="160">
        <v>7.22</v>
      </c>
      <c r="C25" s="160">
        <v>7.22</v>
      </c>
      <c r="D25" s="160">
        <v>100</v>
      </c>
      <c r="E25" s="160">
        <v>7.22</v>
      </c>
      <c r="F25" s="160">
        <v>100</v>
      </c>
    </row>
    <row r="26" spans="1:6" ht="15" customHeight="1" thickBot="1" x14ac:dyDescent="0.25">
      <c r="A26" s="159" t="s">
        <v>303</v>
      </c>
      <c r="B26" s="160">
        <v>6.09</v>
      </c>
      <c r="C26" s="160">
        <v>4.16</v>
      </c>
      <c r="D26" s="160">
        <v>68.3</v>
      </c>
      <c r="E26" s="160">
        <v>4</v>
      </c>
      <c r="F26" s="160">
        <v>65.7</v>
      </c>
    </row>
    <row r="27" spans="1:6" ht="15" customHeight="1" thickBot="1" x14ac:dyDescent="0.25">
      <c r="A27" s="159" t="s">
        <v>186</v>
      </c>
      <c r="B27" s="160">
        <v>4.16</v>
      </c>
      <c r="C27" s="160">
        <v>2.34</v>
      </c>
      <c r="D27" s="160">
        <v>56.2</v>
      </c>
      <c r="E27" s="160">
        <v>1.82</v>
      </c>
      <c r="F27" s="160">
        <v>43.7</v>
      </c>
    </row>
    <row r="28" spans="1:6" ht="15" customHeight="1" thickBot="1" x14ac:dyDescent="0.25">
      <c r="A28" s="159" t="s">
        <v>304</v>
      </c>
      <c r="B28" s="160">
        <v>0.04</v>
      </c>
      <c r="C28" s="160">
        <v>0.02</v>
      </c>
      <c r="D28" s="160">
        <v>63.3</v>
      </c>
      <c r="E28" s="160">
        <v>0.01</v>
      </c>
      <c r="F28" s="160">
        <v>15</v>
      </c>
    </row>
    <row r="29" spans="1:6" ht="15" customHeight="1" thickBot="1" x14ac:dyDescent="0.25">
      <c r="A29" s="159" t="s">
        <v>343</v>
      </c>
      <c r="B29" s="160">
        <v>0.36</v>
      </c>
      <c r="C29" s="160">
        <v>0.21</v>
      </c>
      <c r="D29" s="160">
        <v>57.4</v>
      </c>
      <c r="E29" s="160">
        <v>0.19</v>
      </c>
      <c r="F29" s="160">
        <v>52.9</v>
      </c>
    </row>
    <row r="30" spans="1:6" ht="15" customHeight="1" thickBot="1" x14ac:dyDescent="0.25">
      <c r="A30" s="159" t="s">
        <v>344</v>
      </c>
      <c r="B30" s="160">
        <v>0.01</v>
      </c>
      <c r="C30" s="160">
        <v>0</v>
      </c>
      <c r="D30" s="160">
        <v>56.6</v>
      </c>
      <c r="E30" s="160">
        <v>0</v>
      </c>
      <c r="F30" s="160">
        <v>46.2</v>
      </c>
    </row>
    <row r="31" spans="1:6" ht="15" customHeight="1" thickBot="1" x14ac:dyDescent="0.25">
      <c r="A31" s="159" t="s">
        <v>305</v>
      </c>
      <c r="B31" s="160">
        <v>0.28999999999999998</v>
      </c>
      <c r="C31" s="160">
        <v>0.23</v>
      </c>
      <c r="D31" s="160">
        <v>79.3</v>
      </c>
      <c r="E31" s="160">
        <v>0.18</v>
      </c>
      <c r="F31" s="160">
        <v>61.3</v>
      </c>
    </row>
    <row r="32" spans="1:6" ht="15" customHeight="1" thickBot="1" x14ac:dyDescent="0.25">
      <c r="A32" s="159" t="s">
        <v>306</v>
      </c>
      <c r="B32" s="160">
        <v>6.77</v>
      </c>
      <c r="C32" s="160">
        <v>4.76</v>
      </c>
      <c r="D32" s="160">
        <v>70.400000000000006</v>
      </c>
      <c r="E32" s="160">
        <v>4.62</v>
      </c>
      <c r="F32" s="160">
        <v>68.2</v>
      </c>
    </row>
    <row r="33" spans="1:6" ht="15" customHeight="1" thickBot="1" x14ac:dyDescent="0.25">
      <c r="A33" s="159" t="s">
        <v>307</v>
      </c>
      <c r="B33" s="160">
        <v>7.48</v>
      </c>
      <c r="C33" s="160">
        <v>5.14</v>
      </c>
      <c r="D33" s="160">
        <v>68.7</v>
      </c>
      <c r="E33" s="160">
        <v>4.82</v>
      </c>
      <c r="F33" s="160">
        <v>64.5</v>
      </c>
    </row>
    <row r="34" spans="1:6" ht="15" customHeight="1" thickBot="1" x14ac:dyDescent="0.25">
      <c r="A34" s="159" t="s">
        <v>345</v>
      </c>
      <c r="B34" s="160">
        <v>2.0299999999999998</v>
      </c>
      <c r="C34" s="160">
        <v>1.86</v>
      </c>
      <c r="D34" s="160">
        <v>91.4</v>
      </c>
      <c r="E34" s="160">
        <v>1.84</v>
      </c>
      <c r="F34" s="160">
        <v>90.7</v>
      </c>
    </row>
    <row r="35" spans="1:6" ht="15" customHeight="1" thickBot="1" x14ac:dyDescent="0.25">
      <c r="A35" s="159" t="s">
        <v>308</v>
      </c>
      <c r="B35" s="160">
        <v>1.07</v>
      </c>
      <c r="C35" s="160">
        <v>0.94</v>
      </c>
      <c r="D35" s="160">
        <v>87.3</v>
      </c>
      <c r="E35" s="160">
        <v>0.94</v>
      </c>
      <c r="F35" s="160">
        <v>87.3</v>
      </c>
    </row>
    <row r="36" spans="1:6" ht="15" customHeight="1" thickBot="1" x14ac:dyDescent="0.25">
      <c r="A36" s="159" t="s">
        <v>309</v>
      </c>
      <c r="B36" s="160">
        <v>0.03</v>
      </c>
      <c r="C36" s="160">
        <v>0.01</v>
      </c>
      <c r="D36" s="160">
        <v>47.9</v>
      </c>
      <c r="E36" s="160">
        <v>0</v>
      </c>
      <c r="F36" s="160">
        <v>0</v>
      </c>
    </row>
    <row r="37" spans="1:6" ht="15" customHeight="1" thickBot="1" x14ac:dyDescent="0.25">
      <c r="A37" s="159" t="s">
        <v>83</v>
      </c>
      <c r="B37" s="160">
        <v>0.36</v>
      </c>
      <c r="C37" s="160">
        <v>0.25</v>
      </c>
      <c r="D37" s="160">
        <v>69.900000000000006</v>
      </c>
      <c r="E37" s="160">
        <v>0.23</v>
      </c>
      <c r="F37" s="160">
        <v>62.5</v>
      </c>
    </row>
    <row r="38" spans="1:6" ht="15" customHeight="1" thickBot="1" x14ac:dyDescent="0.25">
      <c r="A38" s="159" t="s">
        <v>88</v>
      </c>
      <c r="B38" s="160">
        <v>0.12</v>
      </c>
      <c r="C38" s="160">
        <v>0.08</v>
      </c>
      <c r="D38" s="160">
        <v>61.4</v>
      </c>
      <c r="E38" s="160">
        <v>0.04</v>
      </c>
      <c r="F38" s="160">
        <v>29</v>
      </c>
    </row>
    <row r="39" spans="1:6" ht="15" customHeight="1" thickBot="1" x14ac:dyDescent="0.25">
      <c r="A39" s="159" t="s">
        <v>310</v>
      </c>
      <c r="B39" s="160">
        <v>1.08</v>
      </c>
      <c r="C39" s="160">
        <v>0.9</v>
      </c>
      <c r="D39" s="160">
        <v>82.6</v>
      </c>
      <c r="E39" s="160">
        <v>0.75</v>
      </c>
      <c r="F39" s="160">
        <v>69.599999999999994</v>
      </c>
    </row>
    <row r="40" spans="1:6" ht="15" customHeight="1" thickBot="1" x14ac:dyDescent="0.25">
      <c r="A40" s="159" t="s">
        <v>311</v>
      </c>
      <c r="B40" s="160">
        <v>0.05</v>
      </c>
      <c r="C40" s="160">
        <v>0.03</v>
      </c>
      <c r="D40" s="160">
        <v>55.4</v>
      </c>
      <c r="E40" s="160">
        <v>0.03</v>
      </c>
      <c r="F40" s="160">
        <v>49.2</v>
      </c>
    </row>
    <row r="41" spans="1:6" ht="15" customHeight="1" thickBot="1" x14ac:dyDescent="0.25">
      <c r="A41" s="159" t="s">
        <v>312</v>
      </c>
      <c r="B41" s="160">
        <v>1.56</v>
      </c>
      <c r="C41" s="160">
        <v>1.28</v>
      </c>
      <c r="D41" s="160">
        <v>82.3</v>
      </c>
      <c r="E41" s="160">
        <v>0.88</v>
      </c>
      <c r="F41" s="160">
        <v>56.4</v>
      </c>
    </row>
    <row r="42" spans="1:6" ht="15" customHeight="1" thickBot="1" x14ac:dyDescent="0.25">
      <c r="A42" s="159" t="s">
        <v>313</v>
      </c>
      <c r="B42" s="160">
        <v>7.0000000000000007E-2</v>
      </c>
      <c r="C42" s="160">
        <v>0.05</v>
      </c>
      <c r="D42" s="160">
        <v>66.8</v>
      </c>
      <c r="E42" s="160">
        <v>0.03</v>
      </c>
      <c r="F42" s="160">
        <v>35.299999999999997</v>
      </c>
    </row>
    <row r="43" spans="1:6" ht="15" customHeight="1" thickBot="1" x14ac:dyDescent="0.25">
      <c r="A43" s="159" t="s">
        <v>314</v>
      </c>
      <c r="B43" s="160">
        <v>0.54</v>
      </c>
      <c r="C43" s="160">
        <v>0.34</v>
      </c>
      <c r="D43" s="160">
        <v>62.8</v>
      </c>
      <c r="E43" s="160">
        <v>0.21</v>
      </c>
      <c r="F43" s="160">
        <v>38.5</v>
      </c>
    </row>
    <row r="44" spans="1:6" ht="15" customHeight="1" thickBot="1" x14ac:dyDescent="0.25">
      <c r="A44" s="159" t="s">
        <v>53</v>
      </c>
      <c r="B44" s="160">
        <v>20.8</v>
      </c>
      <c r="C44" s="160">
        <v>16.43</v>
      </c>
      <c r="D44" s="160">
        <v>79</v>
      </c>
      <c r="E44" s="160">
        <v>9.66</v>
      </c>
      <c r="F44" s="160">
        <v>46.4</v>
      </c>
    </row>
    <row r="45" spans="1:6" ht="15" customHeight="1" thickBot="1" x14ac:dyDescent="0.25">
      <c r="A45" s="159" t="s">
        <v>56</v>
      </c>
      <c r="B45" s="160">
        <v>8.77</v>
      </c>
      <c r="C45" s="160">
        <v>6.95</v>
      </c>
      <c r="D45" s="160">
        <v>79.2</v>
      </c>
      <c r="E45" s="160">
        <v>4.84</v>
      </c>
      <c r="F45" s="160">
        <v>55.2</v>
      </c>
    </row>
    <row r="46" spans="1:6" ht="15" customHeight="1" thickBot="1" x14ac:dyDescent="0.25">
      <c r="A46" s="159" t="s">
        <v>65</v>
      </c>
      <c r="B46" s="160">
        <v>22.89</v>
      </c>
      <c r="C46" s="160">
        <v>16.96</v>
      </c>
      <c r="D46" s="160">
        <v>74.099999999999994</v>
      </c>
      <c r="E46" s="160">
        <v>0</v>
      </c>
      <c r="F46" s="160">
        <v>0</v>
      </c>
    </row>
    <row r="47" spans="1:6" ht="15" customHeight="1" thickBot="1" x14ac:dyDescent="0.25">
      <c r="A47" s="161"/>
      <c r="B47" s="162">
        <v>581.55999999999995</v>
      </c>
      <c r="C47" s="162">
        <v>472.69</v>
      </c>
      <c r="D47" s="162">
        <v>81.28</v>
      </c>
      <c r="E47" s="162">
        <v>277.8</v>
      </c>
      <c r="F47" s="162">
        <v>47.77</v>
      </c>
    </row>
    <row r="48" spans="1:6" ht="15" customHeight="1" x14ac:dyDescent="0.2">
      <c r="C48" s="144" t="s">
        <v>348</v>
      </c>
    </row>
  </sheetData>
  <mergeCells count="1">
    <mergeCell ref="A1:F1"/>
  </mergeCells>
  <pageMargins left="1.45" right="0.7" top="0.75" bottom="0.75" header="0.3" footer="0.3"/>
  <pageSetup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zoomScale="60" zoomScaleNormal="100" workbookViewId="0">
      <pane xSplit="2" ySplit="3" topLeftCell="C46" activePane="bottomRight" state="frozen"/>
      <selection pane="topRight" activeCell="C1" sqref="C1"/>
      <selection pane="bottomLeft" activeCell="A4" sqref="A4"/>
      <selection pane="bottomRight" activeCell="E58" sqref="E58"/>
    </sheetView>
  </sheetViews>
  <sheetFormatPr defaultRowHeight="15" x14ac:dyDescent="0.2"/>
  <cols>
    <col min="1" max="1" width="5.28515625" style="292" customWidth="1"/>
    <col min="2" max="2" width="28.140625" style="291" customWidth="1"/>
    <col min="3" max="3" width="19" style="171" customWidth="1"/>
    <col min="4" max="4" width="19.28515625" style="171" customWidth="1"/>
    <col min="5" max="5" width="16.42578125" style="291" customWidth="1"/>
    <col min="6" max="16384" width="9.140625" style="291"/>
  </cols>
  <sheetData>
    <row r="1" spans="1:7" ht="15.75" x14ac:dyDescent="0.2">
      <c r="A1" s="466" t="s">
        <v>523</v>
      </c>
      <c r="B1" s="466"/>
      <c r="C1" s="466"/>
      <c r="D1" s="466"/>
      <c r="E1" s="466"/>
    </row>
    <row r="2" spans="1:7" ht="15" customHeight="1" x14ac:dyDescent="0.2">
      <c r="A2" s="467" t="s">
        <v>554</v>
      </c>
      <c r="B2" s="467"/>
      <c r="C2" s="467"/>
      <c r="D2" s="467"/>
      <c r="E2" s="467"/>
    </row>
    <row r="3" spans="1:7" s="295" customFormat="1" ht="20.100000000000001" customHeight="1" x14ac:dyDescent="0.2">
      <c r="A3" s="368" t="s">
        <v>111</v>
      </c>
      <c r="B3" s="293" t="s">
        <v>452</v>
      </c>
      <c r="C3" s="367" t="s">
        <v>219</v>
      </c>
      <c r="D3" s="367" t="s">
        <v>453</v>
      </c>
      <c r="E3" s="312" t="s">
        <v>454</v>
      </c>
    </row>
    <row r="4" spans="1:7" x14ac:dyDescent="0.2">
      <c r="A4" s="296">
        <v>1</v>
      </c>
      <c r="B4" s="1" t="s">
        <v>363</v>
      </c>
      <c r="C4" s="297">
        <v>76035</v>
      </c>
      <c r="D4" s="297">
        <v>122954</v>
      </c>
      <c r="E4" s="283">
        <f>D4*100/C4</f>
        <v>161.70710856842243</v>
      </c>
      <c r="F4" s="171"/>
      <c r="G4" s="171"/>
    </row>
    <row r="5" spans="1:7" x14ac:dyDescent="0.2">
      <c r="A5" s="296">
        <v>2</v>
      </c>
      <c r="B5" s="1" t="s">
        <v>364</v>
      </c>
      <c r="C5" s="297">
        <v>139637</v>
      </c>
      <c r="D5" s="297">
        <v>63939</v>
      </c>
      <c r="E5" s="283">
        <f t="shared" ref="E5:E55" si="0">D5*100/C5</f>
        <v>45.789439761667751</v>
      </c>
      <c r="F5" s="171"/>
      <c r="G5" s="171"/>
    </row>
    <row r="6" spans="1:7" x14ac:dyDescent="0.2">
      <c r="A6" s="296">
        <v>3</v>
      </c>
      <c r="B6" s="293" t="s">
        <v>365</v>
      </c>
      <c r="C6" s="297">
        <v>327472</v>
      </c>
      <c r="D6" s="297">
        <v>73262</v>
      </c>
      <c r="E6" s="283">
        <f t="shared" si="0"/>
        <v>22.371989055552842</v>
      </c>
      <c r="F6" s="171"/>
      <c r="G6" s="171"/>
    </row>
    <row r="7" spans="1:7" x14ac:dyDescent="0.2">
      <c r="A7" s="296">
        <v>4</v>
      </c>
      <c r="B7" s="1" t="s">
        <v>455</v>
      </c>
      <c r="C7" s="297">
        <v>165192</v>
      </c>
      <c r="D7" s="297">
        <v>206521</v>
      </c>
      <c r="E7" s="283">
        <f t="shared" si="0"/>
        <v>125.01876604193907</v>
      </c>
      <c r="F7" s="171"/>
      <c r="G7" s="171"/>
    </row>
    <row r="8" spans="1:7" x14ac:dyDescent="0.2">
      <c r="A8" s="296">
        <v>5</v>
      </c>
      <c r="B8" s="1" t="s">
        <v>367</v>
      </c>
      <c r="C8" s="297">
        <v>433445</v>
      </c>
      <c r="D8" s="297">
        <v>219807</v>
      </c>
      <c r="E8" s="283">
        <f t="shared" si="0"/>
        <v>50.71162431219647</v>
      </c>
      <c r="F8" s="171"/>
      <c r="G8" s="171"/>
    </row>
    <row r="9" spans="1:7" x14ac:dyDescent="0.2">
      <c r="A9" s="296">
        <v>6</v>
      </c>
      <c r="B9" s="1" t="s">
        <v>368</v>
      </c>
      <c r="C9" s="297">
        <v>349654</v>
      </c>
      <c r="D9" s="297">
        <v>361717</v>
      </c>
      <c r="E9" s="283">
        <f t="shared" si="0"/>
        <v>103.44998198218811</v>
      </c>
      <c r="F9" s="171"/>
      <c r="G9" s="171"/>
    </row>
    <row r="10" spans="1:7" x14ac:dyDescent="0.2">
      <c r="A10" s="296">
        <v>7</v>
      </c>
      <c r="B10" s="1" t="s">
        <v>369</v>
      </c>
      <c r="C10" s="297">
        <v>598163</v>
      </c>
      <c r="D10" s="297">
        <v>295609</v>
      </c>
      <c r="E10" s="283">
        <f t="shared" si="0"/>
        <v>49.419472618667484</v>
      </c>
      <c r="F10" s="171"/>
      <c r="G10" s="171"/>
    </row>
    <row r="11" spans="1:7" x14ac:dyDescent="0.2">
      <c r="A11" s="296">
        <v>8</v>
      </c>
      <c r="B11" s="1" t="s">
        <v>370</v>
      </c>
      <c r="C11" s="297">
        <v>365683</v>
      </c>
      <c r="D11" s="297">
        <v>151237</v>
      </c>
      <c r="E11" s="283">
        <f t="shared" si="0"/>
        <v>41.35740518427162</v>
      </c>
      <c r="F11" s="171"/>
      <c r="G11" s="171"/>
    </row>
    <row r="12" spans="1:7" x14ac:dyDescent="0.2">
      <c r="A12" s="296">
        <v>9</v>
      </c>
      <c r="B12" s="1" t="s">
        <v>371</v>
      </c>
      <c r="C12" s="297">
        <v>7689260</v>
      </c>
      <c r="D12" s="297">
        <v>6888916</v>
      </c>
      <c r="E12" s="283">
        <f t="shared" si="0"/>
        <v>89.591404114310095</v>
      </c>
      <c r="F12" s="171"/>
      <c r="G12" s="171"/>
    </row>
    <row r="13" spans="1:7" x14ac:dyDescent="0.2">
      <c r="A13" s="296">
        <v>10</v>
      </c>
      <c r="B13" s="1" t="s">
        <v>372</v>
      </c>
      <c r="C13" s="297">
        <v>256012</v>
      </c>
      <c r="D13" s="297">
        <v>230966</v>
      </c>
      <c r="E13" s="283">
        <f t="shared" si="0"/>
        <v>90.216864834460878</v>
      </c>
      <c r="F13" s="171"/>
      <c r="G13" s="171"/>
    </row>
    <row r="14" spans="1:7" x14ac:dyDescent="0.2">
      <c r="A14" s="296">
        <v>11</v>
      </c>
      <c r="B14" s="1" t="s">
        <v>373</v>
      </c>
      <c r="C14" s="297">
        <v>577320</v>
      </c>
      <c r="D14" s="297">
        <v>236616</v>
      </c>
      <c r="E14" s="283">
        <f t="shared" si="0"/>
        <v>40.98524215339846</v>
      </c>
      <c r="F14" s="171"/>
      <c r="G14" s="171"/>
    </row>
    <row r="15" spans="1:7" x14ac:dyDescent="0.2">
      <c r="A15" s="296">
        <v>12</v>
      </c>
      <c r="B15" s="1" t="s">
        <v>374</v>
      </c>
      <c r="C15" s="297">
        <v>948371</v>
      </c>
      <c r="D15" s="297">
        <v>511894</v>
      </c>
      <c r="E15" s="283">
        <f t="shared" si="0"/>
        <v>53.976133812611309</v>
      </c>
      <c r="F15" s="171"/>
      <c r="G15" s="171"/>
    </row>
    <row r="16" spans="1:7" x14ac:dyDescent="0.2">
      <c r="A16" s="296">
        <v>13</v>
      </c>
      <c r="B16" s="1" t="s">
        <v>375</v>
      </c>
      <c r="C16" s="297">
        <v>321089</v>
      </c>
      <c r="D16" s="297">
        <v>193352</v>
      </c>
      <c r="E16" s="283">
        <f t="shared" si="0"/>
        <v>60.217572075032159</v>
      </c>
      <c r="F16" s="171"/>
      <c r="G16" s="171"/>
    </row>
    <row r="17" spans="1:7" x14ac:dyDescent="0.2">
      <c r="A17" s="313">
        <v>14</v>
      </c>
      <c r="B17" s="314" t="s">
        <v>376</v>
      </c>
      <c r="C17" s="315">
        <v>227885</v>
      </c>
      <c r="D17" s="315">
        <v>158005</v>
      </c>
      <c r="E17" s="283">
        <f t="shared" si="0"/>
        <v>69.33541040437062</v>
      </c>
      <c r="F17" s="171"/>
      <c r="G17" s="171"/>
    </row>
    <row r="18" spans="1:7" x14ac:dyDescent="0.2">
      <c r="A18" s="296">
        <v>15</v>
      </c>
      <c r="B18" s="1" t="s">
        <v>377</v>
      </c>
      <c r="C18" s="297">
        <v>520656</v>
      </c>
      <c r="D18" s="297">
        <v>592474</v>
      </c>
      <c r="E18" s="283">
        <f t="shared" si="0"/>
        <v>113.79375249685013</v>
      </c>
      <c r="F18" s="171"/>
      <c r="G18" s="171"/>
    </row>
    <row r="19" spans="1:7" x14ac:dyDescent="0.2">
      <c r="A19" s="296">
        <v>16</v>
      </c>
      <c r="B19" s="1" t="s">
        <v>378</v>
      </c>
      <c r="C19" s="297">
        <v>746465</v>
      </c>
      <c r="D19" s="297">
        <v>768996</v>
      </c>
      <c r="E19" s="283">
        <f t="shared" si="0"/>
        <v>103.01835986951833</v>
      </c>
      <c r="F19" s="171"/>
      <c r="G19" s="171"/>
    </row>
    <row r="20" spans="1:7" x14ac:dyDescent="0.2">
      <c r="A20" s="296">
        <v>17</v>
      </c>
      <c r="B20" s="293" t="s">
        <v>379</v>
      </c>
      <c r="C20" s="297">
        <v>119659</v>
      </c>
      <c r="D20" s="297">
        <v>41164</v>
      </c>
      <c r="E20" s="283">
        <f t="shared" si="0"/>
        <v>34.401089763411029</v>
      </c>
      <c r="F20" s="171"/>
      <c r="G20" s="171"/>
    </row>
    <row r="21" spans="1:7" x14ac:dyDescent="0.2">
      <c r="A21" s="296">
        <v>18</v>
      </c>
      <c r="B21" s="1" t="s">
        <v>380</v>
      </c>
      <c r="C21" s="297">
        <v>341860</v>
      </c>
      <c r="D21" s="297">
        <v>330798</v>
      </c>
      <c r="E21" s="283">
        <f t="shared" si="0"/>
        <v>96.764172468261862</v>
      </c>
      <c r="F21" s="171"/>
      <c r="G21" s="171"/>
    </row>
    <row r="22" spans="1:7" x14ac:dyDescent="0.2">
      <c r="A22" s="296">
        <v>19</v>
      </c>
      <c r="B22" s="1" t="s">
        <v>381</v>
      </c>
      <c r="C22" s="297">
        <v>2122961</v>
      </c>
      <c r="D22" s="297">
        <v>1087412</v>
      </c>
      <c r="E22" s="283">
        <f t="shared" si="0"/>
        <v>51.221477926349095</v>
      </c>
      <c r="F22" s="171"/>
      <c r="G22" s="171"/>
    </row>
    <row r="23" spans="1:7" x14ac:dyDescent="0.2">
      <c r="A23" s="296">
        <v>20</v>
      </c>
      <c r="B23" s="1" t="s">
        <v>382</v>
      </c>
      <c r="C23" s="297">
        <v>195177</v>
      </c>
      <c r="D23" s="297">
        <v>269547</v>
      </c>
      <c r="E23" s="283">
        <f t="shared" si="0"/>
        <v>138.10387494428136</v>
      </c>
      <c r="F23" s="171"/>
      <c r="G23" s="171"/>
    </row>
    <row r="24" spans="1:7" x14ac:dyDescent="0.2">
      <c r="A24" s="296">
        <v>21</v>
      </c>
      <c r="B24" s="1" t="s">
        <v>383</v>
      </c>
      <c r="C24" s="297">
        <v>670070</v>
      </c>
      <c r="D24" s="297">
        <v>644805</v>
      </c>
      <c r="E24" s="283">
        <f t="shared" si="0"/>
        <v>96.229498410613814</v>
      </c>
      <c r="F24" s="171"/>
      <c r="G24" s="171"/>
    </row>
    <row r="25" spans="1:7" x14ac:dyDescent="0.2">
      <c r="A25" s="296">
        <v>22</v>
      </c>
      <c r="B25" s="1" t="s">
        <v>384</v>
      </c>
      <c r="C25" s="297">
        <v>5896279</v>
      </c>
      <c r="D25" s="297">
        <v>5463469</v>
      </c>
      <c r="E25" s="283">
        <f t="shared" si="0"/>
        <v>92.659607864553223</v>
      </c>
      <c r="F25" s="171"/>
      <c r="G25" s="171"/>
    </row>
    <row r="26" spans="1:7" x14ac:dyDescent="0.2">
      <c r="A26" s="296">
        <v>23</v>
      </c>
      <c r="B26" s="1" t="s">
        <v>385</v>
      </c>
      <c r="C26" s="297">
        <v>2713169</v>
      </c>
      <c r="D26" s="297">
        <v>1650941</v>
      </c>
      <c r="E26" s="283">
        <f t="shared" si="0"/>
        <v>60.84917673760831</v>
      </c>
      <c r="F26" s="171"/>
      <c r="G26" s="171"/>
    </row>
    <row r="27" spans="1:7" x14ac:dyDescent="0.2">
      <c r="A27" s="296">
        <v>24</v>
      </c>
      <c r="B27" s="1" t="s">
        <v>386</v>
      </c>
      <c r="C27" s="297">
        <v>197624</v>
      </c>
      <c r="D27" s="297">
        <v>174650</v>
      </c>
      <c r="E27" s="283">
        <f t="shared" si="0"/>
        <v>88.374893737602719</v>
      </c>
      <c r="F27" s="171"/>
      <c r="G27" s="171"/>
    </row>
    <row r="28" spans="1:7" x14ac:dyDescent="0.2">
      <c r="A28" s="296">
        <v>25</v>
      </c>
      <c r="B28" s="1" t="s">
        <v>387</v>
      </c>
      <c r="C28" s="297">
        <v>527550</v>
      </c>
      <c r="D28" s="297">
        <v>339777</v>
      </c>
      <c r="E28" s="283">
        <f t="shared" si="0"/>
        <v>64.406596531134483</v>
      </c>
      <c r="F28" s="171"/>
      <c r="G28" s="171"/>
    </row>
    <row r="29" spans="1:7" x14ac:dyDescent="0.2">
      <c r="A29" s="296">
        <v>26</v>
      </c>
      <c r="B29" s="1" t="s">
        <v>388</v>
      </c>
      <c r="C29" s="297">
        <v>439438</v>
      </c>
      <c r="D29" s="297">
        <v>396337</v>
      </c>
      <c r="E29" s="283">
        <f t="shared" si="0"/>
        <v>90.191790423222386</v>
      </c>
      <c r="F29" s="171"/>
      <c r="G29" s="171"/>
    </row>
    <row r="30" spans="1:7" x14ac:dyDescent="0.2">
      <c r="A30" s="296">
        <v>27</v>
      </c>
      <c r="B30" s="1" t="s">
        <v>456</v>
      </c>
      <c r="C30" s="297">
        <v>598706</v>
      </c>
      <c r="D30" s="297">
        <v>746348</v>
      </c>
      <c r="E30" s="283">
        <f t="shared" si="0"/>
        <v>124.66018379638754</v>
      </c>
      <c r="F30" s="171"/>
      <c r="G30" s="171"/>
    </row>
    <row r="31" spans="1:7" x14ac:dyDescent="0.2">
      <c r="A31" s="296">
        <v>28</v>
      </c>
      <c r="B31" s="293" t="s">
        <v>389</v>
      </c>
      <c r="C31" s="297">
        <v>293810</v>
      </c>
      <c r="D31" s="297">
        <v>129037</v>
      </c>
      <c r="E31" s="283">
        <f t="shared" si="0"/>
        <v>43.91851877063408</v>
      </c>
      <c r="F31" s="171"/>
      <c r="G31" s="171"/>
    </row>
    <row r="32" spans="1:7" x14ac:dyDescent="0.2">
      <c r="A32" s="296">
        <v>29</v>
      </c>
      <c r="B32" s="1" t="s">
        <v>390</v>
      </c>
      <c r="C32" s="297">
        <v>413556</v>
      </c>
      <c r="D32" s="297">
        <v>424765</v>
      </c>
      <c r="E32" s="283">
        <f t="shared" si="0"/>
        <v>102.71039472284285</v>
      </c>
      <c r="F32" s="171"/>
      <c r="G32" s="171"/>
    </row>
    <row r="33" spans="1:7" x14ac:dyDescent="0.2">
      <c r="A33" s="296">
        <v>30</v>
      </c>
      <c r="B33" s="1" t="s">
        <v>391</v>
      </c>
      <c r="C33" s="297">
        <v>410280</v>
      </c>
      <c r="D33" s="297">
        <v>261629</v>
      </c>
      <c r="E33" s="283">
        <f t="shared" si="0"/>
        <v>63.768402066881151</v>
      </c>
      <c r="F33" s="171"/>
      <c r="G33" s="171"/>
    </row>
    <row r="34" spans="1:7" x14ac:dyDescent="0.2">
      <c r="A34" s="296">
        <v>31</v>
      </c>
      <c r="B34" s="1" t="s">
        <v>457</v>
      </c>
      <c r="C34" s="297">
        <v>393287</v>
      </c>
      <c r="D34" s="297">
        <v>403450</v>
      </c>
      <c r="E34" s="283">
        <f t="shared" si="0"/>
        <v>102.58411795965796</v>
      </c>
      <c r="F34" s="171"/>
      <c r="G34" s="171"/>
    </row>
    <row r="35" spans="1:7" x14ac:dyDescent="0.2">
      <c r="A35" s="296">
        <v>32</v>
      </c>
      <c r="B35" s="1" t="s">
        <v>393</v>
      </c>
      <c r="C35" s="297">
        <v>341536</v>
      </c>
      <c r="D35" s="297">
        <v>255791</v>
      </c>
      <c r="E35" s="283">
        <f t="shared" si="0"/>
        <v>74.894301040007491</v>
      </c>
      <c r="F35" s="171"/>
      <c r="G35" s="171"/>
    </row>
    <row r="36" spans="1:7" x14ac:dyDescent="0.2">
      <c r="A36" s="296">
        <v>33</v>
      </c>
      <c r="B36" s="1" t="s">
        <v>394</v>
      </c>
      <c r="C36" s="297">
        <v>252468</v>
      </c>
      <c r="D36" s="297">
        <v>103630</v>
      </c>
      <c r="E36" s="283">
        <f t="shared" si="0"/>
        <v>41.046786127350792</v>
      </c>
      <c r="F36" s="171"/>
      <c r="G36" s="171"/>
    </row>
    <row r="37" spans="1:7" x14ac:dyDescent="0.2">
      <c r="A37" s="296">
        <v>34</v>
      </c>
      <c r="B37" s="1" t="s">
        <v>395</v>
      </c>
      <c r="C37" s="297">
        <v>353243</v>
      </c>
      <c r="D37" s="297">
        <v>543691</v>
      </c>
      <c r="E37" s="283">
        <f t="shared" si="0"/>
        <v>153.91416107325551</v>
      </c>
      <c r="F37" s="171"/>
      <c r="G37" s="171"/>
    </row>
    <row r="38" spans="1:7" x14ac:dyDescent="0.2">
      <c r="A38" s="296">
        <v>35</v>
      </c>
      <c r="B38" s="1" t="s">
        <v>396</v>
      </c>
      <c r="C38" s="297">
        <v>321855</v>
      </c>
      <c r="D38" s="297">
        <v>417013</v>
      </c>
      <c r="E38" s="283">
        <f t="shared" si="0"/>
        <v>129.56548756427583</v>
      </c>
      <c r="F38" s="171"/>
      <c r="G38" s="171"/>
    </row>
    <row r="39" spans="1:7" x14ac:dyDescent="0.2">
      <c r="A39" s="296">
        <v>36</v>
      </c>
      <c r="B39" s="1" t="s">
        <v>397</v>
      </c>
      <c r="C39" s="297">
        <v>629560</v>
      </c>
      <c r="D39" s="297">
        <v>658155</v>
      </c>
      <c r="E39" s="283">
        <f t="shared" si="0"/>
        <v>104.5420611220535</v>
      </c>
      <c r="F39" s="171"/>
      <c r="G39" s="171"/>
    </row>
    <row r="40" spans="1:7" x14ac:dyDescent="0.2">
      <c r="A40" s="296">
        <v>37</v>
      </c>
      <c r="B40" s="293" t="s">
        <v>398</v>
      </c>
      <c r="C40" s="297">
        <v>1030921</v>
      </c>
      <c r="D40" s="297">
        <v>353627</v>
      </c>
      <c r="E40" s="283">
        <f t="shared" si="0"/>
        <v>34.302046422567784</v>
      </c>
      <c r="F40" s="171"/>
      <c r="G40" s="171"/>
    </row>
    <row r="41" spans="1:7" x14ac:dyDescent="0.2">
      <c r="A41" s="296">
        <v>38</v>
      </c>
      <c r="B41" s="1" t="s">
        <v>399</v>
      </c>
      <c r="C41" s="297">
        <v>1028353</v>
      </c>
      <c r="D41" s="297">
        <v>553357</v>
      </c>
      <c r="E41" s="283">
        <f t="shared" si="0"/>
        <v>53.810024378788221</v>
      </c>
      <c r="F41" s="171"/>
      <c r="G41" s="171"/>
    </row>
    <row r="42" spans="1:7" x14ac:dyDescent="0.2">
      <c r="A42" s="296">
        <v>39</v>
      </c>
      <c r="B42" s="1" t="s">
        <v>400</v>
      </c>
      <c r="C42" s="297">
        <v>938867</v>
      </c>
      <c r="D42" s="297">
        <v>412926</v>
      </c>
      <c r="E42" s="283">
        <f t="shared" si="0"/>
        <v>43.981309386739547</v>
      </c>
      <c r="F42" s="171"/>
      <c r="G42" s="171"/>
    </row>
    <row r="43" spans="1:7" x14ac:dyDescent="0.2">
      <c r="A43" s="296">
        <v>40</v>
      </c>
      <c r="B43" s="1" t="s">
        <v>401</v>
      </c>
      <c r="C43" s="297">
        <v>383087</v>
      </c>
      <c r="D43" s="297">
        <v>527575</v>
      </c>
      <c r="E43" s="283">
        <f t="shared" si="0"/>
        <v>137.71675885634335</v>
      </c>
      <c r="F43" s="171"/>
      <c r="G43" s="171"/>
    </row>
    <row r="44" spans="1:7" x14ac:dyDescent="0.2">
      <c r="A44" s="296">
        <v>41</v>
      </c>
      <c r="B44" s="1" t="s">
        <v>402</v>
      </c>
      <c r="C44" s="297">
        <v>351778</v>
      </c>
      <c r="D44" s="297">
        <v>217013</v>
      </c>
      <c r="E44" s="283">
        <f t="shared" si="0"/>
        <v>61.690327422408451</v>
      </c>
      <c r="F44" s="171"/>
      <c r="G44" s="171"/>
    </row>
    <row r="45" spans="1:7" x14ac:dyDescent="0.2">
      <c r="A45" s="296">
        <v>42</v>
      </c>
      <c r="B45" s="293" t="s">
        <v>403</v>
      </c>
      <c r="C45" s="297">
        <v>429942</v>
      </c>
      <c r="D45" s="297">
        <v>124880</v>
      </c>
      <c r="E45" s="283">
        <f t="shared" si="0"/>
        <v>29.045778267766352</v>
      </c>
      <c r="F45" s="171"/>
      <c r="G45" s="171"/>
    </row>
    <row r="46" spans="1:7" x14ac:dyDescent="0.2">
      <c r="A46" s="296">
        <v>43</v>
      </c>
      <c r="B46" s="1" t="s">
        <v>404</v>
      </c>
      <c r="C46" s="297">
        <v>257277</v>
      </c>
      <c r="D46" s="297">
        <v>413595</v>
      </c>
      <c r="E46" s="283">
        <f t="shared" si="0"/>
        <v>160.75863757739714</v>
      </c>
      <c r="F46" s="171"/>
      <c r="G46" s="171"/>
    </row>
    <row r="47" spans="1:7" x14ac:dyDescent="0.2">
      <c r="A47" s="296">
        <v>44</v>
      </c>
      <c r="B47" s="1" t="s">
        <v>458</v>
      </c>
      <c r="C47" s="297">
        <v>106976</v>
      </c>
      <c r="D47" s="297">
        <v>126962</v>
      </c>
      <c r="E47" s="283">
        <f t="shared" si="0"/>
        <v>118.6826951839665</v>
      </c>
      <c r="F47" s="171"/>
      <c r="G47" s="171"/>
    </row>
    <row r="48" spans="1:7" x14ac:dyDescent="0.2">
      <c r="A48" s="296">
        <v>45</v>
      </c>
      <c r="B48" s="1" t="s">
        <v>406</v>
      </c>
      <c r="C48" s="297">
        <v>392648</v>
      </c>
      <c r="D48" s="297">
        <v>233516</v>
      </c>
      <c r="E48" s="283">
        <f t="shared" si="0"/>
        <v>59.472097145534931</v>
      </c>
      <c r="F48" s="171"/>
      <c r="G48" s="171"/>
    </row>
    <row r="49" spans="1:7" x14ac:dyDescent="0.2">
      <c r="A49" s="296">
        <v>46</v>
      </c>
      <c r="B49" s="1" t="s">
        <v>407</v>
      </c>
      <c r="C49" s="297">
        <v>377239</v>
      </c>
      <c r="D49" s="297">
        <v>191604</v>
      </c>
      <c r="E49" s="283">
        <f t="shared" si="0"/>
        <v>50.791143015435836</v>
      </c>
      <c r="F49" s="171"/>
      <c r="G49" s="171"/>
    </row>
    <row r="50" spans="1:7" x14ac:dyDescent="0.2">
      <c r="A50" s="296">
        <v>47</v>
      </c>
      <c r="B50" s="293" t="s">
        <v>408</v>
      </c>
      <c r="C50" s="297">
        <v>793880</v>
      </c>
      <c r="D50" s="297">
        <v>255571</v>
      </c>
      <c r="E50" s="283">
        <f t="shared" si="0"/>
        <v>32.192648763037234</v>
      </c>
      <c r="F50" s="171"/>
      <c r="G50" s="171"/>
    </row>
    <row r="51" spans="1:7" x14ac:dyDescent="0.2">
      <c r="A51" s="296">
        <v>48</v>
      </c>
      <c r="B51" s="293" t="s">
        <v>409</v>
      </c>
      <c r="C51" s="297">
        <v>378245</v>
      </c>
      <c r="D51" s="297">
        <v>134365</v>
      </c>
      <c r="E51" s="283">
        <f t="shared" si="0"/>
        <v>35.523271953363562</v>
      </c>
      <c r="F51" s="171"/>
      <c r="G51" s="171"/>
    </row>
    <row r="52" spans="1:7" x14ac:dyDescent="0.2">
      <c r="A52" s="296">
        <v>49</v>
      </c>
      <c r="B52" s="1" t="s">
        <v>410</v>
      </c>
      <c r="C52" s="297">
        <v>1189785</v>
      </c>
      <c r="D52" s="297">
        <v>1166999</v>
      </c>
      <c r="E52" s="283">
        <f t="shared" si="0"/>
        <v>98.084864072080251</v>
      </c>
      <c r="F52" s="171"/>
      <c r="G52" s="171"/>
    </row>
    <row r="53" spans="1:7" x14ac:dyDescent="0.2">
      <c r="A53" s="296">
        <v>50</v>
      </c>
      <c r="B53" s="293" t="s">
        <v>411</v>
      </c>
      <c r="C53" s="297">
        <v>223580</v>
      </c>
      <c r="D53" s="297">
        <v>55784</v>
      </c>
      <c r="E53" s="283">
        <f t="shared" si="0"/>
        <v>24.950353341085965</v>
      </c>
      <c r="F53" s="171"/>
      <c r="G53" s="171"/>
    </row>
    <row r="54" spans="1:7" x14ac:dyDescent="0.2">
      <c r="A54" s="296">
        <v>51</v>
      </c>
      <c r="B54" s="1" t="s">
        <v>412</v>
      </c>
      <c r="C54" s="297">
        <v>460656</v>
      </c>
      <c r="D54" s="297">
        <v>548930</v>
      </c>
      <c r="E54" s="283">
        <f t="shared" si="0"/>
        <v>119.16267236289119</v>
      </c>
      <c r="F54" s="171"/>
      <c r="G54" s="171"/>
    </row>
    <row r="55" spans="1:7" x14ac:dyDescent="0.2">
      <c r="A55" s="368"/>
      <c r="B55" s="293" t="s">
        <v>0</v>
      </c>
      <c r="C55" s="294">
        <f>SUM(C4:C54)</f>
        <v>39317661</v>
      </c>
      <c r="D55" s="294">
        <f>SUM(D4:D54)</f>
        <v>30735378</v>
      </c>
      <c r="E55" s="284">
        <f t="shared" si="0"/>
        <v>78.171939068298087</v>
      </c>
    </row>
    <row r="56" spans="1:7" x14ac:dyDescent="0.2">
      <c r="C56" s="171" t="s">
        <v>579</v>
      </c>
    </row>
    <row r="57" spans="1:7" x14ac:dyDescent="0.2">
      <c r="C57" s="408"/>
      <c r="D57" s="409"/>
      <c r="E57" s="409"/>
    </row>
    <row r="58" spans="1:7" x14ac:dyDescent="0.2">
      <c r="C58" s="408"/>
      <c r="D58" s="408"/>
      <c r="E58" s="409"/>
    </row>
  </sheetData>
  <mergeCells count="2">
    <mergeCell ref="A1:E1"/>
    <mergeCell ref="A2:E2"/>
  </mergeCells>
  <conditionalFormatting sqref="E3:E55">
    <cfRule type="cellIs" dxfId="14" priority="1" operator="lessThan">
      <formula>40</formula>
    </cfRule>
    <cfRule type="cellIs" dxfId="13" priority="2" operator="lessThan">
      <formula>40</formula>
    </cfRule>
  </conditionalFormatting>
  <pageMargins left="1.45" right="0.7" top="0.75" bottom="0.75" header="0.3" footer="0.3"/>
  <pageSetup scale="7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72"/>
  <sheetViews>
    <sheetView zoomScaleNormal="100" workbookViewId="0">
      <pane xSplit="2" ySplit="5" topLeftCell="C51" activePane="bottomRight" state="frozen"/>
      <selection pane="topRight" activeCell="C1" sqref="C1"/>
      <selection pane="bottomLeft" activeCell="A6" sqref="A6"/>
      <selection pane="bottomRight" activeCell="L64" sqref="L64"/>
    </sheetView>
  </sheetViews>
  <sheetFormatPr defaultColWidth="4.42578125" defaultRowHeight="13.5" x14ac:dyDescent="0.2"/>
  <cols>
    <col min="1" max="1" width="4.42578125" style="111"/>
    <col min="2" max="2" width="24.85546875" style="38" customWidth="1"/>
    <col min="3" max="3" width="10.7109375" style="54" customWidth="1"/>
    <col min="4" max="4" width="10.85546875" style="54" customWidth="1"/>
    <col min="5" max="5" width="10.42578125" style="54" customWidth="1"/>
    <col min="6" max="6" width="10.5703125" style="54" customWidth="1"/>
    <col min="7" max="8" width="9.140625" style="54" customWidth="1"/>
    <col min="9" max="9" width="9.5703125" style="54" customWidth="1"/>
    <col min="10" max="10" width="10.7109375" style="54" customWidth="1"/>
    <col min="11" max="11" width="10" style="54" customWidth="1"/>
    <col min="12" max="12" width="9.85546875" style="54" customWidth="1"/>
    <col min="13" max="13" width="9" style="52" customWidth="1"/>
    <col min="14" max="14" width="12.28515625" style="52" hidden="1" customWidth="1"/>
    <col min="15" max="15" width="10.7109375" style="52" hidden="1" customWidth="1"/>
    <col min="16" max="17" width="8.5703125" style="54" customWidth="1"/>
    <col min="18" max="18" width="7.7109375" style="38" bestFit="1" customWidth="1"/>
    <col min="19" max="16384" width="4.42578125" style="38"/>
  </cols>
  <sheetData>
    <row r="1" spans="1:15" ht="15" customHeight="1" x14ac:dyDescent="0.2">
      <c r="A1" s="469" t="s">
        <v>525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</row>
    <row r="2" spans="1:15" ht="15" customHeight="1" x14ac:dyDescent="0.2">
      <c r="B2" s="51" t="s">
        <v>125</v>
      </c>
      <c r="H2" s="54" t="s">
        <v>134</v>
      </c>
      <c r="J2" s="55" t="s">
        <v>116</v>
      </c>
    </row>
    <row r="3" spans="1:15" ht="21.95" customHeight="1" x14ac:dyDescent="0.2">
      <c r="A3" s="471" t="s">
        <v>111</v>
      </c>
      <c r="B3" s="471" t="s">
        <v>95</v>
      </c>
      <c r="C3" s="472" t="s">
        <v>524</v>
      </c>
      <c r="D3" s="472"/>
      <c r="E3" s="472"/>
      <c r="F3" s="472"/>
      <c r="G3" s="472"/>
      <c r="H3" s="472"/>
      <c r="I3" s="472"/>
      <c r="J3" s="472"/>
      <c r="K3" s="472"/>
      <c r="L3" s="472"/>
      <c r="M3" s="470" t="s">
        <v>207</v>
      </c>
    </row>
    <row r="4" spans="1:15" ht="24.95" customHeight="1" x14ac:dyDescent="0.2">
      <c r="A4" s="471"/>
      <c r="B4" s="471"/>
      <c r="C4" s="472" t="s">
        <v>30</v>
      </c>
      <c r="D4" s="472"/>
      <c r="E4" s="472" t="s">
        <v>117</v>
      </c>
      <c r="F4" s="472"/>
      <c r="G4" s="472" t="s">
        <v>113</v>
      </c>
      <c r="H4" s="472"/>
      <c r="I4" s="472" t="s">
        <v>114</v>
      </c>
      <c r="J4" s="472"/>
      <c r="K4" s="472" t="s">
        <v>31</v>
      </c>
      <c r="L4" s="472"/>
      <c r="M4" s="470"/>
      <c r="N4" s="468" t="s">
        <v>432</v>
      </c>
    </row>
    <row r="5" spans="1:15" ht="21.95" customHeight="1" x14ac:dyDescent="0.2">
      <c r="A5" s="471"/>
      <c r="B5" s="471"/>
      <c r="C5" s="425" t="s">
        <v>28</v>
      </c>
      <c r="D5" s="425" t="s">
        <v>15</v>
      </c>
      <c r="E5" s="425" t="s">
        <v>28</v>
      </c>
      <c r="F5" s="425" t="s">
        <v>15</v>
      </c>
      <c r="G5" s="425" t="s">
        <v>28</v>
      </c>
      <c r="H5" s="425" t="s">
        <v>15</v>
      </c>
      <c r="I5" s="425" t="s">
        <v>28</v>
      </c>
      <c r="J5" s="425" t="s">
        <v>15</v>
      </c>
      <c r="K5" s="425" t="s">
        <v>28</v>
      </c>
      <c r="L5" s="425" t="s">
        <v>15</v>
      </c>
      <c r="M5" s="470"/>
      <c r="N5" s="468"/>
      <c r="O5" s="394" t="s">
        <v>515</v>
      </c>
    </row>
    <row r="6" spans="1:15" ht="14.1" customHeight="1" x14ac:dyDescent="0.2">
      <c r="A6" s="36">
        <v>1</v>
      </c>
      <c r="B6" s="37" t="s">
        <v>50</v>
      </c>
      <c r="C6" s="48">
        <v>102568</v>
      </c>
      <c r="D6" s="48">
        <v>214019</v>
      </c>
      <c r="E6" s="48">
        <v>68241</v>
      </c>
      <c r="F6" s="48">
        <v>129115</v>
      </c>
      <c r="G6" s="48">
        <v>10</v>
      </c>
      <c r="H6" s="48">
        <v>1462</v>
      </c>
      <c r="I6" s="48">
        <v>1242</v>
      </c>
      <c r="J6" s="48">
        <v>20525</v>
      </c>
      <c r="K6" s="48">
        <f>C6+G6+I6</f>
        <v>103820</v>
      </c>
      <c r="L6" s="48">
        <f>D6+H6+J6</f>
        <v>236006</v>
      </c>
      <c r="M6" s="49">
        <f>L6*100/'CD Ratio_3(i)'!F6</f>
        <v>30.599501603839879</v>
      </c>
      <c r="N6" s="203">
        <f>F6*100/D6</f>
        <v>60.328755858124744</v>
      </c>
      <c r="O6" s="52">
        <f>L6/K6</f>
        <v>2.2732228857638219</v>
      </c>
    </row>
    <row r="7" spans="1:15" ht="14.1" customHeight="1" x14ac:dyDescent="0.2">
      <c r="A7" s="36">
        <v>2</v>
      </c>
      <c r="B7" s="37" t="s">
        <v>51</v>
      </c>
      <c r="C7" s="48">
        <v>2408</v>
      </c>
      <c r="D7" s="48">
        <v>5062.13</v>
      </c>
      <c r="E7" s="48">
        <v>2252</v>
      </c>
      <c r="F7" s="48">
        <v>4639</v>
      </c>
      <c r="G7" s="48">
        <v>0</v>
      </c>
      <c r="H7" s="48">
        <v>0</v>
      </c>
      <c r="I7" s="48">
        <v>8</v>
      </c>
      <c r="J7" s="48">
        <v>5704</v>
      </c>
      <c r="K7" s="48">
        <f t="shared" ref="K7:K65" si="0">C7+G7+I7</f>
        <v>2416</v>
      </c>
      <c r="L7" s="48">
        <f t="shared" ref="L7:L65" si="1">D7+H7+J7</f>
        <v>10766.130000000001</v>
      </c>
      <c r="M7" s="49">
        <f>L7*100/'CD Ratio_3(i)'!F7</f>
        <v>10.854266645158688</v>
      </c>
      <c r="N7" s="203">
        <f t="shared" ref="N7:N65" si="2">F7*100/D7</f>
        <v>91.641265633241346</v>
      </c>
      <c r="O7" s="52">
        <f t="shared" ref="O7:O65" si="3">L7/K7</f>
        <v>4.4561796357615897</v>
      </c>
    </row>
    <row r="8" spans="1:15" ht="14.1" customHeight="1" x14ac:dyDescent="0.2">
      <c r="A8" s="36">
        <v>3</v>
      </c>
      <c r="B8" s="37" t="s">
        <v>52</v>
      </c>
      <c r="C8" s="48">
        <v>53737</v>
      </c>
      <c r="D8" s="48">
        <v>122775</v>
      </c>
      <c r="E8" s="48">
        <v>40978</v>
      </c>
      <c r="F8" s="48">
        <v>92410</v>
      </c>
      <c r="G8" s="48">
        <v>3553</v>
      </c>
      <c r="H8" s="48">
        <v>15646</v>
      </c>
      <c r="I8" s="48">
        <v>2190</v>
      </c>
      <c r="J8" s="48">
        <v>123487</v>
      </c>
      <c r="K8" s="48">
        <f t="shared" si="0"/>
        <v>59480</v>
      </c>
      <c r="L8" s="48">
        <f t="shared" si="1"/>
        <v>261908</v>
      </c>
      <c r="M8" s="49">
        <f>L8*100/'CD Ratio_3(i)'!F8</f>
        <v>23.155015396421383</v>
      </c>
      <c r="N8" s="203">
        <f t="shared" si="2"/>
        <v>75.267766239055177</v>
      </c>
      <c r="O8" s="52">
        <f t="shared" si="3"/>
        <v>4.4032952252858104</v>
      </c>
    </row>
    <row r="9" spans="1:15" ht="14.1" customHeight="1" x14ac:dyDescent="0.2">
      <c r="A9" s="36">
        <v>4</v>
      </c>
      <c r="B9" s="37" t="s">
        <v>53</v>
      </c>
      <c r="C9" s="48">
        <v>377887</v>
      </c>
      <c r="D9" s="48">
        <v>839599.42</v>
      </c>
      <c r="E9" s="48">
        <v>359723</v>
      </c>
      <c r="F9" s="48">
        <v>762054.31</v>
      </c>
      <c r="G9" s="48">
        <v>25144</v>
      </c>
      <c r="H9" s="48">
        <v>68253</v>
      </c>
      <c r="I9" s="48">
        <v>44712</v>
      </c>
      <c r="J9" s="48">
        <v>87289.44</v>
      </c>
      <c r="K9" s="48">
        <f t="shared" si="0"/>
        <v>447743</v>
      </c>
      <c r="L9" s="48">
        <f t="shared" si="1"/>
        <v>995141.8600000001</v>
      </c>
      <c r="M9" s="49">
        <f>L9*100/'CD Ratio_3(i)'!F9</f>
        <v>47.70245294668058</v>
      </c>
      <c r="N9" s="203">
        <f t="shared" si="2"/>
        <v>90.764034829847787</v>
      </c>
      <c r="O9" s="52">
        <f t="shared" si="3"/>
        <v>2.2225737979153224</v>
      </c>
    </row>
    <row r="10" spans="1:15" ht="14.1" customHeight="1" x14ac:dyDescent="0.2">
      <c r="A10" s="36">
        <v>5</v>
      </c>
      <c r="B10" s="37" t="s">
        <v>54</v>
      </c>
      <c r="C10" s="48">
        <v>47283</v>
      </c>
      <c r="D10" s="48">
        <v>107719</v>
      </c>
      <c r="E10" s="48">
        <v>40834</v>
      </c>
      <c r="F10" s="48">
        <v>72484</v>
      </c>
      <c r="G10" s="48">
        <v>1238</v>
      </c>
      <c r="H10" s="48">
        <v>2673</v>
      </c>
      <c r="I10" s="48">
        <v>3873</v>
      </c>
      <c r="J10" s="48">
        <v>12093</v>
      </c>
      <c r="K10" s="48">
        <f t="shared" si="0"/>
        <v>52394</v>
      </c>
      <c r="L10" s="48">
        <f t="shared" si="1"/>
        <v>122485</v>
      </c>
      <c r="M10" s="49">
        <f>L10*100/'CD Ratio_3(i)'!F10</f>
        <v>37.833555214411255</v>
      </c>
      <c r="N10" s="203">
        <f t="shared" si="2"/>
        <v>67.289893147912622</v>
      </c>
      <c r="O10" s="52">
        <f t="shared" si="3"/>
        <v>2.3377676833225181</v>
      </c>
    </row>
    <row r="11" spans="1:15" ht="14.1" customHeight="1" x14ac:dyDescent="0.2">
      <c r="A11" s="36">
        <v>6</v>
      </c>
      <c r="B11" s="37" t="s">
        <v>55</v>
      </c>
      <c r="C11" s="48">
        <v>60629</v>
      </c>
      <c r="D11" s="48">
        <v>148328</v>
      </c>
      <c r="E11" s="48">
        <v>41526</v>
      </c>
      <c r="F11" s="48">
        <v>86061</v>
      </c>
      <c r="G11" s="48">
        <v>46</v>
      </c>
      <c r="H11" s="48">
        <v>8900</v>
      </c>
      <c r="I11" s="48">
        <v>190</v>
      </c>
      <c r="J11" s="48">
        <v>4183</v>
      </c>
      <c r="K11" s="48">
        <f t="shared" si="0"/>
        <v>60865</v>
      </c>
      <c r="L11" s="48">
        <f t="shared" si="1"/>
        <v>161411</v>
      </c>
      <c r="M11" s="49">
        <f>L11*100/'CD Ratio_3(i)'!F11</f>
        <v>25.91861083144256</v>
      </c>
      <c r="N11" s="203">
        <f t="shared" si="2"/>
        <v>58.020737824281319</v>
      </c>
      <c r="O11" s="52">
        <f t="shared" si="3"/>
        <v>2.6519510391850818</v>
      </c>
    </row>
    <row r="12" spans="1:15" ht="14.1" customHeight="1" x14ac:dyDescent="0.2">
      <c r="A12" s="36">
        <v>7</v>
      </c>
      <c r="B12" s="37" t="s">
        <v>56</v>
      </c>
      <c r="C12" s="48">
        <v>303116</v>
      </c>
      <c r="D12" s="48">
        <v>502892</v>
      </c>
      <c r="E12" s="48">
        <v>249363</v>
      </c>
      <c r="F12" s="48">
        <v>412032</v>
      </c>
      <c r="G12" s="48">
        <v>428</v>
      </c>
      <c r="H12" s="48">
        <v>17544</v>
      </c>
      <c r="I12" s="48">
        <v>1165</v>
      </c>
      <c r="J12" s="48">
        <v>36076</v>
      </c>
      <c r="K12" s="48">
        <f t="shared" si="0"/>
        <v>304709</v>
      </c>
      <c r="L12" s="48">
        <f t="shared" si="1"/>
        <v>556512</v>
      </c>
      <c r="M12" s="49">
        <f>L12*100/'CD Ratio_3(i)'!F12</f>
        <v>39.331221107370858</v>
      </c>
      <c r="N12" s="203">
        <f t="shared" si="2"/>
        <v>81.932502406083216</v>
      </c>
      <c r="O12" s="52">
        <f t="shared" si="3"/>
        <v>1.8263720467724944</v>
      </c>
    </row>
    <row r="13" spans="1:15" ht="14.1" customHeight="1" x14ac:dyDescent="0.2">
      <c r="A13" s="36">
        <v>8</v>
      </c>
      <c r="B13" s="37" t="s">
        <v>43</v>
      </c>
      <c r="C13" s="48">
        <v>12133</v>
      </c>
      <c r="D13" s="48">
        <v>41054.47</v>
      </c>
      <c r="E13" s="48">
        <v>8819</v>
      </c>
      <c r="F13" s="48">
        <v>27419.58</v>
      </c>
      <c r="G13" s="48">
        <v>0</v>
      </c>
      <c r="H13" s="48">
        <v>0</v>
      </c>
      <c r="I13" s="48">
        <v>0</v>
      </c>
      <c r="J13" s="48">
        <v>0</v>
      </c>
      <c r="K13" s="48">
        <f t="shared" si="0"/>
        <v>12133</v>
      </c>
      <c r="L13" s="48">
        <f t="shared" si="1"/>
        <v>41054.47</v>
      </c>
      <c r="M13" s="49">
        <f>L13*100/'CD Ratio_3(i)'!F13</f>
        <v>31.530211524331644</v>
      </c>
      <c r="N13" s="203">
        <f t="shared" si="2"/>
        <v>66.788293698591161</v>
      </c>
      <c r="O13" s="52">
        <f t="shared" si="3"/>
        <v>3.38370312371219</v>
      </c>
    </row>
    <row r="14" spans="1:15" ht="14.1" customHeight="1" x14ac:dyDescent="0.2">
      <c r="A14" s="36">
        <v>9</v>
      </c>
      <c r="B14" s="37" t="s">
        <v>44</v>
      </c>
      <c r="C14" s="48">
        <v>9947</v>
      </c>
      <c r="D14" s="48">
        <v>21600</v>
      </c>
      <c r="E14" s="48">
        <v>7258</v>
      </c>
      <c r="F14" s="48">
        <v>16603</v>
      </c>
      <c r="G14" s="48">
        <v>128</v>
      </c>
      <c r="H14" s="48">
        <v>861</v>
      </c>
      <c r="I14" s="48">
        <v>38</v>
      </c>
      <c r="J14" s="48">
        <v>677</v>
      </c>
      <c r="K14" s="48">
        <f t="shared" si="0"/>
        <v>10113</v>
      </c>
      <c r="L14" s="48">
        <f t="shared" si="1"/>
        <v>23138</v>
      </c>
      <c r="M14" s="49">
        <f>L14*100/'CD Ratio_3(i)'!F14</f>
        <v>12.048938122886046</v>
      </c>
      <c r="N14" s="203">
        <f t="shared" si="2"/>
        <v>76.865740740740748</v>
      </c>
      <c r="O14" s="52">
        <f t="shared" si="3"/>
        <v>2.2879462078512804</v>
      </c>
    </row>
    <row r="15" spans="1:15" ht="14.1" customHeight="1" x14ac:dyDescent="0.2">
      <c r="A15" s="36">
        <v>10</v>
      </c>
      <c r="B15" s="37" t="s">
        <v>76</v>
      </c>
      <c r="C15" s="48">
        <v>26290</v>
      </c>
      <c r="D15" s="48">
        <v>55178</v>
      </c>
      <c r="E15" s="48">
        <v>17818</v>
      </c>
      <c r="F15" s="48">
        <v>45550</v>
      </c>
      <c r="G15" s="48">
        <v>80</v>
      </c>
      <c r="H15" s="48">
        <v>884</v>
      </c>
      <c r="I15" s="48">
        <v>111</v>
      </c>
      <c r="J15" s="48">
        <v>11323</v>
      </c>
      <c r="K15" s="48">
        <f t="shared" si="0"/>
        <v>26481</v>
      </c>
      <c r="L15" s="48">
        <f t="shared" si="1"/>
        <v>67385</v>
      </c>
      <c r="M15" s="49">
        <f>L15*100/'CD Ratio_3(i)'!F15</f>
        <v>14.495387977765922</v>
      </c>
      <c r="N15" s="203">
        <f t="shared" si="2"/>
        <v>82.551016709558155</v>
      </c>
      <c r="O15" s="52">
        <f t="shared" si="3"/>
        <v>2.5446546580567198</v>
      </c>
    </row>
    <row r="16" spans="1:15" ht="14.1" customHeight="1" x14ac:dyDescent="0.2">
      <c r="A16" s="36">
        <v>11</v>
      </c>
      <c r="B16" s="37" t="s">
        <v>57</v>
      </c>
      <c r="C16" s="48">
        <v>3251</v>
      </c>
      <c r="D16" s="48">
        <v>6248</v>
      </c>
      <c r="E16" s="48">
        <v>2598</v>
      </c>
      <c r="F16" s="48">
        <v>4698</v>
      </c>
      <c r="G16" s="48">
        <v>136</v>
      </c>
      <c r="H16" s="48">
        <v>159.15</v>
      </c>
      <c r="I16" s="48">
        <v>271</v>
      </c>
      <c r="J16" s="48">
        <v>2487.79</v>
      </c>
      <c r="K16" s="48">
        <f t="shared" si="0"/>
        <v>3658</v>
      </c>
      <c r="L16" s="48">
        <f t="shared" si="1"/>
        <v>8894.9399999999987</v>
      </c>
      <c r="M16" s="49">
        <f>L16*100/'CD Ratio_3(i)'!F16</f>
        <v>11.062670231950747</v>
      </c>
      <c r="N16" s="203">
        <f t="shared" si="2"/>
        <v>75.192061459667087</v>
      </c>
      <c r="O16" s="52">
        <f t="shared" si="3"/>
        <v>2.4316402405686164</v>
      </c>
    </row>
    <row r="17" spans="1:17" ht="14.1" customHeight="1" x14ac:dyDescent="0.2">
      <c r="A17" s="36">
        <v>12</v>
      </c>
      <c r="B17" s="37" t="s">
        <v>58</v>
      </c>
      <c r="C17" s="48">
        <v>4009</v>
      </c>
      <c r="D17" s="48">
        <v>9810</v>
      </c>
      <c r="E17" s="48">
        <v>3365</v>
      </c>
      <c r="F17" s="48">
        <v>6711</v>
      </c>
      <c r="G17" s="48">
        <v>2</v>
      </c>
      <c r="H17" s="48">
        <v>11</v>
      </c>
      <c r="I17" s="48">
        <v>145</v>
      </c>
      <c r="J17" s="48">
        <v>986</v>
      </c>
      <c r="K17" s="48">
        <f t="shared" si="0"/>
        <v>4156</v>
      </c>
      <c r="L17" s="48">
        <f t="shared" si="1"/>
        <v>10807</v>
      </c>
      <c r="M17" s="49">
        <f>L17*100/'CD Ratio_3(i)'!F17</f>
        <v>9.2839654654009713</v>
      </c>
      <c r="N17" s="203">
        <f t="shared" si="2"/>
        <v>68.409785932721718</v>
      </c>
      <c r="O17" s="52">
        <f t="shared" si="3"/>
        <v>2.6003368623676613</v>
      </c>
    </row>
    <row r="18" spans="1:17" ht="14.1" customHeight="1" x14ac:dyDescent="0.2">
      <c r="A18" s="36">
        <v>13</v>
      </c>
      <c r="B18" s="37" t="s">
        <v>183</v>
      </c>
      <c r="C18" s="48">
        <v>10099</v>
      </c>
      <c r="D18" s="48">
        <v>29222</v>
      </c>
      <c r="E18" s="48">
        <v>8433</v>
      </c>
      <c r="F18" s="48">
        <v>22277</v>
      </c>
      <c r="G18" s="48">
        <v>263</v>
      </c>
      <c r="H18" s="48">
        <v>2577</v>
      </c>
      <c r="I18" s="48">
        <v>196</v>
      </c>
      <c r="J18" s="48">
        <v>22189</v>
      </c>
      <c r="K18" s="48">
        <f t="shared" si="0"/>
        <v>10558</v>
      </c>
      <c r="L18" s="48">
        <f t="shared" si="1"/>
        <v>53988</v>
      </c>
      <c r="M18" s="49">
        <f>L18*100/'CD Ratio_3(i)'!F18</f>
        <v>21.856958940268658</v>
      </c>
      <c r="N18" s="203">
        <f t="shared" si="2"/>
        <v>76.233659571555677</v>
      </c>
      <c r="O18" s="52">
        <f t="shared" si="3"/>
        <v>5.1134684599355937</v>
      </c>
    </row>
    <row r="19" spans="1:17" ht="14.1" customHeight="1" x14ac:dyDescent="0.2">
      <c r="A19" s="36">
        <v>14</v>
      </c>
      <c r="B19" s="37" t="s">
        <v>184</v>
      </c>
      <c r="C19" s="48">
        <v>5631</v>
      </c>
      <c r="D19" s="48">
        <v>14959</v>
      </c>
      <c r="E19" s="48">
        <v>5423</v>
      </c>
      <c r="F19" s="48">
        <v>12039</v>
      </c>
      <c r="G19" s="48">
        <v>0</v>
      </c>
      <c r="H19" s="48">
        <v>0</v>
      </c>
      <c r="I19" s="48">
        <v>0</v>
      </c>
      <c r="J19" s="48">
        <v>0</v>
      </c>
      <c r="K19" s="48">
        <f t="shared" si="0"/>
        <v>5631</v>
      </c>
      <c r="L19" s="48">
        <f t="shared" si="1"/>
        <v>14959</v>
      </c>
      <c r="M19" s="49">
        <f>L19*100/'CD Ratio_3(i)'!F19</f>
        <v>18.441036514706969</v>
      </c>
      <c r="N19" s="203">
        <f t="shared" si="2"/>
        <v>80.479978608195736</v>
      </c>
      <c r="O19" s="52">
        <f t="shared" si="3"/>
        <v>2.6565441307050257</v>
      </c>
    </row>
    <row r="20" spans="1:17" ht="14.1" customHeight="1" x14ac:dyDescent="0.2">
      <c r="A20" s="36">
        <v>15</v>
      </c>
      <c r="B20" s="37" t="s">
        <v>59</v>
      </c>
      <c r="C20" s="48">
        <v>203339</v>
      </c>
      <c r="D20" s="48">
        <v>355844.09</v>
      </c>
      <c r="E20" s="48">
        <v>169564</v>
      </c>
      <c r="F20" s="48">
        <v>284433.23</v>
      </c>
      <c r="G20" s="48">
        <v>237</v>
      </c>
      <c r="H20" s="48">
        <v>12770</v>
      </c>
      <c r="I20" s="48">
        <v>671</v>
      </c>
      <c r="J20" s="48">
        <v>48956.99</v>
      </c>
      <c r="K20" s="48">
        <f t="shared" si="0"/>
        <v>204247</v>
      </c>
      <c r="L20" s="48">
        <f t="shared" si="1"/>
        <v>417571.08</v>
      </c>
      <c r="M20" s="49">
        <f>L20*100/'CD Ratio_3(i)'!F20</f>
        <v>21.300326015498079</v>
      </c>
      <c r="N20" s="203">
        <f t="shared" si="2"/>
        <v>79.931980885224192</v>
      </c>
      <c r="O20" s="52">
        <f t="shared" si="3"/>
        <v>2.0444416809059618</v>
      </c>
    </row>
    <row r="21" spans="1:17" ht="14.1" customHeight="1" x14ac:dyDescent="0.2">
      <c r="A21" s="36">
        <v>16</v>
      </c>
      <c r="B21" s="37" t="s">
        <v>65</v>
      </c>
      <c r="C21" s="48">
        <v>615792</v>
      </c>
      <c r="D21" s="48">
        <v>1320184</v>
      </c>
      <c r="E21" s="48">
        <v>575324</v>
      </c>
      <c r="F21" s="48">
        <v>1273731</v>
      </c>
      <c r="G21" s="48">
        <v>492</v>
      </c>
      <c r="H21" s="48">
        <v>3929</v>
      </c>
      <c r="I21" s="48">
        <v>11749</v>
      </c>
      <c r="J21" s="48">
        <v>42129</v>
      </c>
      <c r="K21" s="48">
        <f t="shared" si="0"/>
        <v>628033</v>
      </c>
      <c r="L21" s="48">
        <f t="shared" si="1"/>
        <v>1366242</v>
      </c>
      <c r="M21" s="49">
        <f>L21*100/'CD Ratio_3(i)'!F21</f>
        <v>19.929884323575401</v>
      </c>
      <c r="N21" s="203">
        <f t="shared" si="2"/>
        <v>96.481323815468144</v>
      </c>
      <c r="O21" s="52">
        <f t="shared" si="3"/>
        <v>2.175430271976154</v>
      </c>
    </row>
    <row r="22" spans="1:17" ht="14.1" customHeight="1" x14ac:dyDescent="0.2">
      <c r="A22" s="36">
        <v>17</v>
      </c>
      <c r="B22" s="37" t="s">
        <v>60</v>
      </c>
      <c r="C22" s="48">
        <v>13795</v>
      </c>
      <c r="D22" s="48">
        <v>22299</v>
      </c>
      <c r="E22" s="48">
        <v>10102</v>
      </c>
      <c r="F22" s="48">
        <v>17236</v>
      </c>
      <c r="G22" s="48">
        <v>10</v>
      </c>
      <c r="H22" s="48">
        <v>452</v>
      </c>
      <c r="I22" s="48">
        <v>382</v>
      </c>
      <c r="J22" s="48">
        <v>2125</v>
      </c>
      <c r="K22" s="48">
        <f t="shared" si="0"/>
        <v>14187</v>
      </c>
      <c r="L22" s="48">
        <f t="shared" si="1"/>
        <v>24876</v>
      </c>
      <c r="M22" s="49">
        <f>L22*100/'CD Ratio_3(i)'!F22</f>
        <v>7.7283699775381436</v>
      </c>
      <c r="N22" s="203">
        <f t="shared" si="2"/>
        <v>77.294945961702325</v>
      </c>
      <c r="O22" s="52">
        <f t="shared" si="3"/>
        <v>1.7534362444491436</v>
      </c>
    </row>
    <row r="23" spans="1:17" ht="14.1" customHeight="1" x14ac:dyDescent="0.2">
      <c r="A23" s="36">
        <v>18</v>
      </c>
      <c r="B23" s="37" t="s">
        <v>185</v>
      </c>
      <c r="C23" s="48">
        <v>109426</v>
      </c>
      <c r="D23" s="48">
        <v>111289.49</v>
      </c>
      <c r="E23" s="48">
        <v>93387</v>
      </c>
      <c r="F23" s="48">
        <v>109378.79</v>
      </c>
      <c r="G23" s="48">
        <v>4657</v>
      </c>
      <c r="H23" s="48">
        <v>12263.09</v>
      </c>
      <c r="I23" s="48">
        <v>2606</v>
      </c>
      <c r="J23" s="48">
        <v>2776.95</v>
      </c>
      <c r="K23" s="48">
        <f t="shared" si="0"/>
        <v>116689</v>
      </c>
      <c r="L23" s="48">
        <f t="shared" si="1"/>
        <v>126329.53</v>
      </c>
      <c r="M23" s="49">
        <f>L23*100/'CD Ratio_3(i)'!F23</f>
        <v>27.628912385446917</v>
      </c>
      <c r="N23" s="203">
        <f t="shared" si="2"/>
        <v>98.283126286228821</v>
      </c>
      <c r="O23" s="52">
        <f t="shared" si="3"/>
        <v>1.0826172989741965</v>
      </c>
    </row>
    <row r="24" spans="1:17" ht="14.1" customHeight="1" x14ac:dyDescent="0.2">
      <c r="A24" s="36">
        <v>19</v>
      </c>
      <c r="B24" s="37" t="s">
        <v>61</v>
      </c>
      <c r="C24" s="48">
        <v>140760</v>
      </c>
      <c r="D24" s="48">
        <v>356214</v>
      </c>
      <c r="E24" s="48">
        <v>139306</v>
      </c>
      <c r="F24" s="48">
        <v>312163</v>
      </c>
      <c r="G24" s="48">
        <v>690</v>
      </c>
      <c r="H24" s="48">
        <v>11499</v>
      </c>
      <c r="I24" s="48">
        <v>1467</v>
      </c>
      <c r="J24" s="48">
        <v>55065</v>
      </c>
      <c r="K24" s="48">
        <f t="shared" si="0"/>
        <v>142917</v>
      </c>
      <c r="L24" s="48">
        <f t="shared" si="1"/>
        <v>422778</v>
      </c>
      <c r="M24" s="49">
        <f>L24*100/'CD Ratio_3(i)'!F24</f>
        <v>26.65458699632314</v>
      </c>
      <c r="N24" s="203">
        <f t="shared" si="2"/>
        <v>87.633557355971405</v>
      </c>
      <c r="O24" s="52">
        <f t="shared" si="3"/>
        <v>2.9582065114716936</v>
      </c>
    </row>
    <row r="25" spans="1:17" ht="14.1" customHeight="1" x14ac:dyDescent="0.2">
      <c r="A25" s="36">
        <v>20</v>
      </c>
      <c r="B25" s="37" t="s">
        <v>62</v>
      </c>
      <c r="C25" s="48">
        <v>331</v>
      </c>
      <c r="D25" s="48">
        <v>704.38</v>
      </c>
      <c r="E25" s="48">
        <v>78</v>
      </c>
      <c r="F25" s="48">
        <v>234.53</v>
      </c>
      <c r="G25" s="48">
        <v>7</v>
      </c>
      <c r="H25" s="48">
        <v>316.5</v>
      </c>
      <c r="I25" s="48">
        <v>14</v>
      </c>
      <c r="J25" s="48">
        <v>93.84</v>
      </c>
      <c r="K25" s="48">
        <f t="shared" si="0"/>
        <v>352</v>
      </c>
      <c r="L25" s="48">
        <f t="shared" si="1"/>
        <v>1114.72</v>
      </c>
      <c r="M25" s="49">
        <f>L25*100/'CD Ratio_3(i)'!F25</f>
        <v>3.4401752924111966</v>
      </c>
      <c r="N25" s="203">
        <f t="shared" si="2"/>
        <v>33.295948209773137</v>
      </c>
      <c r="O25" s="52">
        <f t="shared" si="3"/>
        <v>3.166818181818182</v>
      </c>
    </row>
    <row r="26" spans="1:17" ht="14.1" customHeight="1" x14ac:dyDescent="0.2">
      <c r="A26" s="36">
        <v>21</v>
      </c>
      <c r="B26" s="37" t="s">
        <v>45</v>
      </c>
      <c r="C26" s="48">
        <v>14842</v>
      </c>
      <c r="D26" s="48">
        <v>27460</v>
      </c>
      <c r="E26" s="48">
        <v>4629</v>
      </c>
      <c r="F26" s="48">
        <v>16699</v>
      </c>
      <c r="G26" s="48">
        <v>0</v>
      </c>
      <c r="H26" s="48">
        <v>0</v>
      </c>
      <c r="I26" s="48">
        <v>0</v>
      </c>
      <c r="J26" s="48">
        <v>0</v>
      </c>
      <c r="K26" s="48">
        <f t="shared" si="0"/>
        <v>14842</v>
      </c>
      <c r="L26" s="48">
        <f t="shared" si="1"/>
        <v>27460</v>
      </c>
      <c r="M26" s="49">
        <f>L26*100/'CD Ratio_3(i)'!F26</f>
        <v>15.208156800194947</v>
      </c>
      <c r="N26" s="203">
        <f t="shared" si="2"/>
        <v>60.812090313182814</v>
      </c>
      <c r="O26" s="52">
        <f t="shared" si="3"/>
        <v>1.8501549656380543</v>
      </c>
    </row>
    <row r="27" spans="1:17" s="51" customFormat="1" ht="14.1" customHeight="1" x14ac:dyDescent="0.2">
      <c r="A27" s="421"/>
      <c r="B27" s="101" t="s">
        <v>226</v>
      </c>
      <c r="C27" s="50">
        <f>SUM(C6:C26)</f>
        <v>2117273</v>
      </c>
      <c r="D27" s="50">
        <f t="shared" ref="D27:J27" si="4">SUM(D6:D26)</f>
        <v>4312460.9799999995</v>
      </c>
      <c r="E27" s="50">
        <f t="shared" si="4"/>
        <v>1849021</v>
      </c>
      <c r="F27" s="50">
        <f t="shared" si="4"/>
        <v>3707968.44</v>
      </c>
      <c r="G27" s="50">
        <f t="shared" si="4"/>
        <v>37121</v>
      </c>
      <c r="H27" s="50">
        <f t="shared" si="4"/>
        <v>160199.74</v>
      </c>
      <c r="I27" s="50">
        <f t="shared" si="4"/>
        <v>71030</v>
      </c>
      <c r="J27" s="50">
        <f t="shared" si="4"/>
        <v>478167.01</v>
      </c>
      <c r="K27" s="50">
        <f t="shared" si="0"/>
        <v>2225424</v>
      </c>
      <c r="L27" s="50">
        <f t="shared" si="1"/>
        <v>4950827.7299999995</v>
      </c>
      <c r="M27" s="47">
        <f>L27*100/'CD Ratio_3(i)'!F27</f>
        <v>25.8460562113805</v>
      </c>
      <c r="N27" s="203">
        <f t="shared" si="2"/>
        <v>85.982654850595324</v>
      </c>
      <c r="O27" s="52">
        <f t="shared" si="3"/>
        <v>2.2246671780298941</v>
      </c>
      <c r="P27" s="55"/>
      <c r="Q27" s="55"/>
    </row>
    <row r="28" spans="1:17" ht="14.1" customHeight="1" x14ac:dyDescent="0.2">
      <c r="A28" s="36">
        <v>22</v>
      </c>
      <c r="B28" s="37" t="s">
        <v>42</v>
      </c>
      <c r="C28" s="48">
        <v>42059</v>
      </c>
      <c r="D28" s="48">
        <v>127798.66</v>
      </c>
      <c r="E28" s="48">
        <v>10073</v>
      </c>
      <c r="F28" s="48">
        <v>63927.77</v>
      </c>
      <c r="G28" s="48">
        <v>9</v>
      </c>
      <c r="H28" s="48">
        <v>1416.16</v>
      </c>
      <c r="I28" s="48">
        <v>185</v>
      </c>
      <c r="J28" s="48">
        <v>32400.58</v>
      </c>
      <c r="K28" s="48">
        <f t="shared" si="0"/>
        <v>42253</v>
      </c>
      <c r="L28" s="48">
        <f t="shared" si="1"/>
        <v>161615.40000000002</v>
      </c>
      <c r="M28" s="49">
        <f>L28*100/'CD Ratio_3(i)'!F28</f>
        <v>17.533457478490121</v>
      </c>
      <c r="N28" s="203">
        <f t="shared" si="2"/>
        <v>50.022253754460337</v>
      </c>
      <c r="O28" s="52">
        <f t="shared" si="3"/>
        <v>3.8249449743213506</v>
      </c>
    </row>
    <row r="29" spans="1:17" ht="14.1" customHeight="1" x14ac:dyDescent="0.2">
      <c r="A29" s="36">
        <v>23</v>
      </c>
      <c r="B29" s="37" t="s">
        <v>186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187345</v>
      </c>
      <c r="J29" s="48">
        <v>70644</v>
      </c>
      <c r="K29" s="48">
        <f t="shared" si="0"/>
        <v>187345</v>
      </c>
      <c r="L29" s="48">
        <f t="shared" si="1"/>
        <v>70644</v>
      </c>
      <c r="M29" s="49">
        <f>L29*100/'CD Ratio_3(i)'!F29</f>
        <v>45.74922515989789</v>
      </c>
      <c r="N29" s="203" t="e">
        <f t="shared" si="2"/>
        <v>#DIV/0!</v>
      </c>
      <c r="O29" s="52">
        <f t="shared" si="3"/>
        <v>0.37707971923456723</v>
      </c>
    </row>
    <row r="30" spans="1:17" ht="14.1" customHeight="1" x14ac:dyDescent="0.2">
      <c r="A30" s="36">
        <v>24</v>
      </c>
      <c r="B30" s="37" t="s">
        <v>187</v>
      </c>
      <c r="C30" s="48">
        <v>73</v>
      </c>
      <c r="D30" s="48">
        <v>100.63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f t="shared" si="0"/>
        <v>73</v>
      </c>
      <c r="L30" s="48">
        <f t="shared" si="1"/>
        <v>100.63</v>
      </c>
      <c r="M30" s="49">
        <f>L30*100/'CD Ratio_3(i)'!F30</f>
        <v>8.4661916019552255</v>
      </c>
      <c r="N30" s="203">
        <f t="shared" si="2"/>
        <v>0</v>
      </c>
      <c r="O30" s="52">
        <f t="shared" si="3"/>
        <v>1.3784931506849314</v>
      </c>
    </row>
    <row r="31" spans="1:17" ht="14.1" customHeight="1" x14ac:dyDescent="0.2">
      <c r="A31" s="36">
        <v>25</v>
      </c>
      <c r="B31" s="37" t="s">
        <v>46</v>
      </c>
      <c r="C31" s="48">
        <v>0</v>
      </c>
      <c r="D31" s="48">
        <v>0</v>
      </c>
      <c r="E31" s="48">
        <v>0</v>
      </c>
      <c r="F31" s="48">
        <v>0</v>
      </c>
      <c r="G31" s="48">
        <v>1</v>
      </c>
      <c r="H31" s="48">
        <v>133.12</v>
      </c>
      <c r="I31" s="48">
        <v>6</v>
      </c>
      <c r="J31" s="48">
        <v>149.59</v>
      </c>
      <c r="K31" s="48">
        <f t="shared" si="0"/>
        <v>7</v>
      </c>
      <c r="L31" s="48">
        <f t="shared" si="1"/>
        <v>282.71000000000004</v>
      </c>
      <c r="M31" s="49">
        <f>L31*100/'CD Ratio_3(i)'!F31</f>
        <v>2.7863853374491927</v>
      </c>
      <c r="N31" s="203" t="e">
        <f t="shared" si="2"/>
        <v>#DIV/0!</v>
      </c>
      <c r="O31" s="52">
        <f t="shared" si="3"/>
        <v>40.387142857142862</v>
      </c>
    </row>
    <row r="32" spans="1:17" ht="14.1" customHeight="1" x14ac:dyDescent="0.2">
      <c r="A32" s="36">
        <v>26</v>
      </c>
      <c r="B32" s="37" t="s">
        <v>188</v>
      </c>
      <c r="C32" s="48">
        <v>96435</v>
      </c>
      <c r="D32" s="48">
        <v>53911</v>
      </c>
      <c r="E32" s="48">
        <v>8426</v>
      </c>
      <c r="F32" s="48">
        <v>31020</v>
      </c>
      <c r="G32" s="48">
        <v>1</v>
      </c>
      <c r="H32" s="48">
        <v>80</v>
      </c>
      <c r="I32" s="48">
        <v>18</v>
      </c>
      <c r="J32" s="48">
        <v>785</v>
      </c>
      <c r="K32" s="48">
        <f t="shared" si="0"/>
        <v>96454</v>
      </c>
      <c r="L32" s="48">
        <f t="shared" si="1"/>
        <v>54776</v>
      </c>
      <c r="M32" s="49">
        <f>L32*100/'CD Ratio_3(i)'!F32</f>
        <v>50.628980229409102</v>
      </c>
      <c r="N32" s="203">
        <f t="shared" si="2"/>
        <v>57.53927769842889</v>
      </c>
      <c r="O32" s="52">
        <f t="shared" si="3"/>
        <v>0.56789765069359488</v>
      </c>
    </row>
    <row r="33" spans="1:15" ht="14.1" customHeight="1" x14ac:dyDescent="0.2">
      <c r="A33" s="36">
        <v>27</v>
      </c>
      <c r="B33" s="37" t="s">
        <v>189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f t="shared" si="0"/>
        <v>0</v>
      </c>
      <c r="L33" s="48">
        <f t="shared" si="1"/>
        <v>0</v>
      </c>
      <c r="M33" s="49">
        <f>L33*100/'CD Ratio_3(i)'!F33</f>
        <v>0</v>
      </c>
      <c r="N33" s="203" t="e">
        <f t="shared" si="2"/>
        <v>#DIV/0!</v>
      </c>
      <c r="O33" s="52" t="e">
        <f t="shared" si="3"/>
        <v>#DIV/0!</v>
      </c>
    </row>
    <row r="34" spans="1:15" ht="14.1" customHeight="1" x14ac:dyDescent="0.2">
      <c r="A34" s="36">
        <v>28</v>
      </c>
      <c r="B34" s="37" t="s">
        <v>190</v>
      </c>
      <c r="C34" s="48">
        <v>5567</v>
      </c>
      <c r="D34" s="48">
        <v>9555</v>
      </c>
      <c r="E34" s="48">
        <v>5275</v>
      </c>
      <c r="F34" s="48">
        <v>8224</v>
      </c>
      <c r="G34" s="48">
        <v>3</v>
      </c>
      <c r="H34" s="48">
        <v>1557</v>
      </c>
      <c r="I34" s="48">
        <v>8</v>
      </c>
      <c r="J34" s="48">
        <v>111</v>
      </c>
      <c r="K34" s="48">
        <f t="shared" si="0"/>
        <v>5578</v>
      </c>
      <c r="L34" s="48">
        <f t="shared" si="1"/>
        <v>11223</v>
      </c>
      <c r="M34" s="49">
        <f>L34*100/'CD Ratio_3(i)'!F34</f>
        <v>35.891777799098151</v>
      </c>
      <c r="N34" s="203">
        <f t="shared" si="2"/>
        <v>86.070120355834646</v>
      </c>
      <c r="O34" s="52">
        <f t="shared" si="3"/>
        <v>2.0120114736464685</v>
      </c>
    </row>
    <row r="35" spans="1:15" ht="14.1" customHeight="1" x14ac:dyDescent="0.2">
      <c r="A35" s="36">
        <v>29</v>
      </c>
      <c r="B35" s="37" t="s">
        <v>66</v>
      </c>
      <c r="C35" s="48">
        <v>223339</v>
      </c>
      <c r="D35" s="48">
        <v>389797.29</v>
      </c>
      <c r="E35" s="48">
        <v>44396</v>
      </c>
      <c r="F35" s="48">
        <v>230102.59</v>
      </c>
      <c r="G35" s="48">
        <v>132</v>
      </c>
      <c r="H35" s="48">
        <v>3919.37</v>
      </c>
      <c r="I35" s="48">
        <v>1141</v>
      </c>
      <c r="J35" s="48">
        <v>73635.789999999994</v>
      </c>
      <c r="K35" s="48">
        <f t="shared" si="0"/>
        <v>224612</v>
      </c>
      <c r="L35" s="48">
        <f t="shared" si="1"/>
        <v>467352.44999999995</v>
      </c>
      <c r="M35" s="49">
        <f>L35*100/'CD Ratio_3(i)'!F35</f>
        <v>24.092592086149519</v>
      </c>
      <c r="N35" s="203">
        <f t="shared" si="2"/>
        <v>59.031346780271356</v>
      </c>
      <c r="O35" s="52">
        <f t="shared" si="3"/>
        <v>2.0807100689188465</v>
      </c>
    </row>
    <row r="36" spans="1:15" ht="14.1" customHeight="1" x14ac:dyDescent="0.2">
      <c r="A36" s="36">
        <v>30</v>
      </c>
      <c r="B36" s="37" t="s">
        <v>67</v>
      </c>
      <c r="C36" s="48">
        <v>164718</v>
      </c>
      <c r="D36" s="48">
        <v>430758</v>
      </c>
      <c r="E36" s="48">
        <v>79822</v>
      </c>
      <c r="F36" s="48">
        <v>319312</v>
      </c>
      <c r="G36" s="48">
        <v>228</v>
      </c>
      <c r="H36" s="48">
        <v>6113</v>
      </c>
      <c r="I36" s="48">
        <v>182</v>
      </c>
      <c r="J36" s="48">
        <v>44679</v>
      </c>
      <c r="K36" s="48">
        <f t="shared" si="0"/>
        <v>165128</v>
      </c>
      <c r="L36" s="48">
        <f t="shared" si="1"/>
        <v>481550</v>
      </c>
      <c r="M36" s="49">
        <f>L36*100/'CD Ratio_3(i)'!F36</f>
        <v>27.590391404838215</v>
      </c>
      <c r="N36" s="203">
        <f t="shared" si="2"/>
        <v>74.127932621100484</v>
      </c>
      <c r="O36" s="52">
        <f t="shared" si="3"/>
        <v>2.9162225667361077</v>
      </c>
    </row>
    <row r="37" spans="1:15" ht="14.1" customHeight="1" x14ac:dyDescent="0.2">
      <c r="A37" s="36">
        <v>31</v>
      </c>
      <c r="B37" s="37" t="s">
        <v>553</v>
      </c>
      <c r="C37" s="48">
        <v>102818</v>
      </c>
      <c r="D37" s="48">
        <v>26652.9</v>
      </c>
      <c r="E37" s="48">
        <v>198</v>
      </c>
      <c r="F37" s="48">
        <v>1302</v>
      </c>
      <c r="G37" s="48">
        <v>1</v>
      </c>
      <c r="H37" s="48">
        <v>4.83</v>
      </c>
      <c r="I37" s="48">
        <v>67</v>
      </c>
      <c r="J37" s="48">
        <v>6902.11</v>
      </c>
      <c r="K37" s="48">
        <f t="shared" si="0"/>
        <v>102886</v>
      </c>
      <c r="L37" s="48">
        <f t="shared" si="1"/>
        <v>33559.840000000004</v>
      </c>
      <c r="M37" s="49">
        <f>L37*100/'CD Ratio_3(i)'!F37</f>
        <v>37.92678287807793</v>
      </c>
      <c r="N37" s="203">
        <f t="shared" si="2"/>
        <v>4.8850218925520297</v>
      </c>
      <c r="O37" s="52">
        <f t="shared" si="3"/>
        <v>0.32618470928989368</v>
      </c>
    </row>
    <row r="38" spans="1:15" ht="14.1" customHeight="1" x14ac:dyDescent="0.2">
      <c r="A38" s="36">
        <v>32</v>
      </c>
      <c r="B38" s="37" t="s">
        <v>191</v>
      </c>
      <c r="C38" s="48">
        <v>262246</v>
      </c>
      <c r="D38" s="48">
        <v>131908</v>
      </c>
      <c r="E38" s="48">
        <v>0</v>
      </c>
      <c r="F38" s="48">
        <v>0</v>
      </c>
      <c r="G38" s="48">
        <v>0</v>
      </c>
      <c r="H38" s="48">
        <v>0</v>
      </c>
      <c r="I38" s="48">
        <v>15</v>
      </c>
      <c r="J38" s="48">
        <v>4974</v>
      </c>
      <c r="K38" s="48">
        <f t="shared" si="0"/>
        <v>262261</v>
      </c>
      <c r="L38" s="48">
        <f t="shared" si="1"/>
        <v>136882</v>
      </c>
      <c r="M38" s="49">
        <f>L38*100/'CD Ratio_3(i)'!F38</f>
        <v>30.429717893426407</v>
      </c>
      <c r="N38" s="203">
        <f t="shared" si="2"/>
        <v>0</v>
      </c>
      <c r="O38" s="52">
        <f t="shared" si="3"/>
        <v>0.52193044333698113</v>
      </c>
    </row>
    <row r="39" spans="1:15" ht="14.1" customHeight="1" x14ac:dyDescent="0.2">
      <c r="A39" s="36">
        <v>33</v>
      </c>
      <c r="B39" s="37" t="s">
        <v>192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11</v>
      </c>
      <c r="J39" s="48">
        <v>44</v>
      </c>
      <c r="K39" s="48">
        <f t="shared" si="0"/>
        <v>11</v>
      </c>
      <c r="L39" s="48">
        <f t="shared" si="1"/>
        <v>44</v>
      </c>
      <c r="M39" s="49">
        <f>L39*100/'CD Ratio_3(i)'!F39</f>
        <v>1.3037037037037038</v>
      </c>
      <c r="N39" s="203" t="e">
        <f t="shared" si="2"/>
        <v>#DIV/0!</v>
      </c>
      <c r="O39" s="52">
        <f t="shared" si="3"/>
        <v>4</v>
      </c>
    </row>
    <row r="40" spans="1:15" ht="14.1" customHeight="1" x14ac:dyDescent="0.2">
      <c r="A40" s="36">
        <v>34</v>
      </c>
      <c r="B40" s="37" t="s">
        <v>193</v>
      </c>
      <c r="C40" s="48">
        <v>730</v>
      </c>
      <c r="D40" s="48">
        <v>4865.1400000000003</v>
      </c>
      <c r="E40" s="48">
        <v>445</v>
      </c>
      <c r="F40" s="48">
        <v>3259.84</v>
      </c>
      <c r="G40" s="48">
        <v>8</v>
      </c>
      <c r="H40" s="48">
        <v>487.86</v>
      </c>
      <c r="I40" s="48">
        <v>54</v>
      </c>
      <c r="J40" s="48">
        <v>2635.27</v>
      </c>
      <c r="K40" s="48">
        <f t="shared" si="0"/>
        <v>792</v>
      </c>
      <c r="L40" s="48">
        <f t="shared" si="1"/>
        <v>7988.27</v>
      </c>
      <c r="M40" s="49">
        <f>L40*100/'CD Ratio_3(i)'!F40</f>
        <v>20.768226830872585</v>
      </c>
      <c r="N40" s="203">
        <f t="shared" si="2"/>
        <v>67.004032771924344</v>
      </c>
      <c r="O40" s="52">
        <f t="shared" si="3"/>
        <v>10.086199494949495</v>
      </c>
    </row>
    <row r="41" spans="1:15" ht="14.1" customHeight="1" x14ac:dyDescent="0.2">
      <c r="A41" s="36">
        <v>35</v>
      </c>
      <c r="B41" s="37" t="s">
        <v>194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f t="shared" si="0"/>
        <v>0</v>
      </c>
      <c r="L41" s="48">
        <f t="shared" si="1"/>
        <v>0</v>
      </c>
      <c r="M41" s="49">
        <f>L41*100/'CD Ratio_3(i)'!F41</f>
        <v>0</v>
      </c>
      <c r="N41" s="203" t="e">
        <f t="shared" si="2"/>
        <v>#DIV/0!</v>
      </c>
      <c r="O41" s="52" t="e">
        <f t="shared" si="3"/>
        <v>#DIV/0!</v>
      </c>
    </row>
    <row r="42" spans="1:15" ht="14.1" customHeight="1" x14ac:dyDescent="0.2">
      <c r="A42" s="36">
        <v>36</v>
      </c>
      <c r="B42" s="37" t="s">
        <v>68</v>
      </c>
      <c r="C42" s="48">
        <v>42451</v>
      </c>
      <c r="D42" s="48">
        <v>92459.78</v>
      </c>
      <c r="E42" s="48">
        <v>8270</v>
      </c>
      <c r="F42" s="48">
        <v>11077.09</v>
      </c>
      <c r="G42" s="48">
        <v>19</v>
      </c>
      <c r="H42" s="48">
        <v>1303.79</v>
      </c>
      <c r="I42" s="48">
        <v>182</v>
      </c>
      <c r="J42" s="48">
        <v>25103.42</v>
      </c>
      <c r="K42" s="48">
        <f t="shared" si="0"/>
        <v>42652</v>
      </c>
      <c r="L42" s="48">
        <f t="shared" si="1"/>
        <v>118866.98999999999</v>
      </c>
      <c r="M42" s="49">
        <f>L42*100/'CD Ratio_3(i)'!F42</f>
        <v>28.281055476573428</v>
      </c>
      <c r="N42" s="203">
        <f t="shared" si="2"/>
        <v>11.980441657983611</v>
      </c>
      <c r="O42" s="52">
        <f t="shared" si="3"/>
        <v>2.7869030760573943</v>
      </c>
    </row>
    <row r="43" spans="1:15" ht="14.1" customHeight="1" x14ac:dyDescent="0.2">
      <c r="A43" s="36">
        <v>37</v>
      </c>
      <c r="B43" s="37" t="s">
        <v>195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f t="shared" si="0"/>
        <v>0</v>
      </c>
      <c r="L43" s="48">
        <f t="shared" si="1"/>
        <v>0</v>
      </c>
      <c r="M43" s="49">
        <f>L43*100/'CD Ratio_3(i)'!F43</f>
        <v>0</v>
      </c>
      <c r="N43" s="203" t="e">
        <f t="shared" si="2"/>
        <v>#DIV/0!</v>
      </c>
      <c r="O43" s="52" t="e">
        <f t="shared" si="3"/>
        <v>#DIV/0!</v>
      </c>
    </row>
    <row r="44" spans="1:15" ht="14.1" customHeight="1" x14ac:dyDescent="0.2">
      <c r="A44" s="36">
        <v>38</v>
      </c>
      <c r="B44" s="37" t="s">
        <v>196</v>
      </c>
      <c r="C44" s="48">
        <v>63783</v>
      </c>
      <c r="D44" s="48">
        <v>26188</v>
      </c>
      <c r="E44" s="48">
        <v>4395</v>
      </c>
      <c r="F44" s="48">
        <v>12831</v>
      </c>
      <c r="G44" s="48">
        <v>2</v>
      </c>
      <c r="H44" s="48">
        <v>418</v>
      </c>
      <c r="I44" s="48">
        <v>66</v>
      </c>
      <c r="J44" s="48">
        <v>3134</v>
      </c>
      <c r="K44" s="48">
        <f t="shared" si="0"/>
        <v>63851</v>
      </c>
      <c r="L44" s="48">
        <f t="shared" si="1"/>
        <v>29740</v>
      </c>
      <c r="M44" s="49">
        <f>L44*100/'CD Ratio_3(i)'!F44</f>
        <v>37.871359625106649</v>
      </c>
      <c r="N44" s="203">
        <f t="shared" si="2"/>
        <v>48.995723232014662</v>
      </c>
      <c r="O44" s="52">
        <f t="shared" si="3"/>
        <v>0.46577187514682622</v>
      </c>
    </row>
    <row r="45" spans="1:15" ht="14.1" customHeight="1" x14ac:dyDescent="0.2">
      <c r="A45" s="36">
        <v>39</v>
      </c>
      <c r="B45" s="37" t="s">
        <v>197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21</v>
      </c>
      <c r="J45" s="48">
        <v>70</v>
      </c>
      <c r="K45" s="48">
        <f t="shared" si="0"/>
        <v>21</v>
      </c>
      <c r="L45" s="48">
        <f t="shared" si="1"/>
        <v>70</v>
      </c>
      <c r="M45" s="49">
        <f>L45*100/'CD Ratio_3(i)'!F45</f>
        <v>0.79663138727665872</v>
      </c>
      <c r="N45" s="203" t="e">
        <f t="shared" si="2"/>
        <v>#DIV/0!</v>
      </c>
      <c r="O45" s="52">
        <f t="shared" si="3"/>
        <v>3.3333333333333335</v>
      </c>
    </row>
    <row r="46" spans="1:15" ht="14.1" customHeight="1" x14ac:dyDescent="0.2">
      <c r="A46" s="36">
        <v>40</v>
      </c>
      <c r="B46" s="37" t="s">
        <v>72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f t="shared" si="0"/>
        <v>0</v>
      </c>
      <c r="L46" s="48">
        <f t="shared" si="1"/>
        <v>0</v>
      </c>
      <c r="M46" s="49">
        <v>0</v>
      </c>
      <c r="N46" s="203" t="e">
        <f t="shared" si="2"/>
        <v>#DIV/0!</v>
      </c>
      <c r="O46" s="52" t="e">
        <f t="shared" si="3"/>
        <v>#DIV/0!</v>
      </c>
    </row>
    <row r="47" spans="1:15" ht="14.1" customHeight="1" x14ac:dyDescent="0.2">
      <c r="A47" s="36">
        <v>41</v>
      </c>
      <c r="B47" s="37" t="s">
        <v>198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f t="shared" si="0"/>
        <v>0</v>
      </c>
      <c r="L47" s="48">
        <f t="shared" si="1"/>
        <v>0</v>
      </c>
      <c r="M47" s="49">
        <f>L47*100/'CD Ratio_3(i)'!F47</f>
        <v>0</v>
      </c>
      <c r="N47" s="203" t="e">
        <f t="shared" si="2"/>
        <v>#DIV/0!</v>
      </c>
      <c r="O47" s="52" t="e">
        <f t="shared" si="3"/>
        <v>#DIV/0!</v>
      </c>
    </row>
    <row r="48" spans="1:15" ht="14.1" customHeight="1" x14ac:dyDescent="0.2">
      <c r="A48" s="36">
        <v>42</v>
      </c>
      <c r="B48" s="37" t="s">
        <v>71</v>
      </c>
      <c r="C48" s="48">
        <v>79702</v>
      </c>
      <c r="D48" s="48">
        <v>18602</v>
      </c>
      <c r="E48" s="48">
        <v>307</v>
      </c>
      <c r="F48" s="48">
        <v>1612</v>
      </c>
      <c r="G48" s="48">
        <v>74</v>
      </c>
      <c r="H48" s="48">
        <v>2258</v>
      </c>
      <c r="I48" s="48">
        <v>183</v>
      </c>
      <c r="J48" s="48">
        <v>31270</v>
      </c>
      <c r="K48" s="48">
        <f t="shared" si="0"/>
        <v>79959</v>
      </c>
      <c r="L48" s="48">
        <f t="shared" si="1"/>
        <v>52130</v>
      </c>
      <c r="M48" s="49">
        <f>L48*100/'CD Ratio_3(i)'!F48</f>
        <v>27.637871253008726</v>
      </c>
      <c r="N48" s="203">
        <f t="shared" si="2"/>
        <v>8.6657348672185783</v>
      </c>
      <c r="O48" s="52">
        <f t="shared" si="3"/>
        <v>0.65195912905363995</v>
      </c>
    </row>
    <row r="49" spans="1:18" s="51" customFormat="1" ht="14.1" customHeight="1" x14ac:dyDescent="0.2">
      <c r="A49" s="421"/>
      <c r="B49" s="101" t="s">
        <v>223</v>
      </c>
      <c r="C49" s="50">
        <f>SUM(C28:C48)</f>
        <v>1083921</v>
      </c>
      <c r="D49" s="50">
        <f t="shared" ref="D49:J49" si="5">SUM(D28:D48)</f>
        <v>1312596.3999999999</v>
      </c>
      <c r="E49" s="50">
        <f t="shared" si="5"/>
        <v>161607</v>
      </c>
      <c r="F49" s="50">
        <f t="shared" si="5"/>
        <v>682668.28999999992</v>
      </c>
      <c r="G49" s="50">
        <f t="shared" si="5"/>
        <v>478</v>
      </c>
      <c r="H49" s="50">
        <f t="shared" si="5"/>
        <v>17691.13</v>
      </c>
      <c r="I49" s="50">
        <f t="shared" si="5"/>
        <v>189484</v>
      </c>
      <c r="J49" s="50">
        <f t="shared" si="5"/>
        <v>296537.75999999995</v>
      </c>
      <c r="K49" s="50">
        <f t="shared" si="0"/>
        <v>1273883</v>
      </c>
      <c r="L49" s="50">
        <f t="shared" si="1"/>
        <v>1626825.2899999998</v>
      </c>
      <c r="M49" s="47">
        <f>L49*100/'CD Ratio_3(i)'!F49</f>
        <v>26.025128730079008</v>
      </c>
      <c r="N49" s="203">
        <f t="shared" si="2"/>
        <v>52.00900215786055</v>
      </c>
      <c r="O49" s="52">
        <f t="shared" si="3"/>
        <v>1.2770602088260852</v>
      </c>
      <c r="P49" s="55"/>
      <c r="Q49" s="55"/>
    </row>
    <row r="50" spans="1:18" s="51" customFormat="1" ht="14.1" customHeight="1" x14ac:dyDescent="0.2">
      <c r="A50" s="421"/>
      <c r="B50" s="101" t="s">
        <v>426</v>
      </c>
      <c r="C50" s="50">
        <f>C49+C27</f>
        <v>3201194</v>
      </c>
      <c r="D50" s="50">
        <f t="shared" ref="D50:J50" si="6">D49+D27</f>
        <v>5625057.379999999</v>
      </c>
      <c r="E50" s="50">
        <f t="shared" si="6"/>
        <v>2010628</v>
      </c>
      <c r="F50" s="50">
        <f t="shared" si="6"/>
        <v>4390636.7299999995</v>
      </c>
      <c r="G50" s="50">
        <f t="shared" si="6"/>
        <v>37599</v>
      </c>
      <c r="H50" s="50">
        <f t="shared" si="6"/>
        <v>177890.87</v>
      </c>
      <c r="I50" s="50">
        <f t="shared" si="6"/>
        <v>260514</v>
      </c>
      <c r="J50" s="50">
        <f t="shared" si="6"/>
        <v>774704.77</v>
      </c>
      <c r="K50" s="50">
        <f t="shared" si="0"/>
        <v>3499307</v>
      </c>
      <c r="L50" s="50">
        <f t="shared" si="1"/>
        <v>6577653.0199999996</v>
      </c>
      <c r="M50" s="47">
        <f>L50*100/'CD Ratio_3(i)'!F50</f>
        <v>25.890115755877925</v>
      </c>
      <c r="N50" s="203">
        <f t="shared" si="2"/>
        <v>78.054967858834544</v>
      </c>
      <c r="O50" s="52">
        <f t="shared" si="3"/>
        <v>1.8797016152055248</v>
      </c>
      <c r="P50" s="55"/>
      <c r="Q50" s="55"/>
    </row>
    <row r="51" spans="1:18" ht="14.1" customHeight="1" x14ac:dyDescent="0.2">
      <c r="A51" s="36">
        <v>43</v>
      </c>
      <c r="B51" s="37" t="s">
        <v>41</v>
      </c>
      <c r="C51" s="48">
        <v>151244</v>
      </c>
      <c r="D51" s="48">
        <v>207734.49</v>
      </c>
      <c r="E51" s="48">
        <v>122368</v>
      </c>
      <c r="F51" s="48">
        <v>183325.23</v>
      </c>
      <c r="G51" s="48">
        <v>64</v>
      </c>
      <c r="H51" s="48">
        <v>3367.88</v>
      </c>
      <c r="I51" s="48">
        <v>140</v>
      </c>
      <c r="J51" s="48">
        <v>81.2</v>
      </c>
      <c r="K51" s="48">
        <f t="shared" si="0"/>
        <v>151448</v>
      </c>
      <c r="L51" s="48">
        <f t="shared" si="1"/>
        <v>211183.57</v>
      </c>
      <c r="M51" s="49">
        <f>L51*100/'CD Ratio_3(i)'!F51</f>
        <v>49.645541574029508</v>
      </c>
      <c r="N51" s="203">
        <f t="shared" si="2"/>
        <v>88.249779803055333</v>
      </c>
      <c r="O51" s="52">
        <f t="shared" si="3"/>
        <v>1.3944295731868364</v>
      </c>
    </row>
    <row r="52" spans="1:18" ht="14.1" customHeight="1" x14ac:dyDescent="0.2">
      <c r="A52" s="36">
        <v>44</v>
      </c>
      <c r="B52" s="37" t="s">
        <v>199</v>
      </c>
      <c r="C52" s="48">
        <v>177086</v>
      </c>
      <c r="D52" s="48">
        <v>146577</v>
      </c>
      <c r="E52" s="48">
        <v>162949</v>
      </c>
      <c r="F52" s="48">
        <v>136617</v>
      </c>
      <c r="G52" s="48">
        <v>57</v>
      </c>
      <c r="H52" s="48">
        <v>1140</v>
      </c>
      <c r="I52" s="48">
        <v>2023</v>
      </c>
      <c r="J52" s="48">
        <v>1132</v>
      </c>
      <c r="K52" s="48">
        <f t="shared" si="0"/>
        <v>179166</v>
      </c>
      <c r="L52" s="48">
        <f t="shared" si="1"/>
        <v>148849</v>
      </c>
      <c r="M52" s="49">
        <f>L52*100/'CD Ratio_3(i)'!F52</f>
        <v>62.570515784606329</v>
      </c>
      <c r="N52" s="203">
        <f t="shared" si="2"/>
        <v>93.204936654454656</v>
      </c>
      <c r="O52" s="52">
        <f t="shared" si="3"/>
        <v>0.83078820758402827</v>
      </c>
    </row>
    <row r="53" spans="1:18" ht="14.1" customHeight="1" x14ac:dyDescent="0.2">
      <c r="A53" s="36">
        <v>45</v>
      </c>
      <c r="B53" s="37" t="s">
        <v>47</v>
      </c>
      <c r="C53" s="48">
        <v>204607</v>
      </c>
      <c r="D53" s="48">
        <v>338578.43</v>
      </c>
      <c r="E53" s="48">
        <v>181546</v>
      </c>
      <c r="F53" s="48">
        <v>308399.75</v>
      </c>
      <c r="G53" s="48">
        <v>0</v>
      </c>
      <c r="H53" s="48">
        <v>0</v>
      </c>
      <c r="I53" s="48">
        <v>3</v>
      </c>
      <c r="J53" s="48">
        <v>14.94</v>
      </c>
      <c r="K53" s="48">
        <f t="shared" si="0"/>
        <v>204610</v>
      </c>
      <c r="L53" s="48">
        <f t="shared" si="1"/>
        <v>338593.37</v>
      </c>
      <c r="M53" s="49">
        <f>L53*100/'CD Ratio_3(i)'!F53</f>
        <v>64.729123196844739</v>
      </c>
      <c r="N53" s="203">
        <f t="shared" si="2"/>
        <v>91.086650144842366</v>
      </c>
      <c r="O53" s="52">
        <f t="shared" si="3"/>
        <v>1.6548231757978593</v>
      </c>
    </row>
    <row r="54" spans="1:18" s="51" customFormat="1" ht="14.1" customHeight="1" x14ac:dyDescent="0.2">
      <c r="A54" s="421"/>
      <c r="B54" s="101" t="s">
        <v>227</v>
      </c>
      <c r="C54" s="50">
        <f>SUM(C51:C53)</f>
        <v>532937</v>
      </c>
      <c r="D54" s="50">
        <f t="shared" ref="D54:J54" si="7">SUM(D51:D53)</f>
        <v>692889.91999999993</v>
      </c>
      <c r="E54" s="50">
        <f t="shared" si="7"/>
        <v>466863</v>
      </c>
      <c r="F54" s="50">
        <f t="shared" si="7"/>
        <v>628341.98</v>
      </c>
      <c r="G54" s="50">
        <f t="shared" si="7"/>
        <v>121</v>
      </c>
      <c r="H54" s="50">
        <f t="shared" si="7"/>
        <v>4507.88</v>
      </c>
      <c r="I54" s="50">
        <f t="shared" si="7"/>
        <v>2166</v>
      </c>
      <c r="J54" s="50">
        <f t="shared" si="7"/>
        <v>1228.1400000000001</v>
      </c>
      <c r="K54" s="50">
        <f t="shared" si="0"/>
        <v>535224</v>
      </c>
      <c r="L54" s="50">
        <f t="shared" si="1"/>
        <v>698625.94</v>
      </c>
      <c r="M54" s="47">
        <f>L54*100/'CD Ratio_3(i)'!F54</f>
        <v>58.887916273157394</v>
      </c>
      <c r="N54" s="203">
        <f t="shared" si="2"/>
        <v>90.684243176751664</v>
      </c>
      <c r="O54" s="52">
        <f t="shared" si="3"/>
        <v>1.3052963618970748</v>
      </c>
      <c r="P54" s="55"/>
      <c r="Q54" s="55"/>
    </row>
    <row r="55" spans="1:18" ht="14.1" customHeight="1" x14ac:dyDescent="0.2">
      <c r="A55" s="36">
        <v>46</v>
      </c>
      <c r="B55" s="37" t="s">
        <v>427</v>
      </c>
      <c r="C55" s="48">
        <v>3710286</v>
      </c>
      <c r="D55" s="48">
        <v>2836035.18</v>
      </c>
      <c r="E55" s="48">
        <v>3697878</v>
      </c>
      <c r="F55" s="48">
        <v>2505377.21</v>
      </c>
      <c r="G55" s="48">
        <v>0</v>
      </c>
      <c r="H55" s="48">
        <v>0</v>
      </c>
      <c r="I55" s="48">
        <v>0</v>
      </c>
      <c r="J55" s="48">
        <v>0</v>
      </c>
      <c r="K55" s="48">
        <f t="shared" si="0"/>
        <v>3710286</v>
      </c>
      <c r="L55" s="48">
        <f t="shared" si="1"/>
        <v>2836035.18</v>
      </c>
      <c r="M55" s="49">
        <f>L55*100/'CD Ratio_3(i)'!F55</f>
        <v>77.968274783624224</v>
      </c>
      <c r="N55" s="203">
        <f t="shared" si="2"/>
        <v>88.340836801608361</v>
      </c>
      <c r="O55" s="52">
        <f t="shared" si="3"/>
        <v>0.76437104309479109</v>
      </c>
    </row>
    <row r="56" spans="1:18" s="51" customFormat="1" ht="14.1" customHeight="1" x14ac:dyDescent="0.2">
      <c r="A56" s="421"/>
      <c r="B56" s="101" t="s">
        <v>225</v>
      </c>
      <c r="C56" s="50">
        <f>C55</f>
        <v>3710286</v>
      </c>
      <c r="D56" s="50">
        <f t="shared" ref="D56:J56" si="8">D55</f>
        <v>2836035.18</v>
      </c>
      <c r="E56" s="50">
        <f t="shared" si="8"/>
        <v>3697878</v>
      </c>
      <c r="F56" s="50">
        <f t="shared" si="8"/>
        <v>2505377.21</v>
      </c>
      <c r="G56" s="50">
        <f t="shared" si="8"/>
        <v>0</v>
      </c>
      <c r="H56" s="50">
        <f t="shared" si="8"/>
        <v>0</v>
      </c>
      <c r="I56" s="50">
        <f t="shared" si="8"/>
        <v>0</v>
      </c>
      <c r="J56" s="50">
        <f t="shared" si="8"/>
        <v>0</v>
      </c>
      <c r="K56" s="50">
        <f t="shared" si="0"/>
        <v>3710286</v>
      </c>
      <c r="L56" s="50">
        <f t="shared" si="1"/>
        <v>2836035.18</v>
      </c>
      <c r="M56" s="47">
        <f>L56*100/'CD Ratio_3(i)'!F56</f>
        <v>77.968274783624224</v>
      </c>
      <c r="N56" s="203">
        <f t="shared" si="2"/>
        <v>88.340836801608361</v>
      </c>
      <c r="O56" s="52">
        <f t="shared" si="3"/>
        <v>0.76437104309479109</v>
      </c>
      <c r="P56" s="55"/>
      <c r="Q56" s="54"/>
      <c r="R56" s="54"/>
    </row>
    <row r="57" spans="1:18" s="415" customFormat="1" ht="14.1" customHeight="1" x14ac:dyDescent="0.2">
      <c r="A57" s="36">
        <v>47</v>
      </c>
      <c r="B57" s="37" t="s">
        <v>419</v>
      </c>
      <c r="C57" s="48">
        <v>0</v>
      </c>
      <c r="D57" s="48">
        <v>0</v>
      </c>
      <c r="E57" s="48">
        <v>0</v>
      </c>
      <c r="F57" s="48">
        <v>0</v>
      </c>
      <c r="G57" s="48">
        <v>2022</v>
      </c>
      <c r="H57" s="48">
        <v>3540.9</v>
      </c>
      <c r="I57" s="48">
        <v>13168</v>
      </c>
      <c r="J57" s="48">
        <v>45386.85</v>
      </c>
      <c r="K57" s="48">
        <f t="shared" si="0"/>
        <v>15190</v>
      </c>
      <c r="L57" s="48">
        <f t="shared" si="1"/>
        <v>48927.75</v>
      </c>
      <c r="M57" s="49">
        <f>L57*100/'CD Ratio_3(i)'!F57</f>
        <v>16.343514177473072</v>
      </c>
      <c r="N57" s="412" t="e">
        <f t="shared" si="2"/>
        <v>#DIV/0!</v>
      </c>
      <c r="O57" s="413">
        <f t="shared" si="3"/>
        <v>3.2210500329163922</v>
      </c>
      <c r="P57" s="414"/>
      <c r="Q57" s="414"/>
    </row>
    <row r="58" spans="1:18" ht="14.1" customHeight="1" x14ac:dyDescent="0.2">
      <c r="A58" s="36">
        <v>48</v>
      </c>
      <c r="B58" s="37" t="s">
        <v>420</v>
      </c>
      <c r="C58" s="48">
        <v>33877</v>
      </c>
      <c r="D58" s="48">
        <v>9035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f t="shared" si="0"/>
        <v>33877</v>
      </c>
      <c r="L58" s="48">
        <f t="shared" si="1"/>
        <v>9035</v>
      </c>
      <c r="M58" s="49">
        <f>L58*100/'CD Ratio_3(i)'!F58</f>
        <v>18.150223990035958</v>
      </c>
      <c r="N58" s="203">
        <f t="shared" si="2"/>
        <v>0</v>
      </c>
      <c r="O58" s="52">
        <f t="shared" si="3"/>
        <v>0.26670012102606488</v>
      </c>
    </row>
    <row r="59" spans="1:18" ht="14.1" customHeight="1" x14ac:dyDescent="0.2">
      <c r="A59" s="36">
        <v>49</v>
      </c>
      <c r="B59" s="37" t="s">
        <v>421</v>
      </c>
      <c r="C59" s="48">
        <v>107698</v>
      </c>
      <c r="D59" s="48">
        <v>17936</v>
      </c>
      <c r="E59" s="48">
        <v>18791</v>
      </c>
      <c r="F59" s="48">
        <v>4692</v>
      </c>
      <c r="G59" s="48">
        <v>0</v>
      </c>
      <c r="H59" s="48">
        <v>0</v>
      </c>
      <c r="I59" s="48">
        <v>0</v>
      </c>
      <c r="J59" s="48">
        <v>0</v>
      </c>
      <c r="K59" s="48">
        <f t="shared" si="0"/>
        <v>107698</v>
      </c>
      <c r="L59" s="48">
        <f t="shared" si="1"/>
        <v>17936</v>
      </c>
      <c r="M59" s="49">
        <v>0</v>
      </c>
      <c r="N59" s="203">
        <f t="shared" si="2"/>
        <v>26.159678858162355</v>
      </c>
      <c r="O59" s="52">
        <f t="shared" si="3"/>
        <v>0.16653976861223049</v>
      </c>
    </row>
    <row r="60" spans="1:18" ht="14.1" customHeight="1" x14ac:dyDescent="0.2">
      <c r="A60" s="36">
        <v>50</v>
      </c>
      <c r="B60" s="37" t="s">
        <v>422</v>
      </c>
      <c r="C60" s="48">
        <v>36164</v>
      </c>
      <c r="D60" s="48">
        <v>11445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f t="shared" si="0"/>
        <v>36164</v>
      </c>
      <c r="L60" s="48">
        <f t="shared" si="1"/>
        <v>11445</v>
      </c>
      <c r="M60" s="49">
        <f>L60*100/'CD Ratio_3(i)'!F60</f>
        <v>18.324313938966984</v>
      </c>
      <c r="N60" s="203">
        <f t="shared" si="2"/>
        <v>0</v>
      </c>
      <c r="O60" s="52">
        <f t="shared" si="3"/>
        <v>0.31647494746156396</v>
      </c>
    </row>
    <row r="61" spans="1:18" ht="14.1" customHeight="1" x14ac:dyDescent="0.2">
      <c r="A61" s="36">
        <v>51</v>
      </c>
      <c r="B61" s="37" t="s">
        <v>423</v>
      </c>
      <c r="C61" s="48">
        <v>26662</v>
      </c>
      <c r="D61" s="48">
        <v>5364.48</v>
      </c>
      <c r="E61" s="48">
        <v>0</v>
      </c>
      <c r="F61" s="48">
        <v>0</v>
      </c>
      <c r="G61" s="48">
        <v>324</v>
      </c>
      <c r="H61" s="48">
        <v>67.7</v>
      </c>
      <c r="I61" s="48">
        <v>764</v>
      </c>
      <c r="J61" s="48">
        <v>154.27000000000001</v>
      </c>
      <c r="K61" s="48">
        <f t="shared" si="0"/>
        <v>27750</v>
      </c>
      <c r="L61" s="48">
        <f t="shared" si="1"/>
        <v>5586.45</v>
      </c>
      <c r="M61" s="49">
        <f>L61*100/'CD Ratio_3(i)'!F61</f>
        <v>43.675566560001371</v>
      </c>
      <c r="N61" s="203">
        <f t="shared" si="2"/>
        <v>0</v>
      </c>
      <c r="O61" s="52">
        <f t="shared" si="3"/>
        <v>0.20131351351351351</v>
      </c>
    </row>
    <row r="62" spans="1:18" ht="14.1" customHeight="1" x14ac:dyDescent="0.2">
      <c r="A62" s="36">
        <v>52</v>
      </c>
      <c r="B62" s="37" t="s">
        <v>415</v>
      </c>
      <c r="C62" s="48">
        <v>14377</v>
      </c>
      <c r="D62" s="48">
        <v>3322.31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f t="shared" si="0"/>
        <v>14377</v>
      </c>
      <c r="L62" s="48">
        <f t="shared" si="1"/>
        <v>3322.31</v>
      </c>
      <c r="M62" s="49">
        <f>L62*100/'CD Ratio_3(i)'!F62</f>
        <v>24.988511020770417</v>
      </c>
      <c r="N62" s="203">
        <f t="shared" si="2"/>
        <v>0</v>
      </c>
      <c r="O62" s="52">
        <f t="shared" si="3"/>
        <v>0.2310850664255408</v>
      </c>
    </row>
    <row r="63" spans="1:18" ht="14.1" customHeight="1" x14ac:dyDescent="0.2">
      <c r="A63" s="36">
        <v>53</v>
      </c>
      <c r="B63" s="37" t="s">
        <v>424</v>
      </c>
      <c r="C63" s="48">
        <v>34419</v>
      </c>
      <c r="D63" s="48">
        <v>5713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f t="shared" si="0"/>
        <v>34419</v>
      </c>
      <c r="L63" s="48">
        <f t="shared" si="1"/>
        <v>5713</v>
      </c>
      <c r="M63" s="49">
        <f>L63*100/'CD Ratio_3(i)'!F63</f>
        <v>35.773324984345649</v>
      </c>
      <c r="N63" s="203">
        <f t="shared" si="2"/>
        <v>0</v>
      </c>
      <c r="O63" s="52">
        <f t="shared" si="3"/>
        <v>0.1659839042389378</v>
      </c>
    </row>
    <row r="64" spans="1:18" s="51" customFormat="1" ht="13.5" customHeight="1" x14ac:dyDescent="0.2">
      <c r="A64" s="421"/>
      <c r="B64" s="101" t="s">
        <v>425</v>
      </c>
      <c r="C64" s="50">
        <f>SUM(C57:C63)</f>
        <v>253197</v>
      </c>
      <c r="D64" s="50">
        <f t="shared" ref="D64:J64" si="9">SUM(D57:D63)</f>
        <v>52815.789999999994</v>
      </c>
      <c r="E64" s="50">
        <f t="shared" si="9"/>
        <v>18791</v>
      </c>
      <c r="F64" s="50">
        <f t="shared" si="9"/>
        <v>4692</v>
      </c>
      <c r="G64" s="50">
        <f t="shared" si="9"/>
        <v>2346</v>
      </c>
      <c r="H64" s="50">
        <f t="shared" si="9"/>
        <v>3608.6</v>
      </c>
      <c r="I64" s="50">
        <f t="shared" si="9"/>
        <v>13932</v>
      </c>
      <c r="J64" s="50">
        <f t="shared" si="9"/>
        <v>45541.119999999995</v>
      </c>
      <c r="K64" s="50">
        <f t="shared" si="0"/>
        <v>269475</v>
      </c>
      <c r="L64" s="50">
        <f t="shared" si="1"/>
        <v>101965.50999999998</v>
      </c>
      <c r="M64" s="47">
        <f>L64*100/'CD Ratio_3(i)'!F64</f>
        <v>20.169176142182554</v>
      </c>
      <c r="N64" s="203">
        <f t="shared" si="2"/>
        <v>8.8837069368838382</v>
      </c>
      <c r="O64" s="52">
        <f t="shared" si="3"/>
        <v>0.37838578717877347</v>
      </c>
      <c r="P64" s="55"/>
      <c r="Q64" s="55"/>
    </row>
    <row r="65" spans="1:17" s="51" customFormat="1" ht="14.1" customHeight="1" x14ac:dyDescent="0.2">
      <c r="A65" s="421"/>
      <c r="B65" s="101" t="s">
        <v>0</v>
      </c>
      <c r="C65" s="50">
        <f>C64+C56+C54+C50</f>
        <v>7697614</v>
      </c>
      <c r="D65" s="50">
        <f t="shared" ref="D65:J65" si="10">D64+D56+D54+D50</f>
        <v>9206798.2699999996</v>
      </c>
      <c r="E65" s="50">
        <f t="shared" si="10"/>
        <v>6194160</v>
      </c>
      <c r="F65" s="50">
        <f t="shared" si="10"/>
        <v>7529047.9199999999</v>
      </c>
      <c r="G65" s="50">
        <f t="shared" si="10"/>
        <v>40066</v>
      </c>
      <c r="H65" s="50">
        <f t="shared" si="10"/>
        <v>186007.35</v>
      </c>
      <c r="I65" s="50">
        <f t="shared" si="10"/>
        <v>276612</v>
      </c>
      <c r="J65" s="50">
        <f t="shared" si="10"/>
        <v>821474.03</v>
      </c>
      <c r="K65" s="50">
        <f t="shared" si="0"/>
        <v>8014292</v>
      </c>
      <c r="L65" s="50">
        <f t="shared" si="1"/>
        <v>10214279.649999999</v>
      </c>
      <c r="M65" s="47">
        <f>L65*100/'CD Ratio_3(i)'!F65</f>
        <v>33.232972104092042</v>
      </c>
      <c r="N65" s="203">
        <f t="shared" si="2"/>
        <v>81.777048863263516</v>
      </c>
      <c r="O65" s="52">
        <f t="shared" si="3"/>
        <v>1.2745080476229214</v>
      </c>
      <c r="P65" s="55"/>
      <c r="Q65" s="55"/>
    </row>
    <row r="66" spans="1:17" x14ac:dyDescent="0.2">
      <c r="F66" s="55" t="s">
        <v>580</v>
      </c>
    </row>
    <row r="67" spans="1:17" x14ac:dyDescent="0.2">
      <c r="C67" s="288"/>
      <c r="D67" s="288"/>
      <c r="E67" s="288"/>
      <c r="F67" s="288"/>
      <c r="G67" s="288"/>
      <c r="H67" s="288"/>
      <c r="I67" s="288"/>
      <c r="J67" s="288"/>
      <c r="K67" s="288"/>
      <c r="L67" s="288"/>
      <c r="M67" s="288"/>
    </row>
    <row r="68" spans="1:17" x14ac:dyDescent="0.2">
      <c r="M68" s="54"/>
      <c r="N68" s="54"/>
      <c r="O68" s="54"/>
    </row>
    <row r="69" spans="1:17" x14ac:dyDescent="0.2">
      <c r="L69" s="52"/>
    </row>
    <row r="70" spans="1:17" x14ac:dyDescent="0.2">
      <c r="G70" s="55"/>
      <c r="H70" s="55"/>
      <c r="I70" s="55"/>
      <c r="J70" s="55"/>
    </row>
    <row r="72" spans="1:17" x14ac:dyDescent="0.2">
      <c r="L72" s="52"/>
    </row>
  </sheetData>
  <autoFilter ref="C5:L56"/>
  <sortState ref="B6:L33">
    <sortCondition ref="B6:B33"/>
  </sortState>
  <mergeCells count="11">
    <mergeCell ref="N4:N5"/>
    <mergeCell ref="A1:M1"/>
    <mergeCell ref="M3:M5"/>
    <mergeCell ref="A3:A5"/>
    <mergeCell ref="B3:B5"/>
    <mergeCell ref="C3:L3"/>
    <mergeCell ref="C4:D4"/>
    <mergeCell ref="G4:H4"/>
    <mergeCell ref="I4:J4"/>
    <mergeCell ref="K4:L4"/>
    <mergeCell ref="E4:F4"/>
  </mergeCells>
  <pageMargins left="0.45" right="0.2" top="0.5" bottom="0.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69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N65" sqref="N65"/>
    </sheetView>
  </sheetViews>
  <sheetFormatPr defaultColWidth="4.42578125" defaultRowHeight="13.5" x14ac:dyDescent="0.2"/>
  <cols>
    <col min="1" max="1" width="4.42578125" style="111"/>
    <col min="2" max="2" width="35.5703125" style="38" bestFit="1" customWidth="1"/>
    <col min="3" max="3" width="9.28515625" style="54" customWidth="1"/>
    <col min="4" max="4" width="9.42578125" style="54" bestFit="1" customWidth="1"/>
    <col min="5" max="5" width="7.85546875" style="54" bestFit="1" customWidth="1"/>
    <col min="6" max="6" width="9.42578125" style="54" bestFit="1" customWidth="1"/>
    <col min="7" max="7" width="7.85546875" style="54" bestFit="1" customWidth="1"/>
    <col min="8" max="8" width="9.42578125" style="54" bestFit="1" customWidth="1"/>
    <col min="9" max="9" width="8.28515625" style="54" customWidth="1"/>
    <col min="10" max="10" width="7.140625" style="54" customWidth="1"/>
    <col min="11" max="11" width="7.85546875" style="54" bestFit="1" customWidth="1"/>
    <col min="12" max="12" width="9.42578125" style="54" bestFit="1" customWidth="1"/>
    <col min="13" max="13" width="9.140625" style="54" customWidth="1"/>
    <col min="14" max="14" width="9.42578125" style="54" bestFit="1" customWidth="1"/>
    <col min="15" max="15" width="7.85546875" style="52" customWidth="1"/>
    <col min="16" max="16" width="8.85546875" style="395" hidden="1" customWidth="1"/>
    <col min="17" max="17" width="8.5703125" style="54" hidden="1" customWidth="1"/>
    <col min="18" max="18" width="8" style="54" hidden="1" customWidth="1"/>
    <col min="19" max="19" width="8.28515625" style="38" hidden="1" customWidth="1"/>
    <col min="20" max="20" width="8.42578125" style="38" hidden="1" customWidth="1"/>
    <col min="21" max="16384" width="4.42578125" style="38"/>
  </cols>
  <sheetData>
    <row r="1" spans="1:20" ht="18.75" x14ac:dyDescent="0.2">
      <c r="A1" s="469" t="s">
        <v>526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20" x14ac:dyDescent="0.2">
      <c r="B2" s="51" t="s">
        <v>125</v>
      </c>
      <c r="I2" s="54" t="s">
        <v>134</v>
      </c>
      <c r="L2" s="54" t="s">
        <v>124</v>
      </c>
    </row>
    <row r="3" spans="1:20" ht="24.95" customHeight="1" x14ac:dyDescent="0.2">
      <c r="A3" s="471" t="s">
        <v>111</v>
      </c>
      <c r="B3" s="471" t="s">
        <v>95</v>
      </c>
      <c r="C3" s="474" t="s">
        <v>524</v>
      </c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6"/>
      <c r="O3" s="473" t="s">
        <v>228</v>
      </c>
    </row>
    <row r="4" spans="1:20" ht="24.95" customHeight="1" x14ac:dyDescent="0.2">
      <c r="A4" s="471"/>
      <c r="B4" s="471"/>
      <c r="C4" s="474" t="s">
        <v>118</v>
      </c>
      <c r="D4" s="476"/>
      <c r="E4" s="474" t="s">
        <v>119</v>
      </c>
      <c r="F4" s="476"/>
      <c r="G4" s="474" t="s">
        <v>120</v>
      </c>
      <c r="H4" s="476"/>
      <c r="I4" s="474" t="s">
        <v>121</v>
      </c>
      <c r="J4" s="476"/>
      <c r="K4" s="474" t="s">
        <v>123</v>
      </c>
      <c r="L4" s="476"/>
      <c r="M4" s="474" t="s">
        <v>1</v>
      </c>
      <c r="N4" s="476"/>
      <c r="O4" s="473"/>
      <c r="P4" s="396"/>
    </row>
    <row r="5" spans="1:20" ht="24.95" customHeight="1" x14ac:dyDescent="0.2">
      <c r="A5" s="471"/>
      <c r="B5" s="471"/>
      <c r="C5" s="304" t="s">
        <v>204</v>
      </c>
      <c r="D5" s="304" t="s">
        <v>203</v>
      </c>
      <c r="E5" s="304" t="s">
        <v>204</v>
      </c>
      <c r="F5" s="304" t="s">
        <v>203</v>
      </c>
      <c r="G5" s="304" t="s">
        <v>204</v>
      </c>
      <c r="H5" s="304" t="s">
        <v>203</v>
      </c>
      <c r="I5" s="304" t="s">
        <v>204</v>
      </c>
      <c r="J5" s="304" t="s">
        <v>203</v>
      </c>
      <c r="K5" s="304" t="s">
        <v>204</v>
      </c>
      <c r="L5" s="304" t="s">
        <v>203</v>
      </c>
      <c r="M5" s="304" t="s">
        <v>204</v>
      </c>
      <c r="N5" s="304" t="s">
        <v>203</v>
      </c>
      <c r="O5" s="473"/>
      <c r="P5" s="396" t="s">
        <v>28</v>
      </c>
      <c r="Q5" s="55" t="s">
        <v>15</v>
      </c>
    </row>
    <row r="6" spans="1:20" ht="13.5" customHeight="1" x14ac:dyDescent="0.2">
      <c r="A6" s="36">
        <v>1</v>
      </c>
      <c r="B6" s="37" t="s">
        <v>50</v>
      </c>
      <c r="C6" s="48">
        <v>25051</v>
      </c>
      <c r="D6" s="48">
        <v>94367</v>
      </c>
      <c r="E6" s="48">
        <v>4133</v>
      </c>
      <c r="F6" s="48">
        <v>66296</v>
      </c>
      <c r="G6" s="48">
        <v>65</v>
      </c>
      <c r="H6" s="48">
        <v>15568</v>
      </c>
      <c r="I6" s="48">
        <v>179</v>
      </c>
      <c r="J6" s="48">
        <v>388</v>
      </c>
      <c r="K6" s="48">
        <v>0</v>
      </c>
      <c r="L6" s="48">
        <v>0</v>
      </c>
      <c r="M6" s="48">
        <f>C6+E6+G6+I6+K6</f>
        <v>29428</v>
      </c>
      <c r="N6" s="48">
        <f>D6+F6+H6+J6+L6</f>
        <v>176619</v>
      </c>
      <c r="O6" s="49">
        <f>D6*100/'CD Ratio_3(i)'!F6</f>
        <v>12.235210832985425</v>
      </c>
      <c r="P6" s="395">
        <v>29565</v>
      </c>
      <c r="Q6" s="54">
        <v>177358</v>
      </c>
      <c r="R6" s="54">
        <f>M6-P6</f>
        <v>-137</v>
      </c>
      <c r="S6" s="54">
        <f t="shared" ref="S6" si="0">N6-Q6</f>
        <v>-739</v>
      </c>
      <c r="T6" s="54">
        <f>S6/100</f>
        <v>-7.39</v>
      </c>
    </row>
    <row r="7" spans="1:20" ht="13.5" customHeight="1" x14ac:dyDescent="0.2">
      <c r="A7" s="36">
        <v>2</v>
      </c>
      <c r="B7" s="37" t="s">
        <v>51</v>
      </c>
      <c r="C7" s="48">
        <v>3874</v>
      </c>
      <c r="D7" s="48">
        <v>14841</v>
      </c>
      <c r="E7" s="48">
        <v>127</v>
      </c>
      <c r="F7" s="48">
        <v>7161</v>
      </c>
      <c r="G7" s="48">
        <v>123</v>
      </c>
      <c r="H7" s="48">
        <v>3490</v>
      </c>
      <c r="I7" s="48">
        <v>0</v>
      </c>
      <c r="J7" s="48">
        <v>0</v>
      </c>
      <c r="K7" s="48">
        <v>0</v>
      </c>
      <c r="L7" s="48">
        <v>0</v>
      </c>
      <c r="M7" s="48">
        <f t="shared" ref="M7:M65" si="1">C7+E7+G7+I7+K7</f>
        <v>4124</v>
      </c>
      <c r="N7" s="48">
        <f t="shared" ref="N7:N65" si="2">D7+F7+H7+J7+L7</f>
        <v>25492</v>
      </c>
      <c r="O7" s="49">
        <f>D7*100/'CD Ratio_3(i)'!F7</f>
        <v>14.962495463160867</v>
      </c>
      <c r="P7" s="395">
        <v>4192</v>
      </c>
      <c r="Q7" s="54">
        <v>23856</v>
      </c>
      <c r="R7" s="54">
        <f t="shared" ref="R7:R65" si="3">M7-P7</f>
        <v>-68</v>
      </c>
      <c r="S7" s="54">
        <f t="shared" ref="S7:S65" si="4">N7-Q7</f>
        <v>1636</v>
      </c>
      <c r="T7" s="54">
        <f t="shared" ref="T7:T65" si="5">S7/100</f>
        <v>16.36</v>
      </c>
    </row>
    <row r="8" spans="1:20" ht="13.5" customHeight="1" x14ac:dyDescent="0.2">
      <c r="A8" s="36">
        <v>3</v>
      </c>
      <c r="B8" s="37" t="s">
        <v>52</v>
      </c>
      <c r="C8" s="48">
        <v>19225</v>
      </c>
      <c r="D8" s="48">
        <v>106037</v>
      </c>
      <c r="E8" s="48">
        <v>7356</v>
      </c>
      <c r="F8" s="48">
        <v>109526</v>
      </c>
      <c r="G8" s="48">
        <v>482</v>
      </c>
      <c r="H8" s="48">
        <v>45302</v>
      </c>
      <c r="I8" s="48">
        <v>498</v>
      </c>
      <c r="J8" s="48">
        <v>6480</v>
      </c>
      <c r="K8" s="48">
        <v>867</v>
      </c>
      <c r="L8" s="48">
        <v>4867</v>
      </c>
      <c r="M8" s="48">
        <f t="shared" si="1"/>
        <v>28428</v>
      </c>
      <c r="N8" s="48">
        <f t="shared" si="2"/>
        <v>272212</v>
      </c>
      <c r="O8" s="49">
        <f>D8*100/'CD Ratio_3(i)'!F8</f>
        <v>9.3746214991154684</v>
      </c>
      <c r="P8" s="395">
        <v>29603</v>
      </c>
      <c r="Q8" s="54">
        <v>263969</v>
      </c>
      <c r="R8" s="54">
        <f t="shared" si="3"/>
        <v>-1175</v>
      </c>
      <c r="S8" s="54">
        <f t="shared" si="4"/>
        <v>8243</v>
      </c>
      <c r="T8" s="54">
        <f t="shared" si="5"/>
        <v>82.43</v>
      </c>
    </row>
    <row r="9" spans="1:20" ht="13.5" customHeight="1" x14ac:dyDescent="0.2">
      <c r="A9" s="36">
        <v>4</v>
      </c>
      <c r="B9" s="37" t="s">
        <v>53</v>
      </c>
      <c r="C9" s="48">
        <v>87165</v>
      </c>
      <c r="D9" s="48">
        <v>180990</v>
      </c>
      <c r="E9" s="48">
        <v>5494</v>
      </c>
      <c r="F9" s="48">
        <v>143955</v>
      </c>
      <c r="G9" s="48">
        <v>248</v>
      </c>
      <c r="H9" s="48">
        <v>22982</v>
      </c>
      <c r="I9" s="48">
        <v>0</v>
      </c>
      <c r="J9" s="48">
        <v>0</v>
      </c>
      <c r="K9" s="48">
        <v>0</v>
      </c>
      <c r="L9" s="48">
        <v>0</v>
      </c>
      <c r="M9" s="48">
        <f t="shared" si="1"/>
        <v>92907</v>
      </c>
      <c r="N9" s="48">
        <f t="shared" si="2"/>
        <v>347927</v>
      </c>
      <c r="O9" s="49">
        <f>D9*100/'CD Ratio_3(i)'!F9</f>
        <v>8.6758152840839369</v>
      </c>
      <c r="P9" s="395">
        <v>91341</v>
      </c>
      <c r="Q9" s="54">
        <v>337703</v>
      </c>
      <c r="R9" s="54">
        <f t="shared" si="3"/>
        <v>1566</v>
      </c>
      <c r="S9" s="54">
        <f t="shared" si="4"/>
        <v>10224</v>
      </c>
      <c r="T9" s="54">
        <f t="shared" si="5"/>
        <v>102.24</v>
      </c>
    </row>
    <row r="10" spans="1:20" ht="13.5" customHeight="1" x14ac:dyDescent="0.2">
      <c r="A10" s="36">
        <v>5</v>
      </c>
      <c r="B10" s="37" t="s">
        <v>54</v>
      </c>
      <c r="C10" s="48">
        <v>12981</v>
      </c>
      <c r="D10" s="48">
        <v>37426</v>
      </c>
      <c r="E10" s="48">
        <v>11741</v>
      </c>
      <c r="F10" s="48">
        <v>42581</v>
      </c>
      <c r="G10" s="48">
        <v>27</v>
      </c>
      <c r="H10" s="48">
        <v>2752</v>
      </c>
      <c r="I10" s="48">
        <v>8</v>
      </c>
      <c r="J10" s="48">
        <v>21</v>
      </c>
      <c r="K10" s="48">
        <v>439</v>
      </c>
      <c r="L10" s="48">
        <v>1075</v>
      </c>
      <c r="M10" s="48">
        <f t="shared" si="1"/>
        <v>25196</v>
      </c>
      <c r="N10" s="48">
        <f t="shared" si="2"/>
        <v>83855</v>
      </c>
      <c r="O10" s="49">
        <f>D10*100/'CD Ratio_3(i)'!F10</f>
        <v>11.560261562269304</v>
      </c>
      <c r="P10" s="395">
        <v>24817</v>
      </c>
      <c r="Q10" s="54">
        <v>83078</v>
      </c>
      <c r="R10" s="54">
        <f t="shared" si="3"/>
        <v>379</v>
      </c>
      <c r="S10" s="54">
        <f t="shared" si="4"/>
        <v>777</v>
      </c>
      <c r="T10" s="54">
        <f t="shared" si="5"/>
        <v>7.77</v>
      </c>
    </row>
    <row r="11" spans="1:20" ht="13.5" customHeight="1" x14ac:dyDescent="0.2">
      <c r="A11" s="36">
        <v>6</v>
      </c>
      <c r="B11" s="37" t="s">
        <v>55</v>
      </c>
      <c r="C11" s="48">
        <v>25709</v>
      </c>
      <c r="D11" s="48">
        <v>78144</v>
      </c>
      <c r="E11" s="48">
        <v>2015</v>
      </c>
      <c r="F11" s="48">
        <v>52494</v>
      </c>
      <c r="G11" s="48">
        <v>75</v>
      </c>
      <c r="H11" s="48">
        <v>15769</v>
      </c>
      <c r="I11" s="48">
        <v>0</v>
      </c>
      <c r="J11" s="48">
        <v>0</v>
      </c>
      <c r="K11" s="48">
        <v>0</v>
      </c>
      <c r="L11" s="48">
        <v>0</v>
      </c>
      <c r="M11" s="48">
        <f t="shared" si="1"/>
        <v>27799</v>
      </c>
      <c r="N11" s="48">
        <f t="shared" si="2"/>
        <v>146407</v>
      </c>
      <c r="O11" s="49">
        <f>D11*100/'CD Ratio_3(i)'!F11</f>
        <v>12.547991926276694</v>
      </c>
      <c r="P11" s="395">
        <v>27909</v>
      </c>
      <c r="Q11" s="54">
        <v>144806</v>
      </c>
      <c r="R11" s="54">
        <f t="shared" si="3"/>
        <v>-110</v>
      </c>
      <c r="S11" s="54">
        <f t="shared" si="4"/>
        <v>1601</v>
      </c>
      <c r="T11" s="54">
        <f t="shared" si="5"/>
        <v>16.010000000000002</v>
      </c>
    </row>
    <row r="12" spans="1:20" ht="13.5" customHeight="1" x14ac:dyDescent="0.2">
      <c r="A12" s="36">
        <v>7</v>
      </c>
      <c r="B12" s="37" t="s">
        <v>56</v>
      </c>
      <c r="C12" s="48">
        <v>89487</v>
      </c>
      <c r="D12" s="48">
        <v>136477</v>
      </c>
      <c r="E12" s="48">
        <v>9067</v>
      </c>
      <c r="F12" s="48">
        <v>140949</v>
      </c>
      <c r="G12" s="48">
        <v>186</v>
      </c>
      <c r="H12" s="48">
        <v>18116</v>
      </c>
      <c r="I12" s="48">
        <v>2519</v>
      </c>
      <c r="J12" s="48">
        <v>8457</v>
      </c>
      <c r="K12" s="48">
        <v>18852</v>
      </c>
      <c r="L12" s="48">
        <v>612</v>
      </c>
      <c r="M12" s="48">
        <f t="shared" si="1"/>
        <v>120111</v>
      </c>
      <c r="N12" s="48">
        <f t="shared" si="2"/>
        <v>304611</v>
      </c>
      <c r="O12" s="49">
        <f>D12*100/'CD Ratio_3(i)'!F12</f>
        <v>9.6454471117795357</v>
      </c>
      <c r="P12" s="395">
        <v>91950</v>
      </c>
      <c r="Q12" s="54">
        <v>300139</v>
      </c>
      <c r="R12" s="54">
        <f t="shared" si="3"/>
        <v>28161</v>
      </c>
      <c r="S12" s="54">
        <f t="shared" si="4"/>
        <v>4472</v>
      </c>
      <c r="T12" s="54">
        <f t="shared" si="5"/>
        <v>44.72</v>
      </c>
    </row>
    <row r="13" spans="1:20" ht="13.5" customHeight="1" x14ac:dyDescent="0.2">
      <c r="A13" s="36">
        <v>8</v>
      </c>
      <c r="B13" s="37" t="s">
        <v>43</v>
      </c>
      <c r="C13" s="48">
        <v>5537</v>
      </c>
      <c r="D13" s="48">
        <v>17981.68</v>
      </c>
      <c r="E13" s="48">
        <v>533</v>
      </c>
      <c r="F13" s="48">
        <v>18483.7</v>
      </c>
      <c r="G13" s="48">
        <v>23</v>
      </c>
      <c r="H13" s="48">
        <v>5742.83</v>
      </c>
      <c r="I13" s="48">
        <v>0</v>
      </c>
      <c r="J13" s="48">
        <v>0</v>
      </c>
      <c r="K13" s="48">
        <v>0</v>
      </c>
      <c r="L13" s="48">
        <v>0</v>
      </c>
      <c r="M13" s="48">
        <f t="shared" si="1"/>
        <v>6093</v>
      </c>
      <c r="N13" s="48">
        <f t="shared" si="2"/>
        <v>42208.210000000006</v>
      </c>
      <c r="O13" s="49">
        <f>D13*100/'CD Ratio_3(i)'!F13</f>
        <v>13.81009604953721</v>
      </c>
      <c r="P13" s="395">
        <v>6204</v>
      </c>
      <c r="Q13" s="54">
        <v>43056.51</v>
      </c>
      <c r="R13" s="54">
        <f t="shared" si="3"/>
        <v>-111</v>
      </c>
      <c r="S13" s="54">
        <f t="shared" si="4"/>
        <v>-848.29999999999563</v>
      </c>
      <c r="T13" s="54">
        <f t="shared" si="5"/>
        <v>-8.4829999999999561</v>
      </c>
    </row>
    <row r="14" spans="1:20" ht="13.5" customHeight="1" x14ac:dyDescent="0.2">
      <c r="A14" s="36">
        <v>9</v>
      </c>
      <c r="B14" s="37" t="s">
        <v>44</v>
      </c>
      <c r="C14" s="48">
        <v>8879</v>
      </c>
      <c r="D14" s="48">
        <v>16181</v>
      </c>
      <c r="E14" s="48">
        <v>323</v>
      </c>
      <c r="F14" s="48">
        <v>6103</v>
      </c>
      <c r="G14" s="48">
        <v>15</v>
      </c>
      <c r="H14" s="48">
        <v>4013</v>
      </c>
      <c r="I14" s="48">
        <v>58</v>
      </c>
      <c r="J14" s="48">
        <v>23.4</v>
      </c>
      <c r="K14" s="48">
        <v>0</v>
      </c>
      <c r="L14" s="48">
        <v>0</v>
      </c>
      <c r="M14" s="48">
        <f t="shared" si="1"/>
        <v>9275</v>
      </c>
      <c r="N14" s="48">
        <f t="shared" si="2"/>
        <v>26320.400000000001</v>
      </c>
      <c r="O14" s="49">
        <f>D14*100/'CD Ratio_3(i)'!F14</f>
        <v>8.426133104262215</v>
      </c>
      <c r="P14" s="395">
        <v>9531</v>
      </c>
      <c r="Q14" s="54">
        <v>25451</v>
      </c>
      <c r="R14" s="54">
        <f t="shared" si="3"/>
        <v>-256</v>
      </c>
      <c r="S14" s="54">
        <f t="shared" si="4"/>
        <v>869.40000000000146</v>
      </c>
      <c r="T14" s="54">
        <f t="shared" si="5"/>
        <v>8.694000000000015</v>
      </c>
    </row>
    <row r="15" spans="1:20" ht="13.5" customHeight="1" x14ac:dyDescent="0.2">
      <c r="A15" s="36">
        <v>10</v>
      </c>
      <c r="B15" s="37" t="s">
        <v>76</v>
      </c>
      <c r="C15" s="48">
        <v>24493</v>
      </c>
      <c r="D15" s="48">
        <v>83489</v>
      </c>
      <c r="E15" s="48">
        <v>906</v>
      </c>
      <c r="F15" s="48">
        <v>35361</v>
      </c>
      <c r="G15" s="48">
        <v>57</v>
      </c>
      <c r="H15" s="48">
        <v>15612</v>
      </c>
      <c r="I15" s="48">
        <v>0</v>
      </c>
      <c r="J15" s="48">
        <v>0</v>
      </c>
      <c r="K15" s="48">
        <v>0</v>
      </c>
      <c r="L15" s="48">
        <v>0</v>
      </c>
      <c r="M15" s="48">
        <f t="shared" si="1"/>
        <v>25456</v>
      </c>
      <c r="N15" s="48">
        <f t="shared" si="2"/>
        <v>134462</v>
      </c>
      <c r="O15" s="49">
        <f>D15*100/'CD Ratio_3(i)'!F15</f>
        <v>17.959567364779982</v>
      </c>
      <c r="P15" s="395">
        <v>24675</v>
      </c>
      <c r="Q15" s="54">
        <v>120882</v>
      </c>
      <c r="R15" s="54">
        <f t="shared" si="3"/>
        <v>781</v>
      </c>
      <c r="S15" s="54">
        <f t="shared" si="4"/>
        <v>13580</v>
      </c>
      <c r="T15" s="54">
        <f t="shared" si="5"/>
        <v>135.80000000000001</v>
      </c>
    </row>
    <row r="16" spans="1:20" ht="13.5" customHeight="1" x14ac:dyDescent="0.2">
      <c r="A16" s="36">
        <v>11</v>
      </c>
      <c r="B16" s="37" t="s">
        <v>57</v>
      </c>
      <c r="C16" s="48">
        <v>3301</v>
      </c>
      <c r="D16" s="48">
        <v>7954.68</v>
      </c>
      <c r="E16" s="48">
        <v>443</v>
      </c>
      <c r="F16" s="48">
        <v>3832.54</v>
      </c>
      <c r="G16" s="48">
        <v>34</v>
      </c>
      <c r="H16" s="48">
        <v>370.68</v>
      </c>
      <c r="I16" s="48">
        <v>478</v>
      </c>
      <c r="J16" s="48">
        <v>1094</v>
      </c>
      <c r="K16" s="48">
        <v>3535</v>
      </c>
      <c r="L16" s="48">
        <v>2729</v>
      </c>
      <c r="M16" s="48">
        <f t="shared" si="1"/>
        <v>7791</v>
      </c>
      <c r="N16" s="48">
        <f t="shared" si="2"/>
        <v>15980.900000000001</v>
      </c>
      <c r="O16" s="49">
        <f>D16*100/'CD Ratio_3(i)'!F16</f>
        <v>9.8932653441950134</v>
      </c>
      <c r="P16" s="395">
        <v>7220</v>
      </c>
      <c r="Q16" s="54">
        <v>14653.539999999999</v>
      </c>
      <c r="R16" s="54">
        <f t="shared" si="3"/>
        <v>571</v>
      </c>
      <c r="S16" s="54">
        <f t="shared" si="4"/>
        <v>1327.3600000000024</v>
      </c>
      <c r="T16" s="54">
        <f t="shared" si="5"/>
        <v>13.273600000000023</v>
      </c>
    </row>
    <row r="17" spans="1:20" ht="13.5" customHeight="1" x14ac:dyDescent="0.2">
      <c r="A17" s="36">
        <v>12</v>
      </c>
      <c r="B17" s="37" t="s">
        <v>58</v>
      </c>
      <c r="C17" s="48">
        <v>5112</v>
      </c>
      <c r="D17" s="48">
        <v>20087</v>
      </c>
      <c r="E17" s="48">
        <v>478</v>
      </c>
      <c r="F17" s="48">
        <v>14195</v>
      </c>
      <c r="G17" s="48">
        <v>18</v>
      </c>
      <c r="H17" s="48">
        <v>9223</v>
      </c>
      <c r="I17" s="48">
        <v>0</v>
      </c>
      <c r="J17" s="48">
        <v>0</v>
      </c>
      <c r="K17" s="48">
        <v>0</v>
      </c>
      <c r="L17" s="48">
        <v>0</v>
      </c>
      <c r="M17" s="48">
        <f t="shared" si="1"/>
        <v>5608</v>
      </c>
      <c r="N17" s="48">
        <f t="shared" si="2"/>
        <v>43505</v>
      </c>
      <c r="O17" s="49">
        <f>D17*100/'CD Ratio_3(i)'!F17</f>
        <v>17.256131609466948</v>
      </c>
      <c r="P17" s="395">
        <v>5319</v>
      </c>
      <c r="Q17" s="54">
        <v>38738</v>
      </c>
      <c r="R17" s="54">
        <f t="shared" si="3"/>
        <v>289</v>
      </c>
      <c r="S17" s="54">
        <f t="shared" si="4"/>
        <v>4767</v>
      </c>
      <c r="T17" s="54">
        <f t="shared" si="5"/>
        <v>47.67</v>
      </c>
    </row>
    <row r="18" spans="1:20" ht="13.5" customHeight="1" x14ac:dyDescent="0.2">
      <c r="A18" s="36">
        <v>13</v>
      </c>
      <c r="B18" s="37" t="s">
        <v>183</v>
      </c>
      <c r="C18" s="48">
        <v>9571</v>
      </c>
      <c r="D18" s="48">
        <v>31855</v>
      </c>
      <c r="E18" s="48">
        <v>1109</v>
      </c>
      <c r="F18" s="48">
        <v>18413</v>
      </c>
      <c r="G18" s="48">
        <v>27</v>
      </c>
      <c r="H18" s="48">
        <v>4339</v>
      </c>
      <c r="I18" s="48">
        <v>0</v>
      </c>
      <c r="J18" s="48">
        <v>0</v>
      </c>
      <c r="K18" s="48">
        <v>0</v>
      </c>
      <c r="L18" s="48">
        <v>0</v>
      </c>
      <c r="M18" s="48">
        <f t="shared" si="1"/>
        <v>10707</v>
      </c>
      <c r="N18" s="48">
        <f t="shared" si="2"/>
        <v>54607</v>
      </c>
      <c r="O18" s="49">
        <f>D18*100/'CD Ratio_3(i)'!F18</f>
        <v>12.896447859566164</v>
      </c>
      <c r="P18" s="395">
        <v>10518</v>
      </c>
      <c r="Q18" s="54">
        <v>52971</v>
      </c>
      <c r="R18" s="54">
        <f t="shared" si="3"/>
        <v>189</v>
      </c>
      <c r="S18" s="54">
        <f t="shared" si="4"/>
        <v>1636</v>
      </c>
      <c r="T18" s="54">
        <f t="shared" si="5"/>
        <v>16.36</v>
      </c>
    </row>
    <row r="19" spans="1:20" ht="13.5" customHeight="1" x14ac:dyDescent="0.2">
      <c r="A19" s="36">
        <v>14</v>
      </c>
      <c r="B19" s="37" t="s">
        <v>184</v>
      </c>
      <c r="C19" s="48">
        <v>6525</v>
      </c>
      <c r="D19" s="48">
        <v>13510</v>
      </c>
      <c r="E19" s="48">
        <v>315</v>
      </c>
      <c r="F19" s="48">
        <v>17055</v>
      </c>
      <c r="G19" s="48">
        <v>15</v>
      </c>
      <c r="H19" s="48">
        <v>9135</v>
      </c>
      <c r="I19" s="48">
        <v>39</v>
      </c>
      <c r="J19" s="48">
        <v>73</v>
      </c>
      <c r="K19" s="48">
        <v>0</v>
      </c>
      <c r="L19" s="48">
        <v>0</v>
      </c>
      <c r="M19" s="48">
        <f t="shared" si="1"/>
        <v>6894</v>
      </c>
      <c r="N19" s="48">
        <f t="shared" si="2"/>
        <v>39773</v>
      </c>
      <c r="O19" s="49">
        <f>D19*100/'CD Ratio_3(i)'!F19</f>
        <v>16.654749870558938</v>
      </c>
      <c r="P19" s="395">
        <v>6903</v>
      </c>
      <c r="Q19" s="54">
        <v>38213</v>
      </c>
      <c r="R19" s="54">
        <f t="shared" si="3"/>
        <v>-9</v>
      </c>
      <c r="S19" s="54">
        <f t="shared" si="4"/>
        <v>1560</v>
      </c>
      <c r="T19" s="54">
        <f t="shared" si="5"/>
        <v>15.6</v>
      </c>
    </row>
    <row r="20" spans="1:20" ht="13.5" customHeight="1" x14ac:dyDescent="0.2">
      <c r="A20" s="36">
        <v>15</v>
      </c>
      <c r="B20" s="37" t="s">
        <v>59</v>
      </c>
      <c r="C20" s="48">
        <v>47390</v>
      </c>
      <c r="D20" s="48">
        <v>184163.73</v>
      </c>
      <c r="E20" s="48">
        <v>3046</v>
      </c>
      <c r="F20" s="48">
        <v>181243.2</v>
      </c>
      <c r="G20" s="48">
        <v>160</v>
      </c>
      <c r="H20" s="48">
        <v>44847.8</v>
      </c>
      <c r="I20" s="48">
        <v>65</v>
      </c>
      <c r="J20" s="48">
        <v>67.28</v>
      </c>
      <c r="K20" s="48">
        <v>0</v>
      </c>
      <c r="L20" s="48">
        <v>0</v>
      </c>
      <c r="M20" s="48">
        <f t="shared" si="1"/>
        <v>50661</v>
      </c>
      <c r="N20" s="48">
        <f t="shared" si="2"/>
        <v>410322.01000000007</v>
      </c>
      <c r="O20" s="49">
        <f>D20*100/'CD Ratio_3(i)'!F20</f>
        <v>9.3942029922909516</v>
      </c>
      <c r="P20" s="395">
        <v>49485</v>
      </c>
      <c r="Q20" s="54">
        <v>401482.04</v>
      </c>
      <c r="R20" s="54">
        <f t="shared" si="3"/>
        <v>1176</v>
      </c>
      <c r="S20" s="54">
        <f t="shared" si="4"/>
        <v>8839.9700000000885</v>
      </c>
      <c r="T20" s="54">
        <f t="shared" si="5"/>
        <v>88.399700000000891</v>
      </c>
    </row>
    <row r="21" spans="1:20" ht="13.5" customHeight="1" x14ac:dyDescent="0.2">
      <c r="A21" s="36">
        <v>16</v>
      </c>
      <c r="B21" s="37" t="s">
        <v>65</v>
      </c>
      <c r="C21" s="48">
        <v>89170</v>
      </c>
      <c r="D21" s="48">
        <v>389344</v>
      </c>
      <c r="E21" s="48">
        <v>7756</v>
      </c>
      <c r="F21" s="48">
        <v>331966</v>
      </c>
      <c r="G21" s="48">
        <v>374</v>
      </c>
      <c r="H21" s="48">
        <v>89426</v>
      </c>
      <c r="I21" s="48">
        <v>464</v>
      </c>
      <c r="J21" s="48">
        <v>3072</v>
      </c>
      <c r="K21" s="48">
        <v>0</v>
      </c>
      <c r="L21" s="48">
        <v>0</v>
      </c>
      <c r="M21" s="48">
        <f t="shared" si="1"/>
        <v>97764</v>
      </c>
      <c r="N21" s="48">
        <f t="shared" si="2"/>
        <v>813808</v>
      </c>
      <c r="O21" s="49">
        <f>D21*100/'CD Ratio_3(i)'!F21</f>
        <v>5.6795069117170609</v>
      </c>
      <c r="P21" s="395">
        <v>94921</v>
      </c>
      <c r="Q21" s="54">
        <v>790071</v>
      </c>
      <c r="R21" s="54">
        <f t="shared" si="3"/>
        <v>2843</v>
      </c>
      <c r="S21" s="54">
        <f t="shared" si="4"/>
        <v>23737</v>
      </c>
      <c r="T21" s="54">
        <f t="shared" si="5"/>
        <v>237.37</v>
      </c>
    </row>
    <row r="22" spans="1:20" ht="13.5" customHeight="1" x14ac:dyDescent="0.2">
      <c r="A22" s="36">
        <v>17</v>
      </c>
      <c r="B22" s="37" t="s">
        <v>60</v>
      </c>
      <c r="C22" s="48">
        <v>14719</v>
      </c>
      <c r="D22" s="48">
        <v>34006</v>
      </c>
      <c r="E22" s="48">
        <v>1712</v>
      </c>
      <c r="F22" s="48">
        <v>9828</v>
      </c>
      <c r="G22" s="48">
        <v>16</v>
      </c>
      <c r="H22" s="48">
        <v>5365</v>
      </c>
      <c r="I22" s="48">
        <v>3</v>
      </c>
      <c r="J22" s="48">
        <v>12</v>
      </c>
      <c r="K22" s="48">
        <v>436</v>
      </c>
      <c r="L22" s="48">
        <v>855</v>
      </c>
      <c r="M22" s="48">
        <f t="shared" si="1"/>
        <v>16886</v>
      </c>
      <c r="N22" s="48">
        <f t="shared" si="2"/>
        <v>50066</v>
      </c>
      <c r="O22" s="49">
        <f>D22*100/'CD Ratio_3(i)'!F22</f>
        <v>10.564839582576061</v>
      </c>
      <c r="P22" s="395">
        <v>16846</v>
      </c>
      <c r="Q22" s="54">
        <v>50698.340000000004</v>
      </c>
      <c r="R22" s="54">
        <f t="shared" si="3"/>
        <v>40</v>
      </c>
      <c r="S22" s="54">
        <f t="shared" si="4"/>
        <v>-632.34000000000378</v>
      </c>
      <c r="T22" s="54">
        <f t="shared" si="5"/>
        <v>-6.3234000000000377</v>
      </c>
    </row>
    <row r="23" spans="1:20" ht="13.5" customHeight="1" x14ac:dyDescent="0.2">
      <c r="A23" s="36">
        <v>18</v>
      </c>
      <c r="B23" s="37" t="s">
        <v>185</v>
      </c>
      <c r="C23" s="48">
        <v>3889</v>
      </c>
      <c r="D23" s="48">
        <v>53357.96</v>
      </c>
      <c r="E23" s="48">
        <v>3060</v>
      </c>
      <c r="F23" s="48">
        <v>63983.95</v>
      </c>
      <c r="G23" s="48">
        <v>933</v>
      </c>
      <c r="H23" s="48">
        <v>37181.39</v>
      </c>
      <c r="I23" s="48">
        <v>81</v>
      </c>
      <c r="J23" s="48">
        <v>84.65</v>
      </c>
      <c r="K23" s="48">
        <v>2020</v>
      </c>
      <c r="L23" s="48">
        <v>8209.1</v>
      </c>
      <c r="M23" s="48">
        <f t="shared" si="1"/>
        <v>9983</v>
      </c>
      <c r="N23" s="48">
        <f t="shared" si="2"/>
        <v>162817.04999999999</v>
      </c>
      <c r="O23" s="49">
        <f>D23*100/'CD Ratio_3(i)'!F23</f>
        <v>11.669657932758723</v>
      </c>
      <c r="P23" s="395">
        <v>9452</v>
      </c>
      <c r="Q23" s="54">
        <v>154071.72999999998</v>
      </c>
      <c r="R23" s="54">
        <f t="shared" si="3"/>
        <v>531</v>
      </c>
      <c r="S23" s="54">
        <f t="shared" si="4"/>
        <v>8745.320000000007</v>
      </c>
      <c r="T23" s="54">
        <f t="shared" si="5"/>
        <v>87.453200000000066</v>
      </c>
    </row>
    <row r="24" spans="1:20" ht="13.5" customHeight="1" x14ac:dyDescent="0.2">
      <c r="A24" s="36">
        <v>19</v>
      </c>
      <c r="B24" s="37" t="s">
        <v>61</v>
      </c>
      <c r="C24" s="48">
        <v>38619</v>
      </c>
      <c r="D24" s="48">
        <v>147539</v>
      </c>
      <c r="E24" s="48">
        <v>3734</v>
      </c>
      <c r="F24" s="48">
        <v>120026</v>
      </c>
      <c r="G24" s="48">
        <v>280</v>
      </c>
      <c r="H24" s="48">
        <v>36372</v>
      </c>
      <c r="I24" s="48">
        <v>43</v>
      </c>
      <c r="J24" s="48">
        <v>150</v>
      </c>
      <c r="K24" s="48">
        <v>0</v>
      </c>
      <c r="L24" s="48">
        <v>0</v>
      </c>
      <c r="M24" s="48">
        <f t="shared" si="1"/>
        <v>42676</v>
      </c>
      <c r="N24" s="48">
        <f t="shared" si="2"/>
        <v>304087</v>
      </c>
      <c r="O24" s="49">
        <f>D24*100/'CD Ratio_3(i)'!F24</f>
        <v>9.3017874885886211</v>
      </c>
      <c r="P24" s="395">
        <v>41880</v>
      </c>
      <c r="Q24" s="54">
        <v>285727</v>
      </c>
      <c r="R24" s="54">
        <f t="shared" si="3"/>
        <v>796</v>
      </c>
      <c r="S24" s="54">
        <f t="shared" si="4"/>
        <v>18360</v>
      </c>
      <c r="T24" s="54">
        <f t="shared" si="5"/>
        <v>183.6</v>
      </c>
    </row>
    <row r="25" spans="1:20" ht="13.5" customHeight="1" x14ac:dyDescent="0.2">
      <c r="A25" s="36">
        <v>20</v>
      </c>
      <c r="B25" s="37" t="s">
        <v>62</v>
      </c>
      <c r="C25" s="48">
        <v>1205</v>
      </c>
      <c r="D25" s="48">
        <v>5666.33</v>
      </c>
      <c r="E25" s="48">
        <v>706</v>
      </c>
      <c r="F25" s="48">
        <v>3034.71</v>
      </c>
      <c r="G25" s="48">
        <v>37</v>
      </c>
      <c r="H25" s="48">
        <v>140.62</v>
      </c>
      <c r="I25" s="48">
        <v>5</v>
      </c>
      <c r="J25" s="48">
        <v>36.76</v>
      </c>
      <c r="K25" s="48">
        <v>0</v>
      </c>
      <c r="L25" s="48">
        <v>0</v>
      </c>
      <c r="M25" s="48">
        <f t="shared" si="1"/>
        <v>1953</v>
      </c>
      <c r="N25" s="48">
        <f t="shared" si="2"/>
        <v>8878.4200000000019</v>
      </c>
      <c r="O25" s="49">
        <f>D25*100/'CD Ratio_3(i)'!F25</f>
        <v>17.48705366787026</v>
      </c>
      <c r="P25" s="395">
        <v>1847</v>
      </c>
      <c r="Q25" s="54">
        <v>8504.0899999999983</v>
      </c>
      <c r="R25" s="54">
        <f t="shared" si="3"/>
        <v>106</v>
      </c>
      <c r="S25" s="54">
        <f t="shared" si="4"/>
        <v>374.33000000000357</v>
      </c>
      <c r="T25" s="54">
        <f t="shared" si="5"/>
        <v>3.7433000000000356</v>
      </c>
    </row>
    <row r="26" spans="1:20" ht="13.5" customHeight="1" x14ac:dyDescent="0.2">
      <c r="A26" s="36">
        <v>21</v>
      </c>
      <c r="B26" s="37" t="s">
        <v>45</v>
      </c>
      <c r="C26" s="48">
        <v>6778</v>
      </c>
      <c r="D26" s="48">
        <v>25748</v>
      </c>
      <c r="E26" s="48">
        <v>458</v>
      </c>
      <c r="F26" s="48">
        <v>12641</v>
      </c>
      <c r="G26" s="48">
        <v>40</v>
      </c>
      <c r="H26" s="48">
        <v>1267</v>
      </c>
      <c r="I26" s="48">
        <v>0</v>
      </c>
      <c r="J26" s="48">
        <v>0</v>
      </c>
      <c r="K26" s="48">
        <v>2432</v>
      </c>
      <c r="L26" s="48">
        <v>7429</v>
      </c>
      <c r="M26" s="48">
        <f t="shared" si="1"/>
        <v>9708</v>
      </c>
      <c r="N26" s="48">
        <f t="shared" si="2"/>
        <v>47085</v>
      </c>
      <c r="O26" s="49">
        <f>D26*100/'CD Ratio_3(i)'!F26</f>
        <v>14.260000775361235</v>
      </c>
      <c r="P26" s="395">
        <v>9699</v>
      </c>
      <c r="Q26" s="54">
        <v>45584</v>
      </c>
      <c r="R26" s="54">
        <f t="shared" si="3"/>
        <v>9</v>
      </c>
      <c r="S26" s="54">
        <f t="shared" si="4"/>
        <v>1501</v>
      </c>
      <c r="T26" s="54">
        <f t="shared" si="5"/>
        <v>15.01</v>
      </c>
    </row>
    <row r="27" spans="1:20" s="51" customFormat="1" ht="13.5" customHeight="1" x14ac:dyDescent="0.2">
      <c r="A27" s="303"/>
      <c r="B27" s="101" t="s">
        <v>226</v>
      </c>
      <c r="C27" s="50">
        <f>SUM(C6:C26)</f>
        <v>528680</v>
      </c>
      <c r="D27" s="50">
        <f t="shared" ref="D27:L27" si="6">SUM(D6:D26)</f>
        <v>1679165.3800000001</v>
      </c>
      <c r="E27" s="50">
        <f t="shared" si="6"/>
        <v>64512</v>
      </c>
      <c r="F27" s="50">
        <f t="shared" si="6"/>
        <v>1399128.0999999999</v>
      </c>
      <c r="G27" s="50">
        <f t="shared" si="6"/>
        <v>3235</v>
      </c>
      <c r="H27" s="50">
        <f t="shared" si="6"/>
        <v>387014.32</v>
      </c>
      <c r="I27" s="50">
        <f t="shared" si="6"/>
        <v>4440</v>
      </c>
      <c r="J27" s="50">
        <f t="shared" si="6"/>
        <v>19959.09</v>
      </c>
      <c r="K27" s="50">
        <f t="shared" si="6"/>
        <v>28581</v>
      </c>
      <c r="L27" s="50">
        <f t="shared" si="6"/>
        <v>25776.1</v>
      </c>
      <c r="M27" s="50">
        <f t="shared" si="1"/>
        <v>629448</v>
      </c>
      <c r="N27" s="50">
        <f t="shared" si="2"/>
        <v>3511042.9899999998</v>
      </c>
      <c r="O27" s="47">
        <f>D27*100/'CD Ratio_3(i)'!F27</f>
        <v>8.7661710660419416</v>
      </c>
      <c r="P27" s="395">
        <v>593877</v>
      </c>
      <c r="Q27" s="55">
        <v>3401012.25</v>
      </c>
      <c r="R27" s="54">
        <f t="shared" si="3"/>
        <v>35571</v>
      </c>
      <c r="S27" s="54">
        <f t="shared" si="4"/>
        <v>110030.73999999976</v>
      </c>
      <c r="T27" s="54">
        <f t="shared" si="5"/>
        <v>1100.3073999999976</v>
      </c>
    </row>
    <row r="28" spans="1:20" ht="13.5" customHeight="1" x14ac:dyDescent="0.2">
      <c r="A28" s="36">
        <v>22</v>
      </c>
      <c r="B28" s="37" t="s">
        <v>42</v>
      </c>
      <c r="C28" s="48">
        <v>3461</v>
      </c>
      <c r="D28" s="48">
        <v>68780.14</v>
      </c>
      <c r="E28" s="48">
        <v>1196</v>
      </c>
      <c r="F28" s="48">
        <v>76803.72</v>
      </c>
      <c r="G28" s="48">
        <v>193</v>
      </c>
      <c r="H28" s="48">
        <v>18608.490000000002</v>
      </c>
      <c r="I28" s="48">
        <v>2</v>
      </c>
      <c r="J28" s="48">
        <v>174.87</v>
      </c>
      <c r="K28" s="48">
        <v>0</v>
      </c>
      <c r="L28" s="48">
        <v>0</v>
      </c>
      <c r="M28" s="48">
        <f t="shared" si="1"/>
        <v>4852</v>
      </c>
      <c r="N28" s="48">
        <f t="shared" si="2"/>
        <v>164367.21999999997</v>
      </c>
      <c r="O28" s="49">
        <f>D28*100/'CD Ratio_3(i)'!F28</f>
        <v>7.4618734356663863</v>
      </c>
      <c r="P28" s="395">
        <v>5048</v>
      </c>
      <c r="Q28" s="54">
        <v>146666.07</v>
      </c>
      <c r="R28" s="54">
        <f t="shared" si="3"/>
        <v>-196</v>
      </c>
      <c r="S28" s="54">
        <f t="shared" si="4"/>
        <v>17701.149999999965</v>
      </c>
      <c r="T28" s="54">
        <f t="shared" si="5"/>
        <v>177.01149999999964</v>
      </c>
    </row>
    <row r="29" spans="1:20" ht="13.5" customHeight="1" x14ac:dyDescent="0.2">
      <c r="A29" s="36">
        <v>23</v>
      </c>
      <c r="B29" s="37" t="s">
        <v>186</v>
      </c>
      <c r="C29" s="48">
        <v>230259</v>
      </c>
      <c r="D29" s="48">
        <v>77807.22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f t="shared" si="1"/>
        <v>230259</v>
      </c>
      <c r="N29" s="48">
        <f t="shared" si="2"/>
        <v>77807.22</v>
      </c>
      <c r="O29" s="49">
        <f>D29*100/'CD Ratio_3(i)'!F29</f>
        <v>50.388143746754295</v>
      </c>
      <c r="P29" s="395">
        <v>219863</v>
      </c>
      <c r="Q29" s="55">
        <v>72721.87</v>
      </c>
      <c r="R29" s="54">
        <f t="shared" si="3"/>
        <v>10396</v>
      </c>
      <c r="S29" s="54">
        <f t="shared" si="4"/>
        <v>5085.3500000000058</v>
      </c>
      <c r="T29" s="54">
        <f t="shared" si="5"/>
        <v>50.853500000000061</v>
      </c>
    </row>
    <row r="30" spans="1:20" ht="13.5" customHeight="1" x14ac:dyDescent="0.2">
      <c r="A30" s="36">
        <v>24</v>
      </c>
      <c r="B30" s="37" t="s">
        <v>187</v>
      </c>
      <c r="C30" s="48">
        <v>17</v>
      </c>
      <c r="D30" s="48">
        <v>37</v>
      </c>
      <c r="E30" s="48">
        <v>4</v>
      </c>
      <c r="F30" s="48">
        <v>41.57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f t="shared" si="1"/>
        <v>21</v>
      </c>
      <c r="N30" s="48">
        <f t="shared" si="2"/>
        <v>78.569999999999993</v>
      </c>
      <c r="O30" s="49">
        <f>D30*100/'CD Ratio_3(i)'!F30</f>
        <v>3.1128797502965653</v>
      </c>
      <c r="P30" s="395">
        <v>19</v>
      </c>
      <c r="Q30" s="54">
        <v>62.79</v>
      </c>
      <c r="R30" s="54">
        <f t="shared" si="3"/>
        <v>2</v>
      </c>
      <c r="S30" s="54">
        <f t="shared" si="4"/>
        <v>15.779999999999994</v>
      </c>
      <c r="T30" s="54">
        <f t="shared" si="5"/>
        <v>0.15779999999999994</v>
      </c>
    </row>
    <row r="31" spans="1:20" ht="13.5" customHeight="1" x14ac:dyDescent="0.2">
      <c r="A31" s="36">
        <v>25</v>
      </c>
      <c r="B31" s="37" t="s">
        <v>46</v>
      </c>
      <c r="C31" s="48">
        <v>167</v>
      </c>
      <c r="D31" s="48">
        <v>2167.64</v>
      </c>
      <c r="E31" s="48">
        <v>32</v>
      </c>
      <c r="F31" s="48">
        <v>3764.26</v>
      </c>
      <c r="G31" s="48">
        <v>3</v>
      </c>
      <c r="H31" s="48">
        <v>303.72000000000003</v>
      </c>
      <c r="I31" s="48">
        <v>0</v>
      </c>
      <c r="J31" s="48">
        <v>0</v>
      </c>
      <c r="K31" s="48">
        <v>0</v>
      </c>
      <c r="L31" s="48">
        <v>0</v>
      </c>
      <c r="M31" s="48">
        <f t="shared" si="1"/>
        <v>202</v>
      </c>
      <c r="N31" s="48">
        <f t="shared" si="2"/>
        <v>6235.62</v>
      </c>
      <c r="O31" s="49">
        <f>D31*100/'CD Ratio_3(i)'!F31</f>
        <v>21.364225930700602</v>
      </c>
      <c r="P31" s="395">
        <v>101</v>
      </c>
      <c r="Q31" s="54">
        <v>5438.8</v>
      </c>
      <c r="R31" s="54">
        <f t="shared" si="3"/>
        <v>101</v>
      </c>
      <c r="S31" s="54">
        <f t="shared" si="4"/>
        <v>796.81999999999971</v>
      </c>
      <c r="T31" s="54">
        <f t="shared" si="5"/>
        <v>7.9681999999999968</v>
      </c>
    </row>
    <row r="32" spans="1:20" ht="13.5" customHeight="1" x14ac:dyDescent="0.2">
      <c r="A32" s="36">
        <v>26</v>
      </c>
      <c r="B32" s="37" t="s">
        <v>188</v>
      </c>
      <c r="C32" s="48">
        <v>1727</v>
      </c>
      <c r="D32" s="48">
        <v>24779</v>
      </c>
      <c r="E32" s="48">
        <v>777</v>
      </c>
      <c r="F32" s="48">
        <v>8630</v>
      </c>
      <c r="G32" s="48">
        <v>10</v>
      </c>
      <c r="H32" s="48">
        <v>147</v>
      </c>
      <c r="I32" s="48">
        <v>0</v>
      </c>
      <c r="J32" s="48">
        <v>0</v>
      </c>
      <c r="K32" s="48">
        <v>0</v>
      </c>
      <c r="L32" s="48">
        <v>0</v>
      </c>
      <c r="M32" s="48">
        <f t="shared" si="1"/>
        <v>2514</v>
      </c>
      <c r="N32" s="48">
        <f t="shared" si="2"/>
        <v>33556</v>
      </c>
      <c r="O32" s="49">
        <f>D32*100/'CD Ratio_3(i)'!F32</f>
        <v>22.903014113928144</v>
      </c>
      <c r="P32" s="395">
        <v>2409</v>
      </c>
      <c r="Q32" s="54">
        <v>31854</v>
      </c>
      <c r="R32" s="54">
        <f t="shared" si="3"/>
        <v>105</v>
      </c>
      <c r="S32" s="54">
        <f t="shared" si="4"/>
        <v>1702</v>
      </c>
      <c r="T32" s="54">
        <f t="shared" si="5"/>
        <v>17.02</v>
      </c>
    </row>
    <row r="33" spans="1:20" ht="13.5" customHeight="1" x14ac:dyDescent="0.2">
      <c r="A33" s="36">
        <v>27</v>
      </c>
      <c r="B33" s="37" t="s">
        <v>189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1</v>
      </c>
      <c r="L33" s="48">
        <v>15</v>
      </c>
      <c r="M33" s="48">
        <f t="shared" si="1"/>
        <v>1</v>
      </c>
      <c r="N33" s="48">
        <f t="shared" si="2"/>
        <v>15</v>
      </c>
      <c r="O33" s="49">
        <f>D33*100/'CD Ratio_3(i)'!F33</f>
        <v>0</v>
      </c>
      <c r="P33" s="395">
        <v>1</v>
      </c>
      <c r="Q33" s="54">
        <v>15</v>
      </c>
      <c r="R33" s="54">
        <f t="shared" si="3"/>
        <v>0</v>
      </c>
      <c r="S33" s="54">
        <f t="shared" si="4"/>
        <v>0</v>
      </c>
      <c r="T33" s="54">
        <f t="shared" si="5"/>
        <v>0</v>
      </c>
    </row>
    <row r="34" spans="1:20" ht="13.5" customHeight="1" x14ac:dyDescent="0.2">
      <c r="A34" s="36">
        <v>28</v>
      </c>
      <c r="B34" s="37" t="s">
        <v>190</v>
      </c>
      <c r="C34" s="48">
        <v>131</v>
      </c>
      <c r="D34" s="48">
        <v>1866</v>
      </c>
      <c r="E34" s="48">
        <v>56</v>
      </c>
      <c r="F34" s="48">
        <v>3011</v>
      </c>
      <c r="G34" s="48">
        <v>4</v>
      </c>
      <c r="H34" s="48">
        <v>82</v>
      </c>
      <c r="I34" s="48">
        <v>0</v>
      </c>
      <c r="J34" s="48">
        <v>0</v>
      </c>
      <c r="K34" s="48">
        <v>0</v>
      </c>
      <c r="L34" s="48">
        <v>0</v>
      </c>
      <c r="M34" s="48">
        <f t="shared" si="1"/>
        <v>191</v>
      </c>
      <c r="N34" s="48">
        <f t="shared" si="2"/>
        <v>4959</v>
      </c>
      <c r="O34" s="49">
        <f>D34*100/'CD Ratio_3(i)'!F34</f>
        <v>5.9675717163964306</v>
      </c>
      <c r="P34" s="395">
        <v>142</v>
      </c>
      <c r="Q34" s="54">
        <v>3764</v>
      </c>
      <c r="R34" s="54">
        <f t="shared" si="3"/>
        <v>49</v>
      </c>
      <c r="S34" s="54">
        <f t="shared" si="4"/>
        <v>1195</v>
      </c>
      <c r="T34" s="54">
        <f t="shared" si="5"/>
        <v>11.95</v>
      </c>
    </row>
    <row r="35" spans="1:20" ht="13.5" customHeight="1" x14ac:dyDescent="0.2">
      <c r="A35" s="36">
        <v>29</v>
      </c>
      <c r="B35" s="37" t="s">
        <v>66</v>
      </c>
      <c r="C35" s="48">
        <v>108399</v>
      </c>
      <c r="D35" s="48">
        <v>158836.79999999999</v>
      </c>
      <c r="E35" s="48">
        <v>14825</v>
      </c>
      <c r="F35" s="48">
        <v>178655.38</v>
      </c>
      <c r="G35" s="48">
        <v>3176</v>
      </c>
      <c r="H35" s="48">
        <v>60328.3</v>
      </c>
      <c r="I35" s="48">
        <v>0</v>
      </c>
      <c r="J35" s="48">
        <v>0</v>
      </c>
      <c r="K35" s="48">
        <v>0</v>
      </c>
      <c r="L35" s="48">
        <v>0</v>
      </c>
      <c r="M35" s="48">
        <f t="shared" si="1"/>
        <v>126400</v>
      </c>
      <c r="N35" s="48">
        <f t="shared" si="2"/>
        <v>397820.48</v>
      </c>
      <c r="O35" s="49">
        <f>D35*100/'CD Ratio_3(i)'!F35</f>
        <v>8.1882318808199557</v>
      </c>
      <c r="P35" s="395">
        <v>125075</v>
      </c>
      <c r="Q35" s="54">
        <v>391293.63</v>
      </c>
      <c r="R35" s="54">
        <f t="shared" si="3"/>
        <v>1325</v>
      </c>
      <c r="S35" s="54">
        <f t="shared" si="4"/>
        <v>6526.8499999999767</v>
      </c>
      <c r="T35" s="54">
        <f t="shared" si="5"/>
        <v>65.268499999999761</v>
      </c>
    </row>
    <row r="36" spans="1:20" ht="13.5" customHeight="1" x14ac:dyDescent="0.2">
      <c r="A36" s="36">
        <v>30</v>
      </c>
      <c r="B36" s="37" t="s">
        <v>67</v>
      </c>
      <c r="C36" s="48">
        <v>16803</v>
      </c>
      <c r="D36" s="48">
        <v>227586</v>
      </c>
      <c r="E36" s="48">
        <v>7281</v>
      </c>
      <c r="F36" s="48">
        <v>147844</v>
      </c>
      <c r="G36" s="48">
        <v>900</v>
      </c>
      <c r="H36" s="48">
        <v>34445</v>
      </c>
      <c r="I36" s="48">
        <v>0</v>
      </c>
      <c r="J36" s="48">
        <v>0</v>
      </c>
      <c r="K36" s="48">
        <v>0</v>
      </c>
      <c r="L36" s="48">
        <v>0</v>
      </c>
      <c r="M36" s="48">
        <f t="shared" si="1"/>
        <v>24984</v>
      </c>
      <c r="N36" s="48">
        <f t="shared" si="2"/>
        <v>409875</v>
      </c>
      <c r="O36" s="49">
        <f>D36*100/'CD Ratio_3(i)'!F36</f>
        <v>13.039532381396553</v>
      </c>
      <c r="P36" s="395">
        <v>17905</v>
      </c>
      <c r="Q36" s="54">
        <v>290332</v>
      </c>
      <c r="R36" s="54">
        <f t="shared" si="3"/>
        <v>7079</v>
      </c>
      <c r="S36" s="54">
        <f t="shared" si="4"/>
        <v>119543</v>
      </c>
      <c r="T36" s="54">
        <f t="shared" si="5"/>
        <v>1195.43</v>
      </c>
    </row>
    <row r="37" spans="1:20" ht="13.5" customHeight="1" x14ac:dyDescent="0.2">
      <c r="A37" s="36">
        <v>31</v>
      </c>
      <c r="B37" s="37" t="s">
        <v>553</v>
      </c>
      <c r="C37" s="48">
        <v>67077</v>
      </c>
      <c r="D37" s="48">
        <v>33147.660000000003</v>
      </c>
      <c r="E37" s="48">
        <v>1084</v>
      </c>
      <c r="F37" s="48">
        <v>2717.77</v>
      </c>
      <c r="G37" s="48">
        <v>73</v>
      </c>
      <c r="H37" s="48">
        <v>888.82</v>
      </c>
      <c r="I37" s="48">
        <v>557</v>
      </c>
      <c r="J37" s="48">
        <v>413.31</v>
      </c>
      <c r="K37" s="48">
        <v>815</v>
      </c>
      <c r="L37" s="48">
        <v>5127.8</v>
      </c>
      <c r="M37" s="48">
        <f t="shared" si="1"/>
        <v>69606</v>
      </c>
      <c r="N37" s="48">
        <f t="shared" si="2"/>
        <v>42295.360000000001</v>
      </c>
      <c r="O37" s="49">
        <f>D37*100/'CD Ratio_3(i)'!F37</f>
        <v>37.460968340026312</v>
      </c>
      <c r="P37" s="395">
        <v>66409</v>
      </c>
      <c r="Q37" s="54">
        <v>36040.229999999996</v>
      </c>
      <c r="R37" s="54">
        <f t="shared" si="3"/>
        <v>3197</v>
      </c>
      <c r="S37" s="54">
        <f t="shared" si="4"/>
        <v>6255.1300000000047</v>
      </c>
      <c r="T37" s="54">
        <f t="shared" si="5"/>
        <v>62.551300000000047</v>
      </c>
    </row>
    <row r="38" spans="1:20" ht="13.5" customHeight="1" x14ac:dyDescent="0.2">
      <c r="A38" s="36">
        <v>32</v>
      </c>
      <c r="B38" s="37" t="s">
        <v>191</v>
      </c>
      <c r="C38" s="48">
        <v>251005</v>
      </c>
      <c r="D38" s="48">
        <v>44124</v>
      </c>
      <c r="E38" s="48">
        <v>8928</v>
      </c>
      <c r="F38" s="48">
        <v>112044</v>
      </c>
      <c r="G38" s="48">
        <v>24</v>
      </c>
      <c r="H38" s="48">
        <v>2138</v>
      </c>
      <c r="I38" s="48">
        <v>0</v>
      </c>
      <c r="J38" s="48">
        <v>0</v>
      </c>
      <c r="K38" s="48">
        <v>0</v>
      </c>
      <c r="L38" s="48">
        <v>0</v>
      </c>
      <c r="M38" s="48">
        <f t="shared" si="1"/>
        <v>259957</v>
      </c>
      <c r="N38" s="48">
        <f t="shared" si="2"/>
        <v>158306</v>
      </c>
      <c r="O38" s="49">
        <f>D38*100/'CD Ratio_3(i)'!F38</f>
        <v>9.8090389702776601</v>
      </c>
      <c r="P38" s="395">
        <v>35012</v>
      </c>
      <c r="Q38" s="54">
        <v>44857</v>
      </c>
      <c r="R38" s="54">
        <f t="shared" si="3"/>
        <v>224945</v>
      </c>
      <c r="S38" s="54">
        <f t="shared" si="4"/>
        <v>113449</v>
      </c>
      <c r="T38" s="54">
        <f t="shared" si="5"/>
        <v>1134.49</v>
      </c>
    </row>
    <row r="39" spans="1:20" ht="13.5" customHeight="1" x14ac:dyDescent="0.2">
      <c r="A39" s="36">
        <v>33</v>
      </c>
      <c r="B39" s="37" t="s">
        <v>192</v>
      </c>
      <c r="C39" s="48">
        <v>179</v>
      </c>
      <c r="D39" s="48">
        <v>725</v>
      </c>
      <c r="E39" s="48">
        <v>136</v>
      </c>
      <c r="F39" s="48">
        <v>366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f t="shared" si="1"/>
        <v>315</v>
      </c>
      <c r="N39" s="48">
        <f t="shared" si="2"/>
        <v>1091</v>
      </c>
      <c r="O39" s="49">
        <f>D39*100/'CD Ratio_3(i)'!F39</f>
        <v>21.481481481481481</v>
      </c>
      <c r="P39" s="395">
        <v>266</v>
      </c>
      <c r="Q39" s="54">
        <v>805</v>
      </c>
      <c r="R39" s="54">
        <f t="shared" si="3"/>
        <v>49</v>
      </c>
      <c r="S39" s="54">
        <f t="shared" si="4"/>
        <v>286</v>
      </c>
      <c r="T39" s="54">
        <f t="shared" si="5"/>
        <v>2.86</v>
      </c>
    </row>
    <row r="40" spans="1:20" ht="13.5" customHeight="1" x14ac:dyDescent="0.2">
      <c r="A40" s="36">
        <v>34</v>
      </c>
      <c r="B40" s="37" t="s">
        <v>193</v>
      </c>
      <c r="C40" s="48">
        <v>66</v>
      </c>
      <c r="D40" s="48">
        <v>707.81</v>
      </c>
      <c r="E40" s="48">
        <v>31</v>
      </c>
      <c r="F40" s="48">
        <v>930.1</v>
      </c>
      <c r="G40" s="48">
        <v>20</v>
      </c>
      <c r="H40" s="48">
        <v>305</v>
      </c>
      <c r="I40" s="48">
        <v>0</v>
      </c>
      <c r="J40" s="48">
        <v>0</v>
      </c>
      <c r="K40" s="48">
        <v>123</v>
      </c>
      <c r="L40" s="48">
        <v>3125.57</v>
      </c>
      <c r="M40" s="48">
        <f t="shared" si="1"/>
        <v>240</v>
      </c>
      <c r="N40" s="48">
        <f t="shared" si="2"/>
        <v>5068.4799999999996</v>
      </c>
      <c r="O40" s="49">
        <f>D40*100/'CD Ratio_3(i)'!F40</f>
        <v>1.840193012149054</v>
      </c>
      <c r="P40" s="395">
        <v>249</v>
      </c>
      <c r="Q40" s="54">
        <v>6465.58</v>
      </c>
      <c r="R40" s="54">
        <f t="shared" si="3"/>
        <v>-9</v>
      </c>
      <c r="S40" s="54">
        <f t="shared" si="4"/>
        <v>-1397.1000000000004</v>
      </c>
      <c r="T40" s="54">
        <f t="shared" si="5"/>
        <v>-13.971000000000004</v>
      </c>
    </row>
    <row r="41" spans="1:20" ht="13.5" customHeight="1" x14ac:dyDescent="0.2">
      <c r="A41" s="36">
        <v>35</v>
      </c>
      <c r="B41" s="37" t="s">
        <v>194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253</v>
      </c>
      <c r="L41" s="48">
        <v>33424</v>
      </c>
      <c r="M41" s="48">
        <f t="shared" si="1"/>
        <v>253</v>
      </c>
      <c r="N41" s="48">
        <f t="shared" si="2"/>
        <v>33424</v>
      </c>
      <c r="O41" s="49">
        <f>D41*100/'CD Ratio_3(i)'!F41</f>
        <v>0</v>
      </c>
      <c r="P41" s="395">
        <v>115</v>
      </c>
      <c r="Q41" s="54">
        <v>4949</v>
      </c>
      <c r="R41" s="54">
        <f t="shared" si="3"/>
        <v>138</v>
      </c>
      <c r="S41" s="54">
        <f t="shared" si="4"/>
        <v>28475</v>
      </c>
      <c r="T41" s="54">
        <f t="shared" si="5"/>
        <v>284.75</v>
      </c>
    </row>
    <row r="42" spans="1:20" ht="13.5" customHeight="1" x14ac:dyDescent="0.2">
      <c r="A42" s="36">
        <v>36</v>
      </c>
      <c r="B42" s="37" t="s">
        <v>68</v>
      </c>
      <c r="C42" s="48">
        <v>12986</v>
      </c>
      <c r="D42" s="48">
        <v>60667.83</v>
      </c>
      <c r="E42" s="48">
        <v>3645</v>
      </c>
      <c r="F42" s="48">
        <v>86651.7</v>
      </c>
      <c r="G42" s="48">
        <v>673</v>
      </c>
      <c r="H42" s="48">
        <v>22875.23</v>
      </c>
      <c r="I42" s="48">
        <v>0</v>
      </c>
      <c r="J42" s="48">
        <v>0</v>
      </c>
      <c r="K42" s="48">
        <v>14</v>
      </c>
      <c r="L42" s="48">
        <v>169.07</v>
      </c>
      <c r="M42" s="48">
        <f t="shared" si="1"/>
        <v>17318</v>
      </c>
      <c r="N42" s="48">
        <f t="shared" si="2"/>
        <v>170363.83000000002</v>
      </c>
      <c r="O42" s="49">
        <f>D42*100/'CD Ratio_3(i)'!F42</f>
        <v>14.434203018628853</v>
      </c>
      <c r="P42" s="395">
        <v>6845</v>
      </c>
      <c r="Q42" s="54">
        <v>153596</v>
      </c>
      <c r="R42" s="54">
        <f t="shared" si="3"/>
        <v>10473</v>
      </c>
      <c r="S42" s="54">
        <f t="shared" si="4"/>
        <v>16767.830000000016</v>
      </c>
      <c r="T42" s="54">
        <f t="shared" si="5"/>
        <v>167.67830000000015</v>
      </c>
    </row>
    <row r="43" spans="1:20" ht="13.5" customHeight="1" x14ac:dyDescent="0.2">
      <c r="A43" s="36">
        <v>37</v>
      </c>
      <c r="B43" s="37" t="s">
        <v>195</v>
      </c>
      <c r="C43" s="48">
        <v>0</v>
      </c>
      <c r="D43" s="48">
        <v>0</v>
      </c>
      <c r="E43" s="48">
        <v>0</v>
      </c>
      <c r="F43" s="48">
        <v>0</v>
      </c>
      <c r="G43" s="48">
        <v>8</v>
      </c>
      <c r="H43" s="48">
        <v>89</v>
      </c>
      <c r="I43" s="48">
        <v>0</v>
      </c>
      <c r="J43" s="48">
        <v>0</v>
      </c>
      <c r="K43" s="48">
        <v>11</v>
      </c>
      <c r="L43" s="48">
        <v>164.3</v>
      </c>
      <c r="M43" s="48">
        <f t="shared" si="1"/>
        <v>19</v>
      </c>
      <c r="N43" s="48">
        <f t="shared" si="2"/>
        <v>253.3</v>
      </c>
      <c r="O43" s="49">
        <f>D43*100/'CD Ratio_3(i)'!F43</f>
        <v>0</v>
      </c>
      <c r="P43" s="395">
        <v>15</v>
      </c>
      <c r="Q43" s="54">
        <v>221.29</v>
      </c>
      <c r="R43" s="54">
        <f t="shared" si="3"/>
        <v>4</v>
      </c>
      <c r="S43" s="54">
        <f t="shared" si="4"/>
        <v>32.010000000000019</v>
      </c>
      <c r="T43" s="54">
        <f t="shared" si="5"/>
        <v>0.32010000000000022</v>
      </c>
    </row>
    <row r="44" spans="1:20" ht="13.5" customHeight="1" x14ac:dyDescent="0.2">
      <c r="A44" s="36">
        <v>38</v>
      </c>
      <c r="B44" s="37" t="s">
        <v>196</v>
      </c>
      <c r="C44" s="48">
        <v>57582</v>
      </c>
      <c r="D44" s="48">
        <v>20784</v>
      </c>
      <c r="E44" s="48">
        <v>165</v>
      </c>
      <c r="F44" s="48">
        <v>4472</v>
      </c>
      <c r="G44" s="48">
        <v>18</v>
      </c>
      <c r="H44" s="48">
        <v>1092</v>
      </c>
      <c r="I44" s="48">
        <v>0</v>
      </c>
      <c r="J44" s="48">
        <v>0</v>
      </c>
      <c r="K44" s="48">
        <v>0</v>
      </c>
      <c r="L44" s="48">
        <v>0</v>
      </c>
      <c r="M44" s="48">
        <f t="shared" si="1"/>
        <v>57765</v>
      </c>
      <c r="N44" s="48">
        <f t="shared" si="2"/>
        <v>26348</v>
      </c>
      <c r="O44" s="49">
        <f>D44*100/'CD Ratio_3(i)'!F44</f>
        <v>26.466655630404055</v>
      </c>
      <c r="P44" s="395">
        <v>52375</v>
      </c>
      <c r="Q44" s="54">
        <v>26139</v>
      </c>
      <c r="R44" s="54">
        <f t="shared" si="3"/>
        <v>5390</v>
      </c>
      <c r="S44" s="54">
        <f t="shared" si="4"/>
        <v>209</v>
      </c>
      <c r="T44" s="54">
        <f t="shared" si="5"/>
        <v>2.09</v>
      </c>
    </row>
    <row r="45" spans="1:20" ht="13.5" customHeight="1" x14ac:dyDescent="0.2">
      <c r="A45" s="36">
        <v>39</v>
      </c>
      <c r="B45" s="37" t="s">
        <v>197</v>
      </c>
      <c r="C45" s="48">
        <v>12</v>
      </c>
      <c r="D45" s="48">
        <v>137</v>
      </c>
      <c r="E45" s="48">
        <v>56</v>
      </c>
      <c r="F45" s="48">
        <v>458</v>
      </c>
      <c r="G45" s="48">
        <v>5</v>
      </c>
      <c r="H45" s="48">
        <v>2543</v>
      </c>
      <c r="I45" s="48">
        <v>0</v>
      </c>
      <c r="J45" s="48">
        <v>0</v>
      </c>
      <c r="K45" s="48">
        <v>1</v>
      </c>
      <c r="L45" s="48">
        <v>400</v>
      </c>
      <c r="M45" s="48">
        <f t="shared" si="1"/>
        <v>74</v>
      </c>
      <c r="N45" s="48">
        <f t="shared" si="2"/>
        <v>3538</v>
      </c>
      <c r="O45" s="49">
        <f>D45*100/'CD Ratio_3(i)'!F45</f>
        <v>1.5591214293843176</v>
      </c>
      <c r="P45" s="395">
        <v>49</v>
      </c>
      <c r="Q45" s="54">
        <v>3389.8</v>
      </c>
      <c r="R45" s="54">
        <f t="shared" si="3"/>
        <v>25</v>
      </c>
      <c r="S45" s="54">
        <f t="shared" si="4"/>
        <v>148.19999999999982</v>
      </c>
      <c r="T45" s="54">
        <f t="shared" si="5"/>
        <v>1.4819999999999982</v>
      </c>
    </row>
    <row r="46" spans="1:20" ht="13.5" customHeight="1" x14ac:dyDescent="0.2">
      <c r="A46" s="36">
        <v>40</v>
      </c>
      <c r="B46" s="37" t="s">
        <v>72</v>
      </c>
      <c r="C46" s="48">
        <v>0</v>
      </c>
      <c r="D46" s="48">
        <v>0</v>
      </c>
      <c r="E46" s="48">
        <v>0</v>
      </c>
      <c r="F46" s="48">
        <v>0</v>
      </c>
      <c r="G46" s="48">
        <v>48</v>
      </c>
      <c r="H46" s="48">
        <v>10348</v>
      </c>
      <c r="I46" s="48">
        <v>0</v>
      </c>
      <c r="J46" s="48">
        <v>0</v>
      </c>
      <c r="K46" s="48">
        <v>0</v>
      </c>
      <c r="L46" s="48">
        <v>0</v>
      </c>
      <c r="M46" s="48">
        <f t="shared" si="1"/>
        <v>48</v>
      </c>
      <c r="N46" s="48">
        <f t="shared" si="2"/>
        <v>10348</v>
      </c>
      <c r="O46" s="49">
        <v>0</v>
      </c>
      <c r="P46" s="395">
        <v>0</v>
      </c>
      <c r="Q46" s="54">
        <v>0</v>
      </c>
      <c r="R46" s="54">
        <f t="shared" si="3"/>
        <v>48</v>
      </c>
      <c r="S46" s="54">
        <f t="shared" si="4"/>
        <v>10348</v>
      </c>
      <c r="T46" s="54">
        <f t="shared" si="5"/>
        <v>103.48</v>
      </c>
    </row>
    <row r="47" spans="1:20" ht="13.5" customHeight="1" x14ac:dyDescent="0.2">
      <c r="A47" s="36">
        <v>41</v>
      </c>
      <c r="B47" s="37" t="s">
        <v>198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f t="shared" si="1"/>
        <v>0</v>
      </c>
      <c r="N47" s="48">
        <f t="shared" si="2"/>
        <v>0</v>
      </c>
      <c r="O47" s="49">
        <f>D47*100/'CD Ratio_3(i)'!F47</f>
        <v>0</v>
      </c>
      <c r="P47" s="395">
        <v>130</v>
      </c>
      <c r="Q47" s="54">
        <v>1914.37</v>
      </c>
      <c r="R47" s="54">
        <f t="shared" si="3"/>
        <v>-130</v>
      </c>
      <c r="S47" s="54">
        <f t="shared" si="4"/>
        <v>-1914.37</v>
      </c>
      <c r="T47" s="54">
        <f t="shared" si="5"/>
        <v>-19.143699999999999</v>
      </c>
    </row>
    <row r="48" spans="1:20" ht="13.5" customHeight="1" x14ac:dyDescent="0.2">
      <c r="A48" s="36">
        <v>42</v>
      </c>
      <c r="B48" s="37" t="s">
        <v>71</v>
      </c>
      <c r="C48" s="48">
        <v>5962</v>
      </c>
      <c r="D48" s="48">
        <v>46221</v>
      </c>
      <c r="E48" s="48">
        <v>1791</v>
      </c>
      <c r="F48" s="48">
        <v>36849</v>
      </c>
      <c r="G48" s="48">
        <v>106</v>
      </c>
      <c r="H48" s="48">
        <v>9179</v>
      </c>
      <c r="I48" s="48">
        <v>0</v>
      </c>
      <c r="J48" s="48">
        <v>0</v>
      </c>
      <c r="K48" s="48">
        <v>0</v>
      </c>
      <c r="L48" s="48">
        <v>0</v>
      </c>
      <c r="M48" s="48">
        <f t="shared" si="1"/>
        <v>7859</v>
      </c>
      <c r="N48" s="48">
        <f t="shared" si="2"/>
        <v>92249</v>
      </c>
      <c r="O48" s="49">
        <f>D48*100/'CD Ratio_3(i)'!F48</f>
        <v>24.505084350380134</v>
      </c>
      <c r="P48" s="395">
        <v>7684</v>
      </c>
      <c r="Q48" s="54">
        <v>81634</v>
      </c>
      <c r="R48" s="54">
        <f t="shared" si="3"/>
        <v>175</v>
      </c>
      <c r="S48" s="54">
        <f t="shared" si="4"/>
        <v>10615</v>
      </c>
      <c r="T48" s="54">
        <f t="shared" si="5"/>
        <v>106.15</v>
      </c>
    </row>
    <row r="49" spans="1:20" s="51" customFormat="1" ht="13.5" customHeight="1" x14ac:dyDescent="0.2">
      <c r="A49" s="303"/>
      <c r="B49" s="101" t="s">
        <v>223</v>
      </c>
      <c r="C49" s="50">
        <f>SUM(C28:C48)</f>
        <v>755833</v>
      </c>
      <c r="D49" s="50">
        <f t="shared" ref="D49:L49" si="7">SUM(D28:D48)</f>
        <v>768374.10000000009</v>
      </c>
      <c r="E49" s="50">
        <f t="shared" si="7"/>
        <v>40007</v>
      </c>
      <c r="F49" s="50">
        <f t="shared" si="7"/>
        <v>663238.49999999988</v>
      </c>
      <c r="G49" s="50">
        <f t="shared" si="7"/>
        <v>5261</v>
      </c>
      <c r="H49" s="50">
        <f t="shared" si="7"/>
        <v>163372.56000000003</v>
      </c>
      <c r="I49" s="50">
        <f t="shared" si="7"/>
        <v>559</v>
      </c>
      <c r="J49" s="50">
        <f t="shared" si="7"/>
        <v>588.18000000000006</v>
      </c>
      <c r="K49" s="50">
        <f t="shared" si="7"/>
        <v>1218</v>
      </c>
      <c r="L49" s="50">
        <f t="shared" si="7"/>
        <v>42425.740000000005</v>
      </c>
      <c r="M49" s="50">
        <f t="shared" si="1"/>
        <v>802878</v>
      </c>
      <c r="N49" s="50">
        <f t="shared" si="2"/>
        <v>1637999.08</v>
      </c>
      <c r="O49" s="47">
        <f>D49*100/'CD Ratio_3(i)'!F49</f>
        <v>12.292060486322171</v>
      </c>
      <c r="P49" s="395">
        <v>539712</v>
      </c>
      <c r="Q49" s="55">
        <v>1302159.4300000002</v>
      </c>
      <c r="R49" s="54">
        <f t="shared" si="3"/>
        <v>263166</v>
      </c>
      <c r="S49" s="54">
        <f t="shared" si="4"/>
        <v>335839.64999999991</v>
      </c>
      <c r="T49" s="54">
        <f t="shared" si="5"/>
        <v>3358.3964999999989</v>
      </c>
    </row>
    <row r="50" spans="1:20" s="51" customFormat="1" ht="13.5" customHeight="1" x14ac:dyDescent="0.2">
      <c r="A50" s="303"/>
      <c r="B50" s="101" t="s">
        <v>426</v>
      </c>
      <c r="C50" s="50">
        <f>C49+C27</f>
        <v>1284513</v>
      </c>
      <c r="D50" s="50">
        <f t="shared" ref="D50:L50" si="8">D49+D27</f>
        <v>2447539.4800000004</v>
      </c>
      <c r="E50" s="50">
        <f t="shared" si="8"/>
        <v>104519</v>
      </c>
      <c r="F50" s="50">
        <f t="shared" si="8"/>
        <v>2062366.5999999996</v>
      </c>
      <c r="G50" s="50">
        <f t="shared" si="8"/>
        <v>8496</v>
      </c>
      <c r="H50" s="50">
        <f t="shared" si="8"/>
        <v>550386.88</v>
      </c>
      <c r="I50" s="50">
        <f t="shared" si="8"/>
        <v>4999</v>
      </c>
      <c r="J50" s="50">
        <f t="shared" si="8"/>
        <v>20547.27</v>
      </c>
      <c r="K50" s="50">
        <f t="shared" si="8"/>
        <v>29799</v>
      </c>
      <c r="L50" s="50">
        <f t="shared" si="8"/>
        <v>68201.84</v>
      </c>
      <c r="M50" s="50">
        <f t="shared" si="1"/>
        <v>1432326</v>
      </c>
      <c r="N50" s="50">
        <f t="shared" si="2"/>
        <v>5149042.0699999994</v>
      </c>
      <c r="O50" s="47">
        <f>D50*100/'CD Ratio_3(i)'!F50</f>
        <v>9.6336915707787334</v>
      </c>
      <c r="P50" s="395">
        <v>1133589</v>
      </c>
      <c r="Q50" s="55">
        <v>4703171.6800000006</v>
      </c>
      <c r="R50" s="54">
        <f t="shared" si="3"/>
        <v>298737</v>
      </c>
      <c r="S50" s="54">
        <f t="shared" si="4"/>
        <v>445870.38999999873</v>
      </c>
      <c r="T50" s="54">
        <f t="shared" si="5"/>
        <v>4458.7038999999877</v>
      </c>
    </row>
    <row r="51" spans="1:20" ht="13.5" customHeight="1" x14ac:dyDescent="0.2">
      <c r="A51" s="36">
        <v>43</v>
      </c>
      <c r="B51" s="37" t="s">
        <v>41</v>
      </c>
      <c r="C51" s="48">
        <v>38957</v>
      </c>
      <c r="D51" s="48">
        <v>23856.03</v>
      </c>
      <c r="E51" s="48">
        <v>10340</v>
      </c>
      <c r="F51" s="48">
        <v>4577.33</v>
      </c>
      <c r="G51" s="48">
        <v>0</v>
      </c>
      <c r="H51" s="48">
        <v>0</v>
      </c>
      <c r="I51" s="48">
        <v>2963</v>
      </c>
      <c r="J51" s="48">
        <v>605.46</v>
      </c>
      <c r="K51" s="48">
        <v>0</v>
      </c>
      <c r="L51" s="48">
        <v>0</v>
      </c>
      <c r="M51" s="48">
        <f t="shared" si="1"/>
        <v>52260</v>
      </c>
      <c r="N51" s="48">
        <f t="shared" si="2"/>
        <v>29038.82</v>
      </c>
      <c r="O51" s="49">
        <f>D51*100/'CD Ratio_3(i)'!F51</f>
        <v>5.6081329108902516</v>
      </c>
      <c r="P51" s="395">
        <v>51088</v>
      </c>
      <c r="Q51" s="54">
        <v>28927.11</v>
      </c>
      <c r="R51" s="54">
        <f t="shared" si="3"/>
        <v>1172</v>
      </c>
      <c r="S51" s="54">
        <f t="shared" si="4"/>
        <v>111.70999999999913</v>
      </c>
      <c r="T51" s="54">
        <f t="shared" si="5"/>
        <v>1.1170999999999913</v>
      </c>
    </row>
    <row r="52" spans="1:20" ht="13.5" customHeight="1" x14ac:dyDescent="0.2">
      <c r="A52" s="36">
        <v>44</v>
      </c>
      <c r="B52" s="37" t="s">
        <v>199</v>
      </c>
      <c r="C52" s="48">
        <v>41506</v>
      </c>
      <c r="D52" s="48">
        <v>19165</v>
      </c>
      <c r="E52" s="48">
        <v>0</v>
      </c>
      <c r="F52" s="48">
        <v>0</v>
      </c>
      <c r="G52" s="48">
        <v>0</v>
      </c>
      <c r="H52" s="48">
        <v>0</v>
      </c>
      <c r="I52" s="48">
        <v>138</v>
      </c>
      <c r="J52" s="48">
        <v>243</v>
      </c>
      <c r="K52" s="48">
        <v>0</v>
      </c>
      <c r="L52" s="48">
        <v>0</v>
      </c>
      <c r="M52" s="48">
        <f t="shared" si="1"/>
        <v>41644</v>
      </c>
      <c r="N52" s="48">
        <f t="shared" si="2"/>
        <v>19408</v>
      </c>
      <c r="O52" s="49">
        <f>D52*100/'CD Ratio_3(i)'!F52</f>
        <v>8.0562444827441251</v>
      </c>
      <c r="P52" s="395">
        <v>43743</v>
      </c>
      <c r="Q52" s="54">
        <v>20935</v>
      </c>
      <c r="R52" s="54">
        <f t="shared" si="3"/>
        <v>-2099</v>
      </c>
      <c r="S52" s="54">
        <f t="shared" si="4"/>
        <v>-1527</v>
      </c>
      <c r="T52" s="54">
        <f t="shared" si="5"/>
        <v>-15.27</v>
      </c>
    </row>
    <row r="53" spans="1:20" ht="13.5" customHeight="1" x14ac:dyDescent="0.2">
      <c r="A53" s="36">
        <v>45</v>
      </c>
      <c r="B53" s="37" t="s">
        <v>47</v>
      </c>
      <c r="C53" s="48">
        <v>59443</v>
      </c>
      <c r="D53" s="48">
        <v>43011.3</v>
      </c>
      <c r="E53" s="48">
        <v>1091</v>
      </c>
      <c r="F53" s="48">
        <v>2667.61</v>
      </c>
      <c r="G53" s="48">
        <v>24971</v>
      </c>
      <c r="H53" s="48">
        <v>27496.19</v>
      </c>
      <c r="I53" s="48">
        <v>0</v>
      </c>
      <c r="J53" s="48">
        <v>0</v>
      </c>
      <c r="K53" s="48">
        <v>0</v>
      </c>
      <c r="L53" s="48">
        <v>0</v>
      </c>
      <c r="M53" s="48">
        <f t="shared" si="1"/>
        <v>85505</v>
      </c>
      <c r="N53" s="48">
        <f t="shared" si="2"/>
        <v>73175.100000000006</v>
      </c>
      <c r="O53" s="49">
        <f>D53*100/'CD Ratio_3(i)'!F53</f>
        <v>8.2224992667648742</v>
      </c>
      <c r="P53" s="395">
        <v>82792</v>
      </c>
      <c r="Q53" s="54">
        <v>68276.459999999992</v>
      </c>
      <c r="R53" s="54">
        <f t="shared" si="3"/>
        <v>2713</v>
      </c>
      <c r="S53" s="54">
        <f t="shared" si="4"/>
        <v>4898.640000000014</v>
      </c>
      <c r="T53" s="54">
        <f t="shared" si="5"/>
        <v>48.986400000000138</v>
      </c>
    </row>
    <row r="54" spans="1:20" s="51" customFormat="1" ht="13.5" customHeight="1" x14ac:dyDescent="0.2">
      <c r="A54" s="303"/>
      <c r="B54" s="101" t="s">
        <v>227</v>
      </c>
      <c r="C54" s="50">
        <f>SUM(C51:C53)</f>
        <v>139906</v>
      </c>
      <c r="D54" s="50">
        <f t="shared" ref="D54:L54" si="9">SUM(D51:D53)</f>
        <v>86032.33</v>
      </c>
      <c r="E54" s="50">
        <f t="shared" si="9"/>
        <v>11431</v>
      </c>
      <c r="F54" s="50">
        <f t="shared" si="9"/>
        <v>7244.9400000000005</v>
      </c>
      <c r="G54" s="50">
        <f t="shared" si="9"/>
        <v>24971</v>
      </c>
      <c r="H54" s="50">
        <f t="shared" si="9"/>
        <v>27496.19</v>
      </c>
      <c r="I54" s="50">
        <f t="shared" si="9"/>
        <v>3101</v>
      </c>
      <c r="J54" s="50">
        <f t="shared" si="9"/>
        <v>848.46</v>
      </c>
      <c r="K54" s="50">
        <f t="shared" si="9"/>
        <v>0</v>
      </c>
      <c r="L54" s="50">
        <f t="shared" si="9"/>
        <v>0</v>
      </c>
      <c r="M54" s="50">
        <f t="shared" si="1"/>
        <v>179409</v>
      </c>
      <c r="N54" s="50">
        <f t="shared" si="2"/>
        <v>121621.92000000001</v>
      </c>
      <c r="O54" s="47">
        <f>D54*100/'CD Ratio_3(i)'!F54</f>
        <v>7.2517557046688639</v>
      </c>
      <c r="P54" s="395">
        <v>177623</v>
      </c>
      <c r="Q54" s="55">
        <v>118138.56999999999</v>
      </c>
      <c r="R54" s="54">
        <f t="shared" si="3"/>
        <v>1786</v>
      </c>
      <c r="S54" s="54">
        <f t="shared" si="4"/>
        <v>3483.3500000000204</v>
      </c>
      <c r="T54" s="54">
        <f t="shared" si="5"/>
        <v>34.833500000000207</v>
      </c>
    </row>
    <row r="55" spans="1:20" ht="13.5" customHeight="1" x14ac:dyDescent="0.2">
      <c r="A55" s="36">
        <v>46</v>
      </c>
      <c r="B55" s="37" t="s">
        <v>427</v>
      </c>
      <c r="C55" s="48">
        <v>1860</v>
      </c>
      <c r="D55" s="48">
        <v>1855.51</v>
      </c>
      <c r="E55" s="48">
        <v>2781</v>
      </c>
      <c r="F55" s="48">
        <v>19613.77</v>
      </c>
      <c r="G55" s="48">
        <v>0</v>
      </c>
      <c r="H55" s="48">
        <v>0</v>
      </c>
      <c r="I55" s="48">
        <v>0</v>
      </c>
      <c r="J55" s="48">
        <v>0</v>
      </c>
      <c r="K55" s="48">
        <v>6822</v>
      </c>
      <c r="L55" s="48">
        <v>23105.37</v>
      </c>
      <c r="M55" s="48">
        <f t="shared" si="1"/>
        <v>11463</v>
      </c>
      <c r="N55" s="48">
        <f t="shared" si="2"/>
        <v>44574.649999999994</v>
      </c>
      <c r="O55" s="49">
        <f>D55*100/'CD Ratio_3(i)'!F55</f>
        <v>5.1011678051103224E-2</v>
      </c>
      <c r="P55" s="395">
        <v>0</v>
      </c>
      <c r="Q55" s="54">
        <v>14236.58</v>
      </c>
      <c r="R55" s="54">
        <f t="shared" si="3"/>
        <v>11463</v>
      </c>
      <c r="S55" s="54">
        <f t="shared" si="4"/>
        <v>30338.069999999992</v>
      </c>
      <c r="T55" s="54">
        <f t="shared" si="5"/>
        <v>303.38069999999993</v>
      </c>
    </row>
    <row r="56" spans="1:20" s="51" customFormat="1" ht="13.5" customHeight="1" x14ac:dyDescent="0.2">
      <c r="A56" s="303"/>
      <c r="B56" s="101" t="s">
        <v>225</v>
      </c>
      <c r="C56" s="50">
        <f>C55</f>
        <v>1860</v>
      </c>
      <c r="D56" s="50">
        <f t="shared" ref="D56:L56" si="10">D55</f>
        <v>1855.51</v>
      </c>
      <c r="E56" s="50">
        <f t="shared" si="10"/>
        <v>2781</v>
      </c>
      <c r="F56" s="50">
        <f t="shared" si="10"/>
        <v>19613.77</v>
      </c>
      <c r="G56" s="50">
        <f t="shared" si="10"/>
        <v>0</v>
      </c>
      <c r="H56" s="50">
        <f t="shared" si="10"/>
        <v>0</v>
      </c>
      <c r="I56" s="50">
        <f t="shared" si="10"/>
        <v>0</v>
      </c>
      <c r="J56" s="50">
        <f t="shared" si="10"/>
        <v>0</v>
      </c>
      <c r="K56" s="50">
        <f t="shared" si="10"/>
        <v>6822</v>
      </c>
      <c r="L56" s="50">
        <f t="shared" si="10"/>
        <v>23105.37</v>
      </c>
      <c r="M56" s="50">
        <f t="shared" si="1"/>
        <v>11463</v>
      </c>
      <c r="N56" s="50">
        <f t="shared" si="2"/>
        <v>44574.649999999994</v>
      </c>
      <c r="O56" s="47">
        <f>D56*100/'CD Ratio_3(i)'!F56</f>
        <v>5.1011678051103224E-2</v>
      </c>
      <c r="P56" s="395">
        <v>0</v>
      </c>
      <c r="Q56" s="55">
        <v>14236.58</v>
      </c>
      <c r="R56" s="54">
        <f t="shared" si="3"/>
        <v>11463</v>
      </c>
      <c r="S56" s="54">
        <f t="shared" si="4"/>
        <v>30338.069999999992</v>
      </c>
      <c r="T56" s="54">
        <f t="shared" si="5"/>
        <v>303.38069999999993</v>
      </c>
    </row>
    <row r="57" spans="1:20" ht="13.5" customHeight="1" x14ac:dyDescent="0.2">
      <c r="A57" s="36">
        <v>47</v>
      </c>
      <c r="B57" s="37" t="s">
        <v>419</v>
      </c>
      <c r="C57" s="48">
        <v>29337</v>
      </c>
      <c r="D57" s="48">
        <v>163309.07</v>
      </c>
      <c r="E57" s="48">
        <v>3173</v>
      </c>
      <c r="F57" s="48">
        <v>38591.99</v>
      </c>
      <c r="G57" s="48">
        <v>565</v>
      </c>
      <c r="H57" s="48">
        <v>3809.2</v>
      </c>
      <c r="I57" s="48">
        <v>0</v>
      </c>
      <c r="J57" s="48">
        <v>0</v>
      </c>
      <c r="K57" s="48">
        <v>0</v>
      </c>
      <c r="L57" s="48">
        <v>0</v>
      </c>
      <c r="M57" s="48">
        <f t="shared" si="1"/>
        <v>33075</v>
      </c>
      <c r="N57" s="48">
        <f t="shared" si="2"/>
        <v>205710.26</v>
      </c>
      <c r="O57" s="49">
        <f>D57*100/'CD Ratio_3(i)'!F57</f>
        <v>54.55072225587611</v>
      </c>
      <c r="P57" s="395">
        <v>28354</v>
      </c>
      <c r="Q57" s="54">
        <v>174849.56</v>
      </c>
      <c r="R57" s="54">
        <f t="shared" si="3"/>
        <v>4721</v>
      </c>
      <c r="S57" s="54">
        <f t="shared" si="4"/>
        <v>30860.700000000012</v>
      </c>
      <c r="T57" s="54">
        <f t="shared" si="5"/>
        <v>308.60700000000014</v>
      </c>
    </row>
    <row r="58" spans="1:20" ht="13.5" customHeight="1" x14ac:dyDescent="0.2">
      <c r="A58" s="36">
        <v>48</v>
      </c>
      <c r="B58" s="37" t="s">
        <v>420</v>
      </c>
      <c r="C58" s="48">
        <v>25080</v>
      </c>
      <c r="D58" s="48">
        <v>16259</v>
      </c>
      <c r="E58" s="48">
        <v>670</v>
      </c>
      <c r="F58" s="48">
        <v>3930</v>
      </c>
      <c r="G58" s="48">
        <v>10</v>
      </c>
      <c r="H58" s="48">
        <v>85</v>
      </c>
      <c r="I58" s="48">
        <v>0</v>
      </c>
      <c r="J58" s="48">
        <v>0</v>
      </c>
      <c r="K58" s="48">
        <v>0</v>
      </c>
      <c r="L58" s="48">
        <v>0</v>
      </c>
      <c r="M58" s="48">
        <f t="shared" si="1"/>
        <v>25760</v>
      </c>
      <c r="N58" s="48">
        <f t="shared" si="2"/>
        <v>20274</v>
      </c>
      <c r="O58" s="49">
        <f>D58*100/'CD Ratio_3(i)'!F58</f>
        <v>32.66236766507965</v>
      </c>
      <c r="P58" s="395">
        <v>51081</v>
      </c>
      <c r="Q58" s="54">
        <v>18655</v>
      </c>
      <c r="R58" s="54">
        <f t="shared" si="3"/>
        <v>-25321</v>
      </c>
      <c r="S58" s="54">
        <f t="shared" si="4"/>
        <v>1619</v>
      </c>
      <c r="T58" s="54">
        <f t="shared" si="5"/>
        <v>16.190000000000001</v>
      </c>
    </row>
    <row r="59" spans="1:20" ht="13.5" customHeight="1" x14ac:dyDescent="0.2">
      <c r="A59" s="36">
        <v>49</v>
      </c>
      <c r="B59" s="37" t="s">
        <v>421</v>
      </c>
      <c r="C59" s="48">
        <v>65425</v>
      </c>
      <c r="D59" s="48">
        <v>10965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f t="shared" si="1"/>
        <v>65425</v>
      </c>
      <c r="N59" s="48">
        <f t="shared" si="2"/>
        <v>10965</v>
      </c>
      <c r="O59" s="49">
        <v>0</v>
      </c>
      <c r="P59" s="395">
        <v>45439</v>
      </c>
      <c r="Q59" s="54">
        <v>9354</v>
      </c>
      <c r="R59" s="54">
        <f t="shared" si="3"/>
        <v>19986</v>
      </c>
      <c r="S59" s="54">
        <f t="shared" si="4"/>
        <v>1611</v>
      </c>
      <c r="T59" s="54">
        <f t="shared" si="5"/>
        <v>16.11</v>
      </c>
    </row>
    <row r="60" spans="1:20" ht="13.5" customHeight="1" x14ac:dyDescent="0.2">
      <c r="A60" s="36">
        <v>50</v>
      </c>
      <c r="B60" s="37" t="s">
        <v>422</v>
      </c>
      <c r="C60" s="48">
        <v>14</v>
      </c>
      <c r="D60" s="48">
        <v>52</v>
      </c>
      <c r="E60" s="48">
        <v>7</v>
      </c>
      <c r="F60" s="48">
        <v>55</v>
      </c>
      <c r="G60" s="48">
        <v>0</v>
      </c>
      <c r="H60" s="48">
        <v>0</v>
      </c>
      <c r="I60" s="48">
        <v>0</v>
      </c>
      <c r="J60" s="48">
        <v>0</v>
      </c>
      <c r="K60" s="48">
        <v>2367</v>
      </c>
      <c r="L60" s="48">
        <v>3091</v>
      </c>
      <c r="M60" s="48">
        <f t="shared" si="1"/>
        <v>2388</v>
      </c>
      <c r="N60" s="48">
        <f t="shared" si="2"/>
        <v>3198</v>
      </c>
      <c r="O60" s="49">
        <f>D60*100/'CD Ratio_3(i)'!F60</f>
        <v>8.3255947997054019E-2</v>
      </c>
      <c r="P60" s="395">
        <v>1849</v>
      </c>
      <c r="Q60" s="54">
        <v>2620</v>
      </c>
      <c r="R60" s="54">
        <f t="shared" si="3"/>
        <v>539</v>
      </c>
      <c r="S60" s="54">
        <f t="shared" si="4"/>
        <v>578</v>
      </c>
      <c r="T60" s="54">
        <f t="shared" si="5"/>
        <v>5.78</v>
      </c>
    </row>
    <row r="61" spans="1:20" ht="13.5" customHeight="1" x14ac:dyDescent="0.2">
      <c r="A61" s="36">
        <v>51</v>
      </c>
      <c r="B61" s="37" t="s">
        <v>423</v>
      </c>
      <c r="C61" s="48">
        <v>33635</v>
      </c>
      <c r="D61" s="48">
        <v>6139.68</v>
      </c>
      <c r="E61" s="48">
        <v>7</v>
      </c>
      <c r="F61" s="48">
        <v>145.9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f t="shared" si="1"/>
        <v>33642</v>
      </c>
      <c r="N61" s="48">
        <f t="shared" si="2"/>
        <v>6285.58</v>
      </c>
      <c r="O61" s="49">
        <f>D61*100/'CD Ratio_3(i)'!F61</f>
        <v>48.000788067038862</v>
      </c>
      <c r="P61" s="395">
        <v>34959</v>
      </c>
      <c r="Q61" s="54">
        <v>6063.93</v>
      </c>
      <c r="R61" s="54">
        <f t="shared" si="3"/>
        <v>-1317</v>
      </c>
      <c r="S61" s="54">
        <f t="shared" si="4"/>
        <v>221.64999999999964</v>
      </c>
      <c r="T61" s="54">
        <f t="shared" si="5"/>
        <v>2.2164999999999964</v>
      </c>
    </row>
    <row r="62" spans="1:20" ht="13.5" customHeight="1" x14ac:dyDescent="0.2">
      <c r="A62" s="36">
        <v>52</v>
      </c>
      <c r="B62" s="37" t="s">
        <v>415</v>
      </c>
      <c r="C62" s="48">
        <v>5732</v>
      </c>
      <c r="D62" s="48">
        <v>2671.65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f t="shared" si="1"/>
        <v>5732</v>
      </c>
      <c r="N62" s="48">
        <f t="shared" si="2"/>
        <v>2671.65</v>
      </c>
      <c r="O62" s="49">
        <f>D62*100/'CD Ratio_3(i)'!F62</f>
        <v>20.094619547435759</v>
      </c>
      <c r="P62" s="395">
        <v>4842</v>
      </c>
      <c r="Q62" s="54">
        <v>1832.28</v>
      </c>
      <c r="R62" s="54">
        <f t="shared" si="3"/>
        <v>890</v>
      </c>
      <c r="S62" s="54">
        <f t="shared" si="4"/>
        <v>839.37000000000012</v>
      </c>
      <c r="T62" s="54">
        <f t="shared" si="5"/>
        <v>8.3937000000000008</v>
      </c>
    </row>
    <row r="63" spans="1:20" ht="13.5" customHeight="1" x14ac:dyDescent="0.2">
      <c r="A63" s="36">
        <v>53</v>
      </c>
      <c r="B63" s="37" t="s">
        <v>424</v>
      </c>
      <c r="C63" s="48">
        <v>52086</v>
      </c>
      <c r="D63" s="48">
        <v>10176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f t="shared" si="1"/>
        <v>52086</v>
      </c>
      <c r="N63" s="48">
        <f t="shared" si="2"/>
        <v>10176</v>
      </c>
      <c r="O63" s="49">
        <f>D63*100/'CD Ratio_3(i)'!F63</f>
        <v>63.71947401377583</v>
      </c>
      <c r="P63" s="395">
        <v>48891</v>
      </c>
      <c r="Q63" s="54">
        <v>8711</v>
      </c>
      <c r="R63" s="54">
        <f t="shared" si="3"/>
        <v>3195</v>
      </c>
      <c r="S63" s="54">
        <f t="shared" si="4"/>
        <v>1465</v>
      </c>
      <c r="T63" s="54">
        <f t="shared" si="5"/>
        <v>14.65</v>
      </c>
    </row>
    <row r="64" spans="1:20" s="51" customFormat="1" ht="13.5" customHeight="1" x14ac:dyDescent="0.2">
      <c r="A64" s="303"/>
      <c r="B64" s="101" t="s">
        <v>425</v>
      </c>
      <c r="C64" s="50">
        <f>SUM(C57:C63)</f>
        <v>211309</v>
      </c>
      <c r="D64" s="50">
        <f t="shared" ref="D64:L64" si="11">SUM(D57:D63)</f>
        <v>209572.4</v>
      </c>
      <c r="E64" s="50">
        <f t="shared" si="11"/>
        <v>3857</v>
      </c>
      <c r="F64" s="50">
        <f t="shared" si="11"/>
        <v>42722.89</v>
      </c>
      <c r="G64" s="50">
        <f t="shared" si="11"/>
        <v>575</v>
      </c>
      <c r="H64" s="50">
        <f t="shared" si="11"/>
        <v>3894.2</v>
      </c>
      <c r="I64" s="50">
        <f t="shared" si="11"/>
        <v>0</v>
      </c>
      <c r="J64" s="50">
        <f t="shared" si="11"/>
        <v>0</v>
      </c>
      <c r="K64" s="50">
        <f t="shared" si="11"/>
        <v>2367</v>
      </c>
      <c r="L64" s="50">
        <f t="shared" si="11"/>
        <v>3091</v>
      </c>
      <c r="M64" s="50">
        <f t="shared" si="1"/>
        <v>218108</v>
      </c>
      <c r="N64" s="50">
        <f t="shared" si="2"/>
        <v>259280.49</v>
      </c>
      <c r="O64" s="47">
        <f>D64*100/'CD Ratio_3(i)'!F64</f>
        <v>41.454239282870645</v>
      </c>
      <c r="P64" s="395">
        <v>215415</v>
      </c>
      <c r="Q64" s="55">
        <v>222085.77000000002</v>
      </c>
      <c r="R64" s="54">
        <f t="shared" si="3"/>
        <v>2693</v>
      </c>
      <c r="S64" s="54">
        <f t="shared" si="4"/>
        <v>37194.719999999972</v>
      </c>
      <c r="T64" s="54">
        <f t="shared" si="5"/>
        <v>371.94719999999973</v>
      </c>
    </row>
    <row r="65" spans="1:20" s="51" customFormat="1" ht="13.5" customHeight="1" x14ac:dyDescent="0.2">
      <c r="A65" s="303"/>
      <c r="B65" s="101" t="s">
        <v>0</v>
      </c>
      <c r="C65" s="50">
        <f>C64+C56+C54+C50</f>
        <v>1637588</v>
      </c>
      <c r="D65" s="50">
        <f t="shared" ref="D65:L65" si="12">D64+D56+D54+D50</f>
        <v>2744999.7200000007</v>
      </c>
      <c r="E65" s="50">
        <f t="shared" si="12"/>
        <v>122588</v>
      </c>
      <c r="F65" s="50">
        <f t="shared" si="12"/>
        <v>2131948.1999999997</v>
      </c>
      <c r="G65" s="50">
        <f t="shared" si="12"/>
        <v>34042</v>
      </c>
      <c r="H65" s="50">
        <f t="shared" si="12"/>
        <v>581777.27</v>
      </c>
      <c r="I65" s="50">
        <f t="shared" si="12"/>
        <v>8100</v>
      </c>
      <c r="J65" s="50">
        <f t="shared" si="12"/>
        <v>21395.73</v>
      </c>
      <c r="K65" s="50">
        <f t="shared" si="12"/>
        <v>38988</v>
      </c>
      <c r="L65" s="50">
        <f t="shared" si="12"/>
        <v>94398.209999999992</v>
      </c>
      <c r="M65" s="50">
        <f t="shared" si="1"/>
        <v>1841306</v>
      </c>
      <c r="N65" s="50">
        <f t="shared" si="2"/>
        <v>5574519.1299999999</v>
      </c>
      <c r="O65" s="47">
        <f>D65*100/'CD Ratio_3(i)'!F65</f>
        <v>8.9310751464006088</v>
      </c>
      <c r="P65" s="395">
        <v>1526627</v>
      </c>
      <c r="Q65" s="55">
        <v>5057632.6000000006</v>
      </c>
      <c r="R65" s="54">
        <f t="shared" si="3"/>
        <v>314679</v>
      </c>
      <c r="S65" s="54">
        <f t="shared" si="4"/>
        <v>516886.52999999933</v>
      </c>
      <c r="T65" s="54">
        <f t="shared" si="5"/>
        <v>5168.8652999999931</v>
      </c>
    </row>
    <row r="66" spans="1:20" x14ac:dyDescent="0.2">
      <c r="F66" s="54" t="s">
        <v>581</v>
      </c>
      <c r="G66" s="55"/>
    </row>
    <row r="69" spans="1:20" x14ac:dyDescent="0.2">
      <c r="O69" s="54"/>
      <c r="P69" s="54">
        <f t="shared" ref="P69:T69" si="13">P65-P67</f>
        <v>1526627</v>
      </c>
      <c r="Q69" s="54">
        <f t="shared" si="13"/>
        <v>5057632.6000000006</v>
      </c>
      <c r="R69" s="54">
        <f t="shared" si="13"/>
        <v>314679</v>
      </c>
      <c r="S69" s="54">
        <f t="shared" si="13"/>
        <v>516886.52999999933</v>
      </c>
      <c r="T69" s="54">
        <f t="shared" si="13"/>
        <v>5168.8652999999931</v>
      </c>
    </row>
  </sheetData>
  <autoFilter ref="C5:N57"/>
  <mergeCells count="11">
    <mergeCell ref="A1:O1"/>
    <mergeCell ref="O3:O5"/>
    <mergeCell ref="A3:A5"/>
    <mergeCell ref="B3:B5"/>
    <mergeCell ref="C3:N3"/>
    <mergeCell ref="C4:D4"/>
    <mergeCell ref="E4:F4"/>
    <mergeCell ref="G4:H4"/>
    <mergeCell ref="I4:J4"/>
    <mergeCell ref="K4:L4"/>
    <mergeCell ref="M4:N4"/>
  </mergeCells>
  <conditionalFormatting sqref="T1:T68 T70:T1048576">
    <cfRule type="cellIs" dxfId="12" priority="2" operator="greaterThan">
      <formula>1000</formula>
    </cfRule>
  </conditionalFormatting>
  <pageMargins left="0.45" right="0" top="0.5" bottom="0.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74"/>
  <sheetViews>
    <sheetView zoomScaleNormal="100" workbookViewId="0">
      <pane xSplit="2" ySplit="5" topLeftCell="C62" activePane="bottomRight" state="frozen"/>
      <selection pane="topRight" activeCell="C1" sqref="C1"/>
      <selection pane="bottomLeft" activeCell="A6" sqref="A6"/>
      <selection pane="bottomRight" activeCell="N69" sqref="N69"/>
    </sheetView>
  </sheetViews>
  <sheetFormatPr defaultColWidth="4.42578125" defaultRowHeight="13.5" x14ac:dyDescent="0.2"/>
  <cols>
    <col min="1" max="1" width="4.42578125" style="38"/>
    <col min="2" max="2" width="24.42578125" style="38" bestFit="1" customWidth="1"/>
    <col min="3" max="3" width="6.5703125" style="54" customWidth="1"/>
    <col min="4" max="4" width="8.42578125" style="54" customWidth="1"/>
    <col min="5" max="5" width="8.5703125" style="54" customWidth="1"/>
    <col min="6" max="6" width="8.28515625" style="54" customWidth="1"/>
    <col min="7" max="7" width="10.28515625" style="54" customWidth="1"/>
    <col min="8" max="8" width="9.28515625" style="54" customWidth="1"/>
    <col min="9" max="9" width="6.85546875" style="54" bestFit="1" customWidth="1"/>
    <col min="10" max="10" width="8.140625" style="54" bestFit="1" customWidth="1"/>
    <col min="11" max="11" width="7.42578125" style="54" customWidth="1"/>
    <col min="12" max="12" width="7.5703125" style="54" bestFit="1" customWidth="1"/>
    <col min="13" max="13" width="8.85546875" style="54" customWidth="1"/>
    <col min="14" max="14" width="9.5703125" style="54" customWidth="1"/>
    <col min="15" max="15" width="10.7109375" style="54" customWidth="1"/>
    <col min="16" max="16" width="11.42578125" style="54" customWidth="1"/>
    <col min="17" max="17" width="10" style="52" customWidth="1"/>
    <col min="18" max="16384" width="4.42578125" style="38"/>
  </cols>
  <sheetData>
    <row r="1" spans="1:17" ht="18.75" x14ac:dyDescent="0.2">
      <c r="A1" s="469" t="s">
        <v>527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</row>
    <row r="2" spans="1:17" x14ac:dyDescent="0.2">
      <c r="B2" s="51" t="s">
        <v>125</v>
      </c>
      <c r="K2" s="54" t="s">
        <v>133</v>
      </c>
      <c r="N2" s="55" t="s">
        <v>132</v>
      </c>
    </row>
    <row r="3" spans="1:17" ht="35.1" customHeight="1" x14ac:dyDescent="0.2">
      <c r="A3" s="471" t="s">
        <v>111</v>
      </c>
      <c r="B3" s="471" t="s">
        <v>95</v>
      </c>
      <c r="C3" s="474" t="s">
        <v>524</v>
      </c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6"/>
      <c r="Q3" s="470" t="s">
        <v>143</v>
      </c>
    </row>
    <row r="4" spans="1:17" ht="24.95" customHeight="1" x14ac:dyDescent="0.2">
      <c r="A4" s="471"/>
      <c r="B4" s="471"/>
      <c r="C4" s="474" t="s">
        <v>126</v>
      </c>
      <c r="D4" s="476"/>
      <c r="E4" s="474" t="s">
        <v>127</v>
      </c>
      <c r="F4" s="476"/>
      <c r="G4" s="474" t="s">
        <v>128</v>
      </c>
      <c r="H4" s="476"/>
      <c r="I4" s="474" t="s">
        <v>129</v>
      </c>
      <c r="J4" s="476"/>
      <c r="K4" s="474" t="s">
        <v>130</v>
      </c>
      <c r="L4" s="476"/>
      <c r="M4" s="474" t="s">
        <v>122</v>
      </c>
      <c r="N4" s="476"/>
      <c r="O4" s="474" t="s">
        <v>131</v>
      </c>
      <c r="P4" s="476"/>
      <c r="Q4" s="470"/>
    </row>
    <row r="5" spans="1:17" ht="15" customHeight="1" x14ac:dyDescent="0.2">
      <c r="A5" s="471"/>
      <c r="B5" s="471"/>
      <c r="C5" s="425" t="s">
        <v>204</v>
      </c>
      <c r="D5" s="425" t="s">
        <v>203</v>
      </c>
      <c r="E5" s="425" t="s">
        <v>204</v>
      </c>
      <c r="F5" s="425" t="s">
        <v>203</v>
      </c>
      <c r="G5" s="425" t="s">
        <v>204</v>
      </c>
      <c r="H5" s="425" t="s">
        <v>203</v>
      </c>
      <c r="I5" s="425" t="s">
        <v>204</v>
      </c>
      <c r="J5" s="425" t="s">
        <v>203</v>
      </c>
      <c r="K5" s="425" t="s">
        <v>204</v>
      </c>
      <c r="L5" s="425" t="s">
        <v>203</v>
      </c>
      <c r="M5" s="425" t="s">
        <v>204</v>
      </c>
      <c r="N5" s="425" t="s">
        <v>203</v>
      </c>
      <c r="O5" s="425" t="s">
        <v>204</v>
      </c>
      <c r="P5" s="425" t="s">
        <v>203</v>
      </c>
      <c r="Q5" s="470"/>
    </row>
    <row r="6" spans="1:17" ht="14.1" customHeight="1" x14ac:dyDescent="0.2">
      <c r="A6" s="36">
        <v>1</v>
      </c>
      <c r="B6" s="37" t="s">
        <v>50</v>
      </c>
      <c r="C6" s="48">
        <v>0</v>
      </c>
      <c r="D6" s="48">
        <v>0</v>
      </c>
      <c r="E6" s="48">
        <v>2534</v>
      </c>
      <c r="F6" s="48">
        <v>6965</v>
      </c>
      <c r="G6" s="48">
        <v>19223</v>
      </c>
      <c r="H6" s="48">
        <v>56352</v>
      </c>
      <c r="I6" s="48">
        <v>2</v>
      </c>
      <c r="J6" s="48">
        <v>15</v>
      </c>
      <c r="K6" s="48">
        <v>0</v>
      </c>
      <c r="L6" s="48">
        <v>0</v>
      </c>
      <c r="M6" s="48">
        <v>387</v>
      </c>
      <c r="N6" s="48">
        <v>75</v>
      </c>
      <c r="O6" s="48">
        <f>M6+K6+I6+G6+E6+C6+MSMEoutstanding_5!M6+OutstandingAgri_4!K6</f>
        <v>155394</v>
      </c>
      <c r="P6" s="48">
        <f>N6+L6+J6+H6+F6+D6+MSMEoutstanding_5!N6+OutstandingAgri_4!L6</f>
        <v>476032</v>
      </c>
      <c r="Q6" s="49">
        <f>P6*100/'CD Ratio_3(i)'!F6</f>
        <v>61.720218754943119</v>
      </c>
    </row>
    <row r="7" spans="1:17" ht="14.1" customHeight="1" x14ac:dyDescent="0.2">
      <c r="A7" s="36">
        <v>2</v>
      </c>
      <c r="B7" s="37" t="s">
        <v>51</v>
      </c>
      <c r="C7" s="48">
        <v>0</v>
      </c>
      <c r="D7" s="48">
        <v>0</v>
      </c>
      <c r="E7" s="48">
        <v>134</v>
      </c>
      <c r="F7" s="48">
        <v>496</v>
      </c>
      <c r="G7" s="48">
        <v>1596</v>
      </c>
      <c r="H7" s="48">
        <v>15263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f>M7+K7+I7+G7+E7+C7+MSMEoutstanding_5!M7+OutstandingAgri_4!K7</f>
        <v>8270</v>
      </c>
      <c r="P7" s="48">
        <f>N7+L7+J7+H7+F7+D7+MSMEoutstanding_5!N7+OutstandingAgri_4!L7</f>
        <v>52017.130000000005</v>
      </c>
      <c r="Q7" s="49">
        <f>P7*100/'CD Ratio_3(i)'!F7</f>
        <v>52.442966891156189</v>
      </c>
    </row>
    <row r="8" spans="1:17" ht="14.1" customHeight="1" x14ac:dyDescent="0.2">
      <c r="A8" s="36">
        <v>3</v>
      </c>
      <c r="B8" s="37" t="s">
        <v>52</v>
      </c>
      <c r="C8" s="48">
        <v>7</v>
      </c>
      <c r="D8" s="48">
        <v>20028.849999999999</v>
      </c>
      <c r="E8" s="48">
        <v>2497</v>
      </c>
      <c r="F8" s="48">
        <v>6809</v>
      </c>
      <c r="G8" s="48">
        <v>33996</v>
      </c>
      <c r="H8" s="48">
        <v>171605</v>
      </c>
      <c r="I8" s="48">
        <v>312</v>
      </c>
      <c r="J8" s="48">
        <v>1205</v>
      </c>
      <c r="K8" s="48">
        <v>2</v>
      </c>
      <c r="L8" s="48">
        <v>9</v>
      </c>
      <c r="M8" s="48">
        <v>8913</v>
      </c>
      <c r="N8" s="48">
        <v>26186</v>
      </c>
      <c r="O8" s="48">
        <f>M8+K8+I8+G8+E8+C8+MSMEoutstanding_5!M8+OutstandingAgri_4!K8</f>
        <v>133635</v>
      </c>
      <c r="P8" s="48">
        <f>N8+L8+J8+H8+F8+D8+MSMEoutstanding_5!N8+OutstandingAgri_4!L8</f>
        <v>759962.85</v>
      </c>
      <c r="Q8" s="49">
        <f>P8*100/'CD Ratio_3(i)'!F8</f>
        <v>67.187529561747922</v>
      </c>
    </row>
    <row r="9" spans="1:17" ht="14.1" customHeight="1" x14ac:dyDescent="0.2">
      <c r="A9" s="36">
        <v>4</v>
      </c>
      <c r="B9" s="37" t="s">
        <v>53</v>
      </c>
      <c r="C9" s="48">
        <v>0</v>
      </c>
      <c r="D9" s="48">
        <v>0</v>
      </c>
      <c r="E9" s="48">
        <v>9411</v>
      </c>
      <c r="F9" s="48">
        <v>21223</v>
      </c>
      <c r="G9" s="48">
        <v>74586</v>
      </c>
      <c r="H9" s="48">
        <v>175578</v>
      </c>
      <c r="I9" s="48">
        <v>0</v>
      </c>
      <c r="J9" s="48">
        <v>0</v>
      </c>
      <c r="K9" s="48">
        <v>1</v>
      </c>
      <c r="L9" s="48">
        <v>5</v>
      </c>
      <c r="M9" s="48">
        <v>0</v>
      </c>
      <c r="N9" s="48">
        <v>0</v>
      </c>
      <c r="O9" s="48">
        <f>M9+K9+I9+G9+E9+C9+MSMEoutstanding_5!M9+OutstandingAgri_4!K9</f>
        <v>624648</v>
      </c>
      <c r="P9" s="48">
        <f>N9+L9+J9+H9+F9+D9+MSMEoutstanding_5!N9+OutstandingAgri_4!L9</f>
        <v>1539874.86</v>
      </c>
      <c r="Q9" s="49">
        <f>P9*100/'CD Ratio_3(i)'!F9</f>
        <v>73.81440878482023</v>
      </c>
    </row>
    <row r="10" spans="1:17" ht="14.1" customHeight="1" x14ac:dyDescent="0.2">
      <c r="A10" s="36">
        <v>5</v>
      </c>
      <c r="B10" s="37" t="s">
        <v>54</v>
      </c>
      <c r="C10" s="48">
        <v>0</v>
      </c>
      <c r="D10" s="48">
        <v>0</v>
      </c>
      <c r="E10" s="48">
        <v>891</v>
      </c>
      <c r="F10" s="48">
        <v>1184</v>
      </c>
      <c r="G10" s="48">
        <v>6208</v>
      </c>
      <c r="H10" s="48">
        <v>11234</v>
      </c>
      <c r="I10" s="48">
        <v>6</v>
      </c>
      <c r="J10" s="48">
        <v>147</v>
      </c>
      <c r="K10" s="48">
        <v>8</v>
      </c>
      <c r="L10" s="48">
        <v>38</v>
      </c>
      <c r="M10" s="48">
        <v>1971</v>
      </c>
      <c r="N10" s="48">
        <v>2502</v>
      </c>
      <c r="O10" s="48">
        <f>M10+K10+I10+G10+E10+C10+MSMEoutstanding_5!M10+OutstandingAgri_4!K10</f>
        <v>86674</v>
      </c>
      <c r="P10" s="48">
        <f>N10+L10+J10+H10+F10+D10+MSMEoutstanding_5!N10+OutstandingAgri_4!L10</f>
        <v>221445</v>
      </c>
      <c r="Q10" s="49">
        <f>P10*100/'CD Ratio_3(i)'!F10</f>
        <v>68.400633828267132</v>
      </c>
    </row>
    <row r="11" spans="1:17" ht="14.1" customHeight="1" x14ac:dyDescent="0.2">
      <c r="A11" s="36">
        <v>6</v>
      </c>
      <c r="B11" s="37" t="s">
        <v>55</v>
      </c>
      <c r="C11" s="48">
        <v>0</v>
      </c>
      <c r="D11" s="48">
        <v>0</v>
      </c>
      <c r="E11" s="48">
        <v>2821</v>
      </c>
      <c r="F11" s="48">
        <v>9176</v>
      </c>
      <c r="G11" s="48">
        <v>7923</v>
      </c>
      <c r="H11" s="48">
        <v>63444</v>
      </c>
      <c r="I11" s="48">
        <v>2</v>
      </c>
      <c r="J11" s="48">
        <v>25</v>
      </c>
      <c r="K11" s="48">
        <v>0</v>
      </c>
      <c r="L11" s="48">
        <v>0</v>
      </c>
      <c r="M11" s="48">
        <v>22</v>
      </c>
      <c r="N11" s="48">
        <v>29</v>
      </c>
      <c r="O11" s="48">
        <f>M11+K11+I11+G11+E11+C11+MSMEoutstanding_5!M11+OutstandingAgri_4!K11</f>
        <v>99432</v>
      </c>
      <c r="P11" s="48">
        <f>N11+L11+J11+H11+F11+D11+MSMEoutstanding_5!N11+OutstandingAgri_4!L11</f>
        <v>380492</v>
      </c>
      <c r="Q11" s="49">
        <f>P11*100/'CD Ratio_3(i)'!F11</f>
        <v>61.097596028010749</v>
      </c>
    </row>
    <row r="12" spans="1:17" ht="14.1" customHeight="1" x14ac:dyDescent="0.2">
      <c r="A12" s="36">
        <v>7</v>
      </c>
      <c r="B12" s="37" t="s">
        <v>56</v>
      </c>
      <c r="C12" s="48">
        <v>0</v>
      </c>
      <c r="D12" s="48">
        <v>0</v>
      </c>
      <c r="E12" s="48">
        <v>9502</v>
      </c>
      <c r="F12" s="48">
        <v>22440</v>
      </c>
      <c r="G12" s="48">
        <v>99918</v>
      </c>
      <c r="H12" s="48">
        <v>152406</v>
      </c>
      <c r="I12" s="48">
        <v>2</v>
      </c>
      <c r="J12" s="48">
        <v>40</v>
      </c>
      <c r="K12" s="48">
        <v>0</v>
      </c>
      <c r="L12" s="48">
        <v>0</v>
      </c>
      <c r="M12" s="48">
        <v>153</v>
      </c>
      <c r="N12" s="48">
        <v>225</v>
      </c>
      <c r="O12" s="48">
        <f>M12+K12+I12+G12+E12+C12+MSMEoutstanding_5!M12+OutstandingAgri_4!K12</f>
        <v>534395</v>
      </c>
      <c r="P12" s="48">
        <f>N12+L12+J12+H12+F12+D12+MSMEoutstanding_5!N12+OutstandingAgri_4!L12</f>
        <v>1036234</v>
      </c>
      <c r="Q12" s="49">
        <f>P12*100/'CD Ratio_3(i)'!F12</f>
        <v>73.235345460610617</v>
      </c>
    </row>
    <row r="13" spans="1:17" ht="14.1" customHeight="1" x14ac:dyDescent="0.2">
      <c r="A13" s="36">
        <v>8</v>
      </c>
      <c r="B13" s="37" t="s">
        <v>43</v>
      </c>
      <c r="C13" s="48">
        <v>0</v>
      </c>
      <c r="D13" s="48">
        <v>0</v>
      </c>
      <c r="E13" s="48">
        <v>371</v>
      </c>
      <c r="F13" s="48">
        <v>1099.8499999999999</v>
      </c>
      <c r="G13" s="48">
        <v>1271</v>
      </c>
      <c r="H13" s="48">
        <v>10528.37</v>
      </c>
      <c r="I13" s="48">
        <v>0</v>
      </c>
      <c r="J13" s="48">
        <v>0</v>
      </c>
      <c r="K13" s="48">
        <v>0</v>
      </c>
      <c r="L13" s="48">
        <v>0</v>
      </c>
      <c r="M13" s="48">
        <v>283</v>
      </c>
      <c r="N13" s="48">
        <v>319.35000000000002</v>
      </c>
      <c r="O13" s="48">
        <f>M13+K13+I13+G13+E13+C13+MSMEoutstanding_5!M13+OutstandingAgri_4!K13</f>
        <v>20151</v>
      </c>
      <c r="P13" s="48">
        <f>N13+L13+J13+H13+F13+D13+MSMEoutstanding_5!N13+OutstandingAgri_4!L13</f>
        <v>95210.25</v>
      </c>
      <c r="Q13" s="49">
        <f>P13*100/'CD Ratio_3(i)'!F13</f>
        <v>73.122349936182275</v>
      </c>
    </row>
    <row r="14" spans="1:17" ht="14.1" customHeight="1" x14ac:dyDescent="0.2">
      <c r="A14" s="36">
        <v>9</v>
      </c>
      <c r="B14" s="37" t="s">
        <v>44</v>
      </c>
      <c r="C14" s="48">
        <v>0</v>
      </c>
      <c r="D14" s="48">
        <v>0</v>
      </c>
      <c r="E14" s="48">
        <v>648</v>
      </c>
      <c r="F14" s="48">
        <v>1403</v>
      </c>
      <c r="G14" s="48">
        <v>2534</v>
      </c>
      <c r="H14" s="48">
        <v>16479</v>
      </c>
      <c r="I14" s="48">
        <v>15</v>
      </c>
      <c r="J14" s="48">
        <v>6.44</v>
      </c>
      <c r="K14" s="48">
        <v>4</v>
      </c>
      <c r="L14" s="48">
        <v>277</v>
      </c>
      <c r="M14" s="48">
        <v>534</v>
      </c>
      <c r="N14" s="48">
        <v>627.16</v>
      </c>
      <c r="O14" s="48">
        <f>M14+K14+I14+G14+E14+C14+MSMEoutstanding_5!M14+OutstandingAgri_4!K14</f>
        <v>23123</v>
      </c>
      <c r="P14" s="48">
        <f>N14+L14+J14+H14+F14+D14+MSMEoutstanding_5!N14+OutstandingAgri_4!L14</f>
        <v>68251</v>
      </c>
      <c r="Q14" s="49">
        <f>P14*100/'CD Ratio_3(i)'!F14</f>
        <v>35.541190933749483</v>
      </c>
    </row>
    <row r="15" spans="1:17" ht="14.1" customHeight="1" x14ac:dyDescent="0.2">
      <c r="A15" s="36">
        <v>10</v>
      </c>
      <c r="B15" s="37" t="s">
        <v>76</v>
      </c>
      <c r="C15" s="48">
        <v>0</v>
      </c>
      <c r="D15" s="48">
        <v>0</v>
      </c>
      <c r="E15" s="48">
        <v>671</v>
      </c>
      <c r="F15" s="48">
        <v>2600</v>
      </c>
      <c r="G15" s="48">
        <v>6658</v>
      </c>
      <c r="H15" s="48">
        <v>50366</v>
      </c>
      <c r="I15" s="48">
        <v>11</v>
      </c>
      <c r="J15" s="48">
        <v>58</v>
      </c>
      <c r="K15" s="48">
        <v>0</v>
      </c>
      <c r="L15" s="48">
        <v>0</v>
      </c>
      <c r="M15" s="48">
        <v>11</v>
      </c>
      <c r="N15" s="48">
        <v>1</v>
      </c>
      <c r="O15" s="48">
        <f>M15+K15+I15+G15+E15+C15+MSMEoutstanding_5!M15+OutstandingAgri_4!K15</f>
        <v>59288</v>
      </c>
      <c r="P15" s="48">
        <f>N15+L15+J15+H15+F15+D15+MSMEoutstanding_5!N15+OutstandingAgri_4!L15</f>
        <v>254872</v>
      </c>
      <c r="Q15" s="49">
        <f>P15*100/'CD Ratio_3(i)'!F15</f>
        <v>54.82627475950369</v>
      </c>
    </row>
    <row r="16" spans="1:17" ht="14.1" customHeight="1" x14ac:dyDescent="0.2">
      <c r="A16" s="36">
        <v>11</v>
      </c>
      <c r="B16" s="37" t="s">
        <v>57</v>
      </c>
      <c r="C16" s="48">
        <v>0</v>
      </c>
      <c r="D16" s="48">
        <v>0</v>
      </c>
      <c r="E16" s="48">
        <v>255</v>
      </c>
      <c r="F16" s="48">
        <v>1374.6</v>
      </c>
      <c r="G16" s="48">
        <v>979</v>
      </c>
      <c r="H16" s="48">
        <v>8399.26</v>
      </c>
      <c r="I16" s="48">
        <v>0</v>
      </c>
      <c r="J16" s="48">
        <v>0</v>
      </c>
      <c r="K16" s="48">
        <v>2</v>
      </c>
      <c r="L16" s="48">
        <v>82.87</v>
      </c>
      <c r="M16" s="48">
        <v>0</v>
      </c>
      <c r="N16" s="48">
        <v>0</v>
      </c>
      <c r="O16" s="48">
        <f>M16+K16+I16+G16+E16+C16+MSMEoutstanding_5!M16+OutstandingAgri_4!K16</f>
        <v>12685</v>
      </c>
      <c r="P16" s="48">
        <f>N16+L16+J16+H16+F16+D16+MSMEoutstanding_5!N16+OutstandingAgri_4!L16</f>
        <v>34732.570000000007</v>
      </c>
      <c r="Q16" s="49">
        <f>P16*100/'CD Ratio_3(i)'!F16</f>
        <v>43.197027548038072</v>
      </c>
    </row>
    <row r="17" spans="1:17" ht="14.1" customHeight="1" x14ac:dyDescent="0.2">
      <c r="A17" s="36">
        <v>12</v>
      </c>
      <c r="B17" s="37" t="s">
        <v>58</v>
      </c>
      <c r="C17" s="48">
        <v>0</v>
      </c>
      <c r="D17" s="48">
        <v>0</v>
      </c>
      <c r="E17" s="48">
        <v>340</v>
      </c>
      <c r="F17" s="48">
        <v>1042.45</v>
      </c>
      <c r="G17" s="48">
        <v>4002</v>
      </c>
      <c r="H17" s="48">
        <v>18986.13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f>M17+K17+I17+G17+E17+C17+MSMEoutstanding_5!M17+OutstandingAgri_4!K17</f>
        <v>14106</v>
      </c>
      <c r="P17" s="48">
        <f>N17+L17+J17+H17+F17+D17+MSMEoutstanding_5!N17+OutstandingAgri_4!L17</f>
        <v>74340.58</v>
      </c>
      <c r="Q17" s="49">
        <f>P17*100/'CD Ratio_3(i)'!F17</f>
        <v>63.86373437567115</v>
      </c>
    </row>
    <row r="18" spans="1:17" ht="14.1" customHeight="1" x14ac:dyDescent="0.2">
      <c r="A18" s="36">
        <v>13</v>
      </c>
      <c r="B18" s="37" t="s">
        <v>183</v>
      </c>
      <c r="C18" s="48">
        <v>0</v>
      </c>
      <c r="D18" s="48">
        <v>0</v>
      </c>
      <c r="E18" s="48">
        <v>1489</v>
      </c>
      <c r="F18" s="48">
        <v>4203</v>
      </c>
      <c r="G18" s="48">
        <v>6882</v>
      </c>
      <c r="H18" s="48">
        <v>26112</v>
      </c>
      <c r="I18" s="48">
        <v>1</v>
      </c>
      <c r="J18" s="48">
        <v>1</v>
      </c>
      <c r="K18" s="48">
        <v>4</v>
      </c>
      <c r="L18" s="48">
        <v>8</v>
      </c>
      <c r="M18" s="48">
        <v>134</v>
      </c>
      <c r="N18" s="48">
        <v>14</v>
      </c>
      <c r="O18" s="48">
        <f>M18+K18+I18+G18+E18+C18+MSMEoutstanding_5!M18+OutstandingAgri_4!K18</f>
        <v>29775</v>
      </c>
      <c r="P18" s="48">
        <f>N18+L18+J18+H18+F18+D18+MSMEoutstanding_5!N18+OutstandingAgri_4!L18</f>
        <v>138933</v>
      </c>
      <c r="Q18" s="49">
        <f>P18*100/'CD Ratio_3(i)'!F18</f>
        <v>56.246811818336397</v>
      </c>
    </row>
    <row r="19" spans="1:17" ht="14.1" customHeight="1" x14ac:dyDescent="0.2">
      <c r="A19" s="36">
        <v>14</v>
      </c>
      <c r="B19" s="37" t="s">
        <v>184</v>
      </c>
      <c r="C19" s="48">
        <v>0</v>
      </c>
      <c r="D19" s="48">
        <v>0</v>
      </c>
      <c r="E19" s="48">
        <v>151</v>
      </c>
      <c r="F19" s="48">
        <v>393</v>
      </c>
      <c r="G19" s="48">
        <v>1446</v>
      </c>
      <c r="H19" s="48">
        <v>11710</v>
      </c>
      <c r="I19" s="48">
        <v>25</v>
      </c>
      <c r="J19" s="48">
        <v>492</v>
      </c>
      <c r="K19" s="48">
        <v>0</v>
      </c>
      <c r="L19" s="48">
        <v>0</v>
      </c>
      <c r="M19" s="48">
        <v>129</v>
      </c>
      <c r="N19" s="48">
        <v>340</v>
      </c>
      <c r="O19" s="48">
        <f>M19+K19+I19+G19+E19+C19+MSMEoutstanding_5!M19+OutstandingAgri_4!K19</f>
        <v>14276</v>
      </c>
      <c r="P19" s="48">
        <f>N19+L19+J19+H19+F19+D19+MSMEoutstanding_5!N19+OutstandingAgri_4!L19</f>
        <v>67667</v>
      </c>
      <c r="Q19" s="49">
        <f>P19*100/'CD Ratio_3(i)'!F19</f>
        <v>83.41798367809858</v>
      </c>
    </row>
    <row r="20" spans="1:17" ht="14.1" customHeight="1" x14ac:dyDescent="0.2">
      <c r="A20" s="36">
        <v>15</v>
      </c>
      <c r="B20" s="37" t="s">
        <v>59</v>
      </c>
      <c r="C20" s="48">
        <v>0</v>
      </c>
      <c r="D20" s="48">
        <v>0</v>
      </c>
      <c r="E20" s="48">
        <v>6950</v>
      </c>
      <c r="F20" s="48">
        <v>19552.86</v>
      </c>
      <c r="G20" s="48">
        <v>46111</v>
      </c>
      <c r="H20" s="48">
        <v>101733.16</v>
      </c>
      <c r="I20" s="48">
        <v>4</v>
      </c>
      <c r="J20" s="48">
        <v>19.54</v>
      </c>
      <c r="K20" s="48">
        <v>0</v>
      </c>
      <c r="L20" s="48">
        <v>0</v>
      </c>
      <c r="M20" s="48">
        <v>2761</v>
      </c>
      <c r="N20" s="48">
        <v>273.02</v>
      </c>
      <c r="O20" s="48">
        <f>M20+K20+I20+G20+E20+C20+MSMEoutstanding_5!M20+OutstandingAgri_4!K20</f>
        <v>310734</v>
      </c>
      <c r="P20" s="48">
        <f>N20+L20+J20+H20+F20+D20+MSMEoutstanding_5!N20+OutstandingAgri_4!L20</f>
        <v>949471.67000000016</v>
      </c>
      <c r="Q20" s="49">
        <f>P20*100/'CD Ratio_3(i)'!F20</f>
        <v>48.432607242530807</v>
      </c>
    </row>
    <row r="21" spans="1:17" ht="14.1" customHeight="1" x14ac:dyDescent="0.2">
      <c r="A21" s="36">
        <v>16</v>
      </c>
      <c r="B21" s="37" t="s">
        <v>65</v>
      </c>
      <c r="C21" s="48">
        <v>35</v>
      </c>
      <c r="D21" s="48">
        <v>16236</v>
      </c>
      <c r="E21" s="48">
        <v>23316</v>
      </c>
      <c r="F21" s="48">
        <v>68193</v>
      </c>
      <c r="G21" s="48">
        <v>182123</v>
      </c>
      <c r="H21" s="48">
        <v>610392</v>
      </c>
      <c r="I21" s="48">
        <v>334</v>
      </c>
      <c r="J21" s="48">
        <v>16749</v>
      </c>
      <c r="K21" s="48">
        <v>10</v>
      </c>
      <c r="L21" s="48">
        <v>1556</v>
      </c>
      <c r="M21" s="48">
        <v>0</v>
      </c>
      <c r="N21" s="48">
        <v>0</v>
      </c>
      <c r="O21" s="48">
        <f>M21+K21+I21+G21+E21+C21+MSMEoutstanding_5!M21+OutstandingAgri_4!K21</f>
        <v>931615</v>
      </c>
      <c r="P21" s="48">
        <f>N21+L21+J21+H21+F21+D21+MSMEoutstanding_5!N21+OutstandingAgri_4!L21</f>
        <v>2893176</v>
      </c>
      <c r="Q21" s="49">
        <f>P21*100/'CD Ratio_3(i)'!F21</f>
        <v>42.203843102279528</v>
      </c>
    </row>
    <row r="22" spans="1:17" ht="14.1" customHeight="1" x14ac:dyDescent="0.2">
      <c r="A22" s="36">
        <v>17</v>
      </c>
      <c r="B22" s="37" t="s">
        <v>60</v>
      </c>
      <c r="C22" s="48">
        <v>0</v>
      </c>
      <c r="D22" s="48">
        <v>0</v>
      </c>
      <c r="E22" s="48">
        <v>985</v>
      </c>
      <c r="F22" s="48">
        <v>2175</v>
      </c>
      <c r="G22" s="48">
        <v>8102</v>
      </c>
      <c r="H22" s="48">
        <v>19108</v>
      </c>
      <c r="I22" s="48">
        <v>0</v>
      </c>
      <c r="J22" s="48">
        <v>0</v>
      </c>
      <c r="K22" s="48">
        <v>0</v>
      </c>
      <c r="L22" s="48">
        <v>0</v>
      </c>
      <c r="M22" s="48">
        <v>1725</v>
      </c>
      <c r="N22" s="48">
        <v>118</v>
      </c>
      <c r="O22" s="48">
        <f>M22+K22+I22+G22+E22+C22+MSMEoutstanding_5!M22+OutstandingAgri_4!K22</f>
        <v>41885</v>
      </c>
      <c r="P22" s="48">
        <f>N22+L22+J22+H22+F22+D22+MSMEoutstanding_5!N22+OutstandingAgri_4!L22</f>
        <v>96343</v>
      </c>
      <c r="Q22" s="49">
        <f>P22*100/'CD Ratio_3(i)'!F22</f>
        <v>29.931433861792787</v>
      </c>
    </row>
    <row r="23" spans="1:17" ht="14.1" customHeight="1" x14ac:dyDescent="0.2">
      <c r="A23" s="36">
        <v>18</v>
      </c>
      <c r="B23" s="37" t="s">
        <v>185</v>
      </c>
      <c r="C23" s="48">
        <v>0</v>
      </c>
      <c r="D23" s="48">
        <v>0</v>
      </c>
      <c r="E23" s="48">
        <v>2523</v>
      </c>
      <c r="F23" s="48">
        <v>6241.41</v>
      </c>
      <c r="G23" s="48">
        <v>5036</v>
      </c>
      <c r="H23" s="48">
        <v>973.59</v>
      </c>
      <c r="I23" s="48">
        <v>0</v>
      </c>
      <c r="J23" s="48">
        <v>0</v>
      </c>
      <c r="K23" s="48">
        <v>0</v>
      </c>
      <c r="L23" s="48">
        <v>0</v>
      </c>
      <c r="M23" s="48">
        <v>5734</v>
      </c>
      <c r="N23" s="48">
        <v>17401.78</v>
      </c>
      <c r="O23" s="48">
        <f>M23+K23+I23+G23+E23+C23+MSMEoutstanding_5!M23+OutstandingAgri_4!K23</f>
        <v>139965</v>
      </c>
      <c r="P23" s="48">
        <f>N23+L23+J23+H23+F23+D23+MSMEoutstanding_5!N23+OutstandingAgri_4!L23</f>
        <v>313763.36</v>
      </c>
      <c r="Q23" s="49">
        <f>P23*100/'CD Ratio_3(i)'!F23</f>
        <v>68.621646761477223</v>
      </c>
    </row>
    <row r="24" spans="1:17" ht="14.1" customHeight="1" x14ac:dyDescent="0.2">
      <c r="A24" s="36">
        <v>19</v>
      </c>
      <c r="B24" s="37" t="s">
        <v>61</v>
      </c>
      <c r="C24" s="48">
        <v>0</v>
      </c>
      <c r="D24" s="48">
        <v>0</v>
      </c>
      <c r="E24" s="48">
        <v>3635</v>
      </c>
      <c r="F24" s="48">
        <v>9172</v>
      </c>
      <c r="G24" s="48">
        <v>36818</v>
      </c>
      <c r="H24" s="48">
        <v>90279</v>
      </c>
      <c r="I24" s="48">
        <v>12</v>
      </c>
      <c r="J24" s="48">
        <v>261</v>
      </c>
      <c r="K24" s="48">
        <v>4</v>
      </c>
      <c r="L24" s="48">
        <v>636</v>
      </c>
      <c r="M24" s="48">
        <v>312</v>
      </c>
      <c r="N24" s="48">
        <v>12</v>
      </c>
      <c r="O24" s="48">
        <f>M24+K24+I24+G24+E24+C24+MSMEoutstanding_5!M24+OutstandingAgri_4!K24</f>
        <v>226374</v>
      </c>
      <c r="P24" s="48">
        <f>N24+L24+J24+H24+F24+D24+MSMEoutstanding_5!N24+OutstandingAgri_4!L24</f>
        <v>827225</v>
      </c>
      <c r="Q24" s="49">
        <f>P24*100/'CD Ratio_3(i)'!F24</f>
        <v>52.153472337807095</v>
      </c>
    </row>
    <row r="25" spans="1:17" ht="14.1" customHeight="1" x14ac:dyDescent="0.2">
      <c r="A25" s="36">
        <v>20</v>
      </c>
      <c r="B25" s="37" t="s">
        <v>62</v>
      </c>
      <c r="C25" s="48">
        <v>0</v>
      </c>
      <c r="D25" s="48">
        <v>0</v>
      </c>
      <c r="E25" s="48">
        <v>82</v>
      </c>
      <c r="F25" s="48">
        <v>246.01</v>
      </c>
      <c r="G25" s="48">
        <v>753</v>
      </c>
      <c r="H25" s="48">
        <v>7108.22</v>
      </c>
      <c r="I25" s="48">
        <v>0</v>
      </c>
      <c r="J25" s="48">
        <v>0</v>
      </c>
      <c r="K25" s="48">
        <v>2</v>
      </c>
      <c r="L25" s="48">
        <v>9.9</v>
      </c>
      <c r="M25" s="48">
        <v>16</v>
      </c>
      <c r="N25" s="48">
        <v>11.04</v>
      </c>
      <c r="O25" s="48">
        <f>M25+K25+I25+G25+E25+C25+MSMEoutstanding_5!M25+OutstandingAgri_4!K25</f>
        <v>3158</v>
      </c>
      <c r="P25" s="48">
        <f>N25+L25+J25+H25+F25+D25+MSMEoutstanding_5!N25+OutstandingAgri_4!L25</f>
        <v>17368.310000000001</v>
      </c>
      <c r="Q25" s="49">
        <f>P25*100/'CD Ratio_3(i)'!F25</f>
        <v>53.600932012467986</v>
      </c>
    </row>
    <row r="26" spans="1:17" ht="14.1" customHeight="1" x14ac:dyDescent="0.2">
      <c r="A26" s="36">
        <v>21</v>
      </c>
      <c r="B26" s="37" t="s">
        <v>45</v>
      </c>
      <c r="C26" s="48">
        <v>0</v>
      </c>
      <c r="D26" s="48">
        <v>0</v>
      </c>
      <c r="E26" s="48">
        <v>572</v>
      </c>
      <c r="F26" s="48">
        <v>1536</v>
      </c>
      <c r="G26" s="48">
        <v>2869</v>
      </c>
      <c r="H26" s="48">
        <v>24901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f>M26+K26+I26+G26+E26+C26+MSMEoutstanding_5!M26+OutstandingAgri_4!K26</f>
        <v>27991</v>
      </c>
      <c r="P26" s="48">
        <f>N26+L26+J26+H26+F26+D26+MSMEoutstanding_5!N26+OutstandingAgri_4!L26</f>
        <v>100982</v>
      </c>
      <c r="Q26" s="49">
        <f>P26*100/'CD Ratio_3(i)'!F26</f>
        <v>55.92680589939134</v>
      </c>
    </row>
    <row r="27" spans="1:17" ht="14.1" customHeight="1" x14ac:dyDescent="0.2">
      <c r="A27" s="421"/>
      <c r="B27" s="101" t="s">
        <v>226</v>
      </c>
      <c r="C27" s="50">
        <f>SUM(C6:C26)</f>
        <v>42</v>
      </c>
      <c r="D27" s="50">
        <f t="shared" ref="D27:N27" si="0">SUM(D6:D26)</f>
        <v>36264.85</v>
      </c>
      <c r="E27" s="50">
        <f t="shared" si="0"/>
        <v>69778</v>
      </c>
      <c r="F27" s="50">
        <f t="shared" si="0"/>
        <v>187525.18000000002</v>
      </c>
      <c r="G27" s="50">
        <f t="shared" si="0"/>
        <v>549034</v>
      </c>
      <c r="H27" s="50">
        <f t="shared" si="0"/>
        <v>1642957.73</v>
      </c>
      <c r="I27" s="50">
        <f t="shared" si="0"/>
        <v>726</v>
      </c>
      <c r="J27" s="50">
        <f t="shared" si="0"/>
        <v>19018.98</v>
      </c>
      <c r="K27" s="50">
        <f t="shared" si="0"/>
        <v>37</v>
      </c>
      <c r="L27" s="50">
        <f t="shared" si="0"/>
        <v>2621.77</v>
      </c>
      <c r="M27" s="50">
        <f t="shared" si="0"/>
        <v>23085</v>
      </c>
      <c r="N27" s="50">
        <f t="shared" si="0"/>
        <v>48134.35</v>
      </c>
      <c r="O27" s="50">
        <f>M27+K27+I27+G27+E27+C27+MSMEoutstanding_5!M27+OutstandingAgri_4!K27</f>
        <v>3497574</v>
      </c>
      <c r="P27" s="50">
        <f>N27+L27+J27+H27+F27+D27+MSMEoutstanding_5!N27+OutstandingAgri_4!L27</f>
        <v>10398393.579999998</v>
      </c>
      <c r="Q27" s="47">
        <f>P27*100/'CD Ratio_3(i)'!F27</f>
        <v>54.285359869861217</v>
      </c>
    </row>
    <row r="28" spans="1:17" ht="14.1" customHeight="1" x14ac:dyDescent="0.2">
      <c r="A28" s="36">
        <v>22</v>
      </c>
      <c r="B28" s="37" t="s">
        <v>42</v>
      </c>
      <c r="C28" s="48">
        <v>0</v>
      </c>
      <c r="D28" s="48">
        <v>0</v>
      </c>
      <c r="E28" s="48">
        <v>801</v>
      </c>
      <c r="F28" s="48">
        <v>5227.3500000000004</v>
      </c>
      <c r="G28" s="48">
        <v>6500</v>
      </c>
      <c r="H28" s="48">
        <v>57735.25</v>
      </c>
      <c r="I28" s="48">
        <v>0</v>
      </c>
      <c r="J28" s="48">
        <v>0</v>
      </c>
      <c r="K28" s="48">
        <v>0</v>
      </c>
      <c r="L28" s="48">
        <v>0</v>
      </c>
      <c r="M28" s="48">
        <v>129216</v>
      </c>
      <c r="N28" s="48">
        <v>20528.07</v>
      </c>
      <c r="O28" s="48">
        <f>M28+K28+I28+G28+E28+C28+MSMEoutstanding_5!M28+OutstandingAgri_4!K28</f>
        <v>183622</v>
      </c>
      <c r="P28" s="48">
        <f>N28+L28+J28+H28+F28+D28+MSMEoutstanding_5!N28+OutstandingAgri_4!L28</f>
        <v>409473.29000000004</v>
      </c>
      <c r="Q28" s="49">
        <f>P28*100/'CD Ratio_3(i)'!F28</f>
        <v>44.42325742962894</v>
      </c>
    </row>
    <row r="29" spans="1:17" ht="14.1" customHeight="1" x14ac:dyDescent="0.2">
      <c r="A29" s="36">
        <v>23</v>
      </c>
      <c r="B29" s="37" t="s">
        <v>186</v>
      </c>
      <c r="C29" s="48">
        <v>0</v>
      </c>
      <c r="D29" s="48">
        <v>0</v>
      </c>
      <c r="E29" s="48">
        <v>0</v>
      </c>
      <c r="F29" s="48">
        <v>0</v>
      </c>
      <c r="G29" s="48">
        <v>136</v>
      </c>
      <c r="H29" s="48">
        <v>1008.72</v>
      </c>
      <c r="I29" s="48">
        <v>0</v>
      </c>
      <c r="J29" s="48">
        <v>0</v>
      </c>
      <c r="K29" s="48">
        <v>0</v>
      </c>
      <c r="L29" s="48">
        <v>0</v>
      </c>
      <c r="M29" s="48">
        <v>131</v>
      </c>
      <c r="N29" s="48">
        <v>5.2</v>
      </c>
      <c r="O29" s="48">
        <f>M29+K29+I29+G29+E29+C29+MSMEoutstanding_5!M29+OutstandingAgri_4!K29</f>
        <v>417871</v>
      </c>
      <c r="P29" s="48">
        <f>N29+L29+J29+H29+F29+D29+MSMEoutstanding_5!N29+OutstandingAgri_4!L29</f>
        <v>149465.14000000001</v>
      </c>
      <c r="Q29" s="49">
        <f>P29*100/'CD Ratio_3(i)'!F29</f>
        <v>96.793985949488444</v>
      </c>
    </row>
    <row r="30" spans="1:17" ht="14.1" customHeight="1" x14ac:dyDescent="0.2">
      <c r="A30" s="36">
        <v>24</v>
      </c>
      <c r="B30" s="37" t="s">
        <v>187</v>
      </c>
      <c r="C30" s="48">
        <v>0</v>
      </c>
      <c r="D30" s="48">
        <v>0</v>
      </c>
      <c r="E30" s="48">
        <v>0</v>
      </c>
      <c r="F30" s="48">
        <v>0</v>
      </c>
      <c r="G30" s="48">
        <v>12</v>
      </c>
      <c r="H30" s="48">
        <v>170.28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f>M30+K30+I30+G30+E30+C30+MSMEoutstanding_5!M30+OutstandingAgri_4!K30</f>
        <v>106</v>
      </c>
      <c r="P30" s="48">
        <f>N30+L30+J30+H30+F30+D30+MSMEoutstanding_5!N30+OutstandingAgri_4!L30</f>
        <v>349.48</v>
      </c>
      <c r="Q30" s="49">
        <f>P30*100/'CD Ratio_3(i)'!F30</f>
        <v>29.402411219828206</v>
      </c>
    </row>
    <row r="31" spans="1:17" ht="14.1" customHeight="1" x14ac:dyDescent="0.2">
      <c r="A31" s="36">
        <v>25</v>
      </c>
      <c r="B31" s="37" t="s">
        <v>46</v>
      </c>
      <c r="C31" s="48">
        <v>0</v>
      </c>
      <c r="D31" s="48">
        <v>0</v>
      </c>
      <c r="E31" s="48">
        <v>2</v>
      </c>
      <c r="F31" s="48">
        <v>18.12</v>
      </c>
      <c r="G31" s="48">
        <v>21</v>
      </c>
      <c r="H31" s="48">
        <v>185.61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f>M31+K31+I31+G31+E31+C31+MSMEoutstanding_5!M31+OutstandingAgri_4!K31</f>
        <v>232</v>
      </c>
      <c r="P31" s="48">
        <f>N31+L31+J31+H31+F31+D31+MSMEoutstanding_5!N31+OutstandingAgri_4!L31</f>
        <v>6722.06</v>
      </c>
      <c r="Q31" s="49">
        <f>P31*100/'CD Ratio_3(i)'!F31</f>
        <v>66.252518204003096</v>
      </c>
    </row>
    <row r="32" spans="1:17" ht="14.1" customHeight="1" x14ac:dyDescent="0.2">
      <c r="A32" s="36">
        <v>26</v>
      </c>
      <c r="B32" s="37" t="s">
        <v>188</v>
      </c>
      <c r="C32" s="48">
        <v>0</v>
      </c>
      <c r="D32" s="48">
        <v>0</v>
      </c>
      <c r="E32" s="48">
        <v>11</v>
      </c>
      <c r="F32" s="48">
        <v>50</v>
      </c>
      <c r="G32" s="48">
        <v>685</v>
      </c>
      <c r="H32" s="48">
        <v>5159</v>
      </c>
      <c r="I32" s="48">
        <v>4</v>
      </c>
      <c r="J32" s="48">
        <v>126</v>
      </c>
      <c r="K32" s="48">
        <v>0</v>
      </c>
      <c r="L32" s="48">
        <v>0</v>
      </c>
      <c r="M32" s="48">
        <v>1</v>
      </c>
      <c r="N32" s="48">
        <v>1</v>
      </c>
      <c r="O32" s="48">
        <f>M32+K32+I32+G32+E32+C32+MSMEoutstanding_5!M32+OutstandingAgri_4!K32</f>
        <v>99669</v>
      </c>
      <c r="P32" s="48">
        <f>N32+L32+J32+H32+F32+D32+MSMEoutstanding_5!N32+OutstandingAgri_4!L32</f>
        <v>93668</v>
      </c>
      <c r="Q32" s="49">
        <f>P32*100/'CD Ratio_3(i)'!F32</f>
        <v>86.576517455241188</v>
      </c>
    </row>
    <row r="33" spans="1:17" ht="14.1" customHeight="1" x14ac:dyDescent="0.2">
      <c r="A33" s="36">
        <v>27</v>
      </c>
      <c r="B33" s="37" t="s">
        <v>189</v>
      </c>
      <c r="C33" s="48">
        <v>0</v>
      </c>
      <c r="D33" s="48">
        <v>0</v>
      </c>
      <c r="E33" s="48">
        <v>0</v>
      </c>
      <c r="F33" s="48">
        <v>0</v>
      </c>
      <c r="G33" s="48">
        <v>5</v>
      </c>
      <c r="H33" s="48">
        <v>43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f>M33+K33+I33+G33+E33+C33+MSMEoutstanding_5!M33+OutstandingAgri_4!K33</f>
        <v>6</v>
      </c>
      <c r="P33" s="48">
        <f>N33+L33+J33+H33+F33+D33+MSMEoutstanding_5!N33+OutstandingAgri_4!L33</f>
        <v>58</v>
      </c>
      <c r="Q33" s="49">
        <f>P33*100/'CD Ratio_3(i)'!F33</f>
        <v>28.292682926829269</v>
      </c>
    </row>
    <row r="34" spans="1:17" ht="14.1" customHeight="1" x14ac:dyDescent="0.2">
      <c r="A34" s="36">
        <v>28</v>
      </c>
      <c r="B34" s="37" t="s">
        <v>190</v>
      </c>
      <c r="C34" s="48">
        <v>0</v>
      </c>
      <c r="D34" s="48">
        <v>0</v>
      </c>
      <c r="E34" s="48">
        <v>15</v>
      </c>
      <c r="F34" s="48">
        <v>37</v>
      </c>
      <c r="G34" s="48">
        <v>177</v>
      </c>
      <c r="H34" s="48">
        <v>1655</v>
      </c>
      <c r="I34" s="48">
        <v>0</v>
      </c>
      <c r="J34" s="48">
        <v>0</v>
      </c>
      <c r="K34" s="48">
        <v>0</v>
      </c>
      <c r="L34" s="48">
        <v>0</v>
      </c>
      <c r="M34" s="48">
        <v>48</v>
      </c>
      <c r="N34" s="48">
        <v>12</v>
      </c>
      <c r="O34" s="48">
        <f>M34+K34+I34+G34+E34+C34+MSMEoutstanding_5!M34+OutstandingAgri_4!K34</f>
        <v>6009</v>
      </c>
      <c r="P34" s="48">
        <f>N34+L34+J34+H34+F34+D34+MSMEoutstanding_5!N34+OutstandingAgri_4!L34</f>
        <v>17886</v>
      </c>
      <c r="Q34" s="49">
        <f>P34*100/'CD Ratio_3(i)'!F34</f>
        <v>57.200422143336851</v>
      </c>
    </row>
    <row r="35" spans="1:17" ht="14.1" customHeight="1" x14ac:dyDescent="0.2">
      <c r="A35" s="36">
        <v>29</v>
      </c>
      <c r="B35" s="37" t="s">
        <v>66</v>
      </c>
      <c r="C35" s="48">
        <v>0</v>
      </c>
      <c r="D35" s="48">
        <v>0</v>
      </c>
      <c r="E35" s="48">
        <v>1685</v>
      </c>
      <c r="F35" s="48">
        <v>3557.83</v>
      </c>
      <c r="G35" s="48">
        <v>12483</v>
      </c>
      <c r="H35" s="48">
        <v>91617.54</v>
      </c>
      <c r="I35" s="48">
        <v>25</v>
      </c>
      <c r="J35" s="48">
        <v>1124.04</v>
      </c>
      <c r="K35" s="48">
        <v>1</v>
      </c>
      <c r="L35" s="48">
        <v>2.0299999999999998</v>
      </c>
      <c r="M35" s="48">
        <v>2250</v>
      </c>
      <c r="N35" s="48">
        <v>293.11</v>
      </c>
      <c r="O35" s="48">
        <f>M35+K35+I35+G35+E35+C35+MSMEoutstanding_5!M35+OutstandingAgri_4!K35</f>
        <v>367456</v>
      </c>
      <c r="P35" s="48">
        <f>N35+L35+J35+H35+F35+D35+MSMEoutstanding_5!N35+OutstandingAgri_4!L35</f>
        <v>961767.48</v>
      </c>
      <c r="Q35" s="49">
        <f>P35*100/'CD Ratio_3(i)'!F35</f>
        <v>49.580293368236262</v>
      </c>
    </row>
    <row r="36" spans="1:17" ht="14.1" customHeight="1" x14ac:dyDescent="0.2">
      <c r="A36" s="36">
        <v>30</v>
      </c>
      <c r="B36" s="37" t="s">
        <v>67</v>
      </c>
      <c r="C36" s="48">
        <v>0</v>
      </c>
      <c r="D36" s="48">
        <v>0</v>
      </c>
      <c r="E36" s="48">
        <v>243</v>
      </c>
      <c r="F36" s="48">
        <v>888</v>
      </c>
      <c r="G36" s="48">
        <v>8196</v>
      </c>
      <c r="H36" s="48">
        <v>55649</v>
      </c>
      <c r="I36" s="48">
        <v>0</v>
      </c>
      <c r="J36" s="48">
        <v>0</v>
      </c>
      <c r="K36" s="48">
        <v>3</v>
      </c>
      <c r="L36" s="48">
        <v>1965</v>
      </c>
      <c r="M36" s="48">
        <v>2560</v>
      </c>
      <c r="N36" s="48">
        <v>1959</v>
      </c>
      <c r="O36" s="48">
        <f>M36+K36+I36+G36+E36+C36+MSMEoutstanding_5!M36+OutstandingAgri_4!K36</f>
        <v>201114</v>
      </c>
      <c r="P36" s="48">
        <f>N36+L36+J36+H36+F36+D36+MSMEoutstanding_5!N36+OutstandingAgri_4!L36</f>
        <v>951886</v>
      </c>
      <c r="Q36" s="49">
        <f>P36*100/'CD Ratio_3(i)'!F36</f>
        <v>54.538277048667489</v>
      </c>
    </row>
    <row r="37" spans="1:17" ht="14.1" customHeight="1" x14ac:dyDescent="0.2">
      <c r="A37" s="36">
        <v>31</v>
      </c>
      <c r="B37" s="37" t="s">
        <v>553</v>
      </c>
      <c r="C37" s="48">
        <v>0</v>
      </c>
      <c r="D37" s="48">
        <v>0</v>
      </c>
      <c r="E37" s="48">
        <v>0</v>
      </c>
      <c r="F37" s="48">
        <v>0</v>
      </c>
      <c r="G37" s="48">
        <v>4577</v>
      </c>
      <c r="H37" s="48">
        <v>2437.71</v>
      </c>
      <c r="I37" s="48">
        <v>830</v>
      </c>
      <c r="J37" s="48">
        <v>271.48</v>
      </c>
      <c r="K37" s="48">
        <v>0</v>
      </c>
      <c r="L37" s="48">
        <v>0</v>
      </c>
      <c r="M37" s="48">
        <v>39</v>
      </c>
      <c r="N37" s="48">
        <v>277.86</v>
      </c>
      <c r="O37" s="48">
        <f>M37+K37+I37+G37+E37+C37+MSMEoutstanding_5!M37+OutstandingAgri_4!K37</f>
        <v>177938</v>
      </c>
      <c r="P37" s="48">
        <f>N37+L37+J37+H37+F37+D37+MSMEoutstanding_5!N37+OutstandingAgri_4!L37</f>
        <v>78842.25</v>
      </c>
      <c r="Q37" s="49">
        <f>P37*100/'CD Ratio_3(i)'!F37</f>
        <v>89.101524243534499</v>
      </c>
    </row>
    <row r="38" spans="1:17" ht="14.1" customHeight="1" x14ac:dyDescent="0.2">
      <c r="A38" s="36">
        <v>32</v>
      </c>
      <c r="B38" s="37" t="s">
        <v>191</v>
      </c>
      <c r="C38" s="48">
        <v>0</v>
      </c>
      <c r="D38" s="48">
        <v>0</v>
      </c>
      <c r="E38" s="48">
        <v>0</v>
      </c>
      <c r="F38" s="48">
        <v>0</v>
      </c>
      <c r="G38" s="48">
        <v>310</v>
      </c>
      <c r="H38" s="48">
        <v>2827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f>M38+K38+I38+G38+E38+C38+MSMEoutstanding_5!M38+OutstandingAgri_4!K38</f>
        <v>522528</v>
      </c>
      <c r="P38" s="48">
        <f>N38+L38+J38+H38+F38+D38+MSMEoutstanding_5!N38+OutstandingAgri_4!L38</f>
        <v>298015</v>
      </c>
      <c r="Q38" s="49">
        <f>P38*100/'CD Ratio_3(i)'!F38</f>
        <v>66.250583553786981</v>
      </c>
    </row>
    <row r="39" spans="1:17" ht="14.1" customHeight="1" x14ac:dyDescent="0.2">
      <c r="A39" s="36">
        <v>33</v>
      </c>
      <c r="B39" s="37" t="s">
        <v>192</v>
      </c>
      <c r="C39" s="48">
        <v>0</v>
      </c>
      <c r="D39" s="48">
        <v>0</v>
      </c>
      <c r="E39" s="48">
        <v>12</v>
      </c>
      <c r="F39" s="48">
        <v>26</v>
      </c>
      <c r="G39" s="48">
        <v>102</v>
      </c>
      <c r="H39" s="48">
        <v>742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f>M39+K39+I39+G39+E39+C39+MSMEoutstanding_5!M39+OutstandingAgri_4!K39</f>
        <v>440</v>
      </c>
      <c r="P39" s="48">
        <f>N39+L39+J39+H39+F39+D39+MSMEoutstanding_5!N39+OutstandingAgri_4!L39</f>
        <v>1903</v>
      </c>
      <c r="Q39" s="49">
        <f>P39*100/'CD Ratio_3(i)'!F39</f>
        <v>56.385185185185186</v>
      </c>
    </row>
    <row r="40" spans="1:17" ht="14.1" customHeight="1" x14ac:dyDescent="0.2">
      <c r="A40" s="36">
        <v>34</v>
      </c>
      <c r="B40" s="37" t="s">
        <v>193</v>
      </c>
      <c r="C40" s="48">
        <v>0</v>
      </c>
      <c r="D40" s="48">
        <v>0</v>
      </c>
      <c r="E40" s="48">
        <v>5</v>
      </c>
      <c r="F40" s="48">
        <v>24.1</v>
      </c>
      <c r="G40" s="48">
        <v>167</v>
      </c>
      <c r="H40" s="48">
        <v>1740.94</v>
      </c>
      <c r="I40" s="48">
        <v>0</v>
      </c>
      <c r="J40" s="48">
        <v>0</v>
      </c>
      <c r="K40" s="48">
        <v>0</v>
      </c>
      <c r="L40" s="48">
        <v>0</v>
      </c>
      <c r="M40" s="48">
        <v>1823</v>
      </c>
      <c r="N40" s="48">
        <v>22908</v>
      </c>
      <c r="O40" s="48">
        <f>M40+K40+I40+G40+E40+C40+MSMEoutstanding_5!M40+OutstandingAgri_4!K40</f>
        <v>3027</v>
      </c>
      <c r="P40" s="48">
        <f>N40+L40+J40+H40+F40+D40+MSMEoutstanding_5!N40+OutstandingAgri_4!L40</f>
        <v>37729.789999999994</v>
      </c>
      <c r="Q40" s="49">
        <f>P40*100/'CD Ratio_3(i)'!F40</f>
        <v>98.091431186125149</v>
      </c>
    </row>
    <row r="41" spans="1:17" ht="14.1" customHeight="1" x14ac:dyDescent="0.2">
      <c r="A41" s="36">
        <v>35</v>
      </c>
      <c r="B41" s="37" t="s">
        <v>194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f>M41+K41+I41+G41+E41+C41+MSMEoutstanding_5!M41+OutstandingAgri_4!K41</f>
        <v>253</v>
      </c>
      <c r="P41" s="48">
        <f>N41+L41+J41+H41+F41+D41+MSMEoutstanding_5!N41+OutstandingAgri_4!L41</f>
        <v>33424</v>
      </c>
      <c r="Q41" s="49">
        <f>P41*100/'CD Ratio_3(i)'!F41</f>
        <v>100</v>
      </c>
    </row>
    <row r="42" spans="1:17" ht="14.1" customHeight="1" x14ac:dyDescent="0.2">
      <c r="A42" s="36">
        <v>36</v>
      </c>
      <c r="B42" s="37" t="s">
        <v>68</v>
      </c>
      <c r="C42" s="48">
        <v>0</v>
      </c>
      <c r="D42" s="48">
        <v>0</v>
      </c>
      <c r="E42" s="48">
        <v>2</v>
      </c>
      <c r="F42" s="48">
        <v>8.6199999999999992</v>
      </c>
      <c r="G42" s="48">
        <v>136</v>
      </c>
      <c r="H42" s="48">
        <v>914.85</v>
      </c>
      <c r="I42" s="48">
        <v>0</v>
      </c>
      <c r="J42" s="48">
        <v>0</v>
      </c>
      <c r="K42" s="48">
        <v>0</v>
      </c>
      <c r="L42" s="48">
        <v>0</v>
      </c>
      <c r="M42" s="48">
        <v>33</v>
      </c>
      <c r="N42" s="48">
        <v>921.43</v>
      </c>
      <c r="O42" s="48">
        <f>M42+K42+I42+G42+E42+C42+MSMEoutstanding_5!M42+OutstandingAgri_4!K42</f>
        <v>60141</v>
      </c>
      <c r="P42" s="48">
        <f>N42+L42+J42+H42+F42+D42+MSMEoutstanding_5!N42+OutstandingAgri_4!L42</f>
        <v>291075.71999999997</v>
      </c>
      <c r="Q42" s="49">
        <f>P42*100/'CD Ratio_3(i)'!F42</f>
        <v>69.253277004856884</v>
      </c>
    </row>
    <row r="43" spans="1:17" ht="14.1" customHeight="1" x14ac:dyDescent="0.2">
      <c r="A43" s="36">
        <v>37</v>
      </c>
      <c r="B43" s="37" t="s">
        <v>195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f>M43+K43+I43+G43+E43+C43+MSMEoutstanding_5!M43+OutstandingAgri_4!K43</f>
        <v>19</v>
      </c>
      <c r="P43" s="48">
        <f>N43+L43+J43+H43+F43+D43+MSMEoutstanding_5!N43+OutstandingAgri_4!L43</f>
        <v>253.3</v>
      </c>
      <c r="Q43" s="49">
        <f>P43*100/'CD Ratio_3(i)'!F43</f>
        <v>6.2300315559829702</v>
      </c>
    </row>
    <row r="44" spans="1:17" ht="14.1" customHeight="1" x14ac:dyDescent="0.2">
      <c r="A44" s="36">
        <v>38</v>
      </c>
      <c r="B44" s="37" t="s">
        <v>196</v>
      </c>
      <c r="C44" s="48">
        <v>0</v>
      </c>
      <c r="D44" s="48">
        <v>0</v>
      </c>
      <c r="E44" s="48">
        <v>552</v>
      </c>
      <c r="F44" s="48">
        <v>96</v>
      </c>
      <c r="G44" s="48">
        <v>1047</v>
      </c>
      <c r="H44" s="48">
        <v>124</v>
      </c>
      <c r="I44" s="48">
        <v>0</v>
      </c>
      <c r="J44" s="48">
        <v>0</v>
      </c>
      <c r="K44" s="48">
        <v>0</v>
      </c>
      <c r="L44" s="48">
        <v>0</v>
      </c>
      <c r="M44" s="48">
        <v>43378</v>
      </c>
      <c r="N44" s="48">
        <v>4155</v>
      </c>
      <c r="O44" s="48">
        <f>M44+K44+I44+G44+E44+C44+MSMEoutstanding_5!M44+OutstandingAgri_4!K44</f>
        <v>166593</v>
      </c>
      <c r="P44" s="48">
        <f>N44+L44+J44+H44+F44+D44+MSMEoutstanding_5!N44+OutstandingAgri_4!L44</f>
        <v>60463</v>
      </c>
      <c r="Q44" s="49">
        <f>P44*100/'CD Ratio_3(i)'!F44</f>
        <v>76.994486113410332</v>
      </c>
    </row>
    <row r="45" spans="1:17" ht="14.1" customHeight="1" x14ac:dyDescent="0.2">
      <c r="A45" s="36">
        <v>39</v>
      </c>
      <c r="B45" s="37" t="s">
        <v>197</v>
      </c>
      <c r="C45" s="48">
        <v>0</v>
      </c>
      <c r="D45" s="48">
        <v>0</v>
      </c>
      <c r="E45" s="48">
        <v>8</v>
      </c>
      <c r="F45" s="48">
        <v>20</v>
      </c>
      <c r="G45" s="48">
        <v>54</v>
      </c>
      <c r="H45" s="48">
        <v>496</v>
      </c>
      <c r="I45" s="48">
        <v>1</v>
      </c>
      <c r="J45" s="48">
        <v>400</v>
      </c>
      <c r="K45" s="48">
        <v>0</v>
      </c>
      <c r="L45" s="48">
        <v>0</v>
      </c>
      <c r="M45" s="48">
        <v>12</v>
      </c>
      <c r="N45" s="48">
        <v>2</v>
      </c>
      <c r="O45" s="48">
        <f>M45+K45+I45+G45+E45+C45+MSMEoutstanding_5!M45+OutstandingAgri_4!K45</f>
        <v>170</v>
      </c>
      <c r="P45" s="48">
        <f>N45+L45+J45+H45+F45+D45+MSMEoutstanding_5!N45+OutstandingAgri_4!L45</f>
        <v>4526</v>
      </c>
      <c r="Q45" s="49">
        <f>P45*100/'CD Ratio_3(i)'!F45</f>
        <v>51.50790941163082</v>
      </c>
    </row>
    <row r="46" spans="1:17" ht="14.1" customHeight="1" x14ac:dyDescent="0.2">
      <c r="A46" s="36">
        <v>40</v>
      </c>
      <c r="B46" s="37" t="s">
        <v>72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f>M46+K46+I46+G46+E46+C46+MSMEoutstanding_5!M46+OutstandingAgri_4!K46</f>
        <v>48</v>
      </c>
      <c r="P46" s="48">
        <f>N46+L46+J46+H46+F46+D46+MSMEoutstanding_5!N46+OutstandingAgri_4!L46</f>
        <v>10348</v>
      </c>
      <c r="Q46" s="49">
        <f>P46*100/'CD Ratio_3(i)'!F46</f>
        <v>57.136546849980675</v>
      </c>
    </row>
    <row r="47" spans="1:17" ht="14.1" customHeight="1" x14ac:dyDescent="0.2">
      <c r="A47" s="36">
        <v>41</v>
      </c>
      <c r="B47" s="37" t="s">
        <v>198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f>M47+K47+I47+G47+E47+C47+MSMEoutstanding_5!M47+OutstandingAgri_4!K47</f>
        <v>0</v>
      </c>
      <c r="P47" s="48">
        <f>N47+L47+J47+H47+F47+D47+MSMEoutstanding_5!N47+OutstandingAgri_4!L47</f>
        <v>0</v>
      </c>
      <c r="Q47" s="49">
        <f>P47*100/'CD Ratio_3(i)'!F47</f>
        <v>0</v>
      </c>
    </row>
    <row r="48" spans="1:17" ht="14.1" customHeight="1" x14ac:dyDescent="0.2">
      <c r="A48" s="36">
        <v>42</v>
      </c>
      <c r="B48" s="37" t="s">
        <v>71</v>
      </c>
      <c r="C48" s="48">
        <v>0</v>
      </c>
      <c r="D48" s="48">
        <v>0</v>
      </c>
      <c r="E48" s="48">
        <v>0</v>
      </c>
      <c r="F48" s="48">
        <v>0</v>
      </c>
      <c r="G48" s="48">
        <v>432</v>
      </c>
      <c r="H48" s="48">
        <v>3733</v>
      </c>
      <c r="I48" s="48">
        <v>0</v>
      </c>
      <c r="J48" s="48">
        <v>0</v>
      </c>
      <c r="K48" s="48">
        <v>0</v>
      </c>
      <c r="L48" s="48">
        <v>0</v>
      </c>
      <c r="M48" s="48">
        <v>2700</v>
      </c>
      <c r="N48" s="48">
        <v>879</v>
      </c>
      <c r="O48" s="48">
        <f>M48+K48+I48+G48+E48+C48+MSMEoutstanding_5!M48+OutstandingAgri_4!K48</f>
        <v>90950</v>
      </c>
      <c r="P48" s="48">
        <f>N48+L48+J48+H48+F48+D48+MSMEoutstanding_5!N48+OutstandingAgri_4!L48</f>
        <v>148991</v>
      </c>
      <c r="Q48" s="49">
        <f>P48*100/'CD Ratio_3(i)'!F48</f>
        <v>78.990870436543702</v>
      </c>
    </row>
    <row r="49" spans="1:17" ht="14.1" customHeight="1" x14ac:dyDescent="0.2">
      <c r="A49" s="421"/>
      <c r="B49" s="101" t="s">
        <v>223</v>
      </c>
      <c r="C49" s="50">
        <f>SUM(C28:C48)</f>
        <v>0</v>
      </c>
      <c r="D49" s="50">
        <f t="shared" ref="D49:N49" si="1">SUM(D28:D48)</f>
        <v>0</v>
      </c>
      <c r="E49" s="50">
        <f t="shared" si="1"/>
        <v>3336</v>
      </c>
      <c r="F49" s="50">
        <f t="shared" si="1"/>
        <v>9953.02</v>
      </c>
      <c r="G49" s="50">
        <f t="shared" si="1"/>
        <v>35040</v>
      </c>
      <c r="H49" s="50">
        <f t="shared" si="1"/>
        <v>226238.9</v>
      </c>
      <c r="I49" s="50">
        <f t="shared" si="1"/>
        <v>860</v>
      </c>
      <c r="J49" s="50">
        <f t="shared" si="1"/>
        <v>1921.52</v>
      </c>
      <c r="K49" s="50">
        <f t="shared" si="1"/>
        <v>4</v>
      </c>
      <c r="L49" s="50">
        <f t="shared" si="1"/>
        <v>1967.03</v>
      </c>
      <c r="M49" s="50">
        <f t="shared" si="1"/>
        <v>182191</v>
      </c>
      <c r="N49" s="50">
        <f t="shared" si="1"/>
        <v>51941.670000000006</v>
      </c>
      <c r="O49" s="50">
        <f>M49+K49+I49+G49+E49+C49+MSMEoutstanding_5!M49+OutstandingAgri_4!K49</f>
        <v>2298192</v>
      </c>
      <c r="P49" s="50">
        <f>N49+L49+J49+H49+F49+D49+MSMEoutstanding_5!N49+OutstandingAgri_4!L49</f>
        <v>3556846.51</v>
      </c>
      <c r="Q49" s="47">
        <f>P49*100/'CD Ratio_3(i)'!F49</f>
        <v>56.900632701549817</v>
      </c>
    </row>
    <row r="50" spans="1:17" ht="14.1" customHeight="1" x14ac:dyDescent="0.2">
      <c r="A50" s="421"/>
      <c r="B50" s="101" t="s">
        <v>426</v>
      </c>
      <c r="C50" s="50">
        <f>C49+C27</f>
        <v>42</v>
      </c>
      <c r="D50" s="50">
        <f t="shared" ref="D50:N50" si="2">D49+D27</f>
        <v>36264.85</v>
      </c>
      <c r="E50" s="50">
        <f t="shared" si="2"/>
        <v>73114</v>
      </c>
      <c r="F50" s="50">
        <f t="shared" si="2"/>
        <v>197478.2</v>
      </c>
      <c r="G50" s="50">
        <f t="shared" si="2"/>
        <v>584074</v>
      </c>
      <c r="H50" s="50">
        <f t="shared" si="2"/>
        <v>1869196.63</v>
      </c>
      <c r="I50" s="50">
        <f t="shared" si="2"/>
        <v>1586</v>
      </c>
      <c r="J50" s="50">
        <f t="shared" si="2"/>
        <v>20940.5</v>
      </c>
      <c r="K50" s="50">
        <f t="shared" si="2"/>
        <v>41</v>
      </c>
      <c r="L50" s="50">
        <f t="shared" si="2"/>
        <v>4588.8</v>
      </c>
      <c r="M50" s="50">
        <f t="shared" si="2"/>
        <v>205276</v>
      </c>
      <c r="N50" s="50">
        <f t="shared" si="2"/>
        <v>100076.02</v>
      </c>
      <c r="O50" s="50">
        <f>M50+K50+I50+G50+E50+C50+MSMEoutstanding_5!M50+OutstandingAgri_4!K50</f>
        <v>5795766</v>
      </c>
      <c r="P50" s="50">
        <f>N50+L50+J50+H50+F50+D50+MSMEoutstanding_5!N50+OutstandingAgri_4!L50</f>
        <v>13955240.09</v>
      </c>
      <c r="Q50" s="47">
        <f>P50*100/'CD Ratio_3(i)'!F50</f>
        <v>54.92882951298764</v>
      </c>
    </row>
    <row r="51" spans="1:17" ht="14.1" customHeight="1" x14ac:dyDescent="0.2">
      <c r="A51" s="36">
        <v>43</v>
      </c>
      <c r="B51" s="37" t="s">
        <v>41</v>
      </c>
      <c r="C51" s="48">
        <v>0</v>
      </c>
      <c r="D51" s="48">
        <v>0</v>
      </c>
      <c r="E51" s="48">
        <v>1018</v>
      </c>
      <c r="F51" s="48">
        <v>2504.0100000000002</v>
      </c>
      <c r="G51" s="48">
        <v>147315</v>
      </c>
      <c r="H51" s="48">
        <v>73488.899999999994</v>
      </c>
      <c r="I51" s="48">
        <v>0</v>
      </c>
      <c r="J51" s="48">
        <v>0</v>
      </c>
      <c r="K51" s="48">
        <v>46</v>
      </c>
      <c r="L51" s="48">
        <v>10.07</v>
      </c>
      <c r="M51" s="48">
        <v>12956</v>
      </c>
      <c r="N51" s="48">
        <v>6103.36</v>
      </c>
      <c r="O51" s="48">
        <f>M51+K51+I51+G51+E51+C51+MSMEoutstanding_5!M51+OutstandingAgri_4!K51</f>
        <v>365043</v>
      </c>
      <c r="P51" s="48">
        <f>N51+L51+J51+H51+F51+D51+MSMEoutstanding_5!N51+OutstandingAgri_4!L51</f>
        <v>322328.73</v>
      </c>
      <c r="Q51" s="49">
        <f>P51*100/'CD Ratio_3(i)'!F51</f>
        <v>75.7738131130141</v>
      </c>
    </row>
    <row r="52" spans="1:17" ht="14.1" customHeight="1" x14ac:dyDescent="0.2">
      <c r="A52" s="36">
        <v>44</v>
      </c>
      <c r="B52" s="37" t="s">
        <v>199</v>
      </c>
      <c r="C52" s="48">
        <v>0</v>
      </c>
      <c r="D52" s="48">
        <v>0</v>
      </c>
      <c r="E52" s="48">
        <v>574</v>
      </c>
      <c r="F52" s="48">
        <v>1153</v>
      </c>
      <c r="G52" s="48">
        <v>60509</v>
      </c>
      <c r="H52" s="48">
        <v>49357</v>
      </c>
      <c r="I52" s="48">
        <v>0</v>
      </c>
      <c r="J52" s="48">
        <v>0</v>
      </c>
      <c r="K52" s="48">
        <v>414</v>
      </c>
      <c r="L52" s="48">
        <v>96</v>
      </c>
      <c r="M52" s="48">
        <v>11903</v>
      </c>
      <c r="N52" s="48">
        <v>5227</v>
      </c>
      <c r="O52" s="48">
        <f>M52+K52+I52+G52+E52+C52+MSMEoutstanding_5!M52+OutstandingAgri_4!K52</f>
        <v>294210</v>
      </c>
      <c r="P52" s="48">
        <f>N52+L52+J52+H52+F52+D52+MSMEoutstanding_5!N52+OutstandingAgri_4!L52</f>
        <v>224090</v>
      </c>
      <c r="Q52" s="49">
        <f>P52*100/'CD Ratio_3(i)'!F52</f>
        <v>94.198999537601409</v>
      </c>
    </row>
    <row r="53" spans="1:17" ht="14.1" customHeight="1" x14ac:dyDescent="0.2">
      <c r="A53" s="36">
        <v>45</v>
      </c>
      <c r="B53" s="37" t="s">
        <v>47</v>
      </c>
      <c r="C53" s="48">
        <v>0</v>
      </c>
      <c r="D53" s="48">
        <v>0</v>
      </c>
      <c r="E53" s="48">
        <v>2274</v>
      </c>
      <c r="F53" s="48">
        <v>4984.82</v>
      </c>
      <c r="G53" s="48">
        <v>65302</v>
      </c>
      <c r="H53" s="48">
        <v>61466.12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f>M53+K53+I53+G53+E53+C53+MSMEoutstanding_5!M53+OutstandingAgri_4!K53</f>
        <v>357691</v>
      </c>
      <c r="P53" s="48">
        <f>N53+L53+J53+H53+F53+D53+MSMEoutstanding_5!N53+OutstandingAgri_4!L53</f>
        <v>478219.41000000003</v>
      </c>
      <c r="Q53" s="49">
        <f>P53*100/'CD Ratio_3(i)'!F53</f>
        <v>91.421527553869126</v>
      </c>
    </row>
    <row r="54" spans="1:17" ht="14.1" customHeight="1" x14ac:dyDescent="0.2">
      <c r="A54" s="421"/>
      <c r="B54" s="101" t="s">
        <v>227</v>
      </c>
      <c r="C54" s="50">
        <f>SUM(C51:C53)</f>
        <v>0</v>
      </c>
      <c r="D54" s="50">
        <f t="shared" ref="D54:N54" si="3">SUM(D51:D53)</f>
        <v>0</v>
      </c>
      <c r="E54" s="50">
        <f t="shared" si="3"/>
        <v>3866</v>
      </c>
      <c r="F54" s="50">
        <f t="shared" si="3"/>
        <v>8641.83</v>
      </c>
      <c r="G54" s="50">
        <f t="shared" si="3"/>
        <v>273126</v>
      </c>
      <c r="H54" s="50">
        <f t="shared" si="3"/>
        <v>184312.02</v>
      </c>
      <c r="I54" s="50">
        <f t="shared" si="3"/>
        <v>0</v>
      </c>
      <c r="J54" s="50">
        <f t="shared" si="3"/>
        <v>0</v>
      </c>
      <c r="K54" s="50">
        <f t="shared" si="3"/>
        <v>460</v>
      </c>
      <c r="L54" s="50">
        <f t="shared" si="3"/>
        <v>106.07</v>
      </c>
      <c r="M54" s="50">
        <f t="shared" si="3"/>
        <v>24859</v>
      </c>
      <c r="N54" s="50">
        <f t="shared" si="3"/>
        <v>11330.36</v>
      </c>
      <c r="O54" s="50">
        <f>M54+K54+I54+G54+E54+C54+MSMEoutstanding_5!M54+OutstandingAgri_4!K54</f>
        <v>1016944</v>
      </c>
      <c r="P54" s="50">
        <f>N54+L54+J54+H54+F54+D54+MSMEoutstanding_5!N54+OutstandingAgri_4!L54</f>
        <v>1024638.1399999999</v>
      </c>
      <c r="Q54" s="47">
        <f>P54*100/'CD Ratio_3(i)'!F54</f>
        <v>86.367827966141249</v>
      </c>
    </row>
    <row r="55" spans="1:17" ht="14.1" customHeight="1" x14ac:dyDescent="0.2">
      <c r="A55" s="36">
        <v>46</v>
      </c>
      <c r="B55" s="37" t="s">
        <v>427</v>
      </c>
      <c r="C55" s="48">
        <v>0</v>
      </c>
      <c r="D55" s="48">
        <v>0</v>
      </c>
      <c r="E55" s="48">
        <v>67</v>
      </c>
      <c r="F55" s="48">
        <v>200.29</v>
      </c>
      <c r="G55" s="48">
        <v>12274</v>
      </c>
      <c r="H55" s="48">
        <v>30144.15</v>
      </c>
      <c r="I55" s="48">
        <v>0</v>
      </c>
      <c r="J55" s="48">
        <v>0</v>
      </c>
      <c r="K55" s="48">
        <v>0</v>
      </c>
      <c r="L55" s="48">
        <v>0</v>
      </c>
      <c r="M55" s="48">
        <v>5670</v>
      </c>
      <c r="N55" s="48">
        <v>177983.58</v>
      </c>
      <c r="O55" s="48">
        <f>M55+K55+I55+G55+E55+C55+MSMEoutstanding_5!M55+OutstandingAgri_4!K55</f>
        <v>3739760</v>
      </c>
      <c r="P55" s="48">
        <f>N55+L55+J55+H55+F55+D55+MSMEoutstanding_5!N55+OutstandingAgri_4!L55</f>
        <v>3088937.85</v>
      </c>
      <c r="Q55" s="49">
        <f>P55*100/'CD Ratio_3(i)'!F55</f>
        <v>84.921074596238768</v>
      </c>
    </row>
    <row r="56" spans="1:17" ht="14.1" customHeight="1" x14ac:dyDescent="0.2">
      <c r="A56" s="421"/>
      <c r="B56" s="101" t="s">
        <v>225</v>
      </c>
      <c r="C56" s="50">
        <f>C55</f>
        <v>0</v>
      </c>
      <c r="D56" s="50">
        <f t="shared" ref="D56:N56" si="4">D55</f>
        <v>0</v>
      </c>
      <c r="E56" s="50">
        <f t="shared" si="4"/>
        <v>67</v>
      </c>
      <c r="F56" s="50">
        <f t="shared" si="4"/>
        <v>200.29</v>
      </c>
      <c r="G56" s="50">
        <f t="shared" si="4"/>
        <v>12274</v>
      </c>
      <c r="H56" s="50">
        <f t="shared" si="4"/>
        <v>30144.15</v>
      </c>
      <c r="I56" s="50">
        <f t="shared" si="4"/>
        <v>0</v>
      </c>
      <c r="J56" s="50">
        <f t="shared" si="4"/>
        <v>0</v>
      </c>
      <c r="K56" s="50">
        <f t="shared" si="4"/>
        <v>0</v>
      </c>
      <c r="L56" s="50">
        <f t="shared" si="4"/>
        <v>0</v>
      </c>
      <c r="M56" s="50">
        <f t="shared" si="4"/>
        <v>5670</v>
      </c>
      <c r="N56" s="50">
        <f t="shared" si="4"/>
        <v>177983.58</v>
      </c>
      <c r="O56" s="50">
        <f>M56+K56+I56+G56+E56+C56+MSMEoutstanding_5!M56+OutstandingAgri_4!K56</f>
        <v>3739760</v>
      </c>
      <c r="P56" s="50">
        <f>N56+L56+J56+H56+F56+D56+MSMEoutstanding_5!N56+OutstandingAgri_4!L56</f>
        <v>3088937.85</v>
      </c>
      <c r="Q56" s="47">
        <f>P56*100/'CD Ratio_3(i)'!F56</f>
        <v>84.921074596238768</v>
      </c>
    </row>
    <row r="57" spans="1:17" ht="14.1" customHeight="1" x14ac:dyDescent="0.2">
      <c r="A57" s="36">
        <v>47</v>
      </c>
      <c r="B57" s="37" t="s">
        <v>419</v>
      </c>
      <c r="C57" s="48">
        <v>0</v>
      </c>
      <c r="D57" s="48">
        <v>0</v>
      </c>
      <c r="E57" s="48">
        <v>0</v>
      </c>
      <c r="F57" s="48">
        <v>0</v>
      </c>
      <c r="G57" s="48">
        <v>151</v>
      </c>
      <c r="H57" s="48">
        <v>1146.49</v>
      </c>
      <c r="I57" s="48">
        <v>19</v>
      </c>
      <c r="J57" s="48">
        <v>450.35</v>
      </c>
      <c r="K57" s="48">
        <v>0</v>
      </c>
      <c r="L57" s="48">
        <v>0</v>
      </c>
      <c r="M57" s="48">
        <v>241</v>
      </c>
      <c r="N57" s="48">
        <v>1123.54</v>
      </c>
      <c r="O57" s="48">
        <f>M57+K57+I57+G57+E57+C57+MSMEoutstanding_5!M57+OutstandingAgri_4!K57</f>
        <v>48676</v>
      </c>
      <c r="P57" s="48">
        <f>N57+L57+J57+H57+F57+D57+MSMEoutstanding_5!N57+OutstandingAgri_4!L57</f>
        <v>257358.39</v>
      </c>
      <c r="Q57" s="49">
        <f>P57*100/'CD Ratio_3(i)'!F57</f>
        <v>85.966358470533478</v>
      </c>
    </row>
    <row r="58" spans="1:17" ht="14.1" customHeight="1" x14ac:dyDescent="0.2">
      <c r="A58" s="36">
        <v>48</v>
      </c>
      <c r="B58" s="37" t="s">
        <v>420</v>
      </c>
      <c r="C58" s="48">
        <v>0</v>
      </c>
      <c r="D58" s="48">
        <v>0</v>
      </c>
      <c r="E58" s="48">
        <v>0</v>
      </c>
      <c r="F58" s="48">
        <v>0</v>
      </c>
      <c r="G58" s="48">
        <v>234</v>
      </c>
      <c r="H58" s="48">
        <v>1325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8">
        <f>M58+K58+I58+G58+E58+C58+MSMEoutstanding_5!M58+OutstandingAgri_4!K58</f>
        <v>59871</v>
      </c>
      <c r="P58" s="48">
        <f>N58+L58+J58+H58+F58+D58+MSMEoutstanding_5!N58+OutstandingAgri_4!L58</f>
        <v>30634</v>
      </c>
      <c r="Q58" s="49">
        <f>P58*100/'CD Ratio_3(i)'!F58</f>
        <v>61.540006830189441</v>
      </c>
    </row>
    <row r="59" spans="1:17" ht="14.1" customHeight="1" x14ac:dyDescent="0.2">
      <c r="A59" s="36">
        <v>49</v>
      </c>
      <c r="B59" s="37" t="s">
        <v>421</v>
      </c>
      <c r="C59" s="48">
        <v>0</v>
      </c>
      <c r="D59" s="48">
        <v>0</v>
      </c>
      <c r="E59" s="48">
        <v>259</v>
      </c>
      <c r="F59" s="48">
        <v>59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13449</v>
      </c>
      <c r="N59" s="48">
        <v>340</v>
      </c>
      <c r="O59" s="48">
        <f>M59+K59+I59+G59+E59+C59+MSMEoutstanding_5!M59+OutstandingAgri_4!K59</f>
        <v>186831</v>
      </c>
      <c r="P59" s="48">
        <f>N59+L59+J59+H59+F59+D59+MSMEoutstanding_5!N59+OutstandingAgri_4!L59</f>
        <v>29300</v>
      </c>
      <c r="Q59" s="49">
        <f>P59*100/'CD Ratio_3(i)'!F59</f>
        <v>56.468865033630777</v>
      </c>
    </row>
    <row r="60" spans="1:17" ht="14.1" customHeight="1" x14ac:dyDescent="0.2">
      <c r="A60" s="36">
        <v>50</v>
      </c>
      <c r="B60" s="37" t="s">
        <v>422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213827</v>
      </c>
      <c r="N60" s="48">
        <v>47335</v>
      </c>
      <c r="O60" s="48">
        <f>M60+K60+I60+G60+E60+C60+MSMEoutstanding_5!M60+OutstandingAgri_4!K60</f>
        <v>252379</v>
      </c>
      <c r="P60" s="48">
        <f>N60+L60+J60+H60+F60+D60+MSMEoutstanding_5!N60+OutstandingAgri_4!L60</f>
        <v>61978</v>
      </c>
      <c r="Q60" s="49">
        <f>P60*100/'CD Ratio_3(i)'!F60</f>
        <v>99.231483556950266</v>
      </c>
    </row>
    <row r="61" spans="1:17" ht="14.1" customHeight="1" x14ac:dyDescent="0.2">
      <c r="A61" s="36">
        <v>51</v>
      </c>
      <c r="B61" s="37" t="s">
        <v>423</v>
      </c>
      <c r="C61" s="48">
        <v>0</v>
      </c>
      <c r="D61" s="48">
        <v>0</v>
      </c>
      <c r="E61" s="48">
        <v>0</v>
      </c>
      <c r="F61" s="48">
        <v>0</v>
      </c>
      <c r="G61" s="48">
        <v>18</v>
      </c>
      <c r="H61" s="48">
        <v>77.790000000000006</v>
      </c>
      <c r="I61" s="48">
        <v>0</v>
      </c>
      <c r="J61" s="48">
        <v>0</v>
      </c>
      <c r="K61" s="48">
        <v>0</v>
      </c>
      <c r="L61" s="48">
        <v>0</v>
      </c>
      <c r="M61" s="48">
        <v>58</v>
      </c>
      <c r="N61" s="48">
        <v>5.59</v>
      </c>
      <c r="O61" s="48">
        <f>M61+K61+I61+G61+E61+C61+MSMEoutstanding_5!M61+OutstandingAgri_4!K61</f>
        <v>61468</v>
      </c>
      <c r="P61" s="48">
        <f>N61+L61+J61+H61+F61+D61+MSMEoutstanding_5!N61+OutstandingAgri_4!L61</f>
        <v>11955.41</v>
      </c>
      <c r="Q61" s="49">
        <f>P61*100/'CD Ratio_3(i)'!F61</f>
        <v>93.468894415434846</v>
      </c>
    </row>
    <row r="62" spans="1:17" ht="14.1" customHeight="1" x14ac:dyDescent="0.2">
      <c r="A62" s="36">
        <v>52</v>
      </c>
      <c r="B62" s="37" t="s">
        <v>415</v>
      </c>
      <c r="C62" s="48">
        <v>0</v>
      </c>
      <c r="D62" s="48">
        <v>0</v>
      </c>
      <c r="E62" s="48">
        <v>0</v>
      </c>
      <c r="F62" s="48">
        <v>0</v>
      </c>
      <c r="G62" s="48">
        <v>2491</v>
      </c>
      <c r="H62" s="48">
        <v>1451.87</v>
      </c>
      <c r="I62" s="48">
        <v>0</v>
      </c>
      <c r="J62" s="48">
        <v>0</v>
      </c>
      <c r="K62" s="48">
        <v>0</v>
      </c>
      <c r="L62" s="48">
        <v>0</v>
      </c>
      <c r="M62" s="48">
        <v>18575</v>
      </c>
      <c r="N62" s="48">
        <v>3259.79</v>
      </c>
      <c r="O62" s="48">
        <f>M62+K62+I62+G62+E62+C62+MSMEoutstanding_5!M62+OutstandingAgri_4!K62</f>
        <v>41175</v>
      </c>
      <c r="P62" s="48">
        <f>N62+L62+J62+H62+F62+D62+MSMEoutstanding_5!N62+OutstandingAgri_4!L62</f>
        <v>10705.619999999999</v>
      </c>
      <c r="Q62" s="49">
        <f>P62*100/'CD Ratio_3(i)'!F62</f>
        <v>80.521535724896296</v>
      </c>
    </row>
    <row r="63" spans="1:17" ht="14.1" customHeight="1" x14ac:dyDescent="0.2">
      <c r="A63" s="36">
        <v>53</v>
      </c>
      <c r="B63" s="37" t="s">
        <v>424</v>
      </c>
      <c r="C63" s="48">
        <v>0</v>
      </c>
      <c r="D63" s="48">
        <v>0</v>
      </c>
      <c r="E63" s="48">
        <v>0</v>
      </c>
      <c r="F63" s="48">
        <v>0</v>
      </c>
      <c r="G63" s="48">
        <v>3</v>
      </c>
      <c r="H63" s="48">
        <v>16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f>M63+K63+I63+G63+E63+C63+MSMEoutstanding_5!M63+OutstandingAgri_4!K63</f>
        <v>86508</v>
      </c>
      <c r="P63" s="48">
        <f>N63+L63+J63+H63+F63+D63+MSMEoutstanding_5!N63+OutstandingAgri_4!L63</f>
        <v>15905</v>
      </c>
      <c r="Q63" s="49">
        <f>P63*100/'CD Ratio_3(i)'!F63</f>
        <v>99.592986850344403</v>
      </c>
    </row>
    <row r="64" spans="1:17" s="51" customFormat="1" ht="14.1" customHeight="1" x14ac:dyDescent="0.2">
      <c r="A64" s="421"/>
      <c r="B64" s="101" t="s">
        <v>425</v>
      </c>
      <c r="C64" s="50">
        <f>SUM(C57:C63)</f>
        <v>0</v>
      </c>
      <c r="D64" s="50">
        <f t="shared" ref="D64:N64" si="5">SUM(D57:D63)</f>
        <v>0</v>
      </c>
      <c r="E64" s="50">
        <f t="shared" si="5"/>
        <v>259</v>
      </c>
      <c r="F64" s="50">
        <f t="shared" si="5"/>
        <v>59</v>
      </c>
      <c r="G64" s="50">
        <f t="shared" si="5"/>
        <v>2897</v>
      </c>
      <c r="H64" s="50">
        <f t="shared" si="5"/>
        <v>4017.1499999999996</v>
      </c>
      <c r="I64" s="50">
        <f t="shared" si="5"/>
        <v>19</v>
      </c>
      <c r="J64" s="50">
        <f t="shared" si="5"/>
        <v>450.35</v>
      </c>
      <c r="K64" s="50">
        <f t="shared" si="5"/>
        <v>0</v>
      </c>
      <c r="L64" s="50">
        <f t="shared" si="5"/>
        <v>0</v>
      </c>
      <c r="M64" s="50">
        <f t="shared" si="5"/>
        <v>246150</v>
      </c>
      <c r="N64" s="50">
        <f t="shared" si="5"/>
        <v>52063.92</v>
      </c>
      <c r="O64" s="50">
        <f>M64+K64+I64+G64+E64+C64+MSMEoutstanding_5!M64+OutstandingAgri_4!K64</f>
        <v>736908</v>
      </c>
      <c r="P64" s="50">
        <f>N64+L64+J64+H64+F64+D64+MSMEoutstanding_5!N64+OutstandingAgri_4!L64</f>
        <v>417836.41999999993</v>
      </c>
      <c r="Q64" s="47">
        <f>P64*100/'CD Ratio_3(i)'!F64</f>
        <v>82.649675891377086</v>
      </c>
    </row>
    <row r="65" spans="1:17" s="51" customFormat="1" ht="14.1" customHeight="1" x14ac:dyDescent="0.2">
      <c r="A65" s="101"/>
      <c r="B65" s="101" t="s">
        <v>0</v>
      </c>
      <c r="C65" s="50">
        <f>C64+C56+C54+C50</f>
        <v>42</v>
      </c>
      <c r="D65" s="50">
        <f t="shared" ref="D65:N65" si="6">D64+D56+D54+D50</f>
        <v>36264.85</v>
      </c>
      <c r="E65" s="50">
        <f t="shared" si="6"/>
        <v>77306</v>
      </c>
      <c r="F65" s="50">
        <f t="shared" si="6"/>
        <v>206379.32</v>
      </c>
      <c r="G65" s="50">
        <f t="shared" si="6"/>
        <v>872371</v>
      </c>
      <c r="H65" s="50">
        <f t="shared" si="6"/>
        <v>2087669.95</v>
      </c>
      <c r="I65" s="50">
        <f t="shared" si="6"/>
        <v>1605</v>
      </c>
      <c r="J65" s="50">
        <f t="shared" si="6"/>
        <v>21390.85</v>
      </c>
      <c r="K65" s="50">
        <f t="shared" si="6"/>
        <v>501</v>
      </c>
      <c r="L65" s="50">
        <f t="shared" si="6"/>
        <v>4694.87</v>
      </c>
      <c r="M65" s="50">
        <f t="shared" si="6"/>
        <v>481955</v>
      </c>
      <c r="N65" s="50">
        <f t="shared" si="6"/>
        <v>341453.88</v>
      </c>
      <c r="O65" s="50">
        <f>M65+K65+I65+G65+E65+C65+MSMEoutstanding_5!M65+OutstandingAgri_4!K65</f>
        <v>11289378</v>
      </c>
      <c r="P65" s="50">
        <f>N65+L65+J65+H65+F65+D65+MSMEoutstanding_5!N65+OutstandingAgri_4!L65</f>
        <v>18486652.5</v>
      </c>
      <c r="Q65" s="47">
        <f>P65*100/'CD Ratio_3(i)'!F65</f>
        <v>60.147795819408913</v>
      </c>
    </row>
    <row r="66" spans="1:17" x14ac:dyDescent="0.2">
      <c r="H66" s="311" t="s">
        <v>582</v>
      </c>
    </row>
    <row r="67" spans="1:17" x14ac:dyDescent="0.2">
      <c r="F67" s="52"/>
      <c r="H67" s="52"/>
    </row>
    <row r="68" spans="1:17" s="52" customFormat="1" x14ac:dyDescent="0.2">
      <c r="C68" s="288"/>
      <c r="D68" s="288"/>
      <c r="E68" s="288">
        <v>4416</v>
      </c>
      <c r="F68" s="288">
        <v>58141.450000000004</v>
      </c>
      <c r="G68" s="288">
        <v>67346</v>
      </c>
      <c r="H68" s="288">
        <v>1244553.8</v>
      </c>
      <c r="I68" s="288"/>
      <c r="J68" s="288"/>
      <c r="K68" s="288"/>
      <c r="L68" s="288"/>
      <c r="M68" s="288"/>
      <c r="N68" s="288"/>
      <c r="O68" s="288"/>
      <c r="P68" s="288"/>
      <c r="Q68" s="288"/>
    </row>
    <row r="69" spans="1:17" x14ac:dyDescent="0.2">
      <c r="Q69" s="54"/>
    </row>
    <row r="70" spans="1:17" s="54" customFormat="1" x14ac:dyDescent="0.2">
      <c r="E70" s="55">
        <f>E68+E65</f>
        <v>81722</v>
      </c>
      <c r="F70" s="55">
        <f t="shared" ref="F70:H70" si="7">F68+F65</f>
        <v>264520.77</v>
      </c>
      <c r="G70" s="55">
        <f t="shared" si="7"/>
        <v>939717</v>
      </c>
      <c r="H70" s="55">
        <f t="shared" si="7"/>
        <v>3332223.75</v>
      </c>
      <c r="I70" s="52"/>
    </row>
    <row r="71" spans="1:17" x14ac:dyDescent="0.2">
      <c r="F71" s="52">
        <f>F70*100/'CD Ratio_3(i)'!F65</f>
        <v>0.86063938638716919</v>
      </c>
      <c r="G71" s="52"/>
      <c r="H71" s="52">
        <f>H70*100/'CD Ratio_3(i)'!F65</f>
        <v>10.841655282890457</v>
      </c>
    </row>
    <row r="74" spans="1:17" x14ac:dyDescent="0.2">
      <c r="F74" s="55"/>
      <c r="G74" s="55"/>
      <c r="H74" s="55"/>
      <c r="I74" s="52"/>
    </row>
  </sheetData>
  <autoFilter ref="C5:P57"/>
  <mergeCells count="12">
    <mergeCell ref="Q3:Q5"/>
    <mergeCell ref="M4:N4"/>
    <mergeCell ref="O4:P4"/>
    <mergeCell ref="A1:P1"/>
    <mergeCell ref="A3:A5"/>
    <mergeCell ref="B3:B5"/>
    <mergeCell ref="C3:P3"/>
    <mergeCell ref="C4:D4"/>
    <mergeCell ref="E4:F4"/>
    <mergeCell ref="G4:H4"/>
    <mergeCell ref="I4:J4"/>
    <mergeCell ref="K4:L4"/>
  </mergeCells>
  <pageMargins left="0.5" right="0" top="1" bottom="0.25" header="0.3" footer="0.3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72"/>
  <sheetViews>
    <sheetView view="pageBreakPreview" zoomScale="60" zoomScaleNormal="100" workbookViewId="0">
      <pane xSplit="2" ySplit="5" topLeftCell="C63" activePane="bottomRight" state="frozen"/>
      <selection pane="topRight" activeCell="C1" sqref="C1"/>
      <selection pane="bottomLeft" activeCell="A6" sqref="A6"/>
      <selection pane="bottomRight" activeCell="L83" sqref="L83"/>
    </sheetView>
  </sheetViews>
  <sheetFormatPr defaultColWidth="4.42578125" defaultRowHeight="13.5" x14ac:dyDescent="0.2"/>
  <cols>
    <col min="1" max="1" width="4.42578125" style="38"/>
    <col min="2" max="2" width="22.5703125" style="38" customWidth="1"/>
    <col min="3" max="3" width="11.5703125" style="54" bestFit="1" customWidth="1"/>
    <col min="4" max="4" width="11.140625" style="54" bestFit="1" customWidth="1"/>
    <col min="5" max="5" width="10.42578125" style="54" customWidth="1"/>
    <col min="6" max="6" width="11.140625" style="54" bestFit="1" customWidth="1"/>
    <col min="7" max="7" width="8.85546875" style="54" customWidth="1"/>
    <col min="8" max="8" width="8" style="54" customWidth="1"/>
    <col min="9" max="9" width="10.5703125" style="54" customWidth="1"/>
    <col min="10" max="10" width="10.42578125" style="54" bestFit="1" customWidth="1"/>
    <col min="11" max="11" width="9.140625" style="54" bestFit="1" customWidth="1"/>
    <col min="12" max="12" width="7.85546875" style="54" customWidth="1"/>
    <col min="13" max="13" width="7.42578125" style="54" customWidth="1"/>
    <col min="14" max="14" width="7.140625" style="54" customWidth="1"/>
    <col min="15" max="15" width="10.5703125" style="54" bestFit="1" customWidth="1"/>
    <col min="16" max="16" width="9.85546875" style="54" bestFit="1" customWidth="1"/>
    <col min="17" max="17" width="11.85546875" style="54" customWidth="1"/>
    <col min="18" max="18" width="11.5703125" style="54" bestFit="1" customWidth="1"/>
    <col min="19" max="19" width="10.140625" style="52" customWidth="1"/>
    <col min="20" max="21" width="8" style="54" hidden="1" customWidth="1"/>
    <col min="22" max="22" width="8" style="38" hidden="1" customWidth="1"/>
    <col min="23" max="16384" width="4.42578125" style="38"/>
  </cols>
  <sheetData>
    <row r="1" spans="1:21" ht="18.75" x14ac:dyDescent="0.2">
      <c r="A1" s="478" t="s">
        <v>548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21" x14ac:dyDescent="0.2">
      <c r="B2" s="51" t="s">
        <v>125</v>
      </c>
      <c r="I2" s="54" t="s">
        <v>133</v>
      </c>
      <c r="L2" s="55" t="s">
        <v>135</v>
      </c>
    </row>
    <row r="3" spans="1:21" ht="13.5" customHeight="1" x14ac:dyDescent="0.2">
      <c r="A3" s="471" t="s">
        <v>111</v>
      </c>
      <c r="B3" s="471" t="s">
        <v>95</v>
      </c>
      <c r="C3" s="477" t="s">
        <v>549</v>
      </c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</row>
    <row r="4" spans="1:21" ht="65.099999999999994" customHeight="1" x14ac:dyDescent="0.2">
      <c r="A4" s="471"/>
      <c r="B4" s="471"/>
      <c r="C4" s="472" t="s">
        <v>136</v>
      </c>
      <c r="D4" s="472"/>
      <c r="E4" s="472" t="s">
        <v>137</v>
      </c>
      <c r="F4" s="472"/>
      <c r="G4" s="472" t="s">
        <v>138</v>
      </c>
      <c r="H4" s="472"/>
      <c r="I4" s="472" t="s">
        <v>139</v>
      </c>
      <c r="J4" s="472"/>
      <c r="K4" s="472" t="s">
        <v>140</v>
      </c>
      <c r="L4" s="472"/>
      <c r="M4" s="472" t="s">
        <v>141</v>
      </c>
      <c r="N4" s="472"/>
      <c r="O4" s="472" t="s">
        <v>181</v>
      </c>
      <c r="P4" s="472"/>
      <c r="Q4" s="472" t="s">
        <v>142</v>
      </c>
      <c r="R4" s="472"/>
      <c r="S4" s="423" t="s">
        <v>208</v>
      </c>
    </row>
    <row r="5" spans="1:21" x14ac:dyDescent="0.2">
      <c r="A5" s="471"/>
      <c r="B5" s="471"/>
      <c r="C5" s="425" t="s">
        <v>204</v>
      </c>
      <c r="D5" s="425" t="s">
        <v>203</v>
      </c>
      <c r="E5" s="425" t="s">
        <v>204</v>
      </c>
      <c r="F5" s="425" t="s">
        <v>203</v>
      </c>
      <c r="G5" s="425" t="s">
        <v>204</v>
      </c>
      <c r="H5" s="425" t="s">
        <v>203</v>
      </c>
      <c r="I5" s="425" t="s">
        <v>204</v>
      </c>
      <c r="J5" s="425" t="s">
        <v>203</v>
      </c>
      <c r="K5" s="425" t="s">
        <v>204</v>
      </c>
      <c r="L5" s="425" t="s">
        <v>203</v>
      </c>
      <c r="M5" s="425" t="s">
        <v>204</v>
      </c>
      <c r="N5" s="425" t="s">
        <v>203</v>
      </c>
      <c r="O5" s="425" t="s">
        <v>204</v>
      </c>
      <c r="P5" s="425" t="s">
        <v>203</v>
      </c>
      <c r="Q5" s="425" t="s">
        <v>204</v>
      </c>
      <c r="R5" s="425" t="s">
        <v>203</v>
      </c>
      <c r="S5" s="53" t="s">
        <v>15</v>
      </c>
      <c r="T5" s="425" t="s">
        <v>204</v>
      </c>
      <c r="U5" s="425" t="s">
        <v>203</v>
      </c>
    </row>
    <row r="6" spans="1:21" s="51" customFormat="1" ht="15" customHeight="1" x14ac:dyDescent="0.2">
      <c r="A6" s="36">
        <v>1</v>
      </c>
      <c r="B6" s="37" t="s">
        <v>50</v>
      </c>
      <c r="C6" s="48">
        <v>70758</v>
      </c>
      <c r="D6" s="48">
        <v>130550</v>
      </c>
      <c r="E6" s="48">
        <f>SCST_OS_22!C6+SCST_OS_22!E6</f>
        <v>69817</v>
      </c>
      <c r="F6" s="48">
        <f>SCST_OS_22!D6+SCST_OS_22!F6</f>
        <v>107536</v>
      </c>
      <c r="G6" s="48">
        <f>SHGs_19!E6</f>
        <v>2553</v>
      </c>
      <c r="H6" s="48">
        <f>SHGs_19!F6</f>
        <v>4339</v>
      </c>
      <c r="I6" s="48">
        <f>Minority_OS_20!O6</f>
        <v>27664</v>
      </c>
      <c r="J6" s="48">
        <f>Minority_OS_20!P6</f>
        <v>65472</v>
      </c>
      <c r="K6" s="48">
        <v>2021</v>
      </c>
      <c r="L6" s="48">
        <v>69</v>
      </c>
      <c r="M6" s="48">
        <v>166</v>
      </c>
      <c r="N6" s="48">
        <v>203</v>
      </c>
      <c r="O6" s="48">
        <v>0</v>
      </c>
      <c r="P6" s="48">
        <v>0</v>
      </c>
      <c r="Q6" s="48">
        <f t="shared" ref="Q6:Q37" si="0">C6+E6+G6+I6+K6+M6+O6</f>
        <v>172979</v>
      </c>
      <c r="R6" s="48">
        <f t="shared" ref="R6:R37" si="1">D6+F6+H6+J6+L6+N6+P6</f>
        <v>308169</v>
      </c>
      <c r="S6" s="56">
        <f>R6*100/'CD Ratio_3(i)'!F6</f>
        <v>39.955839299652261</v>
      </c>
      <c r="T6" s="54">
        <v>167927</v>
      </c>
      <c r="U6" s="54">
        <v>291959</v>
      </c>
    </row>
    <row r="7" spans="1:21" x14ac:dyDescent="0.2">
      <c r="A7" s="36">
        <v>2</v>
      </c>
      <c r="B7" s="37" t="s">
        <v>51</v>
      </c>
      <c r="C7" s="48">
        <v>2304</v>
      </c>
      <c r="D7" s="48">
        <v>4200</v>
      </c>
      <c r="E7" s="48">
        <f>SCST_OS_22!C7+SCST_OS_22!E7</f>
        <v>869</v>
      </c>
      <c r="F7" s="48">
        <f>SCST_OS_22!D7+SCST_OS_22!F7</f>
        <v>2522</v>
      </c>
      <c r="G7" s="48">
        <f>SHGs_19!E7</f>
        <v>132</v>
      </c>
      <c r="H7" s="48">
        <f>SHGs_19!F7</f>
        <v>16</v>
      </c>
      <c r="I7" s="48">
        <f>Minority_OS_20!O7</f>
        <v>1016</v>
      </c>
      <c r="J7" s="48">
        <f>Minority_OS_20!P7</f>
        <v>4239</v>
      </c>
      <c r="K7" s="48">
        <v>469</v>
      </c>
      <c r="L7" s="48">
        <v>2.77</v>
      </c>
      <c r="M7" s="48">
        <v>3</v>
      </c>
      <c r="N7" s="48">
        <v>0.17</v>
      </c>
      <c r="O7" s="48">
        <v>0</v>
      </c>
      <c r="P7" s="48">
        <v>0</v>
      </c>
      <c r="Q7" s="48">
        <f t="shared" si="0"/>
        <v>4793</v>
      </c>
      <c r="R7" s="48">
        <f t="shared" si="1"/>
        <v>10979.94</v>
      </c>
      <c r="S7" s="56">
        <f>R7*100/'CD Ratio_3(i)'!F7</f>
        <v>11.069826995201032</v>
      </c>
      <c r="T7" s="54">
        <v>4379</v>
      </c>
      <c r="U7" s="54">
        <v>9998.4</v>
      </c>
    </row>
    <row r="8" spans="1:21" x14ac:dyDescent="0.2">
      <c r="A8" s="36">
        <v>3</v>
      </c>
      <c r="B8" s="37" t="s">
        <v>52</v>
      </c>
      <c r="C8" s="48">
        <v>45214</v>
      </c>
      <c r="D8" s="48">
        <v>891</v>
      </c>
      <c r="E8" s="48">
        <f>SCST_OS_22!C8+SCST_OS_22!E8</f>
        <v>32728</v>
      </c>
      <c r="F8" s="48">
        <f>SCST_OS_22!D8+SCST_OS_22!F8</f>
        <v>43339</v>
      </c>
      <c r="G8" s="48">
        <f>SHGs_19!E8</f>
        <v>2362</v>
      </c>
      <c r="H8" s="48">
        <f>SHGs_19!F8</f>
        <v>22032</v>
      </c>
      <c r="I8" s="48">
        <f>Minority_OS_20!O8</f>
        <v>19894</v>
      </c>
      <c r="J8" s="48">
        <f>Minority_OS_20!P8</f>
        <v>113052</v>
      </c>
      <c r="K8" s="48">
        <v>13017</v>
      </c>
      <c r="L8" s="48">
        <v>392</v>
      </c>
      <c r="M8" s="48">
        <v>167</v>
      </c>
      <c r="N8" s="48">
        <v>280</v>
      </c>
      <c r="O8" s="48">
        <v>258</v>
      </c>
      <c r="P8" s="48">
        <v>57</v>
      </c>
      <c r="Q8" s="48">
        <f t="shared" si="0"/>
        <v>113640</v>
      </c>
      <c r="R8" s="48">
        <f t="shared" si="1"/>
        <v>180043</v>
      </c>
      <c r="S8" s="56">
        <f>R8*100/'CD Ratio_3(i)'!F8</f>
        <v>15.917415416932261</v>
      </c>
      <c r="T8" s="54">
        <v>104378</v>
      </c>
      <c r="U8" s="54">
        <v>237903</v>
      </c>
    </row>
    <row r="9" spans="1:21" x14ac:dyDescent="0.2">
      <c r="A9" s="36">
        <v>4</v>
      </c>
      <c r="B9" s="37" t="s">
        <v>53</v>
      </c>
      <c r="C9" s="48">
        <v>353245</v>
      </c>
      <c r="D9" s="48">
        <v>426975</v>
      </c>
      <c r="E9" s="48">
        <f>SCST_OS_22!C9+SCST_OS_22!E9</f>
        <v>107196</v>
      </c>
      <c r="F9" s="48">
        <f>SCST_OS_22!D9+SCST_OS_22!F9</f>
        <v>134838</v>
      </c>
      <c r="G9" s="48">
        <f>SHGs_19!E9</f>
        <v>12488</v>
      </c>
      <c r="H9" s="48">
        <f>SHGs_19!F9</f>
        <v>14878</v>
      </c>
      <c r="I9" s="48">
        <f>Minority_OS_20!O9</f>
        <v>22341</v>
      </c>
      <c r="J9" s="48">
        <f>Minority_OS_20!P9</f>
        <v>71713</v>
      </c>
      <c r="K9" s="48">
        <v>13586</v>
      </c>
      <c r="L9" s="48">
        <v>386</v>
      </c>
      <c r="M9" s="48">
        <v>456</v>
      </c>
      <c r="N9" s="48">
        <v>206</v>
      </c>
      <c r="O9" s="48">
        <v>342</v>
      </c>
      <c r="P9" s="48">
        <v>213</v>
      </c>
      <c r="Q9" s="48">
        <f t="shared" si="0"/>
        <v>509654</v>
      </c>
      <c r="R9" s="48">
        <f t="shared" si="1"/>
        <v>649209</v>
      </c>
      <c r="S9" s="56">
        <f>R9*100/'CD Ratio_3(i)'!F9</f>
        <v>31.120047321757269</v>
      </c>
      <c r="T9" s="54">
        <v>488599</v>
      </c>
      <c r="U9" s="54">
        <v>731979</v>
      </c>
    </row>
    <row r="10" spans="1:21" x14ac:dyDescent="0.2">
      <c r="A10" s="36">
        <v>5</v>
      </c>
      <c r="B10" s="37" t="s">
        <v>54</v>
      </c>
      <c r="C10" s="48">
        <v>1892</v>
      </c>
      <c r="D10" s="48">
        <v>1952</v>
      </c>
      <c r="E10" s="48">
        <f>SCST_OS_22!C10+SCST_OS_22!E10</f>
        <v>7623</v>
      </c>
      <c r="F10" s="48">
        <f>SCST_OS_22!D10+SCST_OS_22!F10</f>
        <v>7740</v>
      </c>
      <c r="G10" s="48">
        <f>SHGs_19!E10</f>
        <v>391</v>
      </c>
      <c r="H10" s="48">
        <f>SHGs_19!F10</f>
        <v>524</v>
      </c>
      <c r="I10" s="48">
        <f>Minority_OS_20!O10</f>
        <v>2345</v>
      </c>
      <c r="J10" s="48">
        <f>Minority_OS_20!P10</f>
        <v>4849</v>
      </c>
      <c r="K10" s="48">
        <v>0</v>
      </c>
      <c r="L10" s="48">
        <v>0</v>
      </c>
      <c r="M10" s="48">
        <v>737</v>
      </c>
      <c r="N10" s="48">
        <v>136</v>
      </c>
      <c r="O10" s="48">
        <v>2187</v>
      </c>
      <c r="P10" s="48">
        <v>12121</v>
      </c>
      <c r="Q10" s="48">
        <f t="shared" si="0"/>
        <v>15175</v>
      </c>
      <c r="R10" s="48">
        <f t="shared" si="1"/>
        <v>27322</v>
      </c>
      <c r="S10" s="56">
        <f>R10*100/'CD Ratio_3(i)'!F10</f>
        <v>8.439306001291131</v>
      </c>
      <c r="T10" s="54">
        <v>4926</v>
      </c>
      <c r="U10" s="54">
        <v>5143</v>
      </c>
    </row>
    <row r="11" spans="1:21" x14ac:dyDescent="0.2">
      <c r="A11" s="36">
        <v>6</v>
      </c>
      <c r="B11" s="37" t="s">
        <v>55</v>
      </c>
      <c r="C11" s="48">
        <v>37516</v>
      </c>
      <c r="D11" s="48">
        <v>77591</v>
      </c>
      <c r="E11" s="48">
        <f>SCST_OS_22!C11+SCST_OS_22!E11</f>
        <v>9121</v>
      </c>
      <c r="F11" s="48">
        <f>SCST_OS_22!D11+SCST_OS_22!F11</f>
        <v>19350</v>
      </c>
      <c r="G11" s="48">
        <f>SHGs_19!E11</f>
        <v>422</v>
      </c>
      <c r="H11" s="48">
        <f>SHGs_19!F11</f>
        <v>292</v>
      </c>
      <c r="I11" s="48">
        <f>Minority_OS_20!O11</f>
        <v>10494</v>
      </c>
      <c r="J11" s="48">
        <f>Minority_OS_20!P11</f>
        <v>33866</v>
      </c>
      <c r="K11" s="48">
        <v>521</v>
      </c>
      <c r="L11" s="48">
        <v>10.18</v>
      </c>
      <c r="M11" s="48">
        <v>2147</v>
      </c>
      <c r="N11" s="48">
        <v>182</v>
      </c>
      <c r="O11" s="48">
        <v>831</v>
      </c>
      <c r="P11" s="48">
        <v>1741</v>
      </c>
      <c r="Q11" s="48">
        <f t="shared" si="0"/>
        <v>61052</v>
      </c>
      <c r="R11" s="48">
        <f t="shared" si="1"/>
        <v>133032.18</v>
      </c>
      <c r="S11" s="56">
        <f>R11*100/'CD Ratio_3(i)'!F11</f>
        <v>21.36167486403291</v>
      </c>
      <c r="T11" s="54">
        <v>45492</v>
      </c>
      <c r="U11" s="54">
        <v>105545.51000000001</v>
      </c>
    </row>
    <row r="12" spans="1:21" x14ac:dyDescent="0.2">
      <c r="A12" s="36">
        <v>7</v>
      </c>
      <c r="B12" s="37" t="s">
        <v>56</v>
      </c>
      <c r="C12" s="48">
        <v>195013</v>
      </c>
      <c r="D12" s="48">
        <v>328342</v>
      </c>
      <c r="E12" s="48">
        <f>SCST_OS_22!C12+SCST_OS_22!E12</f>
        <v>99480</v>
      </c>
      <c r="F12" s="48">
        <f>SCST_OS_22!D12+SCST_OS_22!F12</f>
        <v>117660</v>
      </c>
      <c r="G12" s="48">
        <f>SHGs_19!E12</f>
        <v>7652</v>
      </c>
      <c r="H12" s="48">
        <f>SHGs_19!F12</f>
        <v>8201</v>
      </c>
      <c r="I12" s="48">
        <f>Minority_OS_20!O12</f>
        <v>19848</v>
      </c>
      <c r="J12" s="48">
        <f>Minority_OS_20!P12</f>
        <v>48938</v>
      </c>
      <c r="K12" s="48">
        <v>17953</v>
      </c>
      <c r="L12" s="48">
        <v>369</v>
      </c>
      <c r="M12" s="48">
        <v>889</v>
      </c>
      <c r="N12" s="48">
        <v>75</v>
      </c>
      <c r="O12" s="48">
        <v>0</v>
      </c>
      <c r="P12" s="48">
        <v>0</v>
      </c>
      <c r="Q12" s="48">
        <f t="shared" si="0"/>
        <v>340835</v>
      </c>
      <c r="R12" s="48">
        <f t="shared" si="1"/>
        <v>503585</v>
      </c>
      <c r="S12" s="56">
        <f>R12*100/'CD Ratio_3(i)'!F12</f>
        <v>35.590630536907298</v>
      </c>
      <c r="T12" s="54">
        <v>342232.13</v>
      </c>
      <c r="U12" s="54">
        <v>481929.05</v>
      </c>
    </row>
    <row r="13" spans="1:21" x14ac:dyDescent="0.2">
      <c r="A13" s="36">
        <v>8</v>
      </c>
      <c r="B13" s="37" t="s">
        <v>43</v>
      </c>
      <c r="C13" s="48">
        <v>8544</v>
      </c>
      <c r="D13" s="48">
        <v>19169</v>
      </c>
      <c r="E13" s="48">
        <f>SCST_OS_22!C13+SCST_OS_22!E13</f>
        <v>2139</v>
      </c>
      <c r="F13" s="48">
        <f>SCST_OS_22!D13+SCST_OS_22!F13</f>
        <v>4966.79</v>
      </c>
      <c r="G13" s="48">
        <f>SHGs_19!E13</f>
        <v>26</v>
      </c>
      <c r="H13" s="48">
        <f>SHGs_19!F13</f>
        <v>15.19</v>
      </c>
      <c r="I13" s="48">
        <f>Minority_OS_20!O13</f>
        <v>1969</v>
      </c>
      <c r="J13" s="48">
        <f>Minority_OS_20!P13</f>
        <v>11194.87</v>
      </c>
      <c r="K13" s="48">
        <v>0</v>
      </c>
      <c r="L13" s="48">
        <v>0</v>
      </c>
      <c r="M13" s="48">
        <v>10</v>
      </c>
      <c r="N13" s="48">
        <v>0.45</v>
      </c>
      <c r="O13" s="48">
        <v>0</v>
      </c>
      <c r="P13" s="48">
        <v>0</v>
      </c>
      <c r="Q13" s="48">
        <f t="shared" si="0"/>
        <v>12688</v>
      </c>
      <c r="R13" s="48">
        <f t="shared" si="1"/>
        <v>35346.299999999996</v>
      </c>
      <c r="S13" s="56">
        <f>R13*100/'CD Ratio_3(i)'!F13</f>
        <v>27.146284329148166</v>
      </c>
      <c r="T13" s="54">
        <v>12882</v>
      </c>
      <c r="U13" s="54">
        <v>34866.94</v>
      </c>
    </row>
    <row r="14" spans="1:21" x14ac:dyDescent="0.2">
      <c r="A14" s="36">
        <v>9</v>
      </c>
      <c r="B14" s="37" t="s">
        <v>44</v>
      </c>
      <c r="C14" s="48">
        <v>5913</v>
      </c>
      <c r="D14" s="48">
        <v>9865</v>
      </c>
      <c r="E14" s="48">
        <f>SCST_OS_22!C14+SCST_OS_22!E14</f>
        <v>3388</v>
      </c>
      <c r="F14" s="48">
        <f>SCST_OS_22!D14+SCST_OS_22!F14</f>
        <v>3343</v>
      </c>
      <c r="G14" s="48">
        <f>SHGs_19!E14</f>
        <v>107</v>
      </c>
      <c r="H14" s="48">
        <f>SHGs_19!F14</f>
        <v>63</v>
      </c>
      <c r="I14" s="48">
        <f>Minority_OS_20!O14</f>
        <v>2559</v>
      </c>
      <c r="J14" s="48">
        <f>Minority_OS_20!P14</f>
        <v>6184</v>
      </c>
      <c r="K14" s="48">
        <v>1276</v>
      </c>
      <c r="L14" s="48">
        <v>18</v>
      </c>
      <c r="M14" s="48">
        <v>63</v>
      </c>
      <c r="N14" s="48">
        <v>17</v>
      </c>
      <c r="O14" s="48">
        <v>77</v>
      </c>
      <c r="P14" s="48">
        <v>189</v>
      </c>
      <c r="Q14" s="48">
        <f t="shared" si="0"/>
        <v>13383</v>
      </c>
      <c r="R14" s="48">
        <f t="shared" si="1"/>
        <v>19679</v>
      </c>
      <c r="S14" s="56">
        <f>R14*100/'CD Ratio_3(i)'!F14</f>
        <v>10.247690090771654</v>
      </c>
      <c r="T14" s="54">
        <v>14914</v>
      </c>
      <c r="U14" s="54">
        <v>20995</v>
      </c>
    </row>
    <row r="15" spans="1:21" x14ac:dyDescent="0.2">
      <c r="A15" s="36">
        <v>10</v>
      </c>
      <c r="B15" s="37" t="s">
        <v>76</v>
      </c>
      <c r="C15" s="48">
        <v>19788</v>
      </c>
      <c r="D15" s="48">
        <v>31865</v>
      </c>
      <c r="E15" s="48">
        <f>SCST_OS_22!C15+SCST_OS_22!E15</f>
        <v>9669</v>
      </c>
      <c r="F15" s="48">
        <f>SCST_OS_22!D15+SCST_OS_22!F15</f>
        <v>10461</v>
      </c>
      <c r="G15" s="48">
        <f>SHGs_19!E15</f>
        <v>0</v>
      </c>
      <c r="H15" s="48">
        <f>SHGs_19!F15</f>
        <v>0</v>
      </c>
      <c r="I15" s="48">
        <f>Minority_OS_20!O15</f>
        <v>6259</v>
      </c>
      <c r="J15" s="48">
        <f>Minority_OS_20!P15</f>
        <v>30262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f t="shared" si="0"/>
        <v>35716</v>
      </c>
      <c r="R15" s="48">
        <f t="shared" si="1"/>
        <v>72588</v>
      </c>
      <c r="S15" s="56">
        <f>R15*100/'CD Ratio_3(i)'!F15</f>
        <v>15.614620798843553</v>
      </c>
      <c r="T15" s="54">
        <v>34751</v>
      </c>
      <c r="U15" s="54">
        <v>63186.05</v>
      </c>
    </row>
    <row r="16" spans="1:21" x14ac:dyDescent="0.2">
      <c r="A16" s="36">
        <v>11</v>
      </c>
      <c r="B16" s="37" t="s">
        <v>57</v>
      </c>
      <c r="C16" s="48">
        <v>979</v>
      </c>
      <c r="D16" s="48">
        <v>1669.54</v>
      </c>
      <c r="E16" s="48">
        <f>SCST_OS_22!C16+SCST_OS_22!E16</f>
        <v>1578</v>
      </c>
      <c r="F16" s="48">
        <f>SCST_OS_22!D16+SCST_OS_22!F16</f>
        <v>3259.5099999999998</v>
      </c>
      <c r="G16" s="48">
        <f>SHGs_19!E16</f>
        <v>925</v>
      </c>
      <c r="H16" s="48">
        <f>SHGs_19!F16</f>
        <v>1105</v>
      </c>
      <c r="I16" s="48">
        <f>Minority_OS_20!O16</f>
        <v>1269</v>
      </c>
      <c r="J16" s="48">
        <f>Minority_OS_20!P16</f>
        <v>4245.66</v>
      </c>
      <c r="K16" s="48">
        <v>4639</v>
      </c>
      <c r="L16" s="48">
        <v>1.04</v>
      </c>
      <c r="M16" s="48">
        <v>668</v>
      </c>
      <c r="N16" s="48">
        <v>168</v>
      </c>
      <c r="O16" s="48">
        <v>2298</v>
      </c>
      <c r="P16" s="48">
        <v>3865</v>
      </c>
      <c r="Q16" s="48">
        <f t="shared" si="0"/>
        <v>12356</v>
      </c>
      <c r="R16" s="48">
        <f t="shared" si="1"/>
        <v>14313.75</v>
      </c>
      <c r="S16" s="56">
        <f>R16*100/'CD Ratio_3(i)'!F16</f>
        <v>17.802064548224614</v>
      </c>
      <c r="T16" s="54">
        <v>5412</v>
      </c>
      <c r="U16" s="54">
        <v>8838</v>
      </c>
    </row>
    <row r="17" spans="1:21" x14ac:dyDescent="0.2">
      <c r="A17" s="36">
        <v>12</v>
      </c>
      <c r="B17" s="37" t="s">
        <v>58</v>
      </c>
      <c r="C17" s="48">
        <v>2539</v>
      </c>
      <c r="D17" s="48">
        <v>5080</v>
      </c>
      <c r="E17" s="48">
        <f>SCST_OS_22!C17+SCST_OS_22!E17</f>
        <v>2474</v>
      </c>
      <c r="F17" s="48">
        <f>SCST_OS_22!D17+SCST_OS_22!F17</f>
        <v>4643</v>
      </c>
      <c r="G17" s="48">
        <f>SHGs_19!E17</f>
        <v>0</v>
      </c>
      <c r="H17" s="48">
        <f>SHGs_19!F17</f>
        <v>0</v>
      </c>
      <c r="I17" s="48">
        <f>Minority_OS_20!O17</f>
        <v>386</v>
      </c>
      <c r="J17" s="48">
        <f>Minority_OS_20!P17</f>
        <v>847.9899999999999</v>
      </c>
      <c r="K17" s="48">
        <v>39</v>
      </c>
      <c r="L17" s="48">
        <v>1.05</v>
      </c>
      <c r="M17" s="48">
        <v>85</v>
      </c>
      <c r="N17" s="48">
        <v>3.34</v>
      </c>
      <c r="O17" s="48">
        <v>0</v>
      </c>
      <c r="P17" s="48">
        <v>0</v>
      </c>
      <c r="Q17" s="48">
        <f t="shared" si="0"/>
        <v>5523</v>
      </c>
      <c r="R17" s="48">
        <f t="shared" si="1"/>
        <v>10575.38</v>
      </c>
      <c r="S17" s="56">
        <f>R17*100/'CD Ratio_3(i)'!F17</f>
        <v>9.0849877582578067</v>
      </c>
      <c r="T17" s="54">
        <v>5314</v>
      </c>
      <c r="U17" s="54">
        <v>9442.2199999999993</v>
      </c>
    </row>
    <row r="18" spans="1:21" x14ac:dyDescent="0.2">
      <c r="A18" s="36">
        <v>13</v>
      </c>
      <c r="B18" s="37" t="s">
        <v>183</v>
      </c>
      <c r="C18" s="48">
        <v>9548</v>
      </c>
      <c r="D18" s="48">
        <v>27273</v>
      </c>
      <c r="E18" s="48">
        <f>SCST_OS_22!C18+SCST_OS_22!E18</f>
        <v>4885</v>
      </c>
      <c r="F18" s="48">
        <f>SCST_OS_22!D18+SCST_OS_22!F18</f>
        <v>12798</v>
      </c>
      <c r="G18" s="48">
        <f>SHGs_19!E18</f>
        <v>60</v>
      </c>
      <c r="H18" s="48">
        <f>SHGs_19!F18</f>
        <v>52</v>
      </c>
      <c r="I18" s="48">
        <f>Minority_OS_20!O18</f>
        <v>2280</v>
      </c>
      <c r="J18" s="48">
        <f>Minority_OS_20!P18</f>
        <v>8441</v>
      </c>
      <c r="K18" s="48">
        <v>549</v>
      </c>
      <c r="L18" s="48">
        <v>2</v>
      </c>
      <c r="M18" s="48">
        <v>5</v>
      </c>
      <c r="N18" s="48">
        <v>1</v>
      </c>
      <c r="O18" s="48">
        <v>0</v>
      </c>
      <c r="P18" s="48">
        <v>0</v>
      </c>
      <c r="Q18" s="48">
        <f t="shared" si="0"/>
        <v>17327</v>
      </c>
      <c r="R18" s="48">
        <f t="shared" si="1"/>
        <v>48567</v>
      </c>
      <c r="S18" s="56">
        <f>R18*100/'CD Ratio_3(i)'!F18</f>
        <v>19.662275410313921</v>
      </c>
      <c r="T18" s="54">
        <v>15084.030122020858</v>
      </c>
      <c r="U18" s="54">
        <v>33408</v>
      </c>
    </row>
    <row r="19" spans="1:21" x14ac:dyDescent="0.2">
      <c r="A19" s="36">
        <v>14</v>
      </c>
      <c r="B19" s="37" t="s">
        <v>184</v>
      </c>
      <c r="C19" s="48">
        <v>5201</v>
      </c>
      <c r="D19" s="48">
        <v>9459.39</v>
      </c>
      <c r="E19" s="48">
        <f>SCST_OS_22!C19+SCST_OS_22!E19</f>
        <v>2353</v>
      </c>
      <c r="F19" s="48">
        <f>SCST_OS_22!D19+SCST_OS_22!F19</f>
        <v>2614</v>
      </c>
      <c r="G19" s="48">
        <f>SHGs_19!E19</f>
        <v>57</v>
      </c>
      <c r="H19" s="48">
        <f>SHGs_19!F19</f>
        <v>42.32</v>
      </c>
      <c r="I19" s="48">
        <f>Minority_OS_20!O19</f>
        <v>4146</v>
      </c>
      <c r="J19" s="48">
        <f>Minority_OS_20!P19</f>
        <v>12572</v>
      </c>
      <c r="K19" s="48">
        <v>3379</v>
      </c>
      <c r="L19" s="48">
        <v>6.34</v>
      </c>
      <c r="M19" s="48">
        <v>57</v>
      </c>
      <c r="N19" s="48">
        <v>34.270000000000003</v>
      </c>
      <c r="O19" s="48">
        <v>0</v>
      </c>
      <c r="P19" s="48">
        <v>0</v>
      </c>
      <c r="Q19" s="48">
        <f t="shared" si="0"/>
        <v>15193</v>
      </c>
      <c r="R19" s="48">
        <f t="shared" si="1"/>
        <v>24728.32</v>
      </c>
      <c r="S19" s="56">
        <f>R19*100/'CD Ratio_3(i)'!F19</f>
        <v>30.484380778618803</v>
      </c>
      <c r="T19" s="54">
        <v>15184</v>
      </c>
      <c r="U19" s="54">
        <v>24719.32</v>
      </c>
    </row>
    <row r="20" spans="1:21" x14ac:dyDescent="0.2">
      <c r="A20" s="36">
        <v>15</v>
      </c>
      <c r="B20" s="37" t="s">
        <v>59</v>
      </c>
      <c r="C20" s="48">
        <v>117787</v>
      </c>
      <c r="D20" s="48">
        <v>160106.75</v>
      </c>
      <c r="E20" s="48">
        <f>SCST_OS_22!C20+SCST_OS_22!E20</f>
        <v>30632</v>
      </c>
      <c r="F20" s="48">
        <f>SCST_OS_22!D20+SCST_OS_22!F20</f>
        <v>42935.229999999996</v>
      </c>
      <c r="G20" s="48">
        <f>SHGs_19!E20</f>
        <v>4297</v>
      </c>
      <c r="H20" s="48">
        <f>SHGs_19!F20</f>
        <v>1512.09</v>
      </c>
      <c r="I20" s="48">
        <f>Minority_OS_20!O20</f>
        <v>10202</v>
      </c>
      <c r="J20" s="48">
        <f>Minority_OS_20!P20</f>
        <v>42588.58</v>
      </c>
      <c r="K20" s="48">
        <v>1354</v>
      </c>
      <c r="L20" s="48">
        <v>19.63</v>
      </c>
      <c r="M20" s="48">
        <v>1</v>
      </c>
      <c r="N20" s="48">
        <v>0.19</v>
      </c>
      <c r="O20" s="48">
        <v>7726</v>
      </c>
      <c r="P20" s="48">
        <v>18494</v>
      </c>
      <c r="Q20" s="48">
        <f t="shared" si="0"/>
        <v>171999</v>
      </c>
      <c r="R20" s="48">
        <f t="shared" si="1"/>
        <v>265656.46999999997</v>
      </c>
      <c r="S20" s="56">
        <f>R20*100/'CD Ratio_3(i)'!F20</f>
        <v>13.551152582516933</v>
      </c>
      <c r="T20" s="54">
        <v>169430</v>
      </c>
      <c r="U20" s="54">
        <v>212026.86</v>
      </c>
    </row>
    <row r="21" spans="1:21" x14ac:dyDescent="0.2">
      <c r="A21" s="36">
        <v>16</v>
      </c>
      <c r="B21" s="37" t="s">
        <v>65</v>
      </c>
      <c r="C21" s="48">
        <v>417583</v>
      </c>
      <c r="D21" s="48">
        <v>440960</v>
      </c>
      <c r="E21" s="48">
        <f>SCST_OS_22!C21+SCST_OS_22!E21</f>
        <v>137576</v>
      </c>
      <c r="F21" s="48">
        <f>SCST_OS_22!D21+SCST_OS_22!F21</f>
        <v>366576</v>
      </c>
      <c r="G21" s="48">
        <f>SHGs_19!E21</f>
        <v>5112</v>
      </c>
      <c r="H21" s="48">
        <f>SHGs_19!F21</f>
        <v>5839</v>
      </c>
      <c r="I21" s="48">
        <f>Minority_OS_20!O21</f>
        <v>138548</v>
      </c>
      <c r="J21" s="48">
        <f>Minority_OS_20!P21</f>
        <v>231973</v>
      </c>
      <c r="K21" s="48">
        <v>133092</v>
      </c>
      <c r="L21" s="48">
        <v>4009</v>
      </c>
      <c r="M21" s="48">
        <v>103</v>
      </c>
      <c r="N21" s="48">
        <v>14</v>
      </c>
      <c r="O21" s="48">
        <v>0</v>
      </c>
      <c r="P21" s="48">
        <v>0</v>
      </c>
      <c r="Q21" s="48">
        <f t="shared" si="0"/>
        <v>832014</v>
      </c>
      <c r="R21" s="48">
        <f t="shared" si="1"/>
        <v>1049371</v>
      </c>
      <c r="S21" s="56">
        <f>R21*100/'CD Ratio_3(i)'!F21</f>
        <v>15.307568236457847</v>
      </c>
      <c r="T21" s="54">
        <v>743866</v>
      </c>
      <c r="U21" s="54">
        <v>1047845.61</v>
      </c>
    </row>
    <row r="22" spans="1:21" x14ac:dyDescent="0.2">
      <c r="A22" s="36">
        <v>17</v>
      </c>
      <c r="B22" s="37" t="s">
        <v>60</v>
      </c>
      <c r="C22" s="48">
        <v>9366</v>
      </c>
      <c r="D22" s="48">
        <v>13952</v>
      </c>
      <c r="E22" s="48">
        <f>SCST_OS_22!C22+SCST_OS_22!E22</f>
        <v>3960</v>
      </c>
      <c r="F22" s="48">
        <f>SCST_OS_22!D22+SCST_OS_22!F22</f>
        <v>5693</v>
      </c>
      <c r="G22" s="48">
        <f>SHGs_19!E22</f>
        <v>1221</v>
      </c>
      <c r="H22" s="48">
        <f>SHGs_19!F22</f>
        <v>916</v>
      </c>
      <c r="I22" s="48">
        <f>Minority_OS_20!O22</f>
        <v>2086</v>
      </c>
      <c r="J22" s="48">
        <f>Minority_OS_20!P22</f>
        <v>5797</v>
      </c>
      <c r="K22" s="48">
        <v>345</v>
      </c>
      <c r="L22" s="48">
        <v>6.02</v>
      </c>
      <c r="M22" s="48">
        <v>5</v>
      </c>
      <c r="N22" s="48">
        <v>0.24</v>
      </c>
      <c r="O22" s="48">
        <v>8018</v>
      </c>
      <c r="P22" s="48">
        <v>7106</v>
      </c>
      <c r="Q22" s="48">
        <f t="shared" si="0"/>
        <v>25001</v>
      </c>
      <c r="R22" s="48">
        <f t="shared" si="1"/>
        <v>33470.26</v>
      </c>
      <c r="S22" s="56">
        <f>R22*100/'CD Ratio_3(i)'!F22</f>
        <v>10.398398155828744</v>
      </c>
      <c r="T22" s="54">
        <v>21627</v>
      </c>
      <c r="U22" s="54">
        <v>29846.11</v>
      </c>
    </row>
    <row r="23" spans="1:21" x14ac:dyDescent="0.2">
      <c r="A23" s="36">
        <v>18</v>
      </c>
      <c r="B23" s="37" t="s">
        <v>185</v>
      </c>
      <c r="C23" s="48">
        <v>35550</v>
      </c>
      <c r="D23" s="48">
        <v>17095.849999999999</v>
      </c>
      <c r="E23" s="48">
        <f>SCST_OS_22!C23+SCST_OS_22!E23</f>
        <v>25922</v>
      </c>
      <c r="F23" s="48">
        <f>SCST_OS_22!D23+SCST_OS_22!F23</f>
        <v>20215.490000000002</v>
      </c>
      <c r="G23" s="48">
        <f>SHGs_19!E23</f>
        <v>139</v>
      </c>
      <c r="H23" s="48">
        <f>SHGs_19!F23</f>
        <v>58</v>
      </c>
      <c r="I23" s="48">
        <f>Minority_OS_20!O23</f>
        <v>28789</v>
      </c>
      <c r="J23" s="48">
        <f>Minority_OS_20!P23</f>
        <v>22324.32</v>
      </c>
      <c r="K23" s="48">
        <v>5123</v>
      </c>
      <c r="L23" s="48">
        <v>149</v>
      </c>
      <c r="M23" s="48">
        <v>804</v>
      </c>
      <c r="N23" s="48">
        <v>84.32</v>
      </c>
      <c r="O23" s="48">
        <v>6445</v>
      </c>
      <c r="P23" s="48">
        <v>585</v>
      </c>
      <c r="Q23" s="48">
        <f t="shared" si="0"/>
        <v>102772</v>
      </c>
      <c r="R23" s="48">
        <f t="shared" si="1"/>
        <v>60511.979999999996</v>
      </c>
      <c r="S23" s="56">
        <f>R23*100/'CD Ratio_3(i)'!F23</f>
        <v>13.234278586249122</v>
      </c>
      <c r="T23" s="54">
        <v>91982</v>
      </c>
      <c r="U23" s="54">
        <v>56378.829999999994</v>
      </c>
    </row>
    <row r="24" spans="1:21" x14ac:dyDescent="0.2">
      <c r="A24" s="36">
        <v>19</v>
      </c>
      <c r="B24" s="37" t="s">
        <v>61</v>
      </c>
      <c r="C24" s="48">
        <v>102048</v>
      </c>
      <c r="D24" s="48">
        <v>199690</v>
      </c>
      <c r="E24" s="48">
        <f>SCST_OS_22!C24+SCST_OS_22!E24</f>
        <v>35823</v>
      </c>
      <c r="F24" s="48">
        <f>SCST_OS_22!D24+SCST_OS_22!F24</f>
        <v>53043</v>
      </c>
      <c r="G24" s="48">
        <f>SHGs_19!E24</f>
        <v>7663</v>
      </c>
      <c r="H24" s="48">
        <f>SHGs_19!F24</f>
        <v>6113</v>
      </c>
      <c r="I24" s="48">
        <f>Minority_OS_20!O24</f>
        <v>12970</v>
      </c>
      <c r="J24" s="48">
        <f>Minority_OS_20!P24</f>
        <v>68042</v>
      </c>
      <c r="K24" s="48">
        <v>2813</v>
      </c>
      <c r="L24" s="48">
        <v>68</v>
      </c>
      <c r="M24" s="48">
        <v>138</v>
      </c>
      <c r="N24" s="48">
        <v>45</v>
      </c>
      <c r="O24" s="48">
        <v>0</v>
      </c>
      <c r="P24" s="48">
        <v>0</v>
      </c>
      <c r="Q24" s="48">
        <f t="shared" si="0"/>
        <v>161455</v>
      </c>
      <c r="R24" s="48">
        <f t="shared" si="1"/>
        <v>327001</v>
      </c>
      <c r="S24" s="56">
        <f>R24*100/'CD Ratio_3(i)'!F24</f>
        <v>20.616201889371403</v>
      </c>
      <c r="T24" s="54">
        <v>155218</v>
      </c>
      <c r="U24" s="54">
        <v>303376</v>
      </c>
    </row>
    <row r="25" spans="1:21" x14ac:dyDescent="0.2">
      <c r="A25" s="36">
        <v>20</v>
      </c>
      <c r="B25" s="37" t="s">
        <v>62</v>
      </c>
      <c r="C25" s="48">
        <v>21</v>
      </c>
      <c r="D25" s="48">
        <v>78.150000000000006</v>
      </c>
      <c r="E25" s="48">
        <f>SCST_OS_22!C25+SCST_OS_22!E25</f>
        <v>243</v>
      </c>
      <c r="F25" s="48">
        <f>SCST_OS_22!D25+SCST_OS_22!F25</f>
        <v>2557</v>
      </c>
      <c r="G25" s="48">
        <f>SHGs_19!E25</f>
        <v>0</v>
      </c>
      <c r="H25" s="48">
        <f>SHGs_19!F25</f>
        <v>0</v>
      </c>
      <c r="I25" s="48">
        <f>Minority_OS_20!O25</f>
        <v>222</v>
      </c>
      <c r="J25" s="48">
        <f>Minority_OS_20!P25</f>
        <v>343.44</v>
      </c>
      <c r="K25" s="48">
        <v>317</v>
      </c>
      <c r="L25" s="48">
        <v>9</v>
      </c>
      <c r="M25" s="48">
        <v>0</v>
      </c>
      <c r="N25" s="48">
        <v>0</v>
      </c>
      <c r="O25" s="48">
        <v>0</v>
      </c>
      <c r="P25" s="48">
        <v>0</v>
      </c>
      <c r="Q25" s="48">
        <f t="shared" si="0"/>
        <v>803</v>
      </c>
      <c r="R25" s="48">
        <f t="shared" si="1"/>
        <v>2987.59</v>
      </c>
      <c r="S25" s="56">
        <f>R25*100/'CD Ratio_3(i)'!F25</f>
        <v>9.2201030768755974</v>
      </c>
      <c r="T25" s="54">
        <v>478</v>
      </c>
      <c r="U25" s="54">
        <v>2863.06</v>
      </c>
    </row>
    <row r="26" spans="1:21" x14ac:dyDescent="0.2">
      <c r="A26" s="36">
        <v>21</v>
      </c>
      <c r="B26" s="37" t="s">
        <v>45</v>
      </c>
      <c r="C26" s="48">
        <v>5345</v>
      </c>
      <c r="D26" s="48">
        <v>11523</v>
      </c>
      <c r="E26" s="48">
        <f>SCST_OS_22!C26+SCST_OS_22!E26</f>
        <v>1257</v>
      </c>
      <c r="F26" s="48">
        <f>SCST_OS_22!D26+SCST_OS_22!F26</f>
        <v>2472</v>
      </c>
      <c r="G26" s="48">
        <f>SHGs_19!E26</f>
        <v>144</v>
      </c>
      <c r="H26" s="48">
        <f>SHGs_19!F26</f>
        <v>74</v>
      </c>
      <c r="I26" s="48">
        <f>Minority_OS_20!O26</f>
        <v>2035</v>
      </c>
      <c r="J26" s="48">
        <f>Minority_OS_20!P26</f>
        <v>8417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f t="shared" si="0"/>
        <v>8781</v>
      </c>
      <c r="R26" s="48">
        <f t="shared" si="1"/>
        <v>22486</v>
      </c>
      <c r="S26" s="56">
        <f>R26*100/'CD Ratio_3(i)'!F26</f>
        <v>12.453409097202607</v>
      </c>
      <c r="T26" s="54">
        <v>3225</v>
      </c>
      <c r="U26" s="54">
        <v>10670.3</v>
      </c>
    </row>
    <row r="27" spans="1:21" s="51" customFormat="1" x14ac:dyDescent="0.2">
      <c r="A27" s="421"/>
      <c r="B27" s="101" t="s">
        <v>226</v>
      </c>
      <c r="C27" s="50">
        <f>SUM(C6:C26)</f>
        <v>1446154</v>
      </c>
      <c r="D27" s="50">
        <f t="shared" ref="D27:P27" si="2">SUM(D6:D26)</f>
        <v>1918287.68</v>
      </c>
      <c r="E27" s="50">
        <f t="shared" si="2"/>
        <v>588733</v>
      </c>
      <c r="F27" s="50">
        <f t="shared" si="2"/>
        <v>968562.02</v>
      </c>
      <c r="G27" s="50">
        <f t="shared" si="2"/>
        <v>45751</v>
      </c>
      <c r="H27" s="50">
        <f t="shared" si="2"/>
        <v>66071.600000000006</v>
      </c>
      <c r="I27" s="50">
        <f t="shared" si="2"/>
        <v>317322</v>
      </c>
      <c r="J27" s="50">
        <f t="shared" si="2"/>
        <v>795361.85999999987</v>
      </c>
      <c r="K27" s="50">
        <f t="shared" si="2"/>
        <v>200493</v>
      </c>
      <c r="L27" s="50">
        <f t="shared" si="2"/>
        <v>5518.0300000000007</v>
      </c>
      <c r="M27" s="50">
        <f t="shared" si="2"/>
        <v>6504</v>
      </c>
      <c r="N27" s="50">
        <f t="shared" si="2"/>
        <v>1449.98</v>
      </c>
      <c r="O27" s="50">
        <f t="shared" si="2"/>
        <v>28182</v>
      </c>
      <c r="P27" s="50">
        <f t="shared" si="2"/>
        <v>44371</v>
      </c>
      <c r="Q27" s="50">
        <f t="shared" si="0"/>
        <v>2633139</v>
      </c>
      <c r="R27" s="50">
        <f t="shared" si="1"/>
        <v>3799622.17</v>
      </c>
      <c r="S27" s="116">
        <f>R27*100/'CD Ratio_3(i)'!F27</f>
        <v>19.836127117238146</v>
      </c>
      <c r="T27" s="55">
        <v>2447300.1601220206</v>
      </c>
      <c r="U27" s="55">
        <v>3722919.26</v>
      </c>
    </row>
    <row r="28" spans="1:21" x14ac:dyDescent="0.2">
      <c r="A28" s="36">
        <v>22</v>
      </c>
      <c r="B28" s="37" t="s">
        <v>42</v>
      </c>
      <c r="C28" s="48">
        <v>18781</v>
      </c>
      <c r="D28" s="48">
        <v>49070.16</v>
      </c>
      <c r="E28" s="48">
        <f>SCST_OS_22!C28+SCST_OS_22!E28</f>
        <v>49780</v>
      </c>
      <c r="F28" s="48">
        <f>SCST_OS_22!D28+SCST_OS_22!F28</f>
        <v>15184.849999999999</v>
      </c>
      <c r="G28" s="48">
        <f>SHGs_19!E28</f>
        <v>19</v>
      </c>
      <c r="H28" s="48">
        <f>SHGs_19!F28</f>
        <v>82.69</v>
      </c>
      <c r="I28" s="48">
        <f>Minority_OS_20!O28</f>
        <v>6951</v>
      </c>
      <c r="J28" s="48">
        <f>Minority_OS_20!P28</f>
        <v>12795.3</v>
      </c>
      <c r="K28" s="48">
        <v>0</v>
      </c>
      <c r="L28" s="48">
        <v>0</v>
      </c>
      <c r="M28" s="48">
        <v>0</v>
      </c>
      <c r="N28" s="48">
        <v>0</v>
      </c>
      <c r="O28" s="48">
        <v>136695</v>
      </c>
      <c r="P28" s="48">
        <v>22271.02</v>
      </c>
      <c r="Q28" s="48">
        <f t="shared" si="0"/>
        <v>212226</v>
      </c>
      <c r="R28" s="48">
        <f t="shared" si="1"/>
        <v>99404.02</v>
      </c>
      <c r="S28" s="56">
        <f>R28*100/'CD Ratio_3(i)'!F28</f>
        <v>10.784220797405329</v>
      </c>
      <c r="T28" s="54">
        <v>64283</v>
      </c>
      <c r="U28" s="54">
        <v>67905.59</v>
      </c>
    </row>
    <row r="29" spans="1:21" x14ac:dyDescent="0.2">
      <c r="A29" s="36">
        <v>23</v>
      </c>
      <c r="B29" s="37" t="s">
        <v>186</v>
      </c>
      <c r="C29" s="48">
        <v>0</v>
      </c>
      <c r="D29" s="48">
        <v>0</v>
      </c>
      <c r="E29" s="48">
        <f>SCST_OS_22!C29+SCST_OS_22!E29</f>
        <v>68519</v>
      </c>
      <c r="F29" s="48">
        <f>SCST_OS_22!D29+SCST_OS_22!F29</f>
        <v>23358.120000000003</v>
      </c>
      <c r="G29" s="48">
        <f>SHGs_19!E29</f>
        <v>0</v>
      </c>
      <c r="H29" s="48">
        <f>SHGs_19!F29</f>
        <v>0</v>
      </c>
      <c r="I29" s="48">
        <f>Minority_OS_20!O29</f>
        <v>83520</v>
      </c>
      <c r="J29" s="48">
        <f>Minority_OS_20!P29</f>
        <v>33029.82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f t="shared" si="0"/>
        <v>152039</v>
      </c>
      <c r="R29" s="48">
        <f t="shared" si="1"/>
        <v>56387.94</v>
      </c>
      <c r="S29" s="56">
        <f>R29*100/'CD Ratio_3(i)'!F29</f>
        <v>36.516966244306843</v>
      </c>
      <c r="T29" s="54">
        <v>127034</v>
      </c>
      <c r="U29" s="54">
        <v>41835.440000000002</v>
      </c>
    </row>
    <row r="30" spans="1:21" x14ac:dyDescent="0.2">
      <c r="A30" s="36">
        <v>24</v>
      </c>
      <c r="B30" s="37" t="s">
        <v>187</v>
      </c>
      <c r="C30" s="48">
        <v>52</v>
      </c>
      <c r="D30" s="48">
        <v>32.17</v>
      </c>
      <c r="E30" s="48">
        <f>SCST_OS_22!C30+SCST_OS_22!E30</f>
        <v>0</v>
      </c>
      <c r="F30" s="48">
        <f>SCST_OS_22!D30+SCST_OS_22!F30</f>
        <v>0</v>
      </c>
      <c r="G30" s="48">
        <f>SHGs_19!E30</f>
        <v>0</v>
      </c>
      <c r="H30" s="48">
        <f>SHGs_19!F30</f>
        <v>0</v>
      </c>
      <c r="I30" s="48">
        <f>Minority_OS_20!O30</f>
        <v>42</v>
      </c>
      <c r="J30" s="48">
        <f>Minority_OS_20!P30</f>
        <v>311.45000000000005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f t="shared" si="0"/>
        <v>94</v>
      </c>
      <c r="R30" s="48">
        <f t="shared" si="1"/>
        <v>343.62000000000006</v>
      </c>
      <c r="S30" s="56">
        <f>R30*100/'CD Ratio_3(i)'!F30</f>
        <v>28.909398372889349</v>
      </c>
      <c r="T30" s="54">
        <v>156</v>
      </c>
      <c r="U30" s="54">
        <v>438.12</v>
      </c>
    </row>
    <row r="31" spans="1:21" x14ac:dyDescent="0.2">
      <c r="A31" s="36">
        <v>25</v>
      </c>
      <c r="B31" s="37" t="s">
        <v>46</v>
      </c>
      <c r="C31" s="48">
        <v>0</v>
      </c>
      <c r="D31" s="48">
        <v>0</v>
      </c>
      <c r="E31" s="48">
        <f>SCST_OS_22!C31+SCST_OS_22!E31</f>
        <v>0</v>
      </c>
      <c r="F31" s="48">
        <f>SCST_OS_22!D31+SCST_OS_22!F31</f>
        <v>0</v>
      </c>
      <c r="G31" s="48">
        <f>SHGs_19!E31</f>
        <v>0</v>
      </c>
      <c r="H31" s="48">
        <f>SHGs_19!F31</f>
        <v>0</v>
      </c>
      <c r="I31" s="48">
        <f>Minority_OS_20!O31</f>
        <v>8</v>
      </c>
      <c r="J31" s="48">
        <f>Minority_OS_20!P31</f>
        <v>65.849999999999994</v>
      </c>
      <c r="K31" s="48">
        <v>0</v>
      </c>
      <c r="L31" s="48">
        <v>0</v>
      </c>
      <c r="M31" s="48">
        <v>0</v>
      </c>
      <c r="N31" s="48">
        <v>0</v>
      </c>
      <c r="O31" s="48">
        <v>1</v>
      </c>
      <c r="P31" s="48">
        <v>0</v>
      </c>
      <c r="Q31" s="48">
        <f t="shared" si="0"/>
        <v>9</v>
      </c>
      <c r="R31" s="48">
        <f t="shared" si="1"/>
        <v>65.849999999999994</v>
      </c>
      <c r="S31" s="56">
        <f>R31*100/'CD Ratio_3(i)'!F31</f>
        <v>0.64901656988090017</v>
      </c>
      <c r="T31" s="54">
        <v>11</v>
      </c>
      <c r="U31" s="54">
        <v>77.760000000000005</v>
      </c>
    </row>
    <row r="32" spans="1:21" x14ac:dyDescent="0.2">
      <c r="A32" s="36">
        <v>26</v>
      </c>
      <c r="B32" s="37" t="s">
        <v>188</v>
      </c>
      <c r="C32" s="48">
        <v>89565</v>
      </c>
      <c r="D32" s="48">
        <v>22591</v>
      </c>
      <c r="E32" s="48">
        <f>SCST_OS_22!C32+SCST_OS_22!E32</f>
        <v>70</v>
      </c>
      <c r="F32" s="48">
        <f>SCST_OS_22!D32+SCST_OS_22!F32</f>
        <v>150</v>
      </c>
      <c r="G32" s="48">
        <f>SHGs_19!E32</f>
        <v>0</v>
      </c>
      <c r="H32" s="48">
        <f>SHGs_19!F32</f>
        <v>0</v>
      </c>
      <c r="I32" s="48">
        <f>Minority_OS_20!O32</f>
        <v>3092</v>
      </c>
      <c r="J32" s="48">
        <f>Minority_OS_20!P32</f>
        <v>3991</v>
      </c>
      <c r="K32" s="48">
        <v>0</v>
      </c>
      <c r="L32" s="48">
        <v>0</v>
      </c>
      <c r="M32" s="48">
        <v>0</v>
      </c>
      <c r="N32" s="48">
        <v>0</v>
      </c>
      <c r="O32" s="48">
        <v>1495</v>
      </c>
      <c r="P32" s="48">
        <v>44</v>
      </c>
      <c r="Q32" s="48">
        <f t="shared" si="0"/>
        <v>94222</v>
      </c>
      <c r="R32" s="48">
        <f t="shared" si="1"/>
        <v>26776</v>
      </c>
      <c r="S32" s="56">
        <f>R32*100/'CD Ratio_3(i)'!F32</f>
        <v>24.748823839321201</v>
      </c>
      <c r="T32" s="54">
        <v>58202</v>
      </c>
      <c r="U32" s="54">
        <v>20479</v>
      </c>
    </row>
    <row r="33" spans="1:21" x14ac:dyDescent="0.2">
      <c r="A33" s="36">
        <v>27</v>
      </c>
      <c r="B33" s="37" t="s">
        <v>189</v>
      </c>
      <c r="C33" s="48">
        <v>0</v>
      </c>
      <c r="D33" s="48">
        <v>0</v>
      </c>
      <c r="E33" s="48">
        <f>SCST_OS_22!C33+SCST_OS_22!E33</f>
        <v>0</v>
      </c>
      <c r="F33" s="48">
        <f>SCST_OS_22!D33+SCST_OS_22!F33</f>
        <v>0</v>
      </c>
      <c r="G33" s="48">
        <f>SHGs_19!E33</f>
        <v>0</v>
      </c>
      <c r="H33" s="48">
        <f>SHGs_19!F33</f>
        <v>0</v>
      </c>
      <c r="I33" s="48">
        <f>Minority_OS_20!O33</f>
        <v>0</v>
      </c>
      <c r="J33" s="48">
        <f>Minority_OS_20!P33</f>
        <v>0</v>
      </c>
      <c r="K33" s="48">
        <v>0</v>
      </c>
      <c r="L33" s="48">
        <v>0</v>
      </c>
      <c r="M33" s="48">
        <v>4</v>
      </c>
      <c r="N33" s="48">
        <v>4</v>
      </c>
      <c r="O33" s="48">
        <v>0</v>
      </c>
      <c r="P33" s="48">
        <v>0</v>
      </c>
      <c r="Q33" s="48">
        <f t="shared" si="0"/>
        <v>4</v>
      </c>
      <c r="R33" s="48">
        <f t="shared" si="1"/>
        <v>4</v>
      </c>
      <c r="S33" s="56">
        <f>R33*100/'CD Ratio_3(i)'!F33</f>
        <v>1.9512195121951219</v>
      </c>
      <c r="T33" s="54">
        <v>10</v>
      </c>
      <c r="U33" s="54">
        <v>15</v>
      </c>
    </row>
    <row r="34" spans="1:21" x14ac:dyDescent="0.2">
      <c r="A34" s="36">
        <v>28</v>
      </c>
      <c r="B34" s="37" t="s">
        <v>190</v>
      </c>
      <c r="C34" s="48">
        <v>4380</v>
      </c>
      <c r="D34" s="48">
        <v>9290</v>
      </c>
      <c r="E34" s="48">
        <f>SCST_OS_22!C34+SCST_OS_22!E34</f>
        <v>190</v>
      </c>
      <c r="F34" s="48">
        <f>SCST_OS_22!D34+SCST_OS_22!F34</f>
        <v>359</v>
      </c>
      <c r="G34" s="48">
        <f>SHGs_19!E34</f>
        <v>0</v>
      </c>
      <c r="H34" s="48">
        <f>SHGs_19!F34</f>
        <v>0</v>
      </c>
      <c r="I34" s="48">
        <f>Minority_OS_20!O34</f>
        <v>295</v>
      </c>
      <c r="J34" s="48">
        <f>Minority_OS_20!P34</f>
        <v>890</v>
      </c>
      <c r="K34" s="48">
        <v>0</v>
      </c>
      <c r="L34" s="48">
        <v>0</v>
      </c>
      <c r="M34" s="48">
        <v>0</v>
      </c>
      <c r="N34" s="48">
        <v>0</v>
      </c>
      <c r="O34" s="48">
        <v>6781</v>
      </c>
      <c r="P34" s="48">
        <v>10635</v>
      </c>
      <c r="Q34" s="48">
        <f t="shared" si="0"/>
        <v>11646</v>
      </c>
      <c r="R34" s="48">
        <f t="shared" si="1"/>
        <v>21174</v>
      </c>
      <c r="S34" s="56">
        <f>R34*100/'CD Ratio_3(i)'!F34</f>
        <v>67.715628897630239</v>
      </c>
      <c r="T34" s="54">
        <v>7880</v>
      </c>
      <c r="U34" s="54">
        <v>12775</v>
      </c>
    </row>
    <row r="35" spans="1:21" x14ac:dyDescent="0.2">
      <c r="A35" s="36">
        <v>29</v>
      </c>
      <c r="B35" s="37" t="s">
        <v>66</v>
      </c>
      <c r="C35" s="48">
        <v>41370</v>
      </c>
      <c r="D35" s="48">
        <v>47310.68</v>
      </c>
      <c r="E35" s="48">
        <f>SCST_OS_22!C35+SCST_OS_22!E35</f>
        <v>3497</v>
      </c>
      <c r="F35" s="48">
        <f>SCST_OS_22!D35+SCST_OS_22!F35</f>
        <v>10259.290000000001</v>
      </c>
      <c r="G35" s="48">
        <f>SHGs_19!E35</f>
        <v>174</v>
      </c>
      <c r="H35" s="48">
        <f>SHGs_19!F35</f>
        <v>232.27</v>
      </c>
      <c r="I35" s="48">
        <f>Minority_OS_20!O35</f>
        <v>7370</v>
      </c>
      <c r="J35" s="48">
        <f>Minority_OS_20!P35</f>
        <v>26950.31</v>
      </c>
      <c r="K35" s="48">
        <v>0</v>
      </c>
      <c r="L35" s="48">
        <v>0</v>
      </c>
      <c r="M35" s="48">
        <v>0</v>
      </c>
      <c r="N35" s="48">
        <v>0</v>
      </c>
      <c r="O35" s="48">
        <v>169874</v>
      </c>
      <c r="P35" s="48">
        <v>28117.24</v>
      </c>
      <c r="Q35" s="48">
        <f t="shared" si="0"/>
        <v>222285</v>
      </c>
      <c r="R35" s="48">
        <f t="shared" si="1"/>
        <v>112869.79000000001</v>
      </c>
      <c r="S35" s="56">
        <f>R35*100/'CD Ratio_3(i)'!F35</f>
        <v>5.8185761288281652</v>
      </c>
      <c r="T35" s="54">
        <v>197040</v>
      </c>
      <c r="U35" s="54">
        <v>104583.70000000001</v>
      </c>
    </row>
    <row r="36" spans="1:21" x14ac:dyDescent="0.2">
      <c r="A36" s="36">
        <v>30</v>
      </c>
      <c r="B36" s="37" t="s">
        <v>67</v>
      </c>
      <c r="C36" s="48">
        <v>32498</v>
      </c>
      <c r="D36" s="48">
        <v>68209</v>
      </c>
      <c r="E36" s="48">
        <f>SCST_OS_22!C36+SCST_OS_22!E36</f>
        <v>21221</v>
      </c>
      <c r="F36" s="48">
        <f>SCST_OS_22!D36+SCST_OS_22!F36</f>
        <v>38955</v>
      </c>
      <c r="G36" s="48">
        <f>SHGs_19!E36</f>
        <v>14763</v>
      </c>
      <c r="H36" s="48">
        <f>SHGs_19!F36</f>
        <v>24156</v>
      </c>
      <c r="I36" s="48">
        <f>Minority_OS_20!O36</f>
        <v>13636</v>
      </c>
      <c r="J36" s="48">
        <f>Minority_OS_20!P36</f>
        <v>60599</v>
      </c>
      <c r="K36" s="48">
        <v>0</v>
      </c>
      <c r="L36" s="48">
        <v>0</v>
      </c>
      <c r="M36" s="48">
        <v>0</v>
      </c>
      <c r="N36" s="48">
        <v>0</v>
      </c>
      <c r="O36" s="48">
        <v>37383</v>
      </c>
      <c r="P36" s="48">
        <v>26021</v>
      </c>
      <c r="Q36" s="48">
        <f t="shared" si="0"/>
        <v>119501</v>
      </c>
      <c r="R36" s="48">
        <f t="shared" si="1"/>
        <v>217940</v>
      </c>
      <c r="S36" s="56">
        <f>R36*100/'CD Ratio_3(i)'!F36</f>
        <v>12.486865128793356</v>
      </c>
      <c r="T36" s="54">
        <v>107481</v>
      </c>
      <c r="U36" s="54">
        <v>171159</v>
      </c>
    </row>
    <row r="37" spans="1:21" x14ac:dyDescent="0.2">
      <c r="A37" s="36">
        <v>31</v>
      </c>
      <c r="B37" s="37" t="s">
        <v>553</v>
      </c>
      <c r="C37" s="48">
        <v>0</v>
      </c>
      <c r="D37" s="48">
        <v>0</v>
      </c>
      <c r="E37" s="48">
        <f>SCST_OS_22!C37+SCST_OS_22!E37</f>
        <v>1149</v>
      </c>
      <c r="F37" s="48">
        <f>SCST_OS_22!D37+SCST_OS_22!F37</f>
        <v>961.17000000000007</v>
      </c>
      <c r="G37" s="48">
        <f>SHGs_19!E37</f>
        <v>0</v>
      </c>
      <c r="H37" s="48">
        <f>SHGs_19!F37</f>
        <v>0</v>
      </c>
      <c r="I37" s="48">
        <f>Minority_OS_20!O37</f>
        <v>2283</v>
      </c>
      <c r="J37" s="48">
        <f>Minority_OS_20!P37</f>
        <v>2729.77</v>
      </c>
      <c r="K37" s="48">
        <v>0</v>
      </c>
      <c r="L37" s="48">
        <v>0</v>
      </c>
      <c r="M37" s="48">
        <v>0</v>
      </c>
      <c r="N37" s="48">
        <v>0</v>
      </c>
      <c r="O37" s="48">
        <v>151227</v>
      </c>
      <c r="P37" s="48">
        <v>29462</v>
      </c>
      <c r="Q37" s="48">
        <f t="shared" si="0"/>
        <v>154659</v>
      </c>
      <c r="R37" s="48">
        <f t="shared" si="1"/>
        <v>33152.94</v>
      </c>
      <c r="S37" s="56">
        <f>R37*100/'CD Ratio_3(i)'!F37</f>
        <v>37.466935395101544</v>
      </c>
      <c r="T37" s="54">
        <v>142362</v>
      </c>
      <c r="U37" s="54">
        <v>27068.28</v>
      </c>
    </row>
    <row r="38" spans="1:21" x14ac:dyDescent="0.2">
      <c r="A38" s="36">
        <v>32</v>
      </c>
      <c r="B38" s="37" t="s">
        <v>191</v>
      </c>
      <c r="C38" s="48">
        <v>243105</v>
      </c>
      <c r="D38" s="48">
        <v>75249</v>
      </c>
      <c r="E38" s="48">
        <f>SCST_OS_22!C38+SCST_OS_22!E38</f>
        <v>11144</v>
      </c>
      <c r="F38" s="48">
        <f>SCST_OS_22!D38+SCST_OS_22!F38</f>
        <v>8554</v>
      </c>
      <c r="G38" s="48">
        <f>SHGs_19!E38</f>
        <v>0</v>
      </c>
      <c r="H38" s="48">
        <f>SHGs_19!F38</f>
        <v>0</v>
      </c>
      <c r="I38" s="48">
        <f>Minority_OS_20!O38</f>
        <v>34802</v>
      </c>
      <c r="J38" s="48">
        <f>Minority_OS_20!P38</f>
        <v>21342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f t="shared" ref="Q38:Q65" si="3">C38+E38+G38+I38+K38+M38+O38</f>
        <v>289051</v>
      </c>
      <c r="R38" s="48">
        <f t="shared" ref="R38:R65" si="4">D38+F38+H38+J38+L38+N38+P38</f>
        <v>105145</v>
      </c>
      <c r="S38" s="56">
        <f>R38*100/'CD Ratio_3(i)'!F38</f>
        <v>23.374385879109887</v>
      </c>
      <c r="T38" s="54">
        <v>339809</v>
      </c>
      <c r="U38" s="54">
        <v>101882</v>
      </c>
    </row>
    <row r="39" spans="1:21" x14ac:dyDescent="0.2">
      <c r="A39" s="36">
        <v>33</v>
      </c>
      <c r="B39" s="37" t="s">
        <v>192</v>
      </c>
      <c r="C39" s="48">
        <v>0</v>
      </c>
      <c r="D39" s="48">
        <v>0</v>
      </c>
      <c r="E39" s="48">
        <f>SCST_OS_22!C39+SCST_OS_22!E39</f>
        <v>14</v>
      </c>
      <c r="F39" s="48">
        <f>SCST_OS_22!D39+SCST_OS_22!F39</f>
        <v>13.5</v>
      </c>
      <c r="G39" s="48">
        <f>SHGs_19!E39</f>
        <v>0</v>
      </c>
      <c r="H39" s="48">
        <f>SHGs_19!F39</f>
        <v>0</v>
      </c>
      <c r="I39" s="48">
        <f>Minority_OS_20!O39</f>
        <v>171</v>
      </c>
      <c r="J39" s="48">
        <f>Minority_OS_20!P39</f>
        <v>899</v>
      </c>
      <c r="K39" s="48">
        <v>0</v>
      </c>
      <c r="L39" s="48">
        <v>0</v>
      </c>
      <c r="M39" s="48">
        <v>47</v>
      </c>
      <c r="N39" s="48">
        <v>5.75</v>
      </c>
      <c r="O39" s="48">
        <v>0</v>
      </c>
      <c r="P39" s="48">
        <v>0</v>
      </c>
      <c r="Q39" s="48">
        <f t="shared" si="3"/>
        <v>232</v>
      </c>
      <c r="R39" s="48">
        <f t="shared" si="4"/>
        <v>918.25</v>
      </c>
      <c r="S39" s="56">
        <f>R39*100/'CD Ratio_3(i)'!F39</f>
        <v>27.207407407407409</v>
      </c>
      <c r="T39" s="54">
        <v>151</v>
      </c>
      <c r="U39" s="54">
        <v>765</v>
      </c>
    </row>
    <row r="40" spans="1:21" x14ac:dyDescent="0.2">
      <c r="A40" s="36">
        <v>34</v>
      </c>
      <c r="B40" s="37" t="s">
        <v>193</v>
      </c>
      <c r="C40" s="48">
        <v>0</v>
      </c>
      <c r="D40" s="48">
        <v>0</v>
      </c>
      <c r="E40" s="48">
        <f>SCST_OS_22!C40+SCST_OS_22!E40</f>
        <v>0</v>
      </c>
      <c r="F40" s="48">
        <f>SCST_OS_22!D40+SCST_OS_22!F40</f>
        <v>0</v>
      </c>
      <c r="G40" s="48">
        <f>SHGs_19!E40</f>
        <v>0</v>
      </c>
      <c r="H40" s="48">
        <f>SHGs_19!F40</f>
        <v>0</v>
      </c>
      <c r="I40" s="48">
        <f>Minority_OS_20!O40</f>
        <v>45</v>
      </c>
      <c r="J40" s="48">
        <f>Minority_OS_20!P40</f>
        <v>485.88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f t="shared" si="3"/>
        <v>45</v>
      </c>
      <c r="R40" s="48">
        <f t="shared" si="4"/>
        <v>485.88</v>
      </c>
      <c r="S40" s="56">
        <f>R40*100/'CD Ratio_3(i)'!F40</f>
        <v>1.2632104388790528</v>
      </c>
      <c r="T40" s="54">
        <v>502</v>
      </c>
      <c r="U40" s="54">
        <v>2637.05</v>
      </c>
    </row>
    <row r="41" spans="1:21" x14ac:dyDescent="0.2">
      <c r="A41" s="36">
        <v>35</v>
      </c>
      <c r="B41" s="37" t="s">
        <v>194</v>
      </c>
      <c r="C41" s="48">
        <v>0</v>
      </c>
      <c r="D41" s="48">
        <v>0</v>
      </c>
      <c r="E41" s="48">
        <f>SCST_OS_22!C41+SCST_OS_22!E41</f>
        <v>0</v>
      </c>
      <c r="F41" s="48">
        <f>SCST_OS_22!D41+SCST_OS_22!F41</f>
        <v>0</v>
      </c>
      <c r="G41" s="48">
        <f>SHGs_19!E41</f>
        <v>0</v>
      </c>
      <c r="H41" s="48">
        <f>SHGs_19!F41</f>
        <v>0</v>
      </c>
      <c r="I41" s="48">
        <f>Minority_OS_20!O41</f>
        <v>0</v>
      </c>
      <c r="J41" s="48">
        <f>Minority_OS_20!P41</f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f t="shared" si="3"/>
        <v>0</v>
      </c>
      <c r="R41" s="48">
        <f t="shared" si="4"/>
        <v>0</v>
      </c>
      <c r="S41" s="56">
        <f>R41*100/'CD Ratio_3(i)'!F41</f>
        <v>0</v>
      </c>
      <c r="T41" s="54">
        <v>1</v>
      </c>
      <c r="U41" s="54">
        <v>5</v>
      </c>
    </row>
    <row r="42" spans="1:21" x14ac:dyDescent="0.2">
      <c r="A42" s="36">
        <v>36</v>
      </c>
      <c r="B42" s="37" t="s">
        <v>68</v>
      </c>
      <c r="C42" s="48">
        <v>39112</v>
      </c>
      <c r="D42" s="48">
        <v>82095</v>
      </c>
      <c r="E42" s="48">
        <f>SCST_OS_22!C42+SCST_OS_22!E42</f>
        <v>8985</v>
      </c>
      <c r="F42" s="48">
        <f>SCST_OS_22!D42+SCST_OS_22!F42</f>
        <v>11420.66</v>
      </c>
      <c r="G42" s="48">
        <f>SHGs_19!E42</f>
        <v>0</v>
      </c>
      <c r="H42" s="48">
        <f>SHGs_19!F42</f>
        <v>0</v>
      </c>
      <c r="I42" s="48">
        <f>Minority_OS_20!O42</f>
        <v>2057</v>
      </c>
      <c r="J42" s="48">
        <f>Minority_OS_20!P42</f>
        <v>13887.14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f t="shared" si="3"/>
        <v>50154</v>
      </c>
      <c r="R42" s="48">
        <f t="shared" si="4"/>
        <v>107402.8</v>
      </c>
      <c r="S42" s="56">
        <f>R42*100/'CD Ratio_3(i)'!F42</f>
        <v>25.553474056500637</v>
      </c>
      <c r="T42" s="54">
        <v>39878</v>
      </c>
      <c r="U42" s="54">
        <v>96706.35</v>
      </c>
    </row>
    <row r="43" spans="1:21" x14ac:dyDescent="0.2">
      <c r="A43" s="36">
        <v>37</v>
      </c>
      <c r="B43" s="37" t="s">
        <v>195</v>
      </c>
      <c r="C43" s="48">
        <v>0</v>
      </c>
      <c r="D43" s="48">
        <v>0</v>
      </c>
      <c r="E43" s="48">
        <f>SCST_OS_22!C43+SCST_OS_22!E43</f>
        <v>3</v>
      </c>
      <c r="F43" s="48">
        <f>SCST_OS_22!D43+SCST_OS_22!F43</f>
        <v>1.6</v>
      </c>
      <c r="G43" s="48">
        <f>SHGs_19!E43</f>
        <v>0</v>
      </c>
      <c r="H43" s="48">
        <f>SHGs_19!F43</f>
        <v>0</v>
      </c>
      <c r="I43" s="48">
        <f>Minority_OS_20!O43</f>
        <v>12</v>
      </c>
      <c r="J43" s="48">
        <f>Minority_OS_20!P43</f>
        <v>49.05</v>
      </c>
      <c r="K43" s="48">
        <v>0</v>
      </c>
      <c r="L43" s="48">
        <v>0</v>
      </c>
      <c r="M43" s="48">
        <v>0</v>
      </c>
      <c r="N43" s="48">
        <v>0</v>
      </c>
      <c r="O43" s="48">
        <v>8</v>
      </c>
      <c r="P43" s="48">
        <v>20.5</v>
      </c>
      <c r="Q43" s="48">
        <f t="shared" si="3"/>
        <v>23</v>
      </c>
      <c r="R43" s="48">
        <f t="shared" si="4"/>
        <v>71.150000000000006</v>
      </c>
      <c r="S43" s="56">
        <f>R43*100/'CD Ratio_3(i)'!F43</f>
        <v>1.7499674110074552</v>
      </c>
      <c r="T43" s="54">
        <v>25</v>
      </c>
      <c r="U43" s="54">
        <v>73.850000000000009</v>
      </c>
    </row>
    <row r="44" spans="1:21" x14ac:dyDescent="0.2">
      <c r="A44" s="36">
        <v>38</v>
      </c>
      <c r="B44" s="37" t="s">
        <v>196</v>
      </c>
      <c r="C44" s="48">
        <v>61001</v>
      </c>
      <c r="D44" s="48">
        <v>13306</v>
      </c>
      <c r="E44" s="48">
        <f>SCST_OS_22!C44+SCST_OS_22!E44</f>
        <v>11951</v>
      </c>
      <c r="F44" s="48">
        <f>SCST_OS_22!D44+SCST_OS_22!F44</f>
        <v>2621</v>
      </c>
      <c r="G44" s="48">
        <f>SHGs_19!E44</f>
        <v>0</v>
      </c>
      <c r="H44" s="48">
        <f>SHGs_19!F44</f>
        <v>0</v>
      </c>
      <c r="I44" s="48">
        <f>Minority_OS_20!O44</f>
        <v>6924</v>
      </c>
      <c r="J44" s="48">
        <f>Minority_OS_20!P44</f>
        <v>1583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f t="shared" si="3"/>
        <v>79876</v>
      </c>
      <c r="R44" s="48">
        <f t="shared" si="4"/>
        <v>17510</v>
      </c>
      <c r="S44" s="56">
        <f>R44*100/'CD Ratio_3(i)'!F44</f>
        <v>22.29749519285869</v>
      </c>
      <c r="T44" s="54">
        <v>64677</v>
      </c>
      <c r="U44" s="54">
        <v>12894</v>
      </c>
    </row>
    <row r="45" spans="1:21" x14ac:dyDescent="0.2">
      <c r="A45" s="36">
        <v>39</v>
      </c>
      <c r="B45" s="37" t="s">
        <v>197</v>
      </c>
      <c r="C45" s="48">
        <v>0</v>
      </c>
      <c r="D45" s="48">
        <v>0</v>
      </c>
      <c r="E45" s="48">
        <f>SCST_OS_22!C45+SCST_OS_22!E45</f>
        <v>4</v>
      </c>
      <c r="F45" s="48">
        <f>SCST_OS_22!D45+SCST_OS_22!F45</f>
        <v>15</v>
      </c>
      <c r="G45" s="48">
        <f>SHGs_19!E45</f>
        <v>0</v>
      </c>
      <c r="H45" s="48">
        <f>SHGs_19!F45</f>
        <v>0</v>
      </c>
      <c r="I45" s="48">
        <f>Minority_OS_20!O45</f>
        <v>64</v>
      </c>
      <c r="J45" s="48">
        <f>Minority_OS_20!P45</f>
        <v>334.37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f t="shared" si="3"/>
        <v>68</v>
      </c>
      <c r="R45" s="48">
        <f t="shared" si="4"/>
        <v>349.37</v>
      </c>
      <c r="S45" s="56">
        <f>R45*100/'CD Ratio_3(i)'!F45</f>
        <v>3.9759872538978036</v>
      </c>
      <c r="T45" s="54">
        <v>73</v>
      </c>
      <c r="U45" s="54">
        <v>281.76000000000005</v>
      </c>
    </row>
    <row r="46" spans="1:21" x14ac:dyDescent="0.2">
      <c r="A46" s="36">
        <v>40</v>
      </c>
      <c r="B46" s="37" t="s">
        <v>72</v>
      </c>
      <c r="C46" s="48">
        <v>0</v>
      </c>
      <c r="D46" s="48">
        <v>0</v>
      </c>
      <c r="E46" s="48">
        <f>SCST_OS_22!C46+SCST_OS_22!E46</f>
        <v>0</v>
      </c>
      <c r="F46" s="48">
        <f>SCST_OS_22!D46+SCST_OS_22!F46</f>
        <v>0</v>
      </c>
      <c r="G46" s="48">
        <f>SHGs_19!E46</f>
        <v>0</v>
      </c>
      <c r="H46" s="48">
        <f>SHGs_19!F46</f>
        <v>0</v>
      </c>
      <c r="I46" s="48">
        <f>Minority_OS_20!O46</f>
        <v>0</v>
      </c>
      <c r="J46" s="48">
        <f>Minority_OS_20!P46</f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f t="shared" si="3"/>
        <v>0</v>
      </c>
      <c r="R46" s="48">
        <f t="shared" si="4"/>
        <v>0</v>
      </c>
      <c r="S46" s="56">
        <f>R46*100/'CD Ratio_3(i)'!F46</f>
        <v>0</v>
      </c>
      <c r="T46" s="54">
        <v>0</v>
      </c>
      <c r="U46" s="54">
        <v>0</v>
      </c>
    </row>
    <row r="47" spans="1:21" x14ac:dyDescent="0.2">
      <c r="A47" s="36">
        <v>41</v>
      </c>
      <c r="B47" s="37" t="s">
        <v>198</v>
      </c>
      <c r="C47" s="48">
        <v>0</v>
      </c>
      <c r="D47" s="48">
        <v>0</v>
      </c>
      <c r="E47" s="48">
        <f>SCST_OS_22!C47+SCST_OS_22!E47</f>
        <v>0</v>
      </c>
      <c r="F47" s="48">
        <f>SCST_OS_22!D47+SCST_OS_22!F47</f>
        <v>0</v>
      </c>
      <c r="G47" s="48">
        <f>SHGs_19!E47</f>
        <v>0</v>
      </c>
      <c r="H47" s="48">
        <f>SHGs_19!F47</f>
        <v>0</v>
      </c>
      <c r="I47" s="48">
        <f>Minority_OS_20!O47</f>
        <v>0</v>
      </c>
      <c r="J47" s="48">
        <f>Minority_OS_20!P47</f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f t="shared" si="3"/>
        <v>0</v>
      </c>
      <c r="R47" s="48">
        <f t="shared" si="4"/>
        <v>0</v>
      </c>
      <c r="S47" s="56">
        <f>R47*100/'CD Ratio_3(i)'!F47</f>
        <v>0</v>
      </c>
      <c r="T47" s="54">
        <v>0</v>
      </c>
      <c r="U47" s="54">
        <v>0</v>
      </c>
    </row>
    <row r="48" spans="1:21" x14ac:dyDescent="0.2">
      <c r="A48" s="36">
        <v>42</v>
      </c>
      <c r="B48" s="37" t="s">
        <v>71</v>
      </c>
      <c r="C48" s="48">
        <v>77188</v>
      </c>
      <c r="D48" s="48">
        <v>15883</v>
      </c>
      <c r="E48" s="48">
        <f>SCST_OS_22!C48+SCST_OS_22!E48</f>
        <v>114</v>
      </c>
      <c r="F48" s="48">
        <f>SCST_OS_22!D48+SCST_OS_22!F48</f>
        <v>594</v>
      </c>
      <c r="G48" s="48">
        <f>SHGs_19!E48</f>
        <v>0</v>
      </c>
      <c r="H48" s="48">
        <f>SHGs_19!F48</f>
        <v>0</v>
      </c>
      <c r="I48" s="48">
        <f>Minority_OS_20!O48</f>
        <v>358</v>
      </c>
      <c r="J48" s="48">
        <f>Minority_OS_20!P48</f>
        <v>8710</v>
      </c>
      <c r="K48" s="48">
        <v>0</v>
      </c>
      <c r="L48" s="48">
        <v>0</v>
      </c>
      <c r="M48" s="48">
        <v>0</v>
      </c>
      <c r="N48" s="48">
        <v>0</v>
      </c>
      <c r="O48" s="48">
        <v>481</v>
      </c>
      <c r="P48" s="48">
        <v>9197</v>
      </c>
      <c r="Q48" s="48">
        <f t="shared" si="3"/>
        <v>78141</v>
      </c>
      <c r="R48" s="48">
        <f t="shared" si="4"/>
        <v>34384</v>
      </c>
      <c r="S48" s="56">
        <f>R48*100/'CD Ratio_3(i)'!F48</f>
        <v>18.229437275339574</v>
      </c>
      <c r="T48" s="54">
        <v>3258</v>
      </c>
      <c r="U48" s="54">
        <v>7647</v>
      </c>
    </row>
    <row r="49" spans="1:21" s="51" customFormat="1" x14ac:dyDescent="0.2">
      <c r="A49" s="421"/>
      <c r="B49" s="101" t="s">
        <v>223</v>
      </c>
      <c r="C49" s="50">
        <f>SUM(C28:C48)</f>
        <v>607052</v>
      </c>
      <c r="D49" s="50">
        <f t="shared" ref="D49:P49" si="5">SUM(D28:D48)</f>
        <v>383036.01</v>
      </c>
      <c r="E49" s="50">
        <f t="shared" si="5"/>
        <v>176641</v>
      </c>
      <c r="F49" s="50">
        <f t="shared" si="5"/>
        <v>112447.19000000002</v>
      </c>
      <c r="G49" s="50">
        <f t="shared" si="5"/>
        <v>14956</v>
      </c>
      <c r="H49" s="50">
        <f t="shared" si="5"/>
        <v>24470.959999999999</v>
      </c>
      <c r="I49" s="50">
        <f t="shared" si="5"/>
        <v>161630</v>
      </c>
      <c r="J49" s="50">
        <f t="shared" si="5"/>
        <v>188652.93999999994</v>
      </c>
      <c r="K49" s="50">
        <f t="shared" si="5"/>
        <v>0</v>
      </c>
      <c r="L49" s="50">
        <f t="shared" si="5"/>
        <v>0</v>
      </c>
      <c r="M49" s="50">
        <f t="shared" si="5"/>
        <v>51</v>
      </c>
      <c r="N49" s="50">
        <f t="shared" si="5"/>
        <v>9.75</v>
      </c>
      <c r="O49" s="50">
        <f t="shared" si="5"/>
        <v>503945</v>
      </c>
      <c r="P49" s="50">
        <f t="shared" si="5"/>
        <v>125767.76000000001</v>
      </c>
      <c r="Q49" s="50">
        <f t="shared" si="3"/>
        <v>1464275</v>
      </c>
      <c r="R49" s="50">
        <f t="shared" si="4"/>
        <v>834384.61</v>
      </c>
      <c r="S49" s="116">
        <f>R49*100/'CD Ratio_3(i)'!F49</f>
        <v>13.348063261081203</v>
      </c>
      <c r="T49" s="55">
        <v>1737132</v>
      </c>
      <c r="U49" s="55">
        <v>2078226.56</v>
      </c>
    </row>
    <row r="50" spans="1:21" s="51" customFormat="1" x14ac:dyDescent="0.2">
      <c r="A50" s="421"/>
      <c r="B50" s="101" t="s">
        <v>426</v>
      </c>
      <c r="C50" s="50">
        <f>C49+C27</f>
        <v>2053206</v>
      </c>
      <c r="D50" s="50">
        <f t="shared" ref="D50:P50" si="6">D49+D27</f>
        <v>2301323.69</v>
      </c>
      <c r="E50" s="50">
        <f t="shared" si="6"/>
        <v>765374</v>
      </c>
      <c r="F50" s="50">
        <f t="shared" si="6"/>
        <v>1081009.21</v>
      </c>
      <c r="G50" s="50">
        <f t="shared" si="6"/>
        <v>60707</v>
      </c>
      <c r="H50" s="50">
        <f t="shared" si="6"/>
        <v>90542.56</v>
      </c>
      <c r="I50" s="50">
        <f t="shared" si="6"/>
        <v>478952</v>
      </c>
      <c r="J50" s="50">
        <f t="shared" si="6"/>
        <v>984014.79999999981</v>
      </c>
      <c r="K50" s="50">
        <f t="shared" si="6"/>
        <v>200493</v>
      </c>
      <c r="L50" s="50">
        <f t="shared" si="6"/>
        <v>5518.0300000000007</v>
      </c>
      <c r="M50" s="50">
        <f t="shared" si="6"/>
        <v>6555</v>
      </c>
      <c r="N50" s="50">
        <f t="shared" si="6"/>
        <v>1459.73</v>
      </c>
      <c r="O50" s="50">
        <f t="shared" si="6"/>
        <v>532127</v>
      </c>
      <c r="P50" s="50">
        <f t="shared" si="6"/>
        <v>170138.76</v>
      </c>
      <c r="Q50" s="50">
        <f t="shared" si="3"/>
        <v>4097414</v>
      </c>
      <c r="R50" s="50">
        <f t="shared" si="4"/>
        <v>4634006.78</v>
      </c>
      <c r="S50" s="116">
        <f>R50*100/'CD Ratio_3(i)'!F50</f>
        <v>18.2397842487172</v>
      </c>
      <c r="T50" s="55">
        <v>4184432.1601220206</v>
      </c>
      <c r="U50" s="55">
        <v>5801145.8200000003</v>
      </c>
    </row>
    <row r="51" spans="1:21" x14ac:dyDescent="0.2">
      <c r="A51" s="36">
        <v>43</v>
      </c>
      <c r="B51" s="37" t="s">
        <v>41</v>
      </c>
      <c r="C51" s="48">
        <v>44340</v>
      </c>
      <c r="D51" s="48">
        <v>76572.820000000007</v>
      </c>
      <c r="E51" s="48">
        <f>SCST_OS_22!C51+SCST_OS_22!E51</f>
        <v>58431</v>
      </c>
      <c r="F51" s="48">
        <f>SCST_OS_22!D51+SCST_OS_22!F51</f>
        <v>65152.430000000008</v>
      </c>
      <c r="G51" s="48">
        <f>SHGs_19!E51</f>
        <v>29734</v>
      </c>
      <c r="H51" s="48">
        <f>SHGs_19!F51</f>
        <v>6387.66</v>
      </c>
      <c r="I51" s="48">
        <f>Minority_OS_20!O51</f>
        <v>32876</v>
      </c>
      <c r="J51" s="48">
        <f>Minority_OS_20!P51</f>
        <v>30160</v>
      </c>
      <c r="K51" s="48">
        <v>3304</v>
      </c>
      <c r="L51" s="48">
        <v>2.08</v>
      </c>
      <c r="M51" s="48">
        <v>0</v>
      </c>
      <c r="N51" s="48">
        <v>0</v>
      </c>
      <c r="O51" s="48">
        <v>15015</v>
      </c>
      <c r="P51" s="48">
        <v>5741</v>
      </c>
      <c r="Q51" s="48">
        <f t="shared" si="3"/>
        <v>183700</v>
      </c>
      <c r="R51" s="48">
        <f t="shared" si="4"/>
        <v>184015.99</v>
      </c>
      <c r="S51" s="56">
        <f>R51*100/'CD Ratio_3(i)'!F51</f>
        <v>43.258921524203792</v>
      </c>
      <c r="T51" s="54">
        <v>148663</v>
      </c>
      <c r="U51" s="54">
        <v>162710.86000000002</v>
      </c>
    </row>
    <row r="52" spans="1:21" x14ac:dyDescent="0.2">
      <c r="A52" s="36">
        <v>44</v>
      </c>
      <c r="B52" s="37" t="s">
        <v>199</v>
      </c>
      <c r="C52" s="48">
        <v>117320</v>
      </c>
      <c r="D52" s="48">
        <v>46761</v>
      </c>
      <c r="E52" s="48">
        <f>SCST_OS_22!C52+SCST_OS_22!E52</f>
        <v>30267</v>
      </c>
      <c r="F52" s="48">
        <f>SCST_OS_22!D52+SCST_OS_22!F52</f>
        <v>27191</v>
      </c>
      <c r="G52" s="48">
        <f>SHGs_19!E52</f>
        <v>25480</v>
      </c>
      <c r="H52" s="48">
        <f>SHGs_19!F52</f>
        <v>8675</v>
      </c>
      <c r="I52" s="48">
        <f>Minority_OS_20!O52</f>
        <v>33364</v>
      </c>
      <c r="J52" s="48">
        <f>Minority_OS_20!P52</f>
        <v>11847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f t="shared" si="3"/>
        <v>206431</v>
      </c>
      <c r="R52" s="48">
        <f t="shared" si="4"/>
        <v>94474</v>
      </c>
      <c r="S52" s="56">
        <f>R52*100/'CD Ratio_3(i)'!F52</f>
        <v>39.713312875698854</v>
      </c>
      <c r="T52" s="54">
        <v>243902</v>
      </c>
      <c r="U52" s="54">
        <v>122738</v>
      </c>
    </row>
    <row r="53" spans="1:21" x14ac:dyDescent="0.2">
      <c r="A53" s="36">
        <v>45</v>
      </c>
      <c r="B53" s="37" t="s">
        <v>47</v>
      </c>
      <c r="C53" s="48">
        <v>111713</v>
      </c>
      <c r="D53" s="48">
        <v>145213.51</v>
      </c>
      <c r="E53" s="48">
        <f>SCST_OS_22!C53+SCST_OS_22!E53</f>
        <v>88772</v>
      </c>
      <c r="F53" s="48">
        <f>SCST_OS_22!D53+SCST_OS_22!F53</f>
        <v>78052.27</v>
      </c>
      <c r="G53" s="48">
        <f>SHGs_19!E53</f>
        <v>63807</v>
      </c>
      <c r="H53" s="48">
        <f>SHGs_19!F53</f>
        <v>11786.39</v>
      </c>
      <c r="I53" s="48">
        <f>Minority_OS_20!O53</f>
        <v>17315</v>
      </c>
      <c r="J53" s="48">
        <f>Minority_OS_20!P53</f>
        <v>27910.78</v>
      </c>
      <c r="K53" s="48">
        <v>9116</v>
      </c>
      <c r="L53" s="48">
        <v>445.95</v>
      </c>
      <c r="M53" s="48">
        <v>0</v>
      </c>
      <c r="N53" s="48">
        <v>0</v>
      </c>
      <c r="O53" s="48">
        <v>0</v>
      </c>
      <c r="P53" s="48">
        <v>0</v>
      </c>
      <c r="Q53" s="48">
        <f t="shared" si="3"/>
        <v>290723</v>
      </c>
      <c r="R53" s="48">
        <f t="shared" si="4"/>
        <v>263408.90000000008</v>
      </c>
      <c r="S53" s="56">
        <f>R53*100/'CD Ratio_3(i)'!F53</f>
        <v>50.356057294463149</v>
      </c>
      <c r="T53" s="54">
        <v>235928</v>
      </c>
      <c r="U53" s="54">
        <v>199545.99</v>
      </c>
    </row>
    <row r="54" spans="1:21" s="51" customFormat="1" x14ac:dyDescent="0.2">
      <c r="A54" s="421"/>
      <c r="B54" s="101" t="s">
        <v>227</v>
      </c>
      <c r="C54" s="50">
        <f>SUM(C51:C53)</f>
        <v>273373</v>
      </c>
      <c r="D54" s="50">
        <f t="shared" ref="D54:P54" si="7">SUM(D51:D53)</f>
        <v>268547.33</v>
      </c>
      <c r="E54" s="50">
        <f t="shared" si="7"/>
        <v>177470</v>
      </c>
      <c r="F54" s="50">
        <f t="shared" si="7"/>
        <v>170395.7</v>
      </c>
      <c r="G54" s="50">
        <f t="shared" si="7"/>
        <v>119021</v>
      </c>
      <c r="H54" s="50">
        <f t="shared" si="7"/>
        <v>26849.05</v>
      </c>
      <c r="I54" s="50">
        <f t="shared" si="7"/>
        <v>83555</v>
      </c>
      <c r="J54" s="50">
        <f t="shared" si="7"/>
        <v>69917.78</v>
      </c>
      <c r="K54" s="50">
        <f t="shared" si="7"/>
        <v>12420</v>
      </c>
      <c r="L54" s="50">
        <f t="shared" si="7"/>
        <v>448.03</v>
      </c>
      <c r="M54" s="50">
        <f t="shared" si="7"/>
        <v>0</v>
      </c>
      <c r="N54" s="50">
        <f t="shared" si="7"/>
        <v>0</v>
      </c>
      <c r="O54" s="50">
        <f t="shared" si="7"/>
        <v>15015</v>
      </c>
      <c r="P54" s="50">
        <f t="shared" si="7"/>
        <v>5741</v>
      </c>
      <c r="Q54" s="50">
        <f t="shared" si="3"/>
        <v>680854</v>
      </c>
      <c r="R54" s="50">
        <f t="shared" si="4"/>
        <v>541898.89</v>
      </c>
      <c r="S54" s="116">
        <f>R54*100/'CD Ratio_3(i)'!F54</f>
        <v>45.677228164240411</v>
      </c>
      <c r="T54" s="55">
        <v>628493</v>
      </c>
      <c r="U54" s="55">
        <v>484994.85</v>
      </c>
    </row>
    <row r="55" spans="1:21" x14ac:dyDescent="0.2">
      <c r="A55" s="36">
        <v>46</v>
      </c>
      <c r="B55" s="37" t="s">
        <v>427</v>
      </c>
      <c r="C55" s="48">
        <v>1501958</v>
      </c>
      <c r="D55" s="48">
        <v>1139556</v>
      </c>
      <c r="E55" s="48">
        <f>SCST_OS_22!C55+SCST_OS_22!E55</f>
        <v>998427</v>
      </c>
      <c r="F55" s="48">
        <f>SCST_OS_22!D55+SCST_OS_22!F55</f>
        <v>501076</v>
      </c>
      <c r="G55" s="48">
        <f>SHGs_19!E55</f>
        <v>8920</v>
      </c>
      <c r="H55" s="48">
        <f>SHGs_19!F55</f>
        <v>1831.96</v>
      </c>
      <c r="I55" s="48">
        <f>Minority_OS_20!O55</f>
        <v>90302</v>
      </c>
      <c r="J55" s="48">
        <f>Minority_OS_20!P55</f>
        <v>61180.82</v>
      </c>
      <c r="K55" s="48">
        <v>0</v>
      </c>
      <c r="L55" s="48">
        <v>0</v>
      </c>
      <c r="M55" s="48">
        <v>2215</v>
      </c>
      <c r="N55" s="48">
        <v>1646</v>
      </c>
      <c r="O55" s="48">
        <v>747</v>
      </c>
      <c r="P55" s="48">
        <v>33785</v>
      </c>
      <c r="Q55" s="48">
        <f t="shared" si="3"/>
        <v>2602569</v>
      </c>
      <c r="R55" s="48">
        <f t="shared" si="4"/>
        <v>1739075.78</v>
      </c>
      <c r="S55" s="56">
        <f>R55*100/'CD Ratio_3(i)'!F55</f>
        <v>47.810668654887998</v>
      </c>
      <c r="T55" s="54">
        <v>1889990</v>
      </c>
      <c r="U55" s="54">
        <v>910456.93</v>
      </c>
    </row>
    <row r="56" spans="1:21" s="51" customFormat="1" x14ac:dyDescent="0.2">
      <c r="A56" s="421"/>
      <c r="B56" s="101" t="s">
        <v>225</v>
      </c>
      <c r="C56" s="50">
        <f>C55</f>
        <v>1501958</v>
      </c>
      <c r="D56" s="50">
        <f t="shared" ref="D56:P56" si="8">D55</f>
        <v>1139556</v>
      </c>
      <c r="E56" s="50">
        <f t="shared" si="8"/>
        <v>998427</v>
      </c>
      <c r="F56" s="50">
        <f t="shared" si="8"/>
        <v>501076</v>
      </c>
      <c r="G56" s="50">
        <f t="shared" si="8"/>
        <v>8920</v>
      </c>
      <c r="H56" s="50">
        <f t="shared" si="8"/>
        <v>1831.96</v>
      </c>
      <c r="I56" s="50">
        <f t="shared" si="8"/>
        <v>90302</v>
      </c>
      <c r="J56" s="50">
        <f t="shared" si="8"/>
        <v>61180.82</v>
      </c>
      <c r="K56" s="50">
        <f t="shared" si="8"/>
        <v>0</v>
      </c>
      <c r="L56" s="50">
        <f t="shared" si="8"/>
        <v>0</v>
      </c>
      <c r="M56" s="50">
        <f t="shared" si="8"/>
        <v>2215</v>
      </c>
      <c r="N56" s="50">
        <f t="shared" si="8"/>
        <v>1646</v>
      </c>
      <c r="O56" s="50">
        <f t="shared" si="8"/>
        <v>747</v>
      </c>
      <c r="P56" s="50">
        <f t="shared" si="8"/>
        <v>33785</v>
      </c>
      <c r="Q56" s="50">
        <f t="shared" si="3"/>
        <v>2602569</v>
      </c>
      <c r="R56" s="50">
        <f t="shared" si="4"/>
        <v>1739075.78</v>
      </c>
      <c r="S56" s="116">
        <f>R56*100/'CD Ratio_3(i)'!F56</f>
        <v>47.810668654887998</v>
      </c>
      <c r="T56" s="55">
        <v>1889990</v>
      </c>
      <c r="U56" s="55">
        <v>910456.93</v>
      </c>
    </row>
    <row r="57" spans="1:21" x14ac:dyDescent="0.2">
      <c r="A57" s="36">
        <v>47</v>
      </c>
      <c r="B57" s="37" t="s">
        <v>419</v>
      </c>
      <c r="C57" s="48">
        <v>6611</v>
      </c>
      <c r="D57" s="48">
        <v>19584.52</v>
      </c>
      <c r="E57" s="48">
        <f>SCST_OS_22!C57+SCST_OS_22!E57</f>
        <v>577</v>
      </c>
      <c r="F57" s="48">
        <f>SCST_OS_22!D57+SCST_OS_22!F57</f>
        <v>1963.74</v>
      </c>
      <c r="G57" s="48">
        <f>SHGs_19!E57</f>
        <v>0</v>
      </c>
      <c r="H57" s="48">
        <f>SHGs_19!F57</f>
        <v>0</v>
      </c>
      <c r="I57" s="48">
        <f>Minority_OS_20!O57</f>
        <v>4065</v>
      </c>
      <c r="J57" s="48">
        <f>Minority_OS_20!P57</f>
        <v>19193.150000000001</v>
      </c>
      <c r="K57" s="48">
        <v>0</v>
      </c>
      <c r="L57" s="48">
        <v>0</v>
      </c>
      <c r="M57" s="48">
        <v>0</v>
      </c>
      <c r="N57" s="48">
        <v>0</v>
      </c>
      <c r="O57" s="48">
        <v>161</v>
      </c>
      <c r="P57" s="48">
        <v>880.04</v>
      </c>
      <c r="Q57" s="48">
        <f t="shared" si="3"/>
        <v>11414</v>
      </c>
      <c r="R57" s="48">
        <f t="shared" si="4"/>
        <v>41621.450000000004</v>
      </c>
      <c r="S57" s="56">
        <f>R57*100/'CD Ratio_3(i)'!F57</f>
        <v>13.902964231177332</v>
      </c>
      <c r="T57" s="54">
        <v>12413</v>
      </c>
      <c r="U57" s="54">
        <v>40767.9</v>
      </c>
    </row>
    <row r="58" spans="1:21" x14ac:dyDescent="0.2">
      <c r="A58" s="36">
        <v>48</v>
      </c>
      <c r="B58" s="37" t="s">
        <v>420</v>
      </c>
      <c r="C58" s="48">
        <v>17293</v>
      </c>
      <c r="D58" s="48">
        <v>4065</v>
      </c>
      <c r="E58" s="48">
        <f>SCST_OS_22!C58+SCST_OS_22!E58</f>
        <v>19996</v>
      </c>
      <c r="F58" s="48">
        <f>SCST_OS_22!D58+SCST_OS_22!F58</f>
        <v>2820</v>
      </c>
      <c r="G58" s="48">
        <f>SHGs_19!E58</f>
        <v>0</v>
      </c>
      <c r="H58" s="48">
        <f>SHGs_19!F58</f>
        <v>0</v>
      </c>
      <c r="I58" s="48">
        <f>Minority_OS_20!O58</f>
        <v>3755</v>
      </c>
      <c r="J58" s="48">
        <f>Minority_OS_20!P58</f>
        <v>5208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f t="shared" si="3"/>
        <v>41044</v>
      </c>
      <c r="R58" s="48">
        <f t="shared" si="4"/>
        <v>12093</v>
      </c>
      <c r="S58" s="56">
        <f>R58*100/'CD Ratio_3(i)'!F58</f>
        <v>24.293376725125054</v>
      </c>
      <c r="T58" s="54">
        <v>0</v>
      </c>
      <c r="U58" s="54">
        <v>0</v>
      </c>
    </row>
    <row r="59" spans="1:21" x14ac:dyDescent="0.2">
      <c r="A59" s="36">
        <v>49</v>
      </c>
      <c r="B59" s="37" t="s">
        <v>421</v>
      </c>
      <c r="C59" s="48">
        <v>68084</v>
      </c>
      <c r="D59" s="48">
        <v>11703</v>
      </c>
      <c r="E59" s="48">
        <f>SCST_OS_22!C59+SCST_OS_22!E59</f>
        <v>38233</v>
      </c>
      <c r="F59" s="48">
        <f>SCST_OS_22!D59+SCST_OS_22!F59</f>
        <v>5478</v>
      </c>
      <c r="G59" s="48">
        <f>SHGs_19!E59</f>
        <v>0</v>
      </c>
      <c r="H59" s="48">
        <f>SHGs_19!F59</f>
        <v>0</v>
      </c>
      <c r="I59" s="48">
        <f>Minority_OS_20!O59</f>
        <v>0</v>
      </c>
      <c r="J59" s="48">
        <f>Minority_OS_20!P59</f>
        <v>0</v>
      </c>
      <c r="K59" s="48">
        <v>0</v>
      </c>
      <c r="L59" s="48">
        <v>0</v>
      </c>
      <c r="M59" s="48">
        <v>0</v>
      </c>
      <c r="N59" s="48">
        <v>0</v>
      </c>
      <c r="O59" s="48">
        <v>18071</v>
      </c>
      <c r="P59" s="48">
        <v>1948</v>
      </c>
      <c r="Q59" s="48">
        <f t="shared" si="3"/>
        <v>124388</v>
      </c>
      <c r="R59" s="48">
        <f t="shared" si="4"/>
        <v>19129</v>
      </c>
      <c r="S59" s="56">
        <f>R59*100/'CD Ratio_3(i)'!F59</f>
        <v>36.866652533389868</v>
      </c>
      <c r="T59" s="54">
        <v>0</v>
      </c>
      <c r="U59" s="54">
        <v>0</v>
      </c>
    </row>
    <row r="60" spans="1:21" x14ac:dyDescent="0.2">
      <c r="A60" s="36">
        <v>50</v>
      </c>
      <c r="B60" s="37" t="s">
        <v>422</v>
      </c>
      <c r="C60" s="48">
        <v>36164</v>
      </c>
      <c r="D60" s="48">
        <v>11445</v>
      </c>
      <c r="E60" s="48">
        <f>SCST_OS_22!C60+SCST_OS_22!E60</f>
        <v>38841</v>
      </c>
      <c r="F60" s="48">
        <f>SCST_OS_22!D60+SCST_OS_22!F60</f>
        <v>9674</v>
      </c>
      <c r="G60" s="48">
        <f>SHGs_19!E60</f>
        <v>0</v>
      </c>
      <c r="H60" s="48">
        <f>SHGs_19!F60</f>
        <v>0</v>
      </c>
      <c r="I60" s="48">
        <f>Minority_OS_20!O60</f>
        <v>24966</v>
      </c>
      <c r="J60" s="48">
        <f>Minority_OS_20!P60</f>
        <v>5543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  <c r="Q60" s="48">
        <f t="shared" si="3"/>
        <v>99971</v>
      </c>
      <c r="R60" s="48">
        <f t="shared" si="4"/>
        <v>26662</v>
      </c>
      <c r="S60" s="56">
        <f>R60*100/'CD Ratio_3(i)'!F60</f>
        <v>42.687886259566426</v>
      </c>
      <c r="T60" s="54">
        <v>88532</v>
      </c>
      <c r="U60" s="54">
        <v>17740</v>
      </c>
    </row>
    <row r="61" spans="1:21" x14ac:dyDescent="0.2">
      <c r="A61" s="36">
        <v>51</v>
      </c>
      <c r="B61" s="37" t="s">
        <v>423</v>
      </c>
      <c r="C61" s="48">
        <v>0</v>
      </c>
      <c r="D61" s="48">
        <v>0</v>
      </c>
      <c r="E61" s="48">
        <f>SCST_OS_22!C61+SCST_OS_22!E61</f>
        <v>16160</v>
      </c>
      <c r="F61" s="48">
        <f>SCST_OS_22!D61+SCST_OS_22!F61</f>
        <v>2668.91</v>
      </c>
      <c r="G61" s="48">
        <f>SHGs_19!E61</f>
        <v>0</v>
      </c>
      <c r="H61" s="48">
        <f>SHGs_19!F61</f>
        <v>0</v>
      </c>
      <c r="I61" s="48">
        <f>Minority_OS_20!O61</f>
        <v>2720</v>
      </c>
      <c r="J61" s="48">
        <f>Minority_OS_20!P61</f>
        <v>367.63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v>0</v>
      </c>
      <c r="Q61" s="48">
        <f t="shared" si="3"/>
        <v>18880</v>
      </c>
      <c r="R61" s="48">
        <f t="shared" si="4"/>
        <v>3036.54</v>
      </c>
      <c r="S61" s="56">
        <f>R61*100/'CD Ratio_3(i)'!F61</f>
        <v>23.740050458181237</v>
      </c>
      <c r="T61" s="54">
        <v>37740</v>
      </c>
      <c r="U61" s="54">
        <v>7447.3899999999994</v>
      </c>
    </row>
    <row r="62" spans="1:21" x14ac:dyDescent="0.2">
      <c r="A62" s="36">
        <v>52</v>
      </c>
      <c r="B62" s="37" t="s">
        <v>415</v>
      </c>
      <c r="C62" s="48">
        <v>0</v>
      </c>
      <c r="D62" s="48">
        <v>0</v>
      </c>
      <c r="E62" s="48">
        <f>SCST_OS_22!C62+SCST_OS_22!E62</f>
        <v>17735</v>
      </c>
      <c r="F62" s="48">
        <f>SCST_OS_22!D62+SCST_OS_22!F62</f>
        <v>3861.37</v>
      </c>
      <c r="G62" s="48">
        <f>SHGs_19!E62</f>
        <v>0</v>
      </c>
      <c r="H62" s="48">
        <f>SHGs_19!F62</f>
        <v>0</v>
      </c>
      <c r="I62" s="48">
        <f>Minority_OS_20!O62</f>
        <v>672</v>
      </c>
      <c r="J62" s="48">
        <f>Minority_OS_20!P62</f>
        <v>164.44</v>
      </c>
      <c r="K62" s="48">
        <v>0</v>
      </c>
      <c r="L62" s="48">
        <v>0</v>
      </c>
      <c r="M62" s="48">
        <v>0</v>
      </c>
      <c r="N62" s="48">
        <v>0</v>
      </c>
      <c r="O62" s="48">
        <v>15651</v>
      </c>
      <c r="P62" s="48">
        <v>3571.66</v>
      </c>
      <c r="Q62" s="48">
        <f t="shared" si="3"/>
        <v>34058</v>
      </c>
      <c r="R62" s="48">
        <f t="shared" si="4"/>
        <v>7597.4699999999993</v>
      </c>
      <c r="S62" s="56">
        <f>R62*100/'CD Ratio_3(i)'!F62</f>
        <v>57.143813438533009</v>
      </c>
      <c r="T62" s="54">
        <v>18306</v>
      </c>
      <c r="U62" s="54">
        <v>4240</v>
      </c>
    </row>
    <row r="63" spans="1:21" x14ac:dyDescent="0.2">
      <c r="A63" s="36">
        <v>53</v>
      </c>
      <c r="B63" s="37" t="s">
        <v>424</v>
      </c>
      <c r="C63" s="48">
        <v>34419</v>
      </c>
      <c r="D63" s="48">
        <v>5713</v>
      </c>
      <c r="E63" s="48">
        <f>SCST_OS_22!C63+SCST_OS_22!E63</f>
        <v>44664</v>
      </c>
      <c r="F63" s="48">
        <f>SCST_OS_22!D63+SCST_OS_22!F63</f>
        <v>7892</v>
      </c>
      <c r="G63" s="48">
        <f>SHGs_19!E63</f>
        <v>0</v>
      </c>
      <c r="H63" s="48">
        <f>SHGs_19!F63</f>
        <v>0</v>
      </c>
      <c r="I63" s="48">
        <f>Minority_OS_20!O63</f>
        <v>1860</v>
      </c>
      <c r="J63" s="48">
        <f>Minority_OS_20!P63</f>
        <v>338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48">
        <f t="shared" si="3"/>
        <v>80943</v>
      </c>
      <c r="R63" s="48">
        <f t="shared" si="4"/>
        <v>13943</v>
      </c>
      <c r="S63" s="56">
        <f>R63*100/'CD Ratio_3(i)'!F63</f>
        <v>87.307451471509083</v>
      </c>
      <c r="T63" s="54">
        <v>78062</v>
      </c>
      <c r="U63" s="54">
        <v>12977.689999999999</v>
      </c>
    </row>
    <row r="64" spans="1:21" s="51" customFormat="1" x14ac:dyDescent="0.2">
      <c r="A64" s="421"/>
      <c r="B64" s="101" t="s">
        <v>425</v>
      </c>
      <c r="C64" s="50">
        <f>SUM(C57:C63)</f>
        <v>162571</v>
      </c>
      <c r="D64" s="50">
        <f t="shared" ref="D64:P64" si="9">SUM(D57:D63)</f>
        <v>52510.520000000004</v>
      </c>
      <c r="E64" s="50">
        <f t="shared" si="9"/>
        <v>176206</v>
      </c>
      <c r="F64" s="50">
        <f t="shared" si="9"/>
        <v>34358.019999999997</v>
      </c>
      <c r="G64" s="50">
        <f t="shared" si="9"/>
        <v>0</v>
      </c>
      <c r="H64" s="50">
        <f t="shared" si="9"/>
        <v>0</v>
      </c>
      <c r="I64" s="50">
        <f t="shared" si="9"/>
        <v>38038</v>
      </c>
      <c r="J64" s="50">
        <f t="shared" si="9"/>
        <v>30814.22</v>
      </c>
      <c r="K64" s="50">
        <f t="shared" si="9"/>
        <v>0</v>
      </c>
      <c r="L64" s="50">
        <f t="shared" si="9"/>
        <v>0</v>
      </c>
      <c r="M64" s="50">
        <f t="shared" si="9"/>
        <v>0</v>
      </c>
      <c r="N64" s="50">
        <f t="shared" si="9"/>
        <v>0</v>
      </c>
      <c r="O64" s="50">
        <f t="shared" si="9"/>
        <v>33883</v>
      </c>
      <c r="P64" s="50">
        <f t="shared" si="9"/>
        <v>6399.7</v>
      </c>
      <c r="Q64" s="50">
        <f t="shared" si="3"/>
        <v>410698</v>
      </c>
      <c r="R64" s="50">
        <f t="shared" si="4"/>
        <v>124082.46</v>
      </c>
      <c r="S64" s="116">
        <f>R64*100/'CD Ratio_3(i)'!F64</f>
        <v>24.543995238147893</v>
      </c>
      <c r="T64" s="55">
        <v>235053</v>
      </c>
      <c r="U64" s="55">
        <v>83172.98</v>
      </c>
    </row>
    <row r="65" spans="1:21" s="51" customFormat="1" x14ac:dyDescent="0.2">
      <c r="A65" s="101"/>
      <c r="B65" s="101" t="s">
        <v>0</v>
      </c>
      <c r="C65" s="50">
        <f>C64+C56+C54+C50</f>
        <v>3991108</v>
      </c>
      <c r="D65" s="50">
        <f t="shared" ref="D65:P65" si="10">D64+D56+D54+D50</f>
        <v>3761937.54</v>
      </c>
      <c r="E65" s="50">
        <f t="shared" si="10"/>
        <v>2117477</v>
      </c>
      <c r="F65" s="50">
        <f t="shared" si="10"/>
        <v>1786838.93</v>
      </c>
      <c r="G65" s="50">
        <f t="shared" si="10"/>
        <v>188648</v>
      </c>
      <c r="H65" s="50">
        <f t="shared" si="10"/>
        <v>119223.56999999999</v>
      </c>
      <c r="I65" s="50">
        <f t="shared" si="10"/>
        <v>690847</v>
      </c>
      <c r="J65" s="50">
        <f t="shared" si="10"/>
        <v>1145927.6199999999</v>
      </c>
      <c r="K65" s="50">
        <f t="shared" si="10"/>
        <v>212913</v>
      </c>
      <c r="L65" s="50">
        <f t="shared" si="10"/>
        <v>5966.06</v>
      </c>
      <c r="M65" s="50">
        <f t="shared" si="10"/>
        <v>8770</v>
      </c>
      <c r="N65" s="50">
        <f t="shared" si="10"/>
        <v>3105.73</v>
      </c>
      <c r="O65" s="50">
        <f t="shared" si="10"/>
        <v>581772</v>
      </c>
      <c r="P65" s="50">
        <f t="shared" si="10"/>
        <v>216064.46000000002</v>
      </c>
      <c r="Q65" s="50">
        <f t="shared" si="3"/>
        <v>7791535</v>
      </c>
      <c r="R65" s="50">
        <f t="shared" si="4"/>
        <v>7039063.9100000001</v>
      </c>
      <c r="S65" s="116">
        <f>R65*100/'CD Ratio_3(i)'!F65</f>
        <v>22.902154882743112</v>
      </c>
      <c r="T65" s="55">
        <v>6937968.1601220211</v>
      </c>
      <c r="U65" s="55">
        <v>7279770.580000001</v>
      </c>
    </row>
    <row r="66" spans="1:21" x14ac:dyDescent="0.2">
      <c r="I66" s="55" t="s">
        <v>583</v>
      </c>
    </row>
    <row r="67" spans="1:21" x14ac:dyDescent="0.2">
      <c r="S67" s="54"/>
    </row>
    <row r="68" spans="1:21" s="51" customFormat="1" x14ac:dyDescent="0.2">
      <c r="C68" s="370"/>
      <c r="D68" s="370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370"/>
      <c r="P68" s="370"/>
      <c r="Q68" s="370"/>
      <c r="R68" s="370"/>
      <c r="S68" s="371"/>
      <c r="T68" s="55"/>
      <c r="U68" s="55"/>
    </row>
    <row r="70" spans="1:21" x14ac:dyDescent="0.2">
      <c r="D70" s="52"/>
    </row>
    <row r="72" spans="1:21" x14ac:dyDescent="0.2">
      <c r="E72" s="52"/>
    </row>
  </sheetData>
  <mergeCells count="12">
    <mergeCell ref="Q4:R4"/>
    <mergeCell ref="C3:S3"/>
    <mergeCell ref="A1:S1"/>
    <mergeCell ref="A3:A5"/>
    <mergeCell ref="B3:B5"/>
    <mergeCell ref="C4:D4"/>
    <mergeCell ref="E4:F4"/>
    <mergeCell ref="G4:H4"/>
    <mergeCell ref="I4:J4"/>
    <mergeCell ref="K4:L4"/>
    <mergeCell ref="M4:N4"/>
    <mergeCell ref="O4:P4"/>
  </mergeCells>
  <conditionalFormatting sqref="S1:S1048576">
    <cfRule type="cellIs" dxfId="11" priority="7" operator="greaterThan">
      <formula>100</formula>
    </cfRule>
  </conditionalFormatting>
  <pageMargins left="1.95" right="0.2" top="0.25" bottom="0.25" header="0.3" footer="0.3"/>
  <pageSetup paperSize="9" scale="5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75"/>
  <sheetViews>
    <sheetView zoomScaleNormal="100" workbookViewId="0">
      <pane xSplit="2" ySplit="5" topLeftCell="C48" activePane="bottomRight" state="frozen"/>
      <selection pane="topRight" activeCell="C1" sqref="C1"/>
      <selection pane="bottomLeft" activeCell="A6" sqref="A6"/>
      <selection pane="bottomRight" sqref="A1:XFD1048576"/>
    </sheetView>
  </sheetViews>
  <sheetFormatPr defaultColWidth="4.42578125" defaultRowHeight="13.5" x14ac:dyDescent="0.2"/>
  <cols>
    <col min="1" max="1" width="4.42578125" style="54"/>
    <col min="2" max="2" width="22.5703125" style="54" customWidth="1"/>
    <col min="3" max="3" width="6.85546875" style="54" customWidth="1"/>
    <col min="4" max="4" width="10.140625" style="54" customWidth="1"/>
    <col min="5" max="5" width="7.5703125" style="54" customWidth="1"/>
    <col min="6" max="6" width="10.42578125" style="54" customWidth="1"/>
    <col min="7" max="7" width="9.42578125" style="54" customWidth="1"/>
    <col min="8" max="8" width="10" style="54" customWidth="1"/>
    <col min="9" max="9" width="9.85546875" style="54" customWidth="1"/>
    <col min="10" max="10" width="10.140625" style="54" customWidth="1"/>
    <col min="11" max="11" width="10.5703125" style="54" customWidth="1"/>
    <col min="12" max="12" width="10.28515625" style="54" customWidth="1"/>
    <col min="13" max="13" width="9" style="54" customWidth="1"/>
    <col min="14" max="14" width="10.5703125" style="54" customWidth="1"/>
    <col min="15" max="17" width="9" style="54" hidden="1" customWidth="1"/>
    <col min="18" max="18" width="8.85546875" style="54" hidden="1" customWidth="1"/>
    <col min="19" max="19" width="8" style="54" hidden="1" customWidth="1"/>
    <col min="20" max="20" width="7" style="54" bestFit="1" customWidth="1"/>
    <col min="21" max="23" width="4.42578125" style="54" customWidth="1"/>
    <col min="24" max="24" width="9.42578125" style="54" customWidth="1"/>
    <col min="25" max="16384" width="4.42578125" style="54"/>
  </cols>
  <sheetData>
    <row r="1" spans="1:19" ht="15.75" x14ac:dyDescent="0.2">
      <c r="A1" s="479" t="s">
        <v>528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9" ht="13.5" customHeight="1" x14ac:dyDescent="0.2">
      <c r="A2" s="480" t="s">
        <v>111</v>
      </c>
      <c r="B2" s="480" t="s">
        <v>95</v>
      </c>
      <c r="C2" s="474" t="s">
        <v>433</v>
      </c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6"/>
    </row>
    <row r="3" spans="1:19" ht="15" customHeight="1" x14ac:dyDescent="0.2">
      <c r="A3" s="480"/>
      <c r="B3" s="480"/>
      <c r="C3" s="481" t="s">
        <v>144</v>
      </c>
      <c r="D3" s="482"/>
      <c r="E3" s="472" t="s">
        <v>127</v>
      </c>
      <c r="F3" s="472"/>
      <c r="G3" s="482" t="s">
        <v>128</v>
      </c>
      <c r="H3" s="485"/>
      <c r="I3" s="472" t="s">
        <v>145</v>
      </c>
      <c r="J3" s="472"/>
      <c r="K3" s="472" t="s">
        <v>122</v>
      </c>
      <c r="L3" s="472"/>
      <c r="M3" s="472" t="s">
        <v>146</v>
      </c>
      <c r="N3" s="472"/>
    </row>
    <row r="4" spans="1:19" ht="20.100000000000001" customHeight="1" x14ac:dyDescent="0.2">
      <c r="A4" s="480"/>
      <c r="B4" s="480"/>
      <c r="C4" s="483"/>
      <c r="D4" s="484"/>
      <c r="E4" s="472"/>
      <c r="F4" s="472"/>
      <c r="G4" s="484"/>
      <c r="H4" s="486"/>
      <c r="I4" s="472"/>
      <c r="J4" s="472"/>
      <c r="K4" s="472"/>
      <c r="L4" s="472"/>
      <c r="M4" s="472"/>
      <c r="N4" s="472"/>
    </row>
    <row r="5" spans="1:19" ht="15" customHeight="1" x14ac:dyDescent="0.2">
      <c r="A5" s="480"/>
      <c r="B5" s="480"/>
      <c r="C5" s="388" t="s">
        <v>204</v>
      </c>
      <c r="D5" s="388" t="s">
        <v>203</v>
      </c>
      <c r="E5" s="388" t="s">
        <v>204</v>
      </c>
      <c r="F5" s="388" t="s">
        <v>203</v>
      </c>
      <c r="G5" s="388" t="s">
        <v>204</v>
      </c>
      <c r="H5" s="388" t="s">
        <v>203</v>
      </c>
      <c r="I5" s="388" t="s">
        <v>204</v>
      </c>
      <c r="J5" s="388" t="s">
        <v>203</v>
      </c>
      <c r="K5" s="388" t="s">
        <v>204</v>
      </c>
      <c r="L5" s="388" t="s">
        <v>203</v>
      </c>
      <c r="M5" s="388" t="s">
        <v>204</v>
      </c>
      <c r="N5" s="388" t="s">
        <v>203</v>
      </c>
      <c r="O5" s="93" t="s">
        <v>205</v>
      </c>
      <c r="P5" s="93" t="s">
        <v>1</v>
      </c>
      <c r="Q5" s="93" t="s">
        <v>221</v>
      </c>
      <c r="R5" s="93"/>
      <c r="S5" s="55"/>
    </row>
    <row r="6" spans="1:19" ht="12.6" customHeight="1" x14ac:dyDescent="0.2">
      <c r="A6" s="36">
        <v>1</v>
      </c>
      <c r="B6" s="37" t="s">
        <v>50</v>
      </c>
      <c r="C6" s="48">
        <v>0</v>
      </c>
      <c r="D6" s="48">
        <v>0</v>
      </c>
      <c r="E6" s="48">
        <v>477</v>
      </c>
      <c r="F6" s="48">
        <v>2316</v>
      </c>
      <c r="G6" s="48">
        <v>1082</v>
      </c>
      <c r="H6" s="48">
        <v>20982</v>
      </c>
      <c r="I6" s="48">
        <v>6180</v>
      </c>
      <c r="J6" s="48">
        <v>7569</v>
      </c>
      <c r="K6" s="48">
        <v>5158</v>
      </c>
      <c r="L6" s="48">
        <v>264375</v>
      </c>
      <c r="M6" s="48">
        <f t="shared" ref="M6:M26" si="0">C6+E6+G6+I6+K6</f>
        <v>12897</v>
      </c>
      <c r="N6" s="48">
        <f t="shared" ref="N6:N26" si="1">D6+F6+H6+J6+L6</f>
        <v>295242</v>
      </c>
      <c r="O6" s="54">
        <f>'Pri Sec_outstanding_6'!P6</f>
        <v>476032</v>
      </c>
      <c r="P6" s="54">
        <f>N6+O6</f>
        <v>771274</v>
      </c>
      <c r="Q6" s="54">
        <f>'CD Ratio_3(i)'!F6</f>
        <v>771274</v>
      </c>
    </row>
    <row r="7" spans="1:19" ht="12.6" customHeight="1" x14ac:dyDescent="0.2">
      <c r="A7" s="36">
        <v>2</v>
      </c>
      <c r="B7" s="37" t="s">
        <v>51</v>
      </c>
      <c r="C7" s="48">
        <v>0</v>
      </c>
      <c r="D7" s="48">
        <v>0</v>
      </c>
      <c r="E7" s="48">
        <v>15</v>
      </c>
      <c r="F7" s="48">
        <v>255</v>
      </c>
      <c r="G7" s="48">
        <v>155</v>
      </c>
      <c r="H7" s="48">
        <v>4567</v>
      </c>
      <c r="I7" s="48">
        <v>243</v>
      </c>
      <c r="J7" s="48">
        <v>1928</v>
      </c>
      <c r="K7" s="48">
        <v>3821</v>
      </c>
      <c r="L7" s="48">
        <v>40420.869999999995</v>
      </c>
      <c r="M7" s="48">
        <f t="shared" si="0"/>
        <v>4234</v>
      </c>
      <c r="N7" s="48">
        <f t="shared" si="1"/>
        <v>47170.869999999995</v>
      </c>
      <c r="O7" s="54">
        <f>'Pri Sec_outstanding_6'!P7</f>
        <v>52017.130000000005</v>
      </c>
      <c r="P7" s="54">
        <f t="shared" ref="P7:P56" si="2">N7+O7</f>
        <v>99188</v>
      </c>
      <c r="Q7" s="54">
        <f>'CD Ratio_3(i)'!F7</f>
        <v>99188</v>
      </c>
    </row>
    <row r="8" spans="1:19" ht="12.6" customHeight="1" x14ac:dyDescent="0.2">
      <c r="A8" s="36">
        <v>3</v>
      </c>
      <c r="B8" s="37" t="s">
        <v>52</v>
      </c>
      <c r="C8" s="48">
        <v>0</v>
      </c>
      <c r="D8" s="48">
        <v>0</v>
      </c>
      <c r="E8" s="48">
        <v>241</v>
      </c>
      <c r="F8" s="48">
        <v>2504</v>
      </c>
      <c r="G8" s="48">
        <v>1936</v>
      </c>
      <c r="H8" s="48">
        <v>37916</v>
      </c>
      <c r="I8" s="48">
        <v>3175</v>
      </c>
      <c r="J8" s="48">
        <v>5318</v>
      </c>
      <c r="K8" s="48">
        <v>13269</v>
      </c>
      <c r="L8" s="48">
        <v>325406.15000000002</v>
      </c>
      <c r="M8" s="48">
        <f t="shared" si="0"/>
        <v>18621</v>
      </c>
      <c r="N8" s="48">
        <f t="shared" si="1"/>
        <v>371144.15</v>
      </c>
      <c r="O8" s="54">
        <f>'Pri Sec_outstanding_6'!P8</f>
        <v>759962.85</v>
      </c>
      <c r="P8" s="54">
        <f t="shared" si="2"/>
        <v>1131107</v>
      </c>
      <c r="Q8" s="54">
        <f>'CD Ratio_3(i)'!F8</f>
        <v>1131107</v>
      </c>
    </row>
    <row r="9" spans="1:19" ht="12.6" customHeight="1" x14ac:dyDescent="0.2">
      <c r="A9" s="36">
        <v>4</v>
      </c>
      <c r="B9" s="37" t="s">
        <v>53</v>
      </c>
      <c r="C9" s="48">
        <v>0</v>
      </c>
      <c r="D9" s="48">
        <v>0</v>
      </c>
      <c r="E9" s="48">
        <v>214</v>
      </c>
      <c r="F9" s="48">
        <v>5864</v>
      </c>
      <c r="G9" s="48">
        <v>5542</v>
      </c>
      <c r="H9" s="48">
        <v>109786</v>
      </c>
      <c r="I9" s="48">
        <v>9856</v>
      </c>
      <c r="J9" s="48">
        <v>36452</v>
      </c>
      <c r="K9" s="48">
        <v>42214</v>
      </c>
      <c r="L9" s="48">
        <v>394167.14</v>
      </c>
      <c r="M9" s="48">
        <f t="shared" si="0"/>
        <v>57826</v>
      </c>
      <c r="N9" s="48">
        <f t="shared" si="1"/>
        <v>546269.14</v>
      </c>
      <c r="O9" s="54">
        <f>'Pri Sec_outstanding_6'!P9</f>
        <v>1539874.86</v>
      </c>
      <c r="P9" s="54">
        <f t="shared" si="2"/>
        <v>2086144</v>
      </c>
      <c r="Q9" s="54">
        <f>'CD Ratio_3(i)'!F9</f>
        <v>2086144</v>
      </c>
    </row>
    <row r="10" spans="1:19" ht="12.6" customHeight="1" x14ac:dyDescent="0.2">
      <c r="A10" s="36">
        <v>5</v>
      </c>
      <c r="B10" s="37" t="s">
        <v>54</v>
      </c>
      <c r="C10" s="48">
        <v>0</v>
      </c>
      <c r="D10" s="48">
        <v>0</v>
      </c>
      <c r="E10" s="48">
        <v>129</v>
      </c>
      <c r="F10" s="48">
        <v>1281</v>
      </c>
      <c r="G10" s="48">
        <v>514</v>
      </c>
      <c r="H10" s="48">
        <v>19382</v>
      </c>
      <c r="I10" s="48">
        <v>7426</v>
      </c>
      <c r="J10" s="48">
        <v>32254</v>
      </c>
      <c r="K10" s="48">
        <v>1931</v>
      </c>
      <c r="L10" s="48">
        <v>49385</v>
      </c>
      <c r="M10" s="48">
        <f t="shared" si="0"/>
        <v>10000</v>
      </c>
      <c r="N10" s="48">
        <f t="shared" si="1"/>
        <v>102302</v>
      </c>
      <c r="O10" s="54">
        <f>'Pri Sec_outstanding_6'!P10</f>
        <v>221445</v>
      </c>
      <c r="P10" s="54">
        <f t="shared" si="2"/>
        <v>323747</v>
      </c>
      <c r="Q10" s="54">
        <f>'CD Ratio_3(i)'!F10</f>
        <v>323747</v>
      </c>
    </row>
    <row r="11" spans="1:19" ht="12.6" customHeight="1" x14ac:dyDescent="0.2">
      <c r="A11" s="36">
        <v>6</v>
      </c>
      <c r="B11" s="37" t="s">
        <v>55</v>
      </c>
      <c r="C11" s="48">
        <v>0</v>
      </c>
      <c r="D11" s="48">
        <v>0</v>
      </c>
      <c r="E11" s="48">
        <v>278</v>
      </c>
      <c r="F11" s="48">
        <v>1688</v>
      </c>
      <c r="G11" s="48">
        <v>3240</v>
      </c>
      <c r="H11" s="48">
        <v>51453</v>
      </c>
      <c r="I11" s="48">
        <v>18528</v>
      </c>
      <c r="J11" s="48">
        <v>99991</v>
      </c>
      <c r="K11" s="48">
        <v>17319</v>
      </c>
      <c r="L11" s="48">
        <v>89137</v>
      </c>
      <c r="M11" s="48">
        <f t="shared" si="0"/>
        <v>39365</v>
      </c>
      <c r="N11" s="48">
        <f t="shared" si="1"/>
        <v>242269</v>
      </c>
      <c r="O11" s="54">
        <f>'Pri Sec_outstanding_6'!P11</f>
        <v>380492</v>
      </c>
      <c r="P11" s="54">
        <f t="shared" si="2"/>
        <v>622761</v>
      </c>
      <c r="Q11" s="54">
        <f>'CD Ratio_3(i)'!F11</f>
        <v>622761</v>
      </c>
    </row>
    <row r="12" spans="1:19" ht="12.6" customHeight="1" x14ac:dyDescent="0.2">
      <c r="A12" s="36">
        <v>7</v>
      </c>
      <c r="B12" s="37" t="s">
        <v>56</v>
      </c>
      <c r="C12" s="48">
        <v>0</v>
      </c>
      <c r="D12" s="48">
        <v>0</v>
      </c>
      <c r="E12" s="48">
        <v>289</v>
      </c>
      <c r="F12" s="48">
        <v>4470</v>
      </c>
      <c r="G12" s="48">
        <v>761</v>
      </c>
      <c r="H12" s="48">
        <v>26133</v>
      </c>
      <c r="I12" s="48">
        <v>7526</v>
      </c>
      <c r="J12" s="48">
        <v>13542</v>
      </c>
      <c r="K12" s="48">
        <v>20251</v>
      </c>
      <c r="L12" s="48">
        <v>334558</v>
      </c>
      <c r="M12" s="48">
        <f t="shared" si="0"/>
        <v>28827</v>
      </c>
      <c r="N12" s="48">
        <f t="shared" si="1"/>
        <v>378703</v>
      </c>
      <c r="O12" s="54">
        <f>'Pri Sec_outstanding_6'!P12</f>
        <v>1036234</v>
      </c>
      <c r="P12" s="54">
        <f t="shared" si="2"/>
        <v>1414937</v>
      </c>
      <c r="Q12" s="54">
        <f>'CD Ratio_3(i)'!F12</f>
        <v>1414937</v>
      </c>
    </row>
    <row r="13" spans="1:19" ht="12.6" customHeight="1" x14ac:dyDescent="0.2">
      <c r="A13" s="36">
        <v>8</v>
      </c>
      <c r="B13" s="37" t="s">
        <v>43</v>
      </c>
      <c r="C13" s="48">
        <v>0</v>
      </c>
      <c r="D13" s="48">
        <v>0</v>
      </c>
      <c r="E13" s="48">
        <v>14</v>
      </c>
      <c r="F13" s="48">
        <v>212.64</v>
      </c>
      <c r="G13" s="48">
        <v>119</v>
      </c>
      <c r="H13" s="48">
        <v>3248.77</v>
      </c>
      <c r="I13" s="48">
        <v>693</v>
      </c>
      <c r="J13" s="48">
        <v>421.93</v>
      </c>
      <c r="K13" s="48">
        <v>3927</v>
      </c>
      <c r="L13" s="48">
        <v>31113.200000000001</v>
      </c>
      <c r="M13" s="48">
        <f t="shared" si="0"/>
        <v>4753</v>
      </c>
      <c r="N13" s="48">
        <f t="shared" si="1"/>
        <v>34996.54</v>
      </c>
      <c r="O13" s="54">
        <f>'Pri Sec_outstanding_6'!P13</f>
        <v>95210.25</v>
      </c>
      <c r="P13" s="54">
        <f t="shared" si="2"/>
        <v>130206.79000000001</v>
      </c>
      <c r="Q13" s="54">
        <f>'CD Ratio_3(i)'!F13</f>
        <v>130206.77</v>
      </c>
    </row>
    <row r="14" spans="1:19" ht="12.6" customHeight="1" x14ac:dyDescent="0.2">
      <c r="A14" s="36">
        <v>9</v>
      </c>
      <c r="B14" s="37" t="s">
        <v>44</v>
      </c>
      <c r="C14" s="48">
        <v>0</v>
      </c>
      <c r="D14" s="48">
        <v>0</v>
      </c>
      <c r="E14" s="48">
        <v>13</v>
      </c>
      <c r="F14" s="48">
        <v>218</v>
      </c>
      <c r="G14" s="48">
        <v>438</v>
      </c>
      <c r="H14" s="48">
        <v>9124</v>
      </c>
      <c r="I14" s="48">
        <v>3410</v>
      </c>
      <c r="J14" s="48">
        <v>8722</v>
      </c>
      <c r="K14" s="48">
        <v>997</v>
      </c>
      <c r="L14" s="48">
        <v>105718.52</v>
      </c>
      <c r="M14" s="48">
        <f t="shared" si="0"/>
        <v>4858</v>
      </c>
      <c r="N14" s="48">
        <f t="shared" si="1"/>
        <v>123782.52</v>
      </c>
      <c r="O14" s="54">
        <f>'Pri Sec_outstanding_6'!P14</f>
        <v>68251</v>
      </c>
      <c r="P14" s="54">
        <f t="shared" si="2"/>
        <v>192033.52000000002</v>
      </c>
      <c r="Q14" s="54">
        <f>'CD Ratio_3(i)'!F14</f>
        <v>192033.52</v>
      </c>
    </row>
    <row r="15" spans="1:19" ht="12.6" customHeight="1" x14ac:dyDescent="0.2">
      <c r="A15" s="36">
        <v>10</v>
      </c>
      <c r="B15" s="37" t="s">
        <v>76</v>
      </c>
      <c r="C15" s="48">
        <v>0</v>
      </c>
      <c r="D15" s="48">
        <v>0</v>
      </c>
      <c r="E15" s="48">
        <v>5</v>
      </c>
      <c r="F15" s="48">
        <v>60</v>
      </c>
      <c r="G15" s="48">
        <v>857</v>
      </c>
      <c r="H15" s="48">
        <v>32971</v>
      </c>
      <c r="I15" s="48">
        <v>2566</v>
      </c>
      <c r="J15" s="48">
        <v>18764</v>
      </c>
      <c r="K15" s="48">
        <v>639</v>
      </c>
      <c r="L15" s="48">
        <f>70689+87516</f>
        <v>158205</v>
      </c>
      <c r="M15" s="48">
        <f t="shared" si="0"/>
        <v>4067</v>
      </c>
      <c r="N15" s="48">
        <f t="shared" si="1"/>
        <v>210000</v>
      </c>
      <c r="O15" s="54">
        <f>'Pri Sec_outstanding_6'!P15</f>
        <v>254872</v>
      </c>
      <c r="P15" s="54">
        <f t="shared" si="2"/>
        <v>464872</v>
      </c>
      <c r="Q15" s="54">
        <f>'CD Ratio_3(i)'!F15</f>
        <v>464872</v>
      </c>
    </row>
    <row r="16" spans="1:19" ht="12.6" customHeight="1" x14ac:dyDescent="0.2">
      <c r="A16" s="36">
        <v>11</v>
      </c>
      <c r="B16" s="37" t="s">
        <v>57</v>
      </c>
      <c r="C16" s="48">
        <v>0</v>
      </c>
      <c r="D16" s="48">
        <v>0</v>
      </c>
      <c r="E16" s="48">
        <v>66</v>
      </c>
      <c r="F16" s="48">
        <v>360.36</v>
      </c>
      <c r="G16" s="48">
        <v>284</v>
      </c>
      <c r="H16" s="48">
        <v>5624.72</v>
      </c>
      <c r="I16" s="48">
        <v>1754</v>
      </c>
      <c r="J16" s="48">
        <v>4971.46</v>
      </c>
      <c r="K16" s="48">
        <v>3416</v>
      </c>
      <c r="L16" s="48">
        <v>34715.89</v>
      </c>
      <c r="M16" s="48">
        <f t="shared" si="0"/>
        <v>5520</v>
      </c>
      <c r="N16" s="48">
        <f t="shared" si="1"/>
        <v>45672.43</v>
      </c>
      <c r="O16" s="54">
        <f>'Pri Sec_outstanding_6'!P16</f>
        <v>34732.570000000007</v>
      </c>
      <c r="P16" s="54">
        <f t="shared" si="2"/>
        <v>80405</v>
      </c>
      <c r="Q16" s="54">
        <f>'CD Ratio_3(i)'!F16</f>
        <v>80405</v>
      </c>
    </row>
    <row r="17" spans="1:20" ht="12.6" customHeight="1" x14ac:dyDescent="0.2">
      <c r="A17" s="36">
        <v>12</v>
      </c>
      <c r="B17" s="37" t="s">
        <v>58</v>
      </c>
      <c r="C17" s="48">
        <v>0</v>
      </c>
      <c r="D17" s="48">
        <v>0</v>
      </c>
      <c r="E17" s="48">
        <v>13</v>
      </c>
      <c r="F17" s="48">
        <v>81.400000000000006</v>
      </c>
      <c r="G17" s="48">
        <v>93</v>
      </c>
      <c r="H17" s="48">
        <v>3250</v>
      </c>
      <c r="I17" s="48">
        <v>1036</v>
      </c>
      <c r="J17" s="48">
        <v>1428</v>
      </c>
      <c r="K17" s="48">
        <v>2579</v>
      </c>
      <c r="L17" s="48">
        <v>37305.019999999997</v>
      </c>
      <c r="M17" s="48">
        <f t="shared" si="0"/>
        <v>3721</v>
      </c>
      <c r="N17" s="48">
        <f t="shared" si="1"/>
        <v>42064.42</v>
      </c>
      <c r="O17" s="54">
        <f>'Pri Sec_outstanding_6'!P17</f>
        <v>74340.58</v>
      </c>
      <c r="P17" s="54">
        <f t="shared" si="2"/>
        <v>116405</v>
      </c>
      <c r="Q17" s="54">
        <f>'CD Ratio_3(i)'!F17</f>
        <v>116405</v>
      </c>
    </row>
    <row r="18" spans="1:20" ht="12.6" customHeight="1" x14ac:dyDescent="0.2">
      <c r="A18" s="36">
        <v>13</v>
      </c>
      <c r="B18" s="37" t="s">
        <v>183</v>
      </c>
      <c r="C18" s="48">
        <v>14</v>
      </c>
      <c r="D18" s="48">
        <v>3861</v>
      </c>
      <c r="E18" s="48">
        <v>90</v>
      </c>
      <c r="F18" s="48">
        <v>775</v>
      </c>
      <c r="G18" s="48">
        <v>880</v>
      </c>
      <c r="H18" s="48">
        <v>15517</v>
      </c>
      <c r="I18" s="48">
        <v>2535</v>
      </c>
      <c r="J18" s="48">
        <v>5880</v>
      </c>
      <c r="K18" s="48">
        <v>4164</v>
      </c>
      <c r="L18" s="48">
        <v>82040</v>
      </c>
      <c r="M18" s="48">
        <f t="shared" si="0"/>
        <v>7683</v>
      </c>
      <c r="N18" s="48">
        <f t="shared" si="1"/>
        <v>108073</v>
      </c>
      <c r="O18" s="54">
        <f>'Pri Sec_outstanding_6'!P18</f>
        <v>138933</v>
      </c>
      <c r="P18" s="54">
        <f t="shared" si="2"/>
        <v>247006</v>
      </c>
      <c r="Q18" s="54">
        <f>'CD Ratio_3(i)'!F18</f>
        <v>247006</v>
      </c>
    </row>
    <row r="19" spans="1:20" ht="12.6" customHeight="1" x14ac:dyDescent="0.2">
      <c r="A19" s="36">
        <v>14</v>
      </c>
      <c r="B19" s="37" t="s">
        <v>184</v>
      </c>
      <c r="C19" s="48">
        <v>0</v>
      </c>
      <c r="D19" s="48">
        <v>0</v>
      </c>
      <c r="E19" s="48">
        <v>31</v>
      </c>
      <c r="F19" s="48">
        <v>1005</v>
      </c>
      <c r="G19" s="48">
        <v>301</v>
      </c>
      <c r="H19" s="48">
        <v>6102</v>
      </c>
      <c r="I19" s="48">
        <v>353</v>
      </c>
      <c r="J19" s="48">
        <v>143</v>
      </c>
      <c r="K19" s="48">
        <v>1707</v>
      </c>
      <c r="L19" s="48">
        <v>6201</v>
      </c>
      <c r="M19" s="48">
        <f t="shared" si="0"/>
        <v>2392</v>
      </c>
      <c r="N19" s="48">
        <f t="shared" si="1"/>
        <v>13451</v>
      </c>
      <c r="O19" s="54">
        <f>'Pri Sec_outstanding_6'!P19</f>
        <v>67667</v>
      </c>
      <c r="P19" s="54">
        <f t="shared" si="2"/>
        <v>81118</v>
      </c>
      <c r="Q19" s="54">
        <f>'CD Ratio_3(i)'!F19</f>
        <v>81118</v>
      </c>
    </row>
    <row r="20" spans="1:20" ht="12.6" customHeight="1" x14ac:dyDescent="0.2">
      <c r="A20" s="36">
        <v>15</v>
      </c>
      <c r="B20" s="37" t="s">
        <v>59</v>
      </c>
      <c r="C20" s="48">
        <v>7</v>
      </c>
      <c r="D20" s="48">
        <v>84943.42</v>
      </c>
      <c r="E20" s="48">
        <v>15</v>
      </c>
      <c r="F20" s="48">
        <v>3186.06</v>
      </c>
      <c r="G20" s="48">
        <v>3582</v>
      </c>
      <c r="H20" s="48">
        <v>85503.5</v>
      </c>
      <c r="I20" s="48">
        <v>27649</v>
      </c>
      <c r="J20" s="48">
        <v>122630.95</v>
      </c>
      <c r="K20" s="48">
        <v>11578</v>
      </c>
      <c r="L20" s="48">
        <v>714662</v>
      </c>
      <c r="M20" s="48">
        <f t="shared" si="0"/>
        <v>42831</v>
      </c>
      <c r="N20" s="48">
        <f t="shared" si="1"/>
        <v>1010925.9299999999</v>
      </c>
      <c r="O20" s="54">
        <f>'Pri Sec_outstanding_6'!P20</f>
        <v>949471.67000000016</v>
      </c>
      <c r="P20" s="54">
        <f t="shared" si="2"/>
        <v>1960397.6</v>
      </c>
      <c r="Q20" s="54">
        <f>'CD Ratio_3(i)'!F20</f>
        <v>1960397.6</v>
      </c>
    </row>
    <row r="21" spans="1:20" ht="12.6" customHeight="1" x14ac:dyDescent="0.2">
      <c r="A21" s="36">
        <v>16</v>
      </c>
      <c r="B21" s="37" t="s">
        <v>65</v>
      </c>
      <c r="C21" s="48">
        <v>0</v>
      </c>
      <c r="D21" s="48">
        <v>0</v>
      </c>
      <c r="E21" s="48">
        <v>1617</v>
      </c>
      <c r="F21" s="48">
        <v>28879</v>
      </c>
      <c r="G21" s="48">
        <v>34806</v>
      </c>
      <c r="H21" s="48">
        <v>547034</v>
      </c>
      <c r="I21" s="48">
        <v>293089</v>
      </c>
      <c r="J21" s="48">
        <v>828188</v>
      </c>
      <c r="K21" s="48">
        <v>209616</v>
      </c>
      <c r="L21" s="48">
        <v>2557966</v>
      </c>
      <c r="M21" s="48">
        <f t="shared" si="0"/>
        <v>539128</v>
      </c>
      <c r="N21" s="48">
        <f t="shared" si="1"/>
        <v>3962067</v>
      </c>
      <c r="O21" s="54">
        <f>'Pri Sec_outstanding_6'!P21</f>
        <v>2893176</v>
      </c>
      <c r="P21" s="54">
        <f t="shared" si="2"/>
        <v>6855243</v>
      </c>
      <c r="Q21" s="54">
        <f>'CD Ratio_3(i)'!F21</f>
        <v>6855243</v>
      </c>
    </row>
    <row r="22" spans="1:20" ht="12.6" customHeight="1" x14ac:dyDescent="0.2">
      <c r="A22" s="36">
        <v>17</v>
      </c>
      <c r="B22" s="37" t="s">
        <v>60</v>
      </c>
      <c r="C22" s="48">
        <v>0</v>
      </c>
      <c r="D22" s="48">
        <v>0</v>
      </c>
      <c r="E22" s="48">
        <v>24</v>
      </c>
      <c r="F22" s="48">
        <v>147</v>
      </c>
      <c r="G22" s="48">
        <v>319</v>
      </c>
      <c r="H22" s="48">
        <v>5627</v>
      </c>
      <c r="I22" s="48">
        <v>7112</v>
      </c>
      <c r="J22" s="48">
        <v>11528</v>
      </c>
      <c r="K22" s="48">
        <v>14754</v>
      </c>
      <c r="L22" s="48">
        <v>208234</v>
      </c>
      <c r="M22" s="48">
        <f t="shared" si="0"/>
        <v>22209</v>
      </c>
      <c r="N22" s="48">
        <f t="shared" si="1"/>
        <v>225536</v>
      </c>
      <c r="O22" s="54">
        <f>'Pri Sec_outstanding_6'!P22</f>
        <v>96343</v>
      </c>
      <c r="P22" s="54">
        <f t="shared" si="2"/>
        <v>321879</v>
      </c>
      <c r="Q22" s="54">
        <f>'CD Ratio_3(i)'!F22</f>
        <v>321879</v>
      </c>
    </row>
    <row r="23" spans="1:20" ht="12.6" customHeight="1" x14ac:dyDescent="0.2">
      <c r="A23" s="36">
        <v>18</v>
      </c>
      <c r="B23" s="37" t="s">
        <v>185</v>
      </c>
      <c r="C23" s="48">
        <v>0</v>
      </c>
      <c r="D23" s="48">
        <v>0</v>
      </c>
      <c r="E23" s="48">
        <v>531</v>
      </c>
      <c r="F23" s="48">
        <v>1466.83</v>
      </c>
      <c r="G23" s="48">
        <v>2343</v>
      </c>
      <c r="H23" s="48">
        <v>27463.06</v>
      </c>
      <c r="I23" s="48">
        <v>4804</v>
      </c>
      <c r="J23" s="48">
        <v>4932</v>
      </c>
      <c r="K23" s="48">
        <v>3436</v>
      </c>
      <c r="L23" s="48">
        <v>109611.45999999999</v>
      </c>
      <c r="M23" s="48">
        <f t="shared" si="0"/>
        <v>11114</v>
      </c>
      <c r="N23" s="48">
        <f t="shared" si="1"/>
        <v>143473.34999999998</v>
      </c>
      <c r="O23" s="54">
        <f>'Pri Sec_outstanding_6'!P23</f>
        <v>313763.36</v>
      </c>
      <c r="P23" s="54">
        <f t="shared" si="2"/>
        <v>457236.70999999996</v>
      </c>
      <c r="Q23" s="54">
        <f>'CD Ratio_3(i)'!F23</f>
        <v>457236.71</v>
      </c>
    </row>
    <row r="24" spans="1:20" ht="12.6" customHeight="1" x14ac:dyDescent="0.2">
      <c r="A24" s="36">
        <v>19</v>
      </c>
      <c r="B24" s="37" t="s">
        <v>61</v>
      </c>
      <c r="C24" s="48">
        <v>1</v>
      </c>
      <c r="D24" s="48">
        <v>356</v>
      </c>
      <c r="E24" s="48">
        <v>325</v>
      </c>
      <c r="F24" s="48">
        <v>3063</v>
      </c>
      <c r="G24" s="48">
        <v>1818</v>
      </c>
      <c r="H24" s="48">
        <v>37825</v>
      </c>
      <c r="I24" s="48">
        <v>19259</v>
      </c>
      <c r="J24" s="48">
        <v>66919</v>
      </c>
      <c r="K24" s="48">
        <v>32148</v>
      </c>
      <c r="L24" s="48">
        <v>650748</v>
      </c>
      <c r="M24" s="48">
        <f t="shared" si="0"/>
        <v>53551</v>
      </c>
      <c r="N24" s="48">
        <f t="shared" si="1"/>
        <v>758911</v>
      </c>
      <c r="O24" s="54">
        <f>'Pri Sec_outstanding_6'!P24</f>
        <v>827225</v>
      </c>
      <c r="P24" s="54">
        <f t="shared" si="2"/>
        <v>1586136</v>
      </c>
      <c r="Q24" s="54">
        <f>'CD Ratio_3(i)'!F24</f>
        <v>1586136</v>
      </c>
    </row>
    <row r="25" spans="1:20" ht="12.6" customHeight="1" x14ac:dyDescent="0.2">
      <c r="A25" s="36">
        <v>20</v>
      </c>
      <c r="B25" s="37" t="s">
        <v>62</v>
      </c>
      <c r="C25" s="48">
        <v>0</v>
      </c>
      <c r="D25" s="48">
        <v>0</v>
      </c>
      <c r="E25" s="48">
        <v>2</v>
      </c>
      <c r="F25" s="48">
        <v>46.21</v>
      </c>
      <c r="G25" s="48">
        <v>93</v>
      </c>
      <c r="H25" s="48">
        <v>1258.47</v>
      </c>
      <c r="I25" s="48">
        <v>0</v>
      </c>
      <c r="J25" s="48">
        <v>0</v>
      </c>
      <c r="K25" s="48">
        <v>484</v>
      </c>
      <c r="L25" s="48">
        <v>13730.009999999998</v>
      </c>
      <c r="M25" s="48">
        <f t="shared" si="0"/>
        <v>579</v>
      </c>
      <c r="N25" s="48">
        <f t="shared" si="1"/>
        <v>15034.689999999999</v>
      </c>
      <c r="O25" s="54">
        <f>'Pri Sec_outstanding_6'!P25</f>
        <v>17368.310000000001</v>
      </c>
      <c r="P25" s="54">
        <f t="shared" si="2"/>
        <v>32403</v>
      </c>
      <c r="Q25" s="54">
        <f>'CD Ratio_3(i)'!F25</f>
        <v>32403</v>
      </c>
    </row>
    <row r="26" spans="1:20" ht="12.6" customHeight="1" x14ac:dyDescent="0.2">
      <c r="A26" s="36">
        <v>21</v>
      </c>
      <c r="B26" s="37" t="s">
        <v>45</v>
      </c>
      <c r="C26" s="48">
        <v>0</v>
      </c>
      <c r="D26" s="48">
        <v>0</v>
      </c>
      <c r="E26" s="48">
        <v>1</v>
      </c>
      <c r="F26" s="48">
        <v>3</v>
      </c>
      <c r="G26" s="48">
        <v>542</v>
      </c>
      <c r="H26" s="48">
        <v>11104</v>
      </c>
      <c r="I26" s="48">
        <v>687</v>
      </c>
      <c r="J26" s="48">
        <v>910</v>
      </c>
      <c r="K26" s="48">
        <v>11898</v>
      </c>
      <c r="L26" s="48">
        <v>67562</v>
      </c>
      <c r="M26" s="48">
        <f t="shared" si="0"/>
        <v>13128</v>
      </c>
      <c r="N26" s="48">
        <f t="shared" si="1"/>
        <v>79579</v>
      </c>
      <c r="O26" s="54">
        <f>'Pri Sec_outstanding_6'!P26</f>
        <v>100982</v>
      </c>
      <c r="P26" s="54">
        <f t="shared" si="2"/>
        <v>180561</v>
      </c>
      <c r="Q26" s="54">
        <f>'CD Ratio_3(i)'!F26</f>
        <v>180561</v>
      </c>
    </row>
    <row r="27" spans="1:20" s="55" customFormat="1" ht="12.6" customHeight="1" x14ac:dyDescent="0.2">
      <c r="A27" s="387"/>
      <c r="B27" s="101" t="s">
        <v>226</v>
      </c>
      <c r="C27" s="50">
        <f>SUM(C6:C26)</f>
        <v>22</v>
      </c>
      <c r="D27" s="50">
        <f t="shared" ref="D27:L27" si="3">SUM(D6:D26)</f>
        <v>89160.42</v>
      </c>
      <c r="E27" s="50">
        <f t="shared" si="3"/>
        <v>4390</v>
      </c>
      <c r="F27" s="50">
        <f t="shared" si="3"/>
        <v>57881.500000000007</v>
      </c>
      <c r="G27" s="50">
        <f t="shared" si="3"/>
        <v>59705</v>
      </c>
      <c r="H27" s="50">
        <f t="shared" si="3"/>
        <v>1061871.52</v>
      </c>
      <c r="I27" s="50">
        <f t="shared" si="3"/>
        <v>417881</v>
      </c>
      <c r="J27" s="50">
        <f t="shared" si="3"/>
        <v>1272492.3399999999</v>
      </c>
      <c r="K27" s="50">
        <f t="shared" si="3"/>
        <v>405306</v>
      </c>
      <c r="L27" s="50">
        <f t="shared" si="3"/>
        <v>6275261.2599999998</v>
      </c>
      <c r="M27" s="50">
        <f t="shared" ref="M27:N27" si="4">SUM(M6:M26)</f>
        <v>887304</v>
      </c>
      <c r="N27" s="50">
        <f t="shared" si="4"/>
        <v>8756667.0399999991</v>
      </c>
      <c r="O27" s="55">
        <f>'Pri Sec_outstanding_6'!P27</f>
        <v>10398393.579999998</v>
      </c>
      <c r="P27" s="55">
        <f t="shared" si="2"/>
        <v>19155060.619999997</v>
      </c>
      <c r="Q27" s="55">
        <f>'CD Ratio_3(i)'!F27</f>
        <v>19155060.600000001</v>
      </c>
      <c r="S27" s="54"/>
      <c r="T27" s="54"/>
    </row>
    <row r="28" spans="1:20" ht="12.6" customHeight="1" x14ac:dyDescent="0.2">
      <c r="A28" s="36">
        <v>22</v>
      </c>
      <c r="B28" s="37" t="s">
        <v>42</v>
      </c>
      <c r="C28" s="48">
        <v>90</v>
      </c>
      <c r="D28" s="48">
        <v>4094.49</v>
      </c>
      <c r="E28" s="48">
        <v>3</v>
      </c>
      <c r="F28" s="48">
        <v>74.64</v>
      </c>
      <c r="G28" s="48">
        <v>1666</v>
      </c>
      <c r="H28" s="48">
        <v>63108.639999999999</v>
      </c>
      <c r="I28" s="48">
        <v>10241</v>
      </c>
      <c r="J28" s="48">
        <v>88495.11</v>
      </c>
      <c r="K28" s="48">
        <v>37141</v>
      </c>
      <c r="L28" s="48">
        <v>356508.14</v>
      </c>
      <c r="M28" s="48">
        <f t="shared" ref="M28:M48" si="5">C28+E28+G28+I28+K28</f>
        <v>49141</v>
      </c>
      <c r="N28" s="48">
        <f t="shared" ref="N28:N48" si="6">D28+F28+H28+J28+L28</f>
        <v>512281.02</v>
      </c>
      <c r="O28" s="54">
        <f>'Pri Sec_outstanding_6'!P28</f>
        <v>409473.29000000004</v>
      </c>
      <c r="P28" s="54">
        <f t="shared" si="2"/>
        <v>921754.31</v>
      </c>
      <c r="Q28" s="54">
        <f>'CD Ratio_3(i)'!F28</f>
        <v>921754.31</v>
      </c>
    </row>
    <row r="29" spans="1:20" ht="12.6" customHeight="1" x14ac:dyDescent="0.2">
      <c r="A29" s="36">
        <v>23</v>
      </c>
      <c r="B29" s="37" t="s">
        <v>186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1222</v>
      </c>
      <c r="L29" s="48">
        <v>4950.59</v>
      </c>
      <c r="M29" s="48">
        <f t="shared" si="5"/>
        <v>1222</v>
      </c>
      <c r="N29" s="48">
        <f t="shared" si="6"/>
        <v>4950.59</v>
      </c>
      <c r="O29" s="54">
        <f>'Pri Sec_outstanding_6'!P29</f>
        <v>149465.14000000001</v>
      </c>
      <c r="P29" s="54">
        <f t="shared" si="2"/>
        <v>154415.73000000001</v>
      </c>
      <c r="Q29" s="54">
        <f>'CD Ratio_3(i)'!F29</f>
        <v>154415.73000000001</v>
      </c>
    </row>
    <row r="30" spans="1:20" ht="12.6" customHeight="1" x14ac:dyDescent="0.2">
      <c r="A30" s="36">
        <v>24</v>
      </c>
      <c r="B30" s="37" t="s">
        <v>187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4</v>
      </c>
      <c r="J30" s="48">
        <v>2.71</v>
      </c>
      <c r="K30" s="48">
        <v>440</v>
      </c>
      <c r="L30" s="48">
        <v>836.42</v>
      </c>
      <c r="M30" s="48">
        <f t="shared" si="5"/>
        <v>444</v>
      </c>
      <c r="N30" s="48">
        <f t="shared" si="6"/>
        <v>839.13</v>
      </c>
      <c r="O30" s="54">
        <f>'Pri Sec_outstanding_6'!P30</f>
        <v>349.48</v>
      </c>
      <c r="P30" s="54">
        <f t="shared" si="2"/>
        <v>1188.6100000000001</v>
      </c>
      <c r="Q30" s="54">
        <f>'CD Ratio_3(i)'!F30</f>
        <v>1188.6099999999999</v>
      </c>
    </row>
    <row r="31" spans="1:20" ht="12.6" customHeight="1" x14ac:dyDescent="0.2">
      <c r="A31" s="36">
        <v>25</v>
      </c>
      <c r="B31" s="37" t="s">
        <v>46</v>
      </c>
      <c r="C31" s="48">
        <v>0</v>
      </c>
      <c r="D31" s="48">
        <v>0</v>
      </c>
      <c r="E31" s="48">
        <v>1</v>
      </c>
      <c r="F31" s="48">
        <v>14.57</v>
      </c>
      <c r="G31" s="48">
        <v>9</v>
      </c>
      <c r="H31" s="48">
        <v>290.77</v>
      </c>
      <c r="I31" s="48">
        <v>80</v>
      </c>
      <c r="J31" s="48">
        <v>238.48</v>
      </c>
      <c r="K31" s="48">
        <v>52</v>
      </c>
      <c r="L31" s="48">
        <v>2880.25</v>
      </c>
      <c r="M31" s="48">
        <f t="shared" si="5"/>
        <v>142</v>
      </c>
      <c r="N31" s="48">
        <f t="shared" si="6"/>
        <v>3424.0699999999997</v>
      </c>
      <c r="O31" s="54">
        <f>'Pri Sec_outstanding_6'!P31</f>
        <v>6722.06</v>
      </c>
      <c r="P31" s="54">
        <f t="shared" si="2"/>
        <v>10146.130000000001</v>
      </c>
      <c r="Q31" s="54">
        <f>'CD Ratio_3(i)'!F31</f>
        <v>10146.120000000001</v>
      </c>
    </row>
    <row r="32" spans="1:20" ht="12.6" customHeight="1" x14ac:dyDescent="0.2">
      <c r="A32" s="36">
        <v>26</v>
      </c>
      <c r="B32" s="37" t="s">
        <v>188</v>
      </c>
      <c r="C32" s="48">
        <v>15</v>
      </c>
      <c r="D32" s="48">
        <v>24</v>
      </c>
      <c r="E32" s="48">
        <v>3</v>
      </c>
      <c r="F32" s="48">
        <v>13</v>
      </c>
      <c r="G32" s="48">
        <v>150</v>
      </c>
      <c r="H32" s="48">
        <v>3242</v>
      </c>
      <c r="I32" s="48">
        <v>1</v>
      </c>
      <c r="J32" s="48">
        <v>1</v>
      </c>
      <c r="K32" s="48">
        <v>1778</v>
      </c>
      <c r="L32" s="48">
        <v>11243</v>
      </c>
      <c r="M32" s="48">
        <f t="shared" si="5"/>
        <v>1947</v>
      </c>
      <c r="N32" s="48">
        <f t="shared" si="6"/>
        <v>14523</v>
      </c>
      <c r="O32" s="54">
        <f>'Pri Sec_outstanding_6'!P32</f>
        <v>93668</v>
      </c>
      <c r="P32" s="54">
        <f t="shared" si="2"/>
        <v>108191</v>
      </c>
      <c r="Q32" s="54">
        <f>'CD Ratio_3(i)'!F32</f>
        <v>108191</v>
      </c>
    </row>
    <row r="33" spans="1:17" ht="12.6" customHeight="1" x14ac:dyDescent="0.2">
      <c r="A33" s="36">
        <v>27</v>
      </c>
      <c r="B33" s="37" t="s">
        <v>189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90</v>
      </c>
      <c r="L33" s="48">
        <v>147</v>
      </c>
      <c r="M33" s="48">
        <f t="shared" si="5"/>
        <v>90</v>
      </c>
      <c r="N33" s="48">
        <f t="shared" si="6"/>
        <v>147</v>
      </c>
      <c r="O33" s="54">
        <f>'Pri Sec_outstanding_6'!P33</f>
        <v>58</v>
      </c>
      <c r="P33" s="54">
        <f t="shared" si="2"/>
        <v>205</v>
      </c>
      <c r="Q33" s="54">
        <f>'CD Ratio_3(i)'!F33</f>
        <v>205</v>
      </c>
    </row>
    <row r="34" spans="1:17" ht="12.6" customHeight="1" x14ac:dyDescent="0.2">
      <c r="A34" s="36">
        <v>28</v>
      </c>
      <c r="B34" s="37" t="s">
        <v>190</v>
      </c>
      <c r="C34" s="48">
        <v>0</v>
      </c>
      <c r="D34" s="48">
        <v>0</v>
      </c>
      <c r="E34" s="48">
        <v>2</v>
      </c>
      <c r="F34" s="48">
        <v>33</v>
      </c>
      <c r="G34" s="48">
        <v>98</v>
      </c>
      <c r="H34" s="48">
        <v>1997</v>
      </c>
      <c r="I34" s="48">
        <v>217</v>
      </c>
      <c r="J34" s="48">
        <v>375</v>
      </c>
      <c r="K34" s="48">
        <v>3692</v>
      </c>
      <c r="L34" s="48">
        <v>10978</v>
      </c>
      <c r="M34" s="48">
        <f t="shared" si="5"/>
        <v>4009</v>
      </c>
      <c r="N34" s="48">
        <f t="shared" si="6"/>
        <v>13383</v>
      </c>
      <c r="O34" s="54">
        <f>'Pri Sec_outstanding_6'!P34</f>
        <v>17886</v>
      </c>
      <c r="P34" s="54">
        <f t="shared" si="2"/>
        <v>31269</v>
      </c>
      <c r="Q34" s="54">
        <f>'CD Ratio_3(i)'!F34</f>
        <v>31269</v>
      </c>
    </row>
    <row r="35" spans="1:17" ht="12.6" customHeight="1" x14ac:dyDescent="0.2">
      <c r="A35" s="36">
        <v>29</v>
      </c>
      <c r="B35" s="37" t="s">
        <v>66</v>
      </c>
      <c r="C35" s="48">
        <v>0</v>
      </c>
      <c r="D35" s="48">
        <v>0</v>
      </c>
      <c r="E35" s="48">
        <v>17</v>
      </c>
      <c r="F35" s="48">
        <v>124.74</v>
      </c>
      <c r="G35" s="48">
        <v>1703</v>
      </c>
      <c r="H35" s="48">
        <v>28562.25</v>
      </c>
      <c r="I35" s="48">
        <v>47391</v>
      </c>
      <c r="J35" s="48">
        <v>128024.12</v>
      </c>
      <c r="K35" s="48">
        <v>488926</v>
      </c>
      <c r="L35" s="48">
        <v>821339.44</v>
      </c>
      <c r="M35" s="48">
        <f t="shared" si="5"/>
        <v>538037</v>
      </c>
      <c r="N35" s="48">
        <f t="shared" si="6"/>
        <v>978050.54999999993</v>
      </c>
      <c r="O35" s="54">
        <f>'Pri Sec_outstanding_6'!P35</f>
        <v>961767.48</v>
      </c>
      <c r="P35" s="54">
        <f t="shared" si="2"/>
        <v>1939818.0299999998</v>
      </c>
      <c r="Q35" s="54">
        <f>'CD Ratio_3(i)'!F35</f>
        <v>1939818.05</v>
      </c>
    </row>
    <row r="36" spans="1:17" ht="12.6" customHeight="1" x14ac:dyDescent="0.2">
      <c r="A36" s="36">
        <v>30</v>
      </c>
      <c r="B36" s="37" t="s">
        <v>67</v>
      </c>
      <c r="C36" s="48">
        <v>0</v>
      </c>
      <c r="D36" s="48">
        <v>0</v>
      </c>
      <c r="E36" s="48">
        <v>0</v>
      </c>
      <c r="F36" s="48">
        <v>0</v>
      </c>
      <c r="G36" s="48">
        <v>2609</v>
      </c>
      <c r="H36" s="48">
        <v>73284</v>
      </c>
      <c r="I36" s="48">
        <v>0</v>
      </c>
      <c r="J36" s="48">
        <v>0</v>
      </c>
      <c r="K36" s="48">
        <v>147313</v>
      </c>
      <c r="L36" s="48">
        <v>720184</v>
      </c>
      <c r="M36" s="48">
        <f t="shared" si="5"/>
        <v>149922</v>
      </c>
      <c r="N36" s="48">
        <f t="shared" si="6"/>
        <v>793468</v>
      </c>
      <c r="O36" s="54">
        <f>'Pri Sec_outstanding_6'!P36</f>
        <v>951886</v>
      </c>
      <c r="P36" s="54">
        <f t="shared" si="2"/>
        <v>1745354</v>
      </c>
      <c r="Q36" s="54">
        <f>'CD Ratio_3(i)'!F36</f>
        <v>1745354</v>
      </c>
    </row>
    <row r="37" spans="1:17" ht="12.6" customHeight="1" x14ac:dyDescent="0.2">
      <c r="A37" s="36">
        <v>31</v>
      </c>
      <c r="B37" s="37" t="s">
        <v>553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14554</v>
      </c>
      <c r="L37" s="48">
        <v>9643.61</v>
      </c>
      <c r="M37" s="48">
        <f t="shared" si="5"/>
        <v>14554</v>
      </c>
      <c r="N37" s="48">
        <f t="shared" si="6"/>
        <v>9643.61</v>
      </c>
      <c r="O37" s="54">
        <f>'Pri Sec_outstanding_6'!P37</f>
        <v>78842.25</v>
      </c>
      <c r="P37" s="54">
        <f t="shared" si="2"/>
        <v>88485.86</v>
      </c>
      <c r="Q37" s="54">
        <f>'CD Ratio_3(i)'!F37</f>
        <v>88485.86</v>
      </c>
    </row>
    <row r="38" spans="1:17" ht="12.6" customHeight="1" x14ac:dyDescent="0.2">
      <c r="A38" s="36">
        <v>32</v>
      </c>
      <c r="B38" s="37" t="s">
        <v>191</v>
      </c>
      <c r="C38" s="48">
        <v>0</v>
      </c>
      <c r="D38" s="48">
        <v>0</v>
      </c>
      <c r="E38" s="48">
        <v>0</v>
      </c>
      <c r="F38" s="48">
        <v>0</v>
      </c>
      <c r="G38" s="48">
        <v>62</v>
      </c>
      <c r="H38" s="48">
        <v>677</v>
      </c>
      <c r="I38" s="48">
        <v>0</v>
      </c>
      <c r="J38" s="48">
        <v>0</v>
      </c>
      <c r="K38" s="48">
        <v>91179</v>
      </c>
      <c r="L38" s="48">
        <v>151138</v>
      </c>
      <c r="M38" s="48">
        <f t="shared" si="5"/>
        <v>91241</v>
      </c>
      <c r="N38" s="48">
        <f t="shared" si="6"/>
        <v>151815</v>
      </c>
      <c r="O38" s="54">
        <f>'Pri Sec_outstanding_6'!P38</f>
        <v>298015</v>
      </c>
      <c r="P38" s="54">
        <f t="shared" si="2"/>
        <v>449830</v>
      </c>
      <c r="Q38" s="54">
        <f>'CD Ratio_3(i)'!F38</f>
        <v>449830</v>
      </c>
    </row>
    <row r="39" spans="1:17" ht="12.6" customHeight="1" x14ac:dyDescent="0.2">
      <c r="A39" s="36">
        <v>33</v>
      </c>
      <c r="B39" s="37" t="s">
        <v>192</v>
      </c>
      <c r="C39" s="48">
        <v>0</v>
      </c>
      <c r="D39" s="48">
        <v>0</v>
      </c>
      <c r="E39" s="48">
        <v>0</v>
      </c>
      <c r="F39" s="48">
        <v>0</v>
      </c>
      <c r="G39" s="48">
        <v>2</v>
      </c>
      <c r="H39" s="48">
        <v>69</v>
      </c>
      <c r="I39" s="48">
        <v>612</v>
      </c>
      <c r="J39" s="48">
        <v>879</v>
      </c>
      <c r="K39" s="48">
        <v>135</v>
      </c>
      <c r="L39" s="48">
        <v>524</v>
      </c>
      <c r="M39" s="48">
        <f t="shared" si="5"/>
        <v>749</v>
      </c>
      <c r="N39" s="48">
        <f t="shared" si="6"/>
        <v>1472</v>
      </c>
      <c r="O39" s="54">
        <f>'Pri Sec_outstanding_6'!P39</f>
        <v>1903</v>
      </c>
      <c r="P39" s="54">
        <f t="shared" si="2"/>
        <v>3375</v>
      </c>
      <c r="Q39" s="54">
        <f>'CD Ratio_3(i)'!F39</f>
        <v>3375</v>
      </c>
    </row>
    <row r="40" spans="1:17" ht="12.6" customHeight="1" x14ac:dyDescent="0.2">
      <c r="A40" s="36">
        <v>34</v>
      </c>
      <c r="B40" s="37" t="s">
        <v>193</v>
      </c>
      <c r="C40" s="48">
        <v>0</v>
      </c>
      <c r="D40" s="48">
        <v>0</v>
      </c>
      <c r="E40" s="48">
        <v>0</v>
      </c>
      <c r="F40" s="48">
        <v>0</v>
      </c>
      <c r="G40" s="48">
        <v>15</v>
      </c>
      <c r="H40" s="48">
        <v>219.06</v>
      </c>
      <c r="I40" s="48">
        <v>0</v>
      </c>
      <c r="J40" s="48">
        <v>0</v>
      </c>
      <c r="K40" s="48">
        <v>158</v>
      </c>
      <c r="L40" s="48">
        <v>515.04999999999995</v>
      </c>
      <c r="M40" s="48">
        <f t="shared" si="5"/>
        <v>173</v>
      </c>
      <c r="N40" s="48">
        <f t="shared" si="6"/>
        <v>734.1099999999999</v>
      </c>
      <c r="O40" s="54">
        <f>'Pri Sec_outstanding_6'!P40</f>
        <v>37729.789999999994</v>
      </c>
      <c r="P40" s="54">
        <f t="shared" si="2"/>
        <v>38463.899999999994</v>
      </c>
      <c r="Q40" s="54">
        <f>'CD Ratio_3(i)'!F40</f>
        <v>38463.9</v>
      </c>
    </row>
    <row r="41" spans="1:17" ht="12.6" customHeight="1" x14ac:dyDescent="0.2">
      <c r="A41" s="36">
        <v>35</v>
      </c>
      <c r="B41" s="37" t="s">
        <v>194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f t="shared" si="5"/>
        <v>0</v>
      </c>
      <c r="N41" s="48">
        <f t="shared" si="6"/>
        <v>0</v>
      </c>
      <c r="O41" s="54">
        <f>'Pri Sec_outstanding_6'!P41</f>
        <v>33424</v>
      </c>
      <c r="P41" s="54">
        <f t="shared" si="2"/>
        <v>33424</v>
      </c>
      <c r="Q41" s="54">
        <f>'CD Ratio_3(i)'!F41</f>
        <v>33424</v>
      </c>
    </row>
    <row r="42" spans="1:17" ht="12.6" customHeight="1" x14ac:dyDescent="0.2">
      <c r="A42" s="36">
        <v>36</v>
      </c>
      <c r="B42" s="37" t="s">
        <v>68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13066</v>
      </c>
      <c r="L42" s="48">
        <v>129230.34</v>
      </c>
      <c r="M42" s="48">
        <f t="shared" si="5"/>
        <v>13066</v>
      </c>
      <c r="N42" s="48">
        <f t="shared" si="6"/>
        <v>129230.34</v>
      </c>
      <c r="O42" s="54">
        <f>'Pri Sec_outstanding_6'!P42</f>
        <v>291075.71999999997</v>
      </c>
      <c r="P42" s="54">
        <f t="shared" si="2"/>
        <v>420306.05999999994</v>
      </c>
      <c r="Q42" s="54">
        <f>'CD Ratio_3(i)'!F42</f>
        <v>420306.06</v>
      </c>
    </row>
    <row r="43" spans="1:17" ht="12.6" customHeight="1" x14ac:dyDescent="0.2">
      <c r="A43" s="36">
        <v>37</v>
      </c>
      <c r="B43" s="37" t="s">
        <v>195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153</v>
      </c>
      <c r="L43" s="48">
        <v>3812</v>
      </c>
      <c r="M43" s="48">
        <f t="shared" si="5"/>
        <v>153</v>
      </c>
      <c r="N43" s="48">
        <f t="shared" si="6"/>
        <v>3812</v>
      </c>
      <c r="O43" s="54">
        <f>'Pri Sec_outstanding_6'!P43</f>
        <v>253.3</v>
      </c>
      <c r="P43" s="54">
        <f t="shared" si="2"/>
        <v>4065.3</v>
      </c>
      <c r="Q43" s="54">
        <f>'CD Ratio_3(i)'!F43</f>
        <v>4065.79</v>
      </c>
    </row>
    <row r="44" spans="1:17" ht="12.6" customHeight="1" x14ac:dyDescent="0.2">
      <c r="A44" s="36">
        <v>38</v>
      </c>
      <c r="B44" s="37" t="s">
        <v>196</v>
      </c>
      <c r="C44" s="48">
        <v>24</v>
      </c>
      <c r="D44" s="48">
        <v>69</v>
      </c>
      <c r="E44" s="48">
        <v>0</v>
      </c>
      <c r="F44" s="48">
        <v>0</v>
      </c>
      <c r="G44" s="48">
        <v>9</v>
      </c>
      <c r="H44" s="48">
        <v>285</v>
      </c>
      <c r="I44" s="48">
        <v>486</v>
      </c>
      <c r="J44" s="48">
        <v>1168</v>
      </c>
      <c r="K44" s="48">
        <v>936</v>
      </c>
      <c r="L44" s="48">
        <v>16544</v>
      </c>
      <c r="M44" s="48">
        <f t="shared" si="5"/>
        <v>1455</v>
      </c>
      <c r="N44" s="48">
        <f t="shared" si="6"/>
        <v>18066</v>
      </c>
      <c r="O44" s="54">
        <f>'Pri Sec_outstanding_6'!P44</f>
        <v>60463</v>
      </c>
      <c r="P44" s="54">
        <f t="shared" si="2"/>
        <v>78529</v>
      </c>
      <c r="Q44" s="54">
        <f>'CD Ratio_3(i)'!F44</f>
        <v>78529</v>
      </c>
    </row>
    <row r="45" spans="1:17" ht="12.6" customHeight="1" x14ac:dyDescent="0.2">
      <c r="A45" s="36">
        <v>39</v>
      </c>
      <c r="B45" s="37" t="s">
        <v>197</v>
      </c>
      <c r="C45" s="48">
        <v>0</v>
      </c>
      <c r="D45" s="48">
        <v>0</v>
      </c>
      <c r="E45" s="48">
        <v>0</v>
      </c>
      <c r="F45" s="48">
        <v>0</v>
      </c>
      <c r="G45" s="48">
        <v>15</v>
      </c>
      <c r="H45" s="48">
        <v>585</v>
      </c>
      <c r="I45" s="48">
        <v>165</v>
      </c>
      <c r="J45" s="48">
        <v>1920</v>
      </c>
      <c r="K45" s="48">
        <v>118</v>
      </c>
      <c r="L45" s="48">
        <v>1756</v>
      </c>
      <c r="M45" s="48">
        <f t="shared" si="5"/>
        <v>298</v>
      </c>
      <c r="N45" s="48">
        <f t="shared" si="6"/>
        <v>4261</v>
      </c>
      <c r="O45" s="54">
        <f>'Pri Sec_outstanding_6'!P45</f>
        <v>4526</v>
      </c>
      <c r="P45" s="54">
        <f t="shared" si="2"/>
        <v>8787</v>
      </c>
      <c r="Q45" s="54">
        <f>'CD Ratio_3(i)'!F45</f>
        <v>8787</v>
      </c>
    </row>
    <row r="46" spans="1:17" ht="12.6" customHeight="1" x14ac:dyDescent="0.2">
      <c r="A46" s="36">
        <v>40</v>
      </c>
      <c r="B46" s="37" t="s">
        <v>72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20</v>
      </c>
      <c r="J46" s="48">
        <v>102</v>
      </c>
      <c r="K46" s="48">
        <v>87</v>
      </c>
      <c r="L46" s="48">
        <v>7661</v>
      </c>
      <c r="M46" s="48">
        <f t="shared" si="5"/>
        <v>107</v>
      </c>
      <c r="N46" s="48">
        <f t="shared" si="6"/>
        <v>7763</v>
      </c>
      <c r="O46" s="54">
        <f>'Pri Sec_outstanding_6'!P46</f>
        <v>10348</v>
      </c>
      <c r="P46" s="54">
        <f t="shared" si="2"/>
        <v>18111</v>
      </c>
      <c r="Q46" s="54">
        <f>'CD Ratio_3(i)'!F46</f>
        <v>18111</v>
      </c>
    </row>
    <row r="47" spans="1:17" ht="12.6" customHeight="1" x14ac:dyDescent="0.2">
      <c r="A47" s="36">
        <v>41</v>
      </c>
      <c r="B47" s="37" t="s">
        <v>198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54</v>
      </c>
      <c r="L47" s="48">
        <v>6642</v>
      </c>
      <c r="M47" s="48">
        <f t="shared" si="5"/>
        <v>54</v>
      </c>
      <c r="N47" s="48">
        <f t="shared" si="6"/>
        <v>6642</v>
      </c>
      <c r="O47" s="54">
        <f>'Pri Sec_outstanding_6'!P47</f>
        <v>0</v>
      </c>
      <c r="P47" s="54">
        <f t="shared" si="2"/>
        <v>6642</v>
      </c>
      <c r="Q47" s="54">
        <f>'CD Ratio_3(i)'!F47</f>
        <v>6641.41</v>
      </c>
    </row>
    <row r="48" spans="1:17" ht="12.6" customHeight="1" x14ac:dyDescent="0.2">
      <c r="A48" s="36">
        <v>42</v>
      </c>
      <c r="B48" s="37" t="s">
        <v>71</v>
      </c>
      <c r="C48" s="48">
        <v>0</v>
      </c>
      <c r="D48" s="48">
        <v>0</v>
      </c>
      <c r="E48" s="48">
        <v>0</v>
      </c>
      <c r="F48" s="48">
        <v>0</v>
      </c>
      <c r="G48" s="48">
        <v>42</v>
      </c>
      <c r="H48" s="48">
        <v>928</v>
      </c>
      <c r="I48" s="48">
        <v>1273</v>
      </c>
      <c r="J48" s="48">
        <v>3775</v>
      </c>
      <c r="K48" s="48">
        <v>3397</v>
      </c>
      <c r="L48" s="48">
        <v>34924</v>
      </c>
      <c r="M48" s="48">
        <f t="shared" si="5"/>
        <v>4712</v>
      </c>
      <c r="N48" s="48">
        <f t="shared" si="6"/>
        <v>39627</v>
      </c>
      <c r="O48" s="54">
        <f>'Pri Sec_outstanding_6'!P48</f>
        <v>148991</v>
      </c>
      <c r="P48" s="54">
        <f t="shared" si="2"/>
        <v>188618</v>
      </c>
      <c r="Q48" s="54">
        <f>'CD Ratio_3(i)'!F48</f>
        <v>188618</v>
      </c>
    </row>
    <row r="49" spans="1:20" s="55" customFormat="1" ht="12.6" customHeight="1" x14ac:dyDescent="0.2">
      <c r="A49" s="387"/>
      <c r="B49" s="101" t="s">
        <v>223</v>
      </c>
      <c r="C49" s="50">
        <f>SUM(C28:C48)</f>
        <v>129</v>
      </c>
      <c r="D49" s="50">
        <f t="shared" ref="D49:L49" si="7">SUM(D28:D48)</f>
        <v>4187.49</v>
      </c>
      <c r="E49" s="50">
        <f t="shared" si="7"/>
        <v>26</v>
      </c>
      <c r="F49" s="50">
        <f t="shared" si="7"/>
        <v>259.95</v>
      </c>
      <c r="G49" s="50">
        <f t="shared" si="7"/>
        <v>6380</v>
      </c>
      <c r="H49" s="50">
        <f t="shared" si="7"/>
        <v>173247.72</v>
      </c>
      <c r="I49" s="50">
        <f t="shared" si="7"/>
        <v>60490</v>
      </c>
      <c r="J49" s="50">
        <f t="shared" si="7"/>
        <v>224980.41999999998</v>
      </c>
      <c r="K49" s="50">
        <f t="shared" si="7"/>
        <v>804491</v>
      </c>
      <c r="L49" s="50">
        <f t="shared" si="7"/>
        <v>2291456.84</v>
      </c>
      <c r="M49" s="50">
        <f t="shared" ref="M49:N49" si="8">SUM(M28:M48)</f>
        <v>871516</v>
      </c>
      <c r="N49" s="50">
        <f t="shared" si="8"/>
        <v>2694132.4199999995</v>
      </c>
      <c r="O49" s="55">
        <f>'Pri Sec_outstanding_6'!P49</f>
        <v>3556846.51</v>
      </c>
      <c r="P49" s="55">
        <f t="shared" si="2"/>
        <v>6250978.9299999997</v>
      </c>
      <c r="Q49" s="55">
        <f>'CD Ratio_3(i)'!F49</f>
        <v>6250978.8400000008</v>
      </c>
      <c r="S49" s="54"/>
      <c r="T49" s="54"/>
    </row>
    <row r="50" spans="1:20" s="55" customFormat="1" ht="12.6" customHeight="1" x14ac:dyDescent="0.2">
      <c r="A50" s="387"/>
      <c r="B50" s="101" t="s">
        <v>426</v>
      </c>
      <c r="C50" s="50">
        <f>C49+C27</f>
        <v>151</v>
      </c>
      <c r="D50" s="50">
        <f t="shared" ref="D50:L50" si="9">D49+D27</f>
        <v>93347.91</v>
      </c>
      <c r="E50" s="50">
        <f t="shared" si="9"/>
        <v>4416</v>
      </c>
      <c r="F50" s="50">
        <f t="shared" si="9"/>
        <v>58141.450000000004</v>
      </c>
      <c r="G50" s="50">
        <f t="shared" si="9"/>
        <v>66085</v>
      </c>
      <c r="H50" s="50">
        <f t="shared" si="9"/>
        <v>1235119.24</v>
      </c>
      <c r="I50" s="50">
        <f t="shared" si="9"/>
        <v>478371</v>
      </c>
      <c r="J50" s="50">
        <f t="shared" si="9"/>
        <v>1497472.7599999998</v>
      </c>
      <c r="K50" s="50">
        <f t="shared" si="9"/>
        <v>1209797</v>
      </c>
      <c r="L50" s="50">
        <f t="shared" si="9"/>
        <v>8566718.0999999996</v>
      </c>
      <c r="M50" s="50">
        <f t="shared" ref="M50" si="10">M49+M27</f>
        <v>1758820</v>
      </c>
      <c r="N50" s="50">
        <f t="shared" ref="N50" si="11">N49+N27</f>
        <v>11450799.459999999</v>
      </c>
      <c r="S50" s="54"/>
      <c r="T50" s="54"/>
    </row>
    <row r="51" spans="1:20" ht="12.6" customHeight="1" x14ac:dyDescent="0.2">
      <c r="A51" s="36">
        <v>43</v>
      </c>
      <c r="B51" s="37" t="s">
        <v>41</v>
      </c>
      <c r="C51" s="48">
        <v>0</v>
      </c>
      <c r="D51" s="48">
        <v>0</v>
      </c>
      <c r="E51" s="48">
        <v>0</v>
      </c>
      <c r="F51" s="48">
        <v>0</v>
      </c>
      <c r="G51" s="48">
        <v>279</v>
      </c>
      <c r="H51" s="48">
        <v>4195.82</v>
      </c>
      <c r="I51" s="48">
        <v>7622</v>
      </c>
      <c r="J51" s="48">
        <v>6861.65</v>
      </c>
      <c r="K51" s="48">
        <v>12479</v>
      </c>
      <c r="L51" s="48">
        <v>91996.54</v>
      </c>
      <c r="M51" s="48">
        <f t="shared" ref="M51:N53" si="12">C51+E51+G51+I51+K51</f>
        <v>20380</v>
      </c>
      <c r="N51" s="48">
        <f t="shared" si="12"/>
        <v>103054.01</v>
      </c>
      <c r="O51" s="54">
        <f>'Pri Sec_outstanding_6'!P51</f>
        <v>322328.73</v>
      </c>
      <c r="P51" s="54">
        <f t="shared" si="2"/>
        <v>425382.74</v>
      </c>
      <c r="Q51" s="54">
        <f>'CD Ratio_3(i)'!F51</f>
        <v>425382.75</v>
      </c>
    </row>
    <row r="52" spans="1:20" ht="12.6" customHeight="1" x14ac:dyDescent="0.2">
      <c r="A52" s="36">
        <v>44</v>
      </c>
      <c r="B52" s="37" t="s">
        <v>199</v>
      </c>
      <c r="C52" s="48">
        <v>0</v>
      </c>
      <c r="D52" s="48">
        <v>0</v>
      </c>
      <c r="E52" s="48">
        <v>0</v>
      </c>
      <c r="F52" s="48">
        <v>0</v>
      </c>
      <c r="G52" s="48">
        <v>10</v>
      </c>
      <c r="H52" s="48">
        <v>246</v>
      </c>
      <c r="I52" s="48">
        <v>4037</v>
      </c>
      <c r="J52" s="48">
        <v>3857</v>
      </c>
      <c r="K52" s="48">
        <v>8402</v>
      </c>
      <c r="L52" s="48">
        <v>9697</v>
      </c>
      <c r="M52" s="48">
        <f t="shared" si="12"/>
        <v>12449</v>
      </c>
      <c r="N52" s="48">
        <f t="shared" si="12"/>
        <v>13800</v>
      </c>
      <c r="O52" s="54">
        <f>'Pri Sec_outstanding_6'!P52</f>
        <v>224090</v>
      </c>
      <c r="P52" s="54">
        <f t="shared" si="2"/>
        <v>237890</v>
      </c>
      <c r="Q52" s="54">
        <f>'CD Ratio_3(i)'!F52</f>
        <v>237890</v>
      </c>
    </row>
    <row r="53" spans="1:20" ht="12.6" customHeight="1" x14ac:dyDescent="0.2">
      <c r="A53" s="36">
        <v>45</v>
      </c>
      <c r="B53" s="37" t="s">
        <v>47</v>
      </c>
      <c r="C53" s="48">
        <v>0</v>
      </c>
      <c r="D53" s="48">
        <v>0</v>
      </c>
      <c r="E53" s="48">
        <v>0</v>
      </c>
      <c r="F53" s="48">
        <v>0</v>
      </c>
      <c r="G53" s="48">
        <v>596</v>
      </c>
      <c r="H53" s="48">
        <v>1754.22</v>
      </c>
      <c r="I53" s="48">
        <v>1422</v>
      </c>
      <c r="J53" s="48">
        <v>979.51</v>
      </c>
      <c r="K53" s="48">
        <v>17750</v>
      </c>
      <c r="L53" s="48">
        <v>42139.64</v>
      </c>
      <c r="M53" s="48">
        <f t="shared" si="12"/>
        <v>19768</v>
      </c>
      <c r="N53" s="48">
        <f t="shared" si="12"/>
        <v>44873.37</v>
      </c>
      <c r="O53" s="54">
        <f>'Pri Sec_outstanding_6'!P53</f>
        <v>478219.41000000003</v>
      </c>
      <c r="P53" s="54">
        <f t="shared" si="2"/>
        <v>523092.78</v>
      </c>
      <c r="Q53" s="54">
        <f>'CD Ratio_3(i)'!F53</f>
        <v>523092.78</v>
      </c>
    </row>
    <row r="54" spans="1:20" s="55" customFormat="1" ht="12.6" customHeight="1" x14ac:dyDescent="0.2">
      <c r="A54" s="387"/>
      <c r="B54" s="101" t="s">
        <v>227</v>
      </c>
      <c r="C54" s="50">
        <f>SUM(C51:C53)</f>
        <v>0</v>
      </c>
      <c r="D54" s="50">
        <f t="shared" ref="D54:L54" si="13">SUM(D51:D53)</f>
        <v>0</v>
      </c>
      <c r="E54" s="50">
        <f t="shared" si="13"/>
        <v>0</v>
      </c>
      <c r="F54" s="50">
        <f t="shared" si="13"/>
        <v>0</v>
      </c>
      <c r="G54" s="50">
        <f t="shared" si="13"/>
        <v>885</v>
      </c>
      <c r="H54" s="50">
        <f t="shared" si="13"/>
        <v>6196.04</v>
      </c>
      <c r="I54" s="50">
        <f t="shared" si="13"/>
        <v>13081</v>
      </c>
      <c r="J54" s="50">
        <f t="shared" si="13"/>
        <v>11698.16</v>
      </c>
      <c r="K54" s="50">
        <f t="shared" si="13"/>
        <v>38631</v>
      </c>
      <c r="L54" s="50">
        <f t="shared" si="13"/>
        <v>143833.18</v>
      </c>
      <c r="M54" s="50">
        <f t="shared" ref="M54:N54" si="14">SUM(M51:M53)</f>
        <v>52597</v>
      </c>
      <c r="N54" s="50">
        <f t="shared" si="14"/>
        <v>161727.38</v>
      </c>
      <c r="O54" s="55">
        <f>'Pri Sec_outstanding_6'!P54</f>
        <v>1024638.1399999999</v>
      </c>
      <c r="P54" s="55">
        <f t="shared" si="2"/>
        <v>1186365.52</v>
      </c>
      <c r="Q54" s="55">
        <f>'CD Ratio_3(i)'!F54</f>
        <v>1186365.53</v>
      </c>
      <c r="S54" s="54"/>
      <c r="T54" s="54"/>
    </row>
    <row r="55" spans="1:20" ht="12.6" customHeight="1" x14ac:dyDescent="0.2">
      <c r="A55" s="36">
        <v>46</v>
      </c>
      <c r="B55" s="37" t="s">
        <v>427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25854</v>
      </c>
      <c r="L55" s="48">
        <v>548484</v>
      </c>
      <c r="M55" s="48">
        <f>C55+E55+G55+I55+K55</f>
        <v>25854</v>
      </c>
      <c r="N55" s="48">
        <f>D55+F55+H55+J55+L55</f>
        <v>548484</v>
      </c>
      <c r="O55" s="54">
        <f>'Pri Sec_outstanding_6'!P55</f>
        <v>3088937.85</v>
      </c>
      <c r="P55" s="54">
        <f t="shared" si="2"/>
        <v>3637421.85</v>
      </c>
      <c r="Q55" s="54">
        <f>'CD Ratio_3(i)'!F55</f>
        <v>3637422</v>
      </c>
    </row>
    <row r="56" spans="1:20" s="55" customFormat="1" ht="12.6" customHeight="1" x14ac:dyDescent="0.2">
      <c r="A56" s="387"/>
      <c r="B56" s="101" t="s">
        <v>225</v>
      </c>
      <c r="C56" s="50">
        <f>C55</f>
        <v>0</v>
      </c>
      <c r="D56" s="50">
        <f t="shared" ref="D56:L56" si="15">D55</f>
        <v>0</v>
      </c>
      <c r="E56" s="50">
        <f t="shared" si="15"/>
        <v>0</v>
      </c>
      <c r="F56" s="50">
        <f t="shared" si="15"/>
        <v>0</v>
      </c>
      <c r="G56" s="50">
        <f t="shared" si="15"/>
        <v>0</v>
      </c>
      <c r="H56" s="50">
        <f t="shared" si="15"/>
        <v>0</v>
      </c>
      <c r="I56" s="50">
        <f t="shared" si="15"/>
        <v>0</v>
      </c>
      <c r="J56" s="50">
        <f t="shared" si="15"/>
        <v>0</v>
      </c>
      <c r="K56" s="50">
        <f t="shared" si="15"/>
        <v>25854</v>
      </c>
      <c r="L56" s="50">
        <f t="shared" si="15"/>
        <v>548484</v>
      </c>
      <c r="M56" s="50">
        <f t="shared" ref="M56:N56" si="16">M55</f>
        <v>25854</v>
      </c>
      <c r="N56" s="50">
        <f t="shared" si="16"/>
        <v>548484</v>
      </c>
      <c r="O56" s="55">
        <f>'Pri Sec_outstanding_6'!P56</f>
        <v>3088937.85</v>
      </c>
      <c r="P56" s="55">
        <f t="shared" si="2"/>
        <v>3637421.85</v>
      </c>
      <c r="Q56" s="55">
        <f>'CD Ratio_3(i)'!F56</f>
        <v>3637422</v>
      </c>
      <c r="S56" s="54"/>
      <c r="T56" s="54"/>
    </row>
    <row r="57" spans="1:20" ht="12.6" customHeight="1" x14ac:dyDescent="0.2">
      <c r="A57" s="36">
        <v>47</v>
      </c>
      <c r="B57" s="37" t="s">
        <v>419</v>
      </c>
      <c r="C57" s="48">
        <v>0</v>
      </c>
      <c r="D57" s="48">
        <v>0</v>
      </c>
      <c r="E57" s="48">
        <v>0</v>
      </c>
      <c r="F57" s="48">
        <v>0</v>
      </c>
      <c r="G57" s="48">
        <v>77</v>
      </c>
      <c r="H57" s="48">
        <v>864.92</v>
      </c>
      <c r="I57" s="48">
        <v>0</v>
      </c>
      <c r="J57" s="48">
        <v>0</v>
      </c>
      <c r="K57" s="48">
        <v>13467</v>
      </c>
      <c r="L57" s="48">
        <v>41148</v>
      </c>
      <c r="M57" s="48">
        <f t="shared" ref="M57:N63" si="17">C57+E57+G57+I57+K57</f>
        <v>13544</v>
      </c>
      <c r="N57" s="48">
        <f t="shared" si="17"/>
        <v>42012.92</v>
      </c>
      <c r="O57" s="54">
        <f>'Pri Sec_outstanding_6'!P57</f>
        <v>257358.39</v>
      </c>
      <c r="P57" s="54">
        <f t="shared" ref="P57:P65" si="18">N57+O57</f>
        <v>299371.31</v>
      </c>
      <c r="Q57" s="54">
        <f>'CD Ratio_3(i)'!F57</f>
        <v>299371.05</v>
      </c>
      <c r="R57" s="55"/>
    </row>
    <row r="58" spans="1:20" ht="12.6" customHeight="1" x14ac:dyDescent="0.2">
      <c r="A58" s="204">
        <v>48</v>
      </c>
      <c r="B58" s="48" t="s">
        <v>420</v>
      </c>
      <c r="C58" s="48">
        <v>0</v>
      </c>
      <c r="D58" s="48">
        <v>0</v>
      </c>
      <c r="E58" s="48">
        <v>0</v>
      </c>
      <c r="F58" s="48">
        <v>0</v>
      </c>
      <c r="G58" s="48">
        <v>187</v>
      </c>
      <c r="H58" s="48">
        <v>1681</v>
      </c>
      <c r="I58" s="48">
        <v>0</v>
      </c>
      <c r="J58" s="48">
        <v>0</v>
      </c>
      <c r="K58" s="48">
        <v>4659</v>
      </c>
      <c r="L58" s="48">
        <v>17464</v>
      </c>
      <c r="M58" s="48">
        <f t="shared" si="17"/>
        <v>4846</v>
      </c>
      <c r="N58" s="48">
        <f t="shared" si="17"/>
        <v>19145</v>
      </c>
      <c r="O58" s="54">
        <f>'Pri Sec_outstanding_6'!P58</f>
        <v>30634</v>
      </c>
      <c r="P58" s="54">
        <f t="shared" si="18"/>
        <v>49779</v>
      </c>
      <c r="Q58" s="54">
        <f>'CD Ratio_3(i)'!F58</f>
        <v>49779</v>
      </c>
      <c r="R58" s="55"/>
    </row>
    <row r="59" spans="1:20" ht="12.6" customHeight="1" x14ac:dyDescent="0.2">
      <c r="A59" s="204">
        <v>49</v>
      </c>
      <c r="B59" s="48" t="s">
        <v>421</v>
      </c>
      <c r="C59" s="48">
        <v>0</v>
      </c>
      <c r="D59" s="48">
        <v>0</v>
      </c>
      <c r="E59" s="50">
        <v>0</v>
      </c>
      <c r="F59" s="50">
        <v>0</v>
      </c>
      <c r="G59" s="48">
        <v>0</v>
      </c>
      <c r="H59" s="48">
        <v>0</v>
      </c>
      <c r="I59" s="48">
        <v>0</v>
      </c>
      <c r="J59" s="48">
        <v>0</v>
      </c>
      <c r="K59" s="48">
        <v>1068</v>
      </c>
      <c r="L59" s="48">
        <v>22587</v>
      </c>
      <c r="M59" s="48">
        <f t="shared" si="17"/>
        <v>1068</v>
      </c>
      <c r="N59" s="48">
        <f t="shared" si="17"/>
        <v>22587</v>
      </c>
      <c r="O59" s="54">
        <f>'Pri Sec_outstanding_6'!P59</f>
        <v>29300</v>
      </c>
      <c r="P59" s="54">
        <f t="shared" si="18"/>
        <v>51887</v>
      </c>
      <c r="Q59" s="54">
        <f>'CD Ratio_3(i)'!F59</f>
        <v>51887</v>
      </c>
      <c r="R59" s="55"/>
    </row>
    <row r="60" spans="1:20" ht="12.6" customHeight="1" x14ac:dyDescent="0.2">
      <c r="A60" s="204">
        <v>50</v>
      </c>
      <c r="B60" s="48" t="s">
        <v>422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2099</v>
      </c>
      <c r="L60" s="48">
        <v>480</v>
      </c>
      <c r="M60" s="48">
        <f t="shared" si="17"/>
        <v>2099</v>
      </c>
      <c r="N60" s="48">
        <f t="shared" si="17"/>
        <v>480</v>
      </c>
      <c r="O60" s="54">
        <f>'Pri Sec_outstanding_6'!P60</f>
        <v>61978</v>
      </c>
      <c r="P60" s="54">
        <f t="shared" si="18"/>
        <v>62458</v>
      </c>
      <c r="Q60" s="54">
        <f>'CD Ratio_3(i)'!F60</f>
        <v>62458</v>
      </c>
      <c r="R60" s="55"/>
    </row>
    <row r="61" spans="1:20" ht="12.6" customHeight="1" x14ac:dyDescent="0.2">
      <c r="A61" s="204">
        <v>51</v>
      </c>
      <c r="B61" s="48" t="s">
        <v>423</v>
      </c>
      <c r="C61" s="48">
        <v>283</v>
      </c>
      <c r="D61" s="48">
        <v>270.72000000000003</v>
      </c>
      <c r="E61" s="48">
        <v>0</v>
      </c>
      <c r="F61" s="48">
        <v>0</v>
      </c>
      <c r="G61" s="48">
        <v>22</v>
      </c>
      <c r="H61" s="48">
        <v>267.11</v>
      </c>
      <c r="I61" s="48">
        <v>26</v>
      </c>
      <c r="J61" s="48">
        <v>140.13</v>
      </c>
      <c r="K61" s="48">
        <v>603</v>
      </c>
      <c r="L61" s="48">
        <v>157.43</v>
      </c>
      <c r="M61" s="48">
        <f t="shared" si="17"/>
        <v>934</v>
      </c>
      <c r="N61" s="48">
        <f t="shared" si="17"/>
        <v>835.3900000000001</v>
      </c>
      <c r="O61" s="54">
        <f>'Pri Sec_outstanding_6'!P61</f>
        <v>11955.41</v>
      </c>
      <c r="P61" s="54">
        <f t="shared" si="18"/>
        <v>12790.8</v>
      </c>
      <c r="Q61" s="54">
        <f>'CD Ratio_3(i)'!F61</f>
        <v>12790.79</v>
      </c>
      <c r="R61" s="55"/>
    </row>
    <row r="62" spans="1:20" ht="12.6" customHeight="1" x14ac:dyDescent="0.2">
      <c r="A62" s="204">
        <v>52</v>
      </c>
      <c r="B62" s="48" t="s">
        <v>415</v>
      </c>
      <c r="C62" s="48">
        <v>141</v>
      </c>
      <c r="D62" s="48">
        <v>8.57</v>
      </c>
      <c r="E62" s="48">
        <v>0</v>
      </c>
      <c r="F62" s="48">
        <v>0</v>
      </c>
      <c r="G62" s="48">
        <v>89</v>
      </c>
      <c r="H62" s="48">
        <v>422.49</v>
      </c>
      <c r="I62" s="48">
        <v>0</v>
      </c>
      <c r="J62" s="48">
        <v>0</v>
      </c>
      <c r="K62" s="48">
        <v>2335</v>
      </c>
      <c r="L62" s="48">
        <v>2158.58</v>
      </c>
      <c r="M62" s="48">
        <f t="shared" si="17"/>
        <v>2565</v>
      </c>
      <c r="N62" s="48">
        <f t="shared" si="17"/>
        <v>2589.64</v>
      </c>
      <c r="O62" s="54">
        <f>'Pri Sec_outstanding_6'!P62</f>
        <v>10705.619999999999</v>
      </c>
      <c r="P62" s="54">
        <f t="shared" si="18"/>
        <v>13295.259999999998</v>
      </c>
      <c r="Q62" s="54">
        <f>'CD Ratio_3(i)'!F62</f>
        <v>13295.35</v>
      </c>
      <c r="R62" s="55"/>
    </row>
    <row r="63" spans="1:20" ht="12.6" customHeight="1" x14ac:dyDescent="0.2">
      <c r="A63" s="204">
        <v>53</v>
      </c>
      <c r="B63" s="48" t="s">
        <v>424</v>
      </c>
      <c r="C63" s="48">
        <v>0</v>
      </c>
      <c r="D63" s="48">
        <v>0</v>
      </c>
      <c r="E63" s="50">
        <v>0</v>
      </c>
      <c r="F63" s="50">
        <v>0</v>
      </c>
      <c r="G63" s="48">
        <v>1</v>
      </c>
      <c r="H63" s="48">
        <v>3</v>
      </c>
      <c r="I63" s="48">
        <v>0</v>
      </c>
      <c r="J63" s="48">
        <v>0</v>
      </c>
      <c r="K63" s="48">
        <v>16</v>
      </c>
      <c r="L63" s="48">
        <v>62</v>
      </c>
      <c r="M63" s="48">
        <f t="shared" si="17"/>
        <v>17</v>
      </c>
      <c r="N63" s="48">
        <f t="shared" si="17"/>
        <v>65</v>
      </c>
      <c r="O63" s="54">
        <f>'Pri Sec_outstanding_6'!P63</f>
        <v>15905</v>
      </c>
      <c r="P63" s="54">
        <f t="shared" si="18"/>
        <v>15970</v>
      </c>
      <c r="Q63" s="54">
        <f>'CD Ratio_3(i)'!F63</f>
        <v>15970</v>
      </c>
      <c r="R63" s="55"/>
    </row>
    <row r="64" spans="1:20" s="55" customFormat="1" ht="12.6" customHeight="1" x14ac:dyDescent="0.2">
      <c r="A64" s="50"/>
      <c r="B64" s="50" t="s">
        <v>425</v>
      </c>
      <c r="C64" s="50">
        <f>SUM(C57:C63)</f>
        <v>424</v>
      </c>
      <c r="D64" s="50">
        <f t="shared" ref="D64:L64" si="19">SUM(D57:D63)</f>
        <v>279.29000000000002</v>
      </c>
      <c r="E64" s="50">
        <f t="shared" si="19"/>
        <v>0</v>
      </c>
      <c r="F64" s="50">
        <f t="shared" si="19"/>
        <v>0</v>
      </c>
      <c r="G64" s="50">
        <f t="shared" si="19"/>
        <v>376</v>
      </c>
      <c r="H64" s="50">
        <f t="shared" si="19"/>
        <v>3238.5200000000004</v>
      </c>
      <c r="I64" s="50">
        <f t="shared" si="19"/>
        <v>26</v>
      </c>
      <c r="J64" s="50">
        <f t="shared" si="19"/>
        <v>140.13</v>
      </c>
      <c r="K64" s="50">
        <f t="shared" si="19"/>
        <v>24247</v>
      </c>
      <c r="L64" s="50">
        <f t="shared" si="19"/>
        <v>84057.01</v>
      </c>
      <c r="M64" s="50">
        <f t="shared" ref="M64:N64" si="20">SUM(M57:M63)</f>
        <v>25073</v>
      </c>
      <c r="N64" s="50">
        <f t="shared" si="20"/>
        <v>87714.95</v>
      </c>
      <c r="O64" s="55">
        <f>'Pri Sec_outstanding_6'!P64</f>
        <v>417836.41999999993</v>
      </c>
      <c r="P64" s="55">
        <f t="shared" si="18"/>
        <v>505551.36999999994</v>
      </c>
      <c r="Q64" s="55">
        <f>'CD Ratio_3(i)'!F64</f>
        <v>505551.18999999994</v>
      </c>
      <c r="S64" s="54"/>
      <c r="T64" s="54"/>
    </row>
    <row r="65" spans="1:20" s="55" customFormat="1" ht="12.6" customHeight="1" x14ac:dyDescent="0.2">
      <c r="A65" s="50"/>
      <c r="B65" s="50" t="s">
        <v>0</v>
      </c>
      <c r="C65" s="50">
        <f>C64+C56+C54+C50</f>
        <v>575</v>
      </c>
      <c r="D65" s="50">
        <f t="shared" ref="D65:L65" si="21">D64+D56+D54+D50</f>
        <v>93627.199999999997</v>
      </c>
      <c r="E65" s="50">
        <f t="shared" si="21"/>
        <v>4416</v>
      </c>
      <c r="F65" s="50">
        <f t="shared" si="21"/>
        <v>58141.450000000004</v>
      </c>
      <c r="G65" s="50">
        <f t="shared" si="21"/>
        <v>67346</v>
      </c>
      <c r="H65" s="50">
        <f t="shared" si="21"/>
        <v>1244553.8</v>
      </c>
      <c r="I65" s="50">
        <f t="shared" si="21"/>
        <v>491478</v>
      </c>
      <c r="J65" s="50">
        <f t="shared" si="21"/>
        <v>1509311.0499999998</v>
      </c>
      <c r="K65" s="50">
        <f t="shared" si="21"/>
        <v>1298529</v>
      </c>
      <c r="L65" s="50">
        <f t="shared" si="21"/>
        <v>9343092.2899999991</v>
      </c>
      <c r="M65" s="50">
        <f t="shared" ref="M65:N65" si="22">M64+M56+M54+M50</f>
        <v>1862344</v>
      </c>
      <c r="N65" s="50">
        <f t="shared" si="22"/>
        <v>12248725.789999999</v>
      </c>
      <c r="O65" s="55">
        <f>'Pri Sec_outstanding_6'!P65</f>
        <v>18486652.5</v>
      </c>
      <c r="P65" s="55">
        <f t="shared" si="18"/>
        <v>30735378.289999999</v>
      </c>
      <c r="Q65" s="55">
        <f>'CD Ratio_3(i)'!F65</f>
        <v>30735378.16</v>
      </c>
      <c r="S65" s="54"/>
      <c r="T65" s="54"/>
    </row>
    <row r="66" spans="1:20" x14ac:dyDescent="0.2">
      <c r="H66" s="55" t="s">
        <v>584</v>
      </c>
    </row>
    <row r="67" spans="1:20" x14ac:dyDescent="0.2">
      <c r="C67" s="54">
        <v>995</v>
      </c>
    </row>
    <row r="68" spans="1:20" x14ac:dyDescent="0.2">
      <c r="C68" s="54">
        <f>C65-C67</f>
        <v>-420</v>
      </c>
    </row>
    <row r="69" spans="1:20" x14ac:dyDescent="0.2">
      <c r="F69" s="55"/>
    </row>
    <row r="70" spans="1:20" x14ac:dyDescent="0.2">
      <c r="E70" s="288"/>
      <c r="F70" s="288"/>
      <c r="I70" s="52"/>
    </row>
    <row r="72" spans="1:20" x14ac:dyDescent="0.2">
      <c r="G72" s="52"/>
    </row>
    <row r="73" spans="1:20" x14ac:dyDescent="0.2">
      <c r="F73" s="52"/>
    </row>
    <row r="74" spans="1:20" x14ac:dyDescent="0.2">
      <c r="H74" s="52"/>
    </row>
    <row r="75" spans="1:20" x14ac:dyDescent="0.2">
      <c r="H75" s="52"/>
    </row>
  </sheetData>
  <autoFilter ref="C5:R57"/>
  <mergeCells count="10">
    <mergeCell ref="A1:N1"/>
    <mergeCell ref="A2:A5"/>
    <mergeCell ref="B2:B5"/>
    <mergeCell ref="C2:N2"/>
    <mergeCell ref="C3:D4"/>
    <mergeCell ref="E3:F4"/>
    <mergeCell ref="G3:H4"/>
    <mergeCell ref="I3:J4"/>
    <mergeCell ref="K3:L4"/>
    <mergeCell ref="M3:N4"/>
  </mergeCells>
  <pageMargins left="0.45" right="0.2" top="1" bottom="0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C1C91FC-83A2-4768-8982-51E97B215B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35</vt:i4>
      </vt:variant>
    </vt:vector>
  </HeadingPairs>
  <TitlesOfParts>
    <vt:vector size="72" baseType="lpstr">
      <vt:lpstr>Branch ATM_1</vt:lpstr>
      <vt:lpstr>CD Ratio_2</vt:lpstr>
      <vt:lpstr>CD Ratio_3(i)</vt:lpstr>
      <vt:lpstr>CD Ratio_3(ii)Dist</vt:lpstr>
      <vt:lpstr>OutstandingAgri_4</vt:lpstr>
      <vt:lpstr>MSMEoutstanding_5</vt:lpstr>
      <vt:lpstr>Pri Sec_outstanding_6</vt:lpstr>
      <vt:lpstr>Weaker Sec_7</vt:lpstr>
      <vt:lpstr>NPS_OS_8</vt:lpstr>
      <vt:lpstr>ACP_Agri_9(i)</vt:lpstr>
      <vt:lpstr>ACP_Agri_9(ii)</vt:lpstr>
      <vt:lpstr>ACP_MSME_10</vt:lpstr>
      <vt:lpstr>ACP_PS_11(i)</vt:lpstr>
      <vt:lpstr>ACP_PS_11(ii)</vt:lpstr>
      <vt:lpstr>ACP_NPS_12</vt:lpstr>
      <vt:lpstr>NPA_13</vt:lpstr>
      <vt:lpstr>NPA_PS_14</vt:lpstr>
      <vt:lpstr>NPA_NPS_15</vt:lpstr>
      <vt:lpstr>NPA_Govt. Sch16</vt:lpstr>
      <vt:lpstr>KCC_17</vt:lpstr>
      <vt:lpstr>Education Loan_18</vt:lpstr>
      <vt:lpstr>SHGs_19</vt:lpstr>
      <vt:lpstr>Restructured Acs_33</vt:lpstr>
      <vt:lpstr>Minority_OS_20</vt:lpstr>
      <vt:lpstr>Minority_Disb_21</vt:lpstr>
      <vt:lpstr>SCST_OS_22</vt:lpstr>
      <vt:lpstr>SCST_Disb_23</vt:lpstr>
      <vt:lpstr>Women_24</vt:lpstr>
      <vt:lpstr>PMJDY_25</vt:lpstr>
      <vt:lpstr>RSETIs_26</vt:lpstr>
      <vt:lpstr>MUDRA_27</vt:lpstr>
      <vt:lpstr>SUI_28_Dist.</vt:lpstr>
      <vt:lpstr>PMAY_29</vt:lpstr>
      <vt:lpstr>PMJJBY &amp; PMSBY_28</vt:lpstr>
      <vt:lpstr>Aadh_Auh_31</vt:lpstr>
      <vt:lpstr>BC_29</vt:lpstr>
      <vt:lpstr>Aadhaar Auth_31</vt:lpstr>
      <vt:lpstr>Aadh_Auh_31!Print_Area</vt:lpstr>
      <vt:lpstr>'Aadhaar Auth_31'!Print_Area</vt:lpstr>
      <vt:lpstr>'ACP_Agri_9(i)'!Print_Area</vt:lpstr>
      <vt:lpstr>'ACP_Agri_9(ii)'!Print_Area</vt:lpstr>
      <vt:lpstr>ACP_MSME_10!Print_Area</vt:lpstr>
      <vt:lpstr>ACP_NPS_12!Print_Area</vt:lpstr>
      <vt:lpstr>'ACP_PS_11(i)'!Print_Area</vt:lpstr>
      <vt:lpstr>'ACP_PS_11(ii)'!Print_Area</vt:lpstr>
      <vt:lpstr>'Branch ATM_1'!Print_Area</vt:lpstr>
      <vt:lpstr>'CD Ratio_2'!Print_Area</vt:lpstr>
      <vt:lpstr>'CD Ratio_3(i)'!Print_Area</vt:lpstr>
      <vt:lpstr>'CD Ratio_3(ii)Dist'!Print_Area</vt:lpstr>
      <vt:lpstr>'Education Loan_18'!Print_Area</vt:lpstr>
      <vt:lpstr>KCC_17!Print_Area</vt:lpstr>
      <vt:lpstr>Minority_Disb_21!Print_Area</vt:lpstr>
      <vt:lpstr>Minority_OS_20!Print_Area</vt:lpstr>
      <vt:lpstr>MSMEoutstanding_5!Print_Area</vt:lpstr>
      <vt:lpstr>MUDRA_27!Print_Area</vt:lpstr>
      <vt:lpstr>NPA_13!Print_Area</vt:lpstr>
      <vt:lpstr>'NPA_Govt. Sch16'!Print_Area</vt:lpstr>
      <vt:lpstr>NPA_NPS_15!Print_Area</vt:lpstr>
      <vt:lpstr>NPA_PS_14!Print_Area</vt:lpstr>
      <vt:lpstr>NPS_OS_8!Print_Area</vt:lpstr>
      <vt:lpstr>OutstandingAgri_4!Print_Area</vt:lpstr>
      <vt:lpstr>PMAY_29!Print_Area</vt:lpstr>
      <vt:lpstr>PMJDY_25!Print_Area</vt:lpstr>
      <vt:lpstr>'Pri Sec_outstanding_6'!Print_Area</vt:lpstr>
      <vt:lpstr>RSETIs_26!Print_Area</vt:lpstr>
      <vt:lpstr>SCST_Disb_23!Print_Area</vt:lpstr>
      <vt:lpstr>SCST_OS_22!Print_Area</vt:lpstr>
      <vt:lpstr>SHGs_19!Print_Area</vt:lpstr>
      <vt:lpstr>SUI_28_Dist.!Print_Area</vt:lpstr>
      <vt:lpstr>'Weaker Sec_7'!Print_Area</vt:lpstr>
      <vt:lpstr>Women_24!Print_Area</vt:lpstr>
      <vt:lpstr>'Branch ATM_1'!Print_Titles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2015-10-29T06:25:08Z</dcterms:created>
  <dcterms:modified xsi:type="dcterms:W3CDTF">2019-08-29T05:44:30Z</dcterms:modified>
</cp:coreProperties>
</file>